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B709" lockStructure="1"/>
  <bookViews>
    <workbookView xWindow="0" yWindow="120" windowWidth="20490" windowHeight="7230"/>
  </bookViews>
  <sheets>
    <sheet name="INSTRUCCIONES" sheetId="16" r:id="rId1"/>
    <sheet name="DERROR" sheetId="13" r:id="rId2"/>
    <sheet name="ERRORES" sheetId="2" r:id="rId3"/>
    <sheet name="CITI CPRS" sheetId="3" r:id="rId4"/>
    <sheet name="CITI ALIC" sheetId="5" r:id="rId5"/>
    <sheet name="INFO VAR" sheetId="14" r:id="rId6"/>
  </sheets>
  <calcPr calcId="144525"/>
</workbook>
</file>

<file path=xl/calcChain.xml><?xml version="1.0" encoding="utf-8"?>
<calcChain xmlns="http://schemas.openxmlformats.org/spreadsheetml/2006/main">
  <c r="N245" i="5" l="1"/>
  <c r="L245" i="5"/>
  <c r="K245" i="5"/>
  <c r="J245" i="5"/>
  <c r="I245" i="5"/>
  <c r="H245" i="5"/>
  <c r="G245" i="5"/>
  <c r="F245" i="5"/>
  <c r="E245" i="5"/>
  <c r="D245" i="5"/>
  <c r="N244" i="5"/>
  <c r="L244" i="5"/>
  <c r="K244" i="5"/>
  <c r="J244" i="5"/>
  <c r="I244" i="5"/>
  <c r="H244" i="5"/>
  <c r="G244" i="5"/>
  <c r="F244" i="5"/>
  <c r="E244" i="5"/>
  <c r="D244" i="5"/>
  <c r="N243" i="5"/>
  <c r="L243" i="5"/>
  <c r="K243" i="5"/>
  <c r="J243" i="5"/>
  <c r="I243" i="5"/>
  <c r="H243" i="5"/>
  <c r="G243" i="5"/>
  <c r="F243" i="5"/>
  <c r="E243" i="5"/>
  <c r="D243" i="5"/>
  <c r="N242" i="5"/>
  <c r="L242" i="5"/>
  <c r="K242" i="5"/>
  <c r="J242" i="5"/>
  <c r="I242" i="5"/>
  <c r="H242" i="5"/>
  <c r="G242" i="5"/>
  <c r="F242" i="5"/>
  <c r="E242" i="5"/>
  <c r="D242" i="5"/>
  <c r="N241" i="5"/>
  <c r="L241" i="5"/>
  <c r="K241" i="5"/>
  <c r="J241" i="5"/>
  <c r="I241" i="5"/>
  <c r="H241" i="5"/>
  <c r="G241" i="5"/>
  <c r="F241" i="5"/>
  <c r="E241" i="5"/>
  <c r="D241" i="5"/>
  <c r="N240" i="5"/>
  <c r="L240" i="5"/>
  <c r="K240" i="5"/>
  <c r="J240" i="5"/>
  <c r="I240" i="5"/>
  <c r="H240" i="5"/>
  <c r="G240" i="5"/>
  <c r="F240" i="5"/>
  <c r="E240" i="5"/>
  <c r="D240" i="5"/>
  <c r="N239" i="5"/>
  <c r="L239" i="5"/>
  <c r="K239" i="5"/>
  <c r="J239" i="5"/>
  <c r="I239" i="5"/>
  <c r="H239" i="5"/>
  <c r="G239" i="5"/>
  <c r="F239" i="5"/>
  <c r="E239" i="5"/>
  <c r="D239" i="5"/>
  <c r="N238" i="5"/>
  <c r="L238" i="5"/>
  <c r="K238" i="5"/>
  <c r="J238" i="5"/>
  <c r="I238" i="5"/>
  <c r="H238" i="5"/>
  <c r="G238" i="5"/>
  <c r="F238" i="5"/>
  <c r="E238" i="5"/>
  <c r="D238" i="5"/>
  <c r="N237" i="5"/>
  <c r="L237" i="5"/>
  <c r="K237" i="5"/>
  <c r="J237" i="5"/>
  <c r="I237" i="5"/>
  <c r="H237" i="5"/>
  <c r="G237" i="5"/>
  <c r="F237" i="5"/>
  <c r="E237" i="5"/>
  <c r="D237" i="5"/>
  <c r="N236" i="5"/>
  <c r="L236" i="5"/>
  <c r="K236" i="5"/>
  <c r="J236" i="5"/>
  <c r="I236" i="5"/>
  <c r="H236" i="5"/>
  <c r="G236" i="5"/>
  <c r="F236" i="5"/>
  <c r="E236" i="5"/>
  <c r="D236" i="5"/>
  <c r="N235" i="5"/>
  <c r="L235" i="5"/>
  <c r="K235" i="5"/>
  <c r="J235" i="5"/>
  <c r="I235" i="5"/>
  <c r="H235" i="5"/>
  <c r="G235" i="5"/>
  <c r="F235" i="5"/>
  <c r="E235" i="5"/>
  <c r="D235" i="5"/>
  <c r="N234" i="5"/>
  <c r="L234" i="5"/>
  <c r="K234" i="5"/>
  <c r="J234" i="5"/>
  <c r="I234" i="5"/>
  <c r="H234" i="5"/>
  <c r="G234" i="5"/>
  <c r="F234" i="5"/>
  <c r="E234" i="5"/>
  <c r="D234" i="5"/>
  <c r="N233" i="5"/>
  <c r="L233" i="5"/>
  <c r="K233" i="5"/>
  <c r="J233" i="5"/>
  <c r="I233" i="5"/>
  <c r="H233" i="5"/>
  <c r="G233" i="5"/>
  <c r="F233" i="5"/>
  <c r="E233" i="5"/>
  <c r="D233" i="5"/>
  <c r="N232" i="5"/>
  <c r="L232" i="5"/>
  <c r="K232" i="5"/>
  <c r="J232" i="5"/>
  <c r="I232" i="5"/>
  <c r="H232" i="5"/>
  <c r="G232" i="5"/>
  <c r="F232" i="5"/>
  <c r="E232" i="5"/>
  <c r="D232" i="5"/>
  <c r="N231" i="5"/>
  <c r="L231" i="5"/>
  <c r="K231" i="5"/>
  <c r="J231" i="5"/>
  <c r="I231" i="5"/>
  <c r="H231" i="5"/>
  <c r="G231" i="5"/>
  <c r="F231" i="5"/>
  <c r="E231" i="5"/>
  <c r="D231" i="5"/>
  <c r="N230" i="5"/>
  <c r="L230" i="5"/>
  <c r="K230" i="5"/>
  <c r="J230" i="5"/>
  <c r="I230" i="5"/>
  <c r="H230" i="5"/>
  <c r="G230" i="5"/>
  <c r="F230" i="5"/>
  <c r="E230" i="5"/>
  <c r="D230" i="5"/>
  <c r="N229" i="5"/>
  <c r="L229" i="5"/>
  <c r="K229" i="5"/>
  <c r="J229" i="5"/>
  <c r="I229" i="5"/>
  <c r="H229" i="5"/>
  <c r="G229" i="5"/>
  <c r="F229" i="5"/>
  <c r="E229" i="5"/>
  <c r="D229" i="5"/>
  <c r="N228" i="5"/>
  <c r="L228" i="5"/>
  <c r="K228" i="5"/>
  <c r="J228" i="5"/>
  <c r="I228" i="5"/>
  <c r="H228" i="5"/>
  <c r="G228" i="5"/>
  <c r="F228" i="5"/>
  <c r="E228" i="5"/>
  <c r="D228" i="5"/>
  <c r="N227" i="5"/>
  <c r="L227" i="5"/>
  <c r="K227" i="5"/>
  <c r="J227" i="5"/>
  <c r="I227" i="5"/>
  <c r="H227" i="5"/>
  <c r="G227" i="5"/>
  <c r="F227" i="5"/>
  <c r="E227" i="5"/>
  <c r="D227" i="5"/>
  <c r="N226" i="5"/>
  <c r="L226" i="5"/>
  <c r="K226" i="5"/>
  <c r="J226" i="5"/>
  <c r="I226" i="5"/>
  <c r="H226" i="5"/>
  <c r="G226" i="5"/>
  <c r="F226" i="5"/>
  <c r="E226" i="5"/>
  <c r="D226" i="5"/>
  <c r="N225" i="5"/>
  <c r="L225" i="5"/>
  <c r="K225" i="5"/>
  <c r="J225" i="5"/>
  <c r="I225" i="5"/>
  <c r="H225" i="5"/>
  <c r="G225" i="5"/>
  <c r="F225" i="5"/>
  <c r="E225" i="5"/>
  <c r="D225" i="5"/>
  <c r="N224" i="5"/>
  <c r="L224" i="5"/>
  <c r="K224" i="5"/>
  <c r="J224" i="5"/>
  <c r="I224" i="5"/>
  <c r="H224" i="5"/>
  <c r="G224" i="5"/>
  <c r="F224" i="5"/>
  <c r="E224" i="5"/>
  <c r="D224" i="5"/>
  <c r="N223" i="5"/>
  <c r="L223" i="5"/>
  <c r="K223" i="5"/>
  <c r="J223" i="5"/>
  <c r="I223" i="5"/>
  <c r="H223" i="5"/>
  <c r="G223" i="5"/>
  <c r="F223" i="5"/>
  <c r="E223" i="5"/>
  <c r="D223" i="5"/>
  <c r="N222" i="5"/>
  <c r="L222" i="5"/>
  <c r="K222" i="5"/>
  <c r="J222" i="5"/>
  <c r="I222" i="5"/>
  <c r="H222" i="5"/>
  <c r="G222" i="5"/>
  <c r="F222" i="5"/>
  <c r="E222" i="5"/>
  <c r="D222" i="5"/>
  <c r="N221" i="5"/>
  <c r="L221" i="5"/>
  <c r="K221" i="5"/>
  <c r="J221" i="5"/>
  <c r="I221" i="5"/>
  <c r="H221" i="5"/>
  <c r="G221" i="5"/>
  <c r="F221" i="5"/>
  <c r="E221" i="5"/>
  <c r="D221" i="5"/>
  <c r="N220" i="5"/>
  <c r="L220" i="5"/>
  <c r="K220" i="5"/>
  <c r="J220" i="5"/>
  <c r="I220" i="5"/>
  <c r="H220" i="5"/>
  <c r="G220" i="5"/>
  <c r="F220" i="5"/>
  <c r="E220" i="5"/>
  <c r="D220" i="5"/>
  <c r="N219" i="5"/>
  <c r="L219" i="5"/>
  <c r="K219" i="5"/>
  <c r="J219" i="5"/>
  <c r="I219" i="5"/>
  <c r="H219" i="5"/>
  <c r="G219" i="5"/>
  <c r="F219" i="5"/>
  <c r="E219" i="5"/>
  <c r="D219" i="5"/>
  <c r="N218" i="5"/>
  <c r="L218" i="5"/>
  <c r="K218" i="5"/>
  <c r="J218" i="5"/>
  <c r="I218" i="5"/>
  <c r="H218" i="5"/>
  <c r="G218" i="5"/>
  <c r="F218" i="5"/>
  <c r="E218" i="5"/>
  <c r="D218" i="5"/>
  <c r="N217" i="5"/>
  <c r="L217" i="5"/>
  <c r="K217" i="5"/>
  <c r="J217" i="5"/>
  <c r="I217" i="5"/>
  <c r="H217" i="5"/>
  <c r="G217" i="5"/>
  <c r="F217" i="5"/>
  <c r="E217" i="5"/>
  <c r="D217" i="5"/>
  <c r="N216" i="5"/>
  <c r="L216" i="5"/>
  <c r="K216" i="5"/>
  <c r="J216" i="5"/>
  <c r="I216" i="5"/>
  <c r="H216" i="5"/>
  <c r="G216" i="5"/>
  <c r="F216" i="5"/>
  <c r="E216" i="5"/>
  <c r="D216" i="5"/>
  <c r="N215" i="5"/>
  <c r="L215" i="5"/>
  <c r="K215" i="5"/>
  <c r="J215" i="5"/>
  <c r="I215" i="5"/>
  <c r="H215" i="5"/>
  <c r="G215" i="5"/>
  <c r="F215" i="5"/>
  <c r="E215" i="5"/>
  <c r="D215" i="5"/>
  <c r="N214" i="5"/>
  <c r="L214" i="5"/>
  <c r="K214" i="5"/>
  <c r="J214" i="5"/>
  <c r="I214" i="5"/>
  <c r="H214" i="5"/>
  <c r="G214" i="5"/>
  <c r="F214" i="5"/>
  <c r="E214" i="5"/>
  <c r="D214" i="5"/>
  <c r="N213" i="5"/>
  <c r="L213" i="5"/>
  <c r="K213" i="5"/>
  <c r="J213" i="5"/>
  <c r="I213" i="5"/>
  <c r="H213" i="5"/>
  <c r="G213" i="5"/>
  <c r="F213" i="5"/>
  <c r="E213" i="5"/>
  <c r="D213" i="5"/>
  <c r="N212" i="5"/>
  <c r="L212" i="5"/>
  <c r="K212" i="5"/>
  <c r="J212" i="5"/>
  <c r="I212" i="5"/>
  <c r="H212" i="5"/>
  <c r="G212" i="5"/>
  <c r="F212" i="5"/>
  <c r="E212" i="5"/>
  <c r="D212" i="5"/>
  <c r="N211" i="5"/>
  <c r="L211" i="5"/>
  <c r="K211" i="5"/>
  <c r="J211" i="5"/>
  <c r="I211" i="5"/>
  <c r="H211" i="5"/>
  <c r="G211" i="5"/>
  <c r="F211" i="5"/>
  <c r="E211" i="5"/>
  <c r="D211" i="5"/>
  <c r="N210" i="5"/>
  <c r="L210" i="5"/>
  <c r="K210" i="5"/>
  <c r="J210" i="5"/>
  <c r="I210" i="5"/>
  <c r="H210" i="5"/>
  <c r="G210" i="5"/>
  <c r="F210" i="5"/>
  <c r="E210" i="5"/>
  <c r="D210" i="5"/>
  <c r="N209" i="5"/>
  <c r="L209" i="5"/>
  <c r="K209" i="5"/>
  <c r="J209" i="5"/>
  <c r="I209" i="5"/>
  <c r="H209" i="5"/>
  <c r="G209" i="5"/>
  <c r="F209" i="5"/>
  <c r="E209" i="5"/>
  <c r="D209" i="5"/>
  <c r="N208" i="5"/>
  <c r="L208" i="5"/>
  <c r="K208" i="5"/>
  <c r="J208" i="5"/>
  <c r="I208" i="5"/>
  <c r="H208" i="5"/>
  <c r="G208" i="5"/>
  <c r="F208" i="5"/>
  <c r="E208" i="5"/>
  <c r="D208" i="5"/>
  <c r="N207" i="5"/>
  <c r="L207" i="5"/>
  <c r="K207" i="5"/>
  <c r="J207" i="5"/>
  <c r="I207" i="5"/>
  <c r="H207" i="5"/>
  <c r="G207" i="5"/>
  <c r="F207" i="5"/>
  <c r="E207" i="5"/>
  <c r="D207" i="5"/>
  <c r="N206" i="5"/>
  <c r="L206" i="5"/>
  <c r="K206" i="5"/>
  <c r="J206" i="5"/>
  <c r="I206" i="5"/>
  <c r="H206" i="5"/>
  <c r="G206" i="5"/>
  <c r="F206" i="5"/>
  <c r="E206" i="5"/>
  <c r="D206" i="5"/>
  <c r="N205" i="5"/>
  <c r="L205" i="5"/>
  <c r="K205" i="5"/>
  <c r="J205" i="5"/>
  <c r="I205" i="5"/>
  <c r="H205" i="5"/>
  <c r="G205" i="5"/>
  <c r="F205" i="5"/>
  <c r="E205" i="5"/>
  <c r="D205" i="5"/>
  <c r="N204" i="5"/>
  <c r="L204" i="5"/>
  <c r="K204" i="5"/>
  <c r="J204" i="5"/>
  <c r="I204" i="5"/>
  <c r="H204" i="5"/>
  <c r="G204" i="5"/>
  <c r="F204" i="5"/>
  <c r="E204" i="5"/>
  <c r="D204" i="5"/>
  <c r="N203" i="5"/>
  <c r="L203" i="5"/>
  <c r="K203" i="5"/>
  <c r="J203" i="5"/>
  <c r="I203" i="5"/>
  <c r="H203" i="5"/>
  <c r="G203" i="5"/>
  <c r="F203" i="5"/>
  <c r="E203" i="5"/>
  <c r="D203" i="5"/>
  <c r="N202" i="5"/>
  <c r="L202" i="5"/>
  <c r="K202" i="5"/>
  <c r="J202" i="5"/>
  <c r="I202" i="5"/>
  <c r="H202" i="5"/>
  <c r="G202" i="5"/>
  <c r="F202" i="5"/>
  <c r="E202" i="5"/>
  <c r="D202" i="5"/>
  <c r="N201" i="5"/>
  <c r="L201" i="5"/>
  <c r="K201" i="5"/>
  <c r="J201" i="5"/>
  <c r="I201" i="5"/>
  <c r="H201" i="5"/>
  <c r="G201" i="5"/>
  <c r="F201" i="5"/>
  <c r="E201" i="5"/>
  <c r="D201" i="5"/>
  <c r="N200" i="5"/>
  <c r="L200" i="5"/>
  <c r="K200" i="5"/>
  <c r="J200" i="5"/>
  <c r="I200" i="5"/>
  <c r="H200" i="5"/>
  <c r="G200" i="5"/>
  <c r="F200" i="5"/>
  <c r="E200" i="5"/>
  <c r="D200" i="5"/>
  <c r="N199" i="5"/>
  <c r="L199" i="5"/>
  <c r="K199" i="5"/>
  <c r="J199" i="5"/>
  <c r="I199" i="5"/>
  <c r="H199" i="5"/>
  <c r="G199" i="5"/>
  <c r="F199" i="5"/>
  <c r="E199" i="5"/>
  <c r="D199" i="5"/>
  <c r="N198" i="5"/>
  <c r="L198" i="5"/>
  <c r="K198" i="5"/>
  <c r="J198" i="5"/>
  <c r="I198" i="5"/>
  <c r="H198" i="5"/>
  <c r="G198" i="5"/>
  <c r="F198" i="5"/>
  <c r="E198" i="5"/>
  <c r="D198" i="5"/>
  <c r="N197" i="5"/>
  <c r="L197" i="5"/>
  <c r="K197" i="5"/>
  <c r="J197" i="5"/>
  <c r="I197" i="5"/>
  <c r="H197" i="5"/>
  <c r="G197" i="5"/>
  <c r="F197" i="5"/>
  <c r="E197" i="5"/>
  <c r="D197" i="5"/>
  <c r="N196" i="5"/>
  <c r="L196" i="5"/>
  <c r="K196" i="5"/>
  <c r="J196" i="5"/>
  <c r="I196" i="5"/>
  <c r="H196" i="5"/>
  <c r="G196" i="5"/>
  <c r="F196" i="5"/>
  <c r="E196" i="5"/>
  <c r="D196" i="5"/>
  <c r="N195" i="5"/>
  <c r="L195" i="5"/>
  <c r="K195" i="5"/>
  <c r="J195" i="5"/>
  <c r="I195" i="5"/>
  <c r="H195" i="5"/>
  <c r="G195" i="5"/>
  <c r="F195" i="5"/>
  <c r="E195" i="5"/>
  <c r="D195" i="5"/>
  <c r="N194" i="5"/>
  <c r="L194" i="5"/>
  <c r="K194" i="5"/>
  <c r="J194" i="5"/>
  <c r="I194" i="5"/>
  <c r="H194" i="5"/>
  <c r="G194" i="5"/>
  <c r="F194" i="5"/>
  <c r="E194" i="5"/>
  <c r="D194" i="5"/>
  <c r="N193" i="5"/>
  <c r="L193" i="5"/>
  <c r="K193" i="5"/>
  <c r="J193" i="5"/>
  <c r="I193" i="5"/>
  <c r="H193" i="5"/>
  <c r="G193" i="5"/>
  <c r="F193" i="5"/>
  <c r="E193" i="5"/>
  <c r="D193" i="5"/>
  <c r="N192" i="5"/>
  <c r="L192" i="5"/>
  <c r="K192" i="5"/>
  <c r="J192" i="5"/>
  <c r="I192" i="5"/>
  <c r="H192" i="5"/>
  <c r="G192" i="5"/>
  <c r="F192" i="5"/>
  <c r="E192" i="5"/>
  <c r="D192" i="5"/>
  <c r="N191" i="5"/>
  <c r="L191" i="5"/>
  <c r="K191" i="5"/>
  <c r="J191" i="5"/>
  <c r="I191" i="5"/>
  <c r="H191" i="5"/>
  <c r="G191" i="5"/>
  <c r="F191" i="5"/>
  <c r="E191" i="5"/>
  <c r="D191" i="5"/>
  <c r="N190" i="5"/>
  <c r="L190" i="5"/>
  <c r="K190" i="5"/>
  <c r="J190" i="5"/>
  <c r="I190" i="5"/>
  <c r="H190" i="5"/>
  <c r="G190" i="5"/>
  <c r="F190" i="5"/>
  <c r="E190" i="5"/>
  <c r="D190" i="5"/>
  <c r="N189" i="5"/>
  <c r="L189" i="5"/>
  <c r="K189" i="5"/>
  <c r="J189" i="5"/>
  <c r="I189" i="5"/>
  <c r="H189" i="5"/>
  <c r="G189" i="5"/>
  <c r="F189" i="5"/>
  <c r="E189" i="5"/>
  <c r="D189" i="5"/>
  <c r="N188" i="5"/>
  <c r="L188" i="5"/>
  <c r="K188" i="5"/>
  <c r="J188" i="5"/>
  <c r="I188" i="5"/>
  <c r="H188" i="5"/>
  <c r="G188" i="5"/>
  <c r="F188" i="5"/>
  <c r="E188" i="5"/>
  <c r="D188" i="5"/>
  <c r="N187" i="5"/>
  <c r="L187" i="5"/>
  <c r="K187" i="5"/>
  <c r="J187" i="5"/>
  <c r="I187" i="5"/>
  <c r="H187" i="5"/>
  <c r="G187" i="5"/>
  <c r="F187" i="5"/>
  <c r="E187" i="5"/>
  <c r="D187" i="5"/>
  <c r="N186" i="5"/>
  <c r="L186" i="5"/>
  <c r="K186" i="5"/>
  <c r="J186" i="5"/>
  <c r="I186" i="5"/>
  <c r="H186" i="5"/>
  <c r="G186" i="5"/>
  <c r="F186" i="5"/>
  <c r="E186" i="5"/>
  <c r="D186" i="5"/>
  <c r="N185" i="5"/>
  <c r="L185" i="5"/>
  <c r="K185" i="5"/>
  <c r="J185" i="5"/>
  <c r="I185" i="5"/>
  <c r="H185" i="5"/>
  <c r="G185" i="5"/>
  <c r="F185" i="5"/>
  <c r="E185" i="5"/>
  <c r="D185" i="5"/>
  <c r="N184" i="5"/>
  <c r="L184" i="5"/>
  <c r="K184" i="5"/>
  <c r="J184" i="5"/>
  <c r="I184" i="5"/>
  <c r="H184" i="5"/>
  <c r="G184" i="5"/>
  <c r="F184" i="5"/>
  <c r="E184" i="5"/>
  <c r="D184" i="5"/>
  <c r="N183" i="5"/>
  <c r="L183" i="5"/>
  <c r="K183" i="5"/>
  <c r="J183" i="5"/>
  <c r="I183" i="5"/>
  <c r="H183" i="5"/>
  <c r="G183" i="5"/>
  <c r="F183" i="5"/>
  <c r="E183" i="5"/>
  <c r="D183" i="5"/>
  <c r="N182" i="5"/>
  <c r="L182" i="5"/>
  <c r="K182" i="5"/>
  <c r="J182" i="5"/>
  <c r="I182" i="5"/>
  <c r="H182" i="5"/>
  <c r="G182" i="5"/>
  <c r="F182" i="5"/>
  <c r="E182" i="5"/>
  <c r="D182" i="5"/>
  <c r="N181" i="5"/>
  <c r="L181" i="5"/>
  <c r="K181" i="5"/>
  <c r="J181" i="5"/>
  <c r="I181" i="5"/>
  <c r="H181" i="5"/>
  <c r="G181" i="5"/>
  <c r="F181" i="5"/>
  <c r="E181" i="5"/>
  <c r="D181" i="5"/>
  <c r="N180" i="5"/>
  <c r="L180" i="5"/>
  <c r="K180" i="5"/>
  <c r="J180" i="5"/>
  <c r="I180" i="5"/>
  <c r="H180" i="5"/>
  <c r="G180" i="5"/>
  <c r="F180" i="5"/>
  <c r="E180" i="5"/>
  <c r="D180" i="5"/>
  <c r="N179" i="5"/>
  <c r="L179" i="5"/>
  <c r="K179" i="5"/>
  <c r="J179" i="5"/>
  <c r="I179" i="5"/>
  <c r="H179" i="5"/>
  <c r="G179" i="5"/>
  <c r="F179" i="5"/>
  <c r="E179" i="5"/>
  <c r="D179" i="5"/>
  <c r="N178" i="5"/>
  <c r="L178" i="5"/>
  <c r="K178" i="5"/>
  <c r="J178" i="5"/>
  <c r="I178" i="5"/>
  <c r="H178" i="5"/>
  <c r="G178" i="5"/>
  <c r="F178" i="5"/>
  <c r="E178" i="5"/>
  <c r="D178" i="5"/>
  <c r="N177" i="5"/>
  <c r="L177" i="5"/>
  <c r="K177" i="5"/>
  <c r="J177" i="5"/>
  <c r="I177" i="5"/>
  <c r="H177" i="5"/>
  <c r="G177" i="5"/>
  <c r="F177" i="5"/>
  <c r="E177" i="5"/>
  <c r="D177" i="5"/>
  <c r="N176" i="5"/>
  <c r="L176" i="5"/>
  <c r="K176" i="5"/>
  <c r="J176" i="5"/>
  <c r="I176" i="5"/>
  <c r="H176" i="5"/>
  <c r="G176" i="5"/>
  <c r="F176" i="5"/>
  <c r="E176" i="5"/>
  <c r="D176" i="5"/>
  <c r="N175" i="5"/>
  <c r="L175" i="5"/>
  <c r="K175" i="5"/>
  <c r="J175" i="5"/>
  <c r="I175" i="5"/>
  <c r="H175" i="5"/>
  <c r="G175" i="5"/>
  <c r="F175" i="5"/>
  <c r="E175" i="5"/>
  <c r="D175" i="5"/>
  <c r="N174" i="5"/>
  <c r="L174" i="5"/>
  <c r="K174" i="5"/>
  <c r="J174" i="5"/>
  <c r="I174" i="5"/>
  <c r="H174" i="5"/>
  <c r="G174" i="5"/>
  <c r="F174" i="5"/>
  <c r="E174" i="5"/>
  <c r="D174" i="5"/>
  <c r="N173" i="5"/>
  <c r="L173" i="5"/>
  <c r="K173" i="5"/>
  <c r="J173" i="5"/>
  <c r="I173" i="5"/>
  <c r="H173" i="5"/>
  <c r="G173" i="5"/>
  <c r="F173" i="5"/>
  <c r="E173" i="5"/>
  <c r="D173" i="5"/>
  <c r="N172" i="5"/>
  <c r="L172" i="5"/>
  <c r="K172" i="5"/>
  <c r="J172" i="5"/>
  <c r="I172" i="5"/>
  <c r="H172" i="5"/>
  <c r="G172" i="5"/>
  <c r="F172" i="5"/>
  <c r="E172" i="5"/>
  <c r="D172" i="5"/>
  <c r="N171" i="5"/>
  <c r="L171" i="5"/>
  <c r="K171" i="5"/>
  <c r="J171" i="5"/>
  <c r="I171" i="5"/>
  <c r="H171" i="5"/>
  <c r="G171" i="5"/>
  <c r="F171" i="5"/>
  <c r="E171" i="5"/>
  <c r="D171" i="5"/>
  <c r="N170" i="5"/>
  <c r="L170" i="5"/>
  <c r="K170" i="5"/>
  <c r="J170" i="5"/>
  <c r="I170" i="5"/>
  <c r="H170" i="5"/>
  <c r="G170" i="5"/>
  <c r="F170" i="5"/>
  <c r="E170" i="5"/>
  <c r="D170" i="5"/>
  <c r="N169" i="5"/>
  <c r="L169" i="5"/>
  <c r="K169" i="5"/>
  <c r="J169" i="5"/>
  <c r="I169" i="5"/>
  <c r="H169" i="5"/>
  <c r="G169" i="5"/>
  <c r="F169" i="5"/>
  <c r="E169" i="5"/>
  <c r="D169" i="5"/>
  <c r="N168" i="5"/>
  <c r="L168" i="5"/>
  <c r="K168" i="5"/>
  <c r="J168" i="5"/>
  <c r="I168" i="5"/>
  <c r="H168" i="5"/>
  <c r="G168" i="5"/>
  <c r="F168" i="5"/>
  <c r="E168" i="5"/>
  <c r="D168" i="5"/>
  <c r="N167" i="5"/>
  <c r="L167" i="5"/>
  <c r="K167" i="5"/>
  <c r="J167" i="5"/>
  <c r="I167" i="5"/>
  <c r="H167" i="5"/>
  <c r="G167" i="5"/>
  <c r="F167" i="5"/>
  <c r="E167" i="5"/>
  <c r="D167" i="5"/>
  <c r="N166" i="5"/>
  <c r="L166" i="5"/>
  <c r="K166" i="5"/>
  <c r="J166" i="5"/>
  <c r="I166" i="5"/>
  <c r="H166" i="5"/>
  <c r="G166" i="5"/>
  <c r="F166" i="5"/>
  <c r="E166" i="5"/>
  <c r="D166" i="5"/>
  <c r="N165" i="5"/>
  <c r="L165" i="5"/>
  <c r="K165" i="5"/>
  <c r="J165" i="5"/>
  <c r="I165" i="5"/>
  <c r="H165" i="5"/>
  <c r="G165" i="5"/>
  <c r="F165" i="5"/>
  <c r="E165" i="5"/>
  <c r="D165" i="5"/>
  <c r="N164" i="5"/>
  <c r="L164" i="5"/>
  <c r="K164" i="5"/>
  <c r="J164" i="5"/>
  <c r="I164" i="5"/>
  <c r="H164" i="5"/>
  <c r="G164" i="5"/>
  <c r="F164" i="5"/>
  <c r="E164" i="5"/>
  <c r="D164" i="5"/>
  <c r="N163" i="5"/>
  <c r="L163" i="5"/>
  <c r="K163" i="5"/>
  <c r="J163" i="5"/>
  <c r="I163" i="5"/>
  <c r="H163" i="5"/>
  <c r="G163" i="5"/>
  <c r="F163" i="5"/>
  <c r="E163" i="5"/>
  <c r="D163" i="5"/>
  <c r="N162" i="5"/>
  <c r="L162" i="5"/>
  <c r="K162" i="5"/>
  <c r="J162" i="5"/>
  <c r="I162" i="5"/>
  <c r="H162" i="5"/>
  <c r="G162" i="5"/>
  <c r="F162" i="5"/>
  <c r="E162" i="5"/>
  <c r="D162" i="5"/>
  <c r="N161" i="5"/>
  <c r="L161" i="5"/>
  <c r="K161" i="5"/>
  <c r="J161" i="5"/>
  <c r="I161" i="5"/>
  <c r="H161" i="5"/>
  <c r="G161" i="5"/>
  <c r="F161" i="5"/>
  <c r="E161" i="5"/>
  <c r="D161" i="5"/>
  <c r="N160" i="5"/>
  <c r="L160" i="5"/>
  <c r="K160" i="5"/>
  <c r="J160" i="5"/>
  <c r="I160" i="5"/>
  <c r="H160" i="5"/>
  <c r="G160" i="5"/>
  <c r="F160" i="5"/>
  <c r="E160" i="5"/>
  <c r="D160" i="5"/>
  <c r="N159" i="5"/>
  <c r="L159" i="5"/>
  <c r="K159" i="5"/>
  <c r="J159" i="5"/>
  <c r="I159" i="5"/>
  <c r="H159" i="5"/>
  <c r="G159" i="5"/>
  <c r="F159" i="5"/>
  <c r="E159" i="5"/>
  <c r="D159" i="5"/>
  <c r="N158" i="5"/>
  <c r="L158" i="5"/>
  <c r="K158" i="5"/>
  <c r="J158" i="5"/>
  <c r="I158" i="5"/>
  <c r="H158" i="5"/>
  <c r="G158" i="5"/>
  <c r="F158" i="5"/>
  <c r="E158" i="5"/>
  <c r="D158" i="5"/>
  <c r="N157" i="5"/>
  <c r="L157" i="5"/>
  <c r="K157" i="5"/>
  <c r="J157" i="5"/>
  <c r="I157" i="5"/>
  <c r="H157" i="5"/>
  <c r="G157" i="5"/>
  <c r="F157" i="5"/>
  <c r="E157" i="5"/>
  <c r="D157" i="5"/>
  <c r="N156" i="5"/>
  <c r="L156" i="5"/>
  <c r="K156" i="5"/>
  <c r="J156" i="5"/>
  <c r="I156" i="5"/>
  <c r="H156" i="5"/>
  <c r="G156" i="5"/>
  <c r="F156" i="5"/>
  <c r="E156" i="5"/>
  <c r="D156" i="5"/>
  <c r="N155" i="5"/>
  <c r="L155" i="5"/>
  <c r="K155" i="5"/>
  <c r="J155" i="5"/>
  <c r="I155" i="5"/>
  <c r="H155" i="5"/>
  <c r="G155" i="5"/>
  <c r="F155" i="5"/>
  <c r="E155" i="5"/>
  <c r="D155" i="5"/>
  <c r="N154" i="5"/>
  <c r="L154" i="5"/>
  <c r="K154" i="5"/>
  <c r="J154" i="5"/>
  <c r="I154" i="5"/>
  <c r="H154" i="5"/>
  <c r="G154" i="5"/>
  <c r="F154" i="5"/>
  <c r="E154" i="5"/>
  <c r="D154" i="5"/>
  <c r="N153" i="5"/>
  <c r="L153" i="5"/>
  <c r="K153" i="5"/>
  <c r="J153" i="5"/>
  <c r="I153" i="5"/>
  <c r="H153" i="5"/>
  <c r="G153" i="5"/>
  <c r="F153" i="5"/>
  <c r="E153" i="5"/>
  <c r="D153" i="5"/>
  <c r="N152" i="5"/>
  <c r="L152" i="5"/>
  <c r="K152" i="5"/>
  <c r="J152" i="5"/>
  <c r="I152" i="5"/>
  <c r="H152" i="5"/>
  <c r="G152" i="5"/>
  <c r="F152" i="5"/>
  <c r="E152" i="5"/>
  <c r="D152" i="5"/>
  <c r="N151" i="5"/>
  <c r="L151" i="5"/>
  <c r="K151" i="5"/>
  <c r="J151" i="5"/>
  <c r="I151" i="5"/>
  <c r="H151" i="5"/>
  <c r="G151" i="5"/>
  <c r="F151" i="5"/>
  <c r="E151" i="5"/>
  <c r="D151" i="5"/>
  <c r="N150" i="5"/>
  <c r="L150" i="5"/>
  <c r="K150" i="5"/>
  <c r="J150" i="5"/>
  <c r="I150" i="5"/>
  <c r="H150" i="5"/>
  <c r="G150" i="5"/>
  <c r="F150" i="5"/>
  <c r="E150" i="5"/>
  <c r="D150" i="5"/>
  <c r="N149" i="5"/>
  <c r="L149" i="5"/>
  <c r="K149" i="5"/>
  <c r="J149" i="5"/>
  <c r="I149" i="5"/>
  <c r="H149" i="5"/>
  <c r="G149" i="5"/>
  <c r="F149" i="5"/>
  <c r="E149" i="5"/>
  <c r="D149" i="5"/>
  <c r="N148" i="5"/>
  <c r="L148" i="5"/>
  <c r="K148" i="5"/>
  <c r="J148" i="5"/>
  <c r="I148" i="5"/>
  <c r="H148" i="5"/>
  <c r="G148" i="5"/>
  <c r="F148" i="5"/>
  <c r="E148" i="5"/>
  <c r="D148" i="5"/>
  <c r="N147" i="5"/>
  <c r="L147" i="5"/>
  <c r="K147" i="5"/>
  <c r="J147" i="5"/>
  <c r="I147" i="5"/>
  <c r="H147" i="5"/>
  <c r="G147" i="5"/>
  <c r="F147" i="5"/>
  <c r="E147" i="5"/>
  <c r="D147" i="5"/>
  <c r="N146" i="5"/>
  <c r="L146" i="5"/>
  <c r="K146" i="5"/>
  <c r="J146" i="5"/>
  <c r="I146" i="5"/>
  <c r="H146" i="5"/>
  <c r="G146" i="5"/>
  <c r="F146" i="5"/>
  <c r="E146" i="5"/>
  <c r="D146" i="5"/>
  <c r="N145" i="5"/>
  <c r="L145" i="5"/>
  <c r="K145" i="5"/>
  <c r="J145" i="5"/>
  <c r="I145" i="5"/>
  <c r="H145" i="5"/>
  <c r="G145" i="5"/>
  <c r="F145" i="5"/>
  <c r="E145" i="5"/>
  <c r="D145" i="5"/>
  <c r="N144" i="5"/>
  <c r="L144" i="5"/>
  <c r="K144" i="5"/>
  <c r="J144" i="5"/>
  <c r="I144" i="5"/>
  <c r="H144" i="5"/>
  <c r="G144" i="5"/>
  <c r="F144" i="5"/>
  <c r="E144" i="5"/>
  <c r="D144" i="5"/>
  <c r="N143" i="5"/>
  <c r="L143" i="5"/>
  <c r="K143" i="5"/>
  <c r="J143" i="5"/>
  <c r="I143" i="5"/>
  <c r="H143" i="5"/>
  <c r="G143" i="5"/>
  <c r="F143" i="5"/>
  <c r="E143" i="5"/>
  <c r="D143" i="5"/>
  <c r="N142" i="5"/>
  <c r="L142" i="5"/>
  <c r="K142" i="5"/>
  <c r="J142" i="5"/>
  <c r="I142" i="5"/>
  <c r="H142" i="5"/>
  <c r="G142" i="5"/>
  <c r="F142" i="5"/>
  <c r="E142" i="5"/>
  <c r="D142" i="5"/>
  <c r="N141" i="5"/>
  <c r="L141" i="5"/>
  <c r="K141" i="5"/>
  <c r="J141" i="5"/>
  <c r="I141" i="5"/>
  <c r="H141" i="5"/>
  <c r="G141" i="5"/>
  <c r="F141" i="5"/>
  <c r="E141" i="5"/>
  <c r="D141" i="5"/>
  <c r="N140" i="5"/>
  <c r="L140" i="5"/>
  <c r="K140" i="5"/>
  <c r="J140" i="5"/>
  <c r="I140" i="5"/>
  <c r="H140" i="5"/>
  <c r="G140" i="5"/>
  <c r="F140" i="5"/>
  <c r="E140" i="5"/>
  <c r="D140" i="5"/>
  <c r="N139" i="5"/>
  <c r="L139" i="5"/>
  <c r="K139" i="5"/>
  <c r="J139" i="5"/>
  <c r="I139" i="5"/>
  <c r="H139" i="5"/>
  <c r="G139" i="5"/>
  <c r="F139" i="5"/>
  <c r="E139" i="5"/>
  <c r="D139" i="5"/>
  <c r="N138" i="5"/>
  <c r="L138" i="5"/>
  <c r="K138" i="5"/>
  <c r="J138" i="5"/>
  <c r="I138" i="5"/>
  <c r="H138" i="5"/>
  <c r="G138" i="5"/>
  <c r="F138" i="5"/>
  <c r="E138" i="5"/>
  <c r="D138" i="5"/>
  <c r="N137" i="5"/>
  <c r="L137" i="5"/>
  <c r="K137" i="5"/>
  <c r="J137" i="5"/>
  <c r="I137" i="5"/>
  <c r="H137" i="5"/>
  <c r="G137" i="5"/>
  <c r="F137" i="5"/>
  <c r="E137" i="5"/>
  <c r="D137" i="5"/>
  <c r="N136" i="5"/>
  <c r="L136" i="5"/>
  <c r="K136" i="5"/>
  <c r="J136" i="5"/>
  <c r="I136" i="5"/>
  <c r="H136" i="5"/>
  <c r="G136" i="5"/>
  <c r="F136" i="5"/>
  <c r="E136" i="5"/>
  <c r="D136" i="5"/>
  <c r="N135" i="5"/>
  <c r="L135" i="5"/>
  <c r="K135" i="5"/>
  <c r="J135" i="5"/>
  <c r="I135" i="5"/>
  <c r="H135" i="5"/>
  <c r="G135" i="5"/>
  <c r="F135" i="5"/>
  <c r="E135" i="5"/>
  <c r="D135" i="5"/>
  <c r="N134" i="5"/>
  <c r="L134" i="5"/>
  <c r="K134" i="5"/>
  <c r="J134" i="5"/>
  <c r="I134" i="5"/>
  <c r="H134" i="5"/>
  <c r="G134" i="5"/>
  <c r="F134" i="5"/>
  <c r="E134" i="5"/>
  <c r="D134" i="5"/>
  <c r="N133" i="5"/>
  <c r="L133" i="5"/>
  <c r="K133" i="5"/>
  <c r="J133" i="5"/>
  <c r="I133" i="5"/>
  <c r="H133" i="5"/>
  <c r="G133" i="5"/>
  <c r="F133" i="5"/>
  <c r="E133" i="5"/>
  <c r="D133" i="5"/>
  <c r="N132" i="5"/>
  <c r="L132" i="5"/>
  <c r="K132" i="5"/>
  <c r="J132" i="5"/>
  <c r="I132" i="5"/>
  <c r="H132" i="5"/>
  <c r="G132" i="5"/>
  <c r="F132" i="5"/>
  <c r="E132" i="5"/>
  <c r="D132" i="5"/>
  <c r="N131" i="5"/>
  <c r="L131" i="5"/>
  <c r="K131" i="5"/>
  <c r="J131" i="5"/>
  <c r="I131" i="5"/>
  <c r="H131" i="5"/>
  <c r="G131" i="5"/>
  <c r="F131" i="5"/>
  <c r="E131" i="5"/>
  <c r="D131" i="5"/>
  <c r="N130" i="5"/>
  <c r="L130" i="5"/>
  <c r="K130" i="5"/>
  <c r="J130" i="5"/>
  <c r="I130" i="5"/>
  <c r="H130" i="5"/>
  <c r="G130" i="5"/>
  <c r="F130" i="5"/>
  <c r="E130" i="5"/>
  <c r="D130" i="5"/>
  <c r="N129" i="5"/>
  <c r="L129" i="5"/>
  <c r="K129" i="5"/>
  <c r="J129" i="5"/>
  <c r="I129" i="5"/>
  <c r="H129" i="5"/>
  <c r="G129" i="5"/>
  <c r="F129" i="5"/>
  <c r="E129" i="5"/>
  <c r="D129" i="5"/>
  <c r="N128" i="5"/>
  <c r="L128" i="5"/>
  <c r="K128" i="5"/>
  <c r="J128" i="5"/>
  <c r="I128" i="5"/>
  <c r="H128" i="5"/>
  <c r="G128" i="5"/>
  <c r="F128" i="5"/>
  <c r="E128" i="5"/>
  <c r="D128" i="5"/>
  <c r="N127" i="5"/>
  <c r="L127" i="5"/>
  <c r="K127" i="5"/>
  <c r="J127" i="5"/>
  <c r="I127" i="5"/>
  <c r="H127" i="5"/>
  <c r="G127" i="5"/>
  <c r="F127" i="5"/>
  <c r="E127" i="5"/>
  <c r="D127" i="5"/>
  <c r="N126" i="5"/>
  <c r="L126" i="5"/>
  <c r="K126" i="5"/>
  <c r="J126" i="5"/>
  <c r="I126" i="5"/>
  <c r="H126" i="5"/>
  <c r="G126" i="5"/>
  <c r="F126" i="5"/>
  <c r="E126" i="5"/>
  <c r="D126" i="5"/>
  <c r="N125" i="5"/>
  <c r="L125" i="5"/>
  <c r="K125" i="5"/>
  <c r="J125" i="5"/>
  <c r="I125" i="5"/>
  <c r="H125" i="5"/>
  <c r="G125" i="5"/>
  <c r="F125" i="5"/>
  <c r="E125" i="5"/>
  <c r="D125" i="5"/>
  <c r="N124" i="5"/>
  <c r="L124" i="5"/>
  <c r="K124" i="5"/>
  <c r="J124" i="5"/>
  <c r="I124" i="5"/>
  <c r="H124" i="5"/>
  <c r="G124" i="5"/>
  <c r="F124" i="5"/>
  <c r="E124" i="5"/>
  <c r="D124" i="5"/>
  <c r="N123" i="5"/>
  <c r="L123" i="5"/>
  <c r="K123" i="5"/>
  <c r="J123" i="5"/>
  <c r="I123" i="5"/>
  <c r="H123" i="5"/>
  <c r="G123" i="5"/>
  <c r="F123" i="5"/>
  <c r="E123" i="5"/>
  <c r="D123" i="5"/>
  <c r="N122" i="5"/>
  <c r="L122" i="5"/>
  <c r="K122" i="5"/>
  <c r="J122" i="5"/>
  <c r="I122" i="5"/>
  <c r="H122" i="5"/>
  <c r="G122" i="5"/>
  <c r="F122" i="5"/>
  <c r="E122" i="5"/>
  <c r="D122" i="5"/>
  <c r="N121" i="5"/>
  <c r="L121" i="5"/>
  <c r="K121" i="5"/>
  <c r="J121" i="5"/>
  <c r="I121" i="5"/>
  <c r="H121" i="5"/>
  <c r="G121" i="5"/>
  <c r="F121" i="5"/>
  <c r="E121" i="5"/>
  <c r="D121" i="5"/>
  <c r="N120" i="5"/>
  <c r="L120" i="5"/>
  <c r="K120" i="5"/>
  <c r="J120" i="5"/>
  <c r="I120" i="5"/>
  <c r="H120" i="5"/>
  <c r="G120" i="5"/>
  <c r="F120" i="5"/>
  <c r="E120" i="5"/>
  <c r="D120" i="5"/>
  <c r="N119" i="5"/>
  <c r="L119" i="5"/>
  <c r="K119" i="5"/>
  <c r="J119" i="5"/>
  <c r="I119" i="5"/>
  <c r="H119" i="5"/>
  <c r="G119" i="5"/>
  <c r="F119" i="5"/>
  <c r="E119" i="5"/>
  <c r="D119" i="5"/>
  <c r="N118" i="5"/>
  <c r="L118" i="5"/>
  <c r="K118" i="5"/>
  <c r="J118" i="5"/>
  <c r="I118" i="5"/>
  <c r="H118" i="5"/>
  <c r="G118" i="5"/>
  <c r="F118" i="5"/>
  <c r="E118" i="5"/>
  <c r="D118" i="5"/>
  <c r="N117" i="5"/>
  <c r="L117" i="5"/>
  <c r="K117" i="5"/>
  <c r="J117" i="5"/>
  <c r="I117" i="5"/>
  <c r="H117" i="5"/>
  <c r="G117" i="5"/>
  <c r="F117" i="5"/>
  <c r="E117" i="5"/>
  <c r="D117" i="5"/>
  <c r="N116" i="5"/>
  <c r="L116" i="5"/>
  <c r="K116" i="5"/>
  <c r="J116" i="5"/>
  <c r="I116" i="5"/>
  <c r="H116" i="5"/>
  <c r="G116" i="5"/>
  <c r="F116" i="5"/>
  <c r="E116" i="5"/>
  <c r="D116" i="5"/>
  <c r="N115" i="5"/>
  <c r="L115" i="5"/>
  <c r="K115" i="5"/>
  <c r="J115" i="5"/>
  <c r="I115" i="5"/>
  <c r="H115" i="5"/>
  <c r="G115" i="5"/>
  <c r="F115" i="5"/>
  <c r="E115" i="5"/>
  <c r="D115" i="5"/>
  <c r="N114" i="5"/>
  <c r="L114" i="5"/>
  <c r="K114" i="5"/>
  <c r="J114" i="5"/>
  <c r="I114" i="5"/>
  <c r="H114" i="5"/>
  <c r="G114" i="5"/>
  <c r="F114" i="5"/>
  <c r="E114" i="5"/>
  <c r="D114" i="5"/>
  <c r="N113" i="5"/>
  <c r="L113" i="5"/>
  <c r="K113" i="5"/>
  <c r="J113" i="5"/>
  <c r="I113" i="5"/>
  <c r="H113" i="5"/>
  <c r="G113" i="5"/>
  <c r="F113" i="5"/>
  <c r="E113" i="5"/>
  <c r="D113" i="5"/>
  <c r="N112" i="5"/>
  <c r="L112" i="5"/>
  <c r="K112" i="5"/>
  <c r="J112" i="5"/>
  <c r="I112" i="5"/>
  <c r="H112" i="5"/>
  <c r="G112" i="5"/>
  <c r="F112" i="5"/>
  <c r="E112" i="5"/>
  <c r="D112" i="5"/>
  <c r="N111" i="5"/>
  <c r="L111" i="5"/>
  <c r="K111" i="5"/>
  <c r="J111" i="5"/>
  <c r="I111" i="5"/>
  <c r="H111" i="5"/>
  <c r="G111" i="5"/>
  <c r="F111" i="5"/>
  <c r="E111" i="5"/>
  <c r="D111" i="5"/>
  <c r="N110" i="5"/>
  <c r="L110" i="5"/>
  <c r="K110" i="5"/>
  <c r="J110" i="5"/>
  <c r="I110" i="5"/>
  <c r="H110" i="5"/>
  <c r="G110" i="5"/>
  <c r="F110" i="5"/>
  <c r="E110" i="5"/>
  <c r="D110" i="5"/>
  <c r="N109" i="5"/>
  <c r="L109" i="5"/>
  <c r="K109" i="5"/>
  <c r="J109" i="5"/>
  <c r="I109" i="5"/>
  <c r="H109" i="5"/>
  <c r="G109" i="5"/>
  <c r="F109" i="5"/>
  <c r="E109" i="5"/>
  <c r="D109" i="5"/>
  <c r="N108" i="5"/>
  <c r="L108" i="5"/>
  <c r="K108" i="5"/>
  <c r="J108" i="5"/>
  <c r="I108" i="5"/>
  <c r="H108" i="5"/>
  <c r="G108" i="5"/>
  <c r="F108" i="5"/>
  <c r="E108" i="5"/>
  <c r="D108" i="5"/>
  <c r="N107" i="5"/>
  <c r="L107" i="5"/>
  <c r="K107" i="5"/>
  <c r="J107" i="5"/>
  <c r="I107" i="5"/>
  <c r="H107" i="5"/>
  <c r="G107" i="5"/>
  <c r="F107" i="5"/>
  <c r="E107" i="5"/>
  <c r="D107" i="5"/>
  <c r="N106" i="5"/>
  <c r="L106" i="5"/>
  <c r="K106" i="5"/>
  <c r="J106" i="5"/>
  <c r="I106" i="5"/>
  <c r="H106" i="5"/>
  <c r="G106" i="5"/>
  <c r="F106" i="5"/>
  <c r="E106" i="5"/>
  <c r="D106" i="5"/>
  <c r="N105" i="5"/>
  <c r="L105" i="5"/>
  <c r="K105" i="5"/>
  <c r="J105" i="5"/>
  <c r="I105" i="5"/>
  <c r="H105" i="5"/>
  <c r="G105" i="5"/>
  <c r="F105" i="5"/>
  <c r="E105" i="5"/>
  <c r="D105" i="5"/>
  <c r="N104" i="5"/>
  <c r="L104" i="5"/>
  <c r="K104" i="5"/>
  <c r="J104" i="5"/>
  <c r="I104" i="5"/>
  <c r="H104" i="5"/>
  <c r="G104" i="5"/>
  <c r="F104" i="5"/>
  <c r="E104" i="5"/>
  <c r="D104" i="5"/>
  <c r="N103" i="5"/>
  <c r="L103" i="5"/>
  <c r="K103" i="5"/>
  <c r="J103" i="5"/>
  <c r="I103" i="5"/>
  <c r="H103" i="5"/>
  <c r="G103" i="5"/>
  <c r="F103" i="5"/>
  <c r="E103" i="5"/>
  <c r="D103" i="5"/>
  <c r="N102" i="5"/>
  <c r="L102" i="5"/>
  <c r="K102" i="5"/>
  <c r="J102" i="5"/>
  <c r="I102" i="5"/>
  <c r="H102" i="5"/>
  <c r="G102" i="5"/>
  <c r="F102" i="5"/>
  <c r="E102" i="5"/>
  <c r="D102" i="5"/>
  <c r="N101" i="5"/>
  <c r="L101" i="5"/>
  <c r="K101" i="5"/>
  <c r="J101" i="5"/>
  <c r="I101" i="5"/>
  <c r="H101" i="5"/>
  <c r="G101" i="5"/>
  <c r="F101" i="5"/>
  <c r="E101" i="5"/>
  <c r="D101" i="5"/>
  <c r="N100" i="5"/>
  <c r="L100" i="5"/>
  <c r="K100" i="5"/>
  <c r="J100" i="5"/>
  <c r="I100" i="5"/>
  <c r="H100" i="5"/>
  <c r="G100" i="5"/>
  <c r="F100" i="5"/>
  <c r="E100" i="5"/>
  <c r="D100" i="5"/>
  <c r="N99" i="5"/>
  <c r="L99" i="5"/>
  <c r="K99" i="5"/>
  <c r="J99" i="5"/>
  <c r="I99" i="5"/>
  <c r="H99" i="5"/>
  <c r="G99" i="5"/>
  <c r="F99" i="5"/>
  <c r="E99" i="5"/>
  <c r="D99" i="5"/>
  <c r="N98" i="5"/>
  <c r="L98" i="5"/>
  <c r="K98" i="5"/>
  <c r="J98" i="5"/>
  <c r="I98" i="5"/>
  <c r="H98" i="5"/>
  <c r="G98" i="5"/>
  <c r="F98" i="5"/>
  <c r="E98" i="5"/>
  <c r="D98" i="5"/>
  <c r="N97" i="5"/>
  <c r="L97" i="5"/>
  <c r="K97" i="5"/>
  <c r="J97" i="5"/>
  <c r="I97" i="5"/>
  <c r="H97" i="5"/>
  <c r="G97" i="5"/>
  <c r="F97" i="5"/>
  <c r="E97" i="5"/>
  <c r="D97" i="5"/>
  <c r="N96" i="5"/>
  <c r="L96" i="5"/>
  <c r="K96" i="5"/>
  <c r="J96" i="5"/>
  <c r="I96" i="5"/>
  <c r="H96" i="5"/>
  <c r="G96" i="5"/>
  <c r="F96" i="5"/>
  <c r="E96" i="5"/>
  <c r="D96" i="5"/>
  <c r="N95" i="5"/>
  <c r="L95" i="5"/>
  <c r="K95" i="5"/>
  <c r="J95" i="5"/>
  <c r="I95" i="5"/>
  <c r="H95" i="5"/>
  <c r="G95" i="5"/>
  <c r="F95" i="5"/>
  <c r="E95" i="5"/>
  <c r="D95" i="5"/>
  <c r="N94" i="5"/>
  <c r="L94" i="5"/>
  <c r="K94" i="5"/>
  <c r="J94" i="5"/>
  <c r="I94" i="5"/>
  <c r="H94" i="5"/>
  <c r="G94" i="5"/>
  <c r="F94" i="5"/>
  <c r="E94" i="5"/>
  <c r="D94" i="5"/>
  <c r="N93" i="5"/>
  <c r="L93" i="5"/>
  <c r="K93" i="5"/>
  <c r="J93" i="5"/>
  <c r="I93" i="5"/>
  <c r="H93" i="5"/>
  <c r="G93" i="5"/>
  <c r="F93" i="5"/>
  <c r="E93" i="5"/>
  <c r="D93" i="5"/>
  <c r="N92" i="5"/>
  <c r="L92" i="5"/>
  <c r="K92" i="5"/>
  <c r="J92" i="5"/>
  <c r="I92" i="5"/>
  <c r="H92" i="5"/>
  <c r="G92" i="5"/>
  <c r="F92" i="5"/>
  <c r="E92" i="5"/>
  <c r="D92" i="5"/>
  <c r="N91" i="5"/>
  <c r="L91" i="5"/>
  <c r="K91" i="5"/>
  <c r="J91" i="5"/>
  <c r="I91" i="5"/>
  <c r="H91" i="5"/>
  <c r="G91" i="5"/>
  <c r="F91" i="5"/>
  <c r="E91" i="5"/>
  <c r="D91" i="5"/>
  <c r="N90" i="5"/>
  <c r="L90" i="5"/>
  <c r="K90" i="5"/>
  <c r="J90" i="5"/>
  <c r="I90" i="5"/>
  <c r="H90" i="5"/>
  <c r="G90" i="5"/>
  <c r="F90" i="5"/>
  <c r="E90" i="5"/>
  <c r="D90" i="5"/>
  <c r="N89" i="5"/>
  <c r="L89" i="5"/>
  <c r="K89" i="5"/>
  <c r="J89" i="5"/>
  <c r="I89" i="5"/>
  <c r="H89" i="5"/>
  <c r="G89" i="5"/>
  <c r="F89" i="5"/>
  <c r="E89" i="5"/>
  <c r="D89" i="5"/>
  <c r="N88" i="5"/>
  <c r="L88" i="5"/>
  <c r="K88" i="5"/>
  <c r="J88" i="5"/>
  <c r="I88" i="5"/>
  <c r="H88" i="5"/>
  <c r="G88" i="5"/>
  <c r="F88" i="5"/>
  <c r="E88" i="5"/>
  <c r="D88" i="5"/>
  <c r="N87" i="5"/>
  <c r="L87" i="5"/>
  <c r="K87" i="5"/>
  <c r="J87" i="5"/>
  <c r="I87" i="5"/>
  <c r="H87" i="5"/>
  <c r="G87" i="5"/>
  <c r="F87" i="5"/>
  <c r="E87" i="5"/>
  <c r="D87" i="5"/>
  <c r="N86" i="5"/>
  <c r="L86" i="5"/>
  <c r="K86" i="5"/>
  <c r="J86" i="5"/>
  <c r="I86" i="5"/>
  <c r="H86" i="5"/>
  <c r="G86" i="5"/>
  <c r="F86" i="5"/>
  <c r="E86" i="5"/>
  <c r="D86" i="5"/>
  <c r="N85" i="5"/>
  <c r="L85" i="5"/>
  <c r="K85" i="5"/>
  <c r="J85" i="5"/>
  <c r="I85" i="5"/>
  <c r="H85" i="5"/>
  <c r="G85" i="5"/>
  <c r="F85" i="5"/>
  <c r="E85" i="5"/>
  <c r="D85" i="5"/>
  <c r="N84" i="5"/>
  <c r="L84" i="5"/>
  <c r="K84" i="5"/>
  <c r="J84" i="5"/>
  <c r="I84" i="5"/>
  <c r="H84" i="5"/>
  <c r="G84" i="5"/>
  <c r="F84" i="5"/>
  <c r="E84" i="5"/>
  <c r="D84" i="5"/>
  <c r="N83" i="5"/>
  <c r="L83" i="5"/>
  <c r="K83" i="5"/>
  <c r="J83" i="5"/>
  <c r="I83" i="5"/>
  <c r="H83" i="5"/>
  <c r="G83" i="5"/>
  <c r="F83" i="5"/>
  <c r="E83" i="5"/>
  <c r="D83" i="5"/>
  <c r="N82" i="5"/>
  <c r="L82" i="5"/>
  <c r="K82" i="5"/>
  <c r="J82" i="5"/>
  <c r="I82" i="5"/>
  <c r="H82" i="5"/>
  <c r="G82" i="5"/>
  <c r="F82" i="5"/>
  <c r="E82" i="5"/>
  <c r="D82" i="5"/>
  <c r="N81" i="5"/>
  <c r="L81" i="5"/>
  <c r="K81" i="5"/>
  <c r="J81" i="5"/>
  <c r="I81" i="5"/>
  <c r="H81" i="5"/>
  <c r="G81" i="5"/>
  <c r="F81" i="5"/>
  <c r="E81" i="5"/>
  <c r="D81" i="5"/>
  <c r="N80" i="5"/>
  <c r="L80" i="5"/>
  <c r="K80" i="5"/>
  <c r="J80" i="5"/>
  <c r="I80" i="5"/>
  <c r="H80" i="5"/>
  <c r="G80" i="5"/>
  <c r="F80" i="5"/>
  <c r="E80" i="5"/>
  <c r="D80" i="5"/>
  <c r="N79" i="5"/>
  <c r="L79" i="5"/>
  <c r="K79" i="5"/>
  <c r="J79" i="5"/>
  <c r="I79" i="5"/>
  <c r="H79" i="5"/>
  <c r="G79" i="5"/>
  <c r="F79" i="5"/>
  <c r="E79" i="5"/>
  <c r="D79" i="5"/>
  <c r="N78" i="5"/>
  <c r="L78" i="5"/>
  <c r="K78" i="5"/>
  <c r="J78" i="5"/>
  <c r="I78" i="5"/>
  <c r="H78" i="5"/>
  <c r="G78" i="5"/>
  <c r="F78" i="5"/>
  <c r="E78" i="5"/>
  <c r="D78" i="5"/>
  <c r="N77" i="5"/>
  <c r="L77" i="5"/>
  <c r="K77" i="5"/>
  <c r="J77" i="5"/>
  <c r="I77" i="5"/>
  <c r="H77" i="5"/>
  <c r="G77" i="5"/>
  <c r="F77" i="5"/>
  <c r="E77" i="5"/>
  <c r="D77" i="5"/>
  <c r="N76" i="5"/>
  <c r="L76" i="5"/>
  <c r="K76" i="5"/>
  <c r="J76" i="5"/>
  <c r="I76" i="5"/>
  <c r="H76" i="5"/>
  <c r="G76" i="5"/>
  <c r="F76" i="5"/>
  <c r="E76" i="5"/>
  <c r="D76" i="5"/>
  <c r="N75" i="5"/>
  <c r="L75" i="5"/>
  <c r="K75" i="5"/>
  <c r="J75" i="5"/>
  <c r="I75" i="5"/>
  <c r="H75" i="5"/>
  <c r="G75" i="5"/>
  <c r="F75" i="5"/>
  <c r="E75" i="5"/>
  <c r="D75" i="5"/>
  <c r="N74" i="5"/>
  <c r="L74" i="5"/>
  <c r="K74" i="5"/>
  <c r="J74" i="5"/>
  <c r="I74" i="5"/>
  <c r="H74" i="5"/>
  <c r="G74" i="5"/>
  <c r="F74" i="5"/>
  <c r="E74" i="5"/>
  <c r="D74" i="5"/>
  <c r="N73" i="5"/>
  <c r="L73" i="5"/>
  <c r="K73" i="5"/>
  <c r="J73" i="5"/>
  <c r="I73" i="5"/>
  <c r="H73" i="5"/>
  <c r="G73" i="5"/>
  <c r="F73" i="5"/>
  <c r="E73" i="5"/>
  <c r="D73" i="5"/>
  <c r="N72" i="5"/>
  <c r="L72" i="5"/>
  <c r="K72" i="5"/>
  <c r="J72" i="5"/>
  <c r="I72" i="5"/>
  <c r="H72" i="5"/>
  <c r="G72" i="5"/>
  <c r="F72" i="5"/>
  <c r="E72" i="5"/>
  <c r="D72" i="5"/>
  <c r="N71" i="5"/>
  <c r="L71" i="5"/>
  <c r="K71" i="5"/>
  <c r="J71" i="5"/>
  <c r="I71" i="5"/>
  <c r="H71" i="5"/>
  <c r="G71" i="5"/>
  <c r="F71" i="5"/>
  <c r="E71" i="5"/>
  <c r="D71" i="5"/>
  <c r="N70" i="5"/>
  <c r="L70" i="5"/>
  <c r="K70" i="5"/>
  <c r="J70" i="5"/>
  <c r="I70" i="5"/>
  <c r="H70" i="5"/>
  <c r="G70" i="5"/>
  <c r="F70" i="5"/>
  <c r="E70" i="5"/>
  <c r="D70" i="5"/>
  <c r="N69" i="5"/>
  <c r="L69" i="5"/>
  <c r="K69" i="5"/>
  <c r="J69" i="5"/>
  <c r="I69" i="5"/>
  <c r="H69" i="5"/>
  <c r="G69" i="5"/>
  <c r="F69" i="5"/>
  <c r="E69" i="5"/>
  <c r="D69" i="5"/>
  <c r="N68" i="5"/>
  <c r="L68" i="5"/>
  <c r="K68" i="5"/>
  <c r="J68" i="5"/>
  <c r="I68" i="5"/>
  <c r="H68" i="5"/>
  <c r="G68" i="5"/>
  <c r="F68" i="5"/>
  <c r="E68" i="5"/>
  <c r="D68" i="5"/>
  <c r="N67" i="5"/>
  <c r="L67" i="5"/>
  <c r="K67" i="5"/>
  <c r="J67" i="5"/>
  <c r="I67" i="5"/>
  <c r="H67" i="5"/>
  <c r="G67" i="5"/>
  <c r="F67" i="5"/>
  <c r="E67" i="5"/>
  <c r="D67" i="5"/>
  <c r="N66" i="5"/>
  <c r="L66" i="5"/>
  <c r="K66" i="5"/>
  <c r="J66" i="5"/>
  <c r="I66" i="5"/>
  <c r="H66" i="5"/>
  <c r="G66" i="5"/>
  <c r="F66" i="5"/>
  <c r="E66" i="5"/>
  <c r="D66" i="5"/>
  <c r="N65" i="5"/>
  <c r="L65" i="5"/>
  <c r="K65" i="5"/>
  <c r="J65" i="5"/>
  <c r="I65" i="5"/>
  <c r="H65" i="5"/>
  <c r="G65" i="5"/>
  <c r="F65" i="5"/>
  <c r="E65" i="5"/>
  <c r="D65" i="5"/>
  <c r="N64" i="5"/>
  <c r="L64" i="5"/>
  <c r="K64" i="5"/>
  <c r="J64" i="5"/>
  <c r="I64" i="5"/>
  <c r="H64" i="5"/>
  <c r="G64" i="5"/>
  <c r="F64" i="5"/>
  <c r="E64" i="5"/>
  <c r="D64" i="5"/>
  <c r="N63" i="5"/>
  <c r="L63" i="5"/>
  <c r="K63" i="5"/>
  <c r="J63" i="5"/>
  <c r="I63" i="5"/>
  <c r="H63" i="5"/>
  <c r="G63" i="5"/>
  <c r="F63" i="5"/>
  <c r="E63" i="5"/>
  <c r="D63" i="5"/>
  <c r="N62" i="5"/>
  <c r="L62" i="5"/>
  <c r="K62" i="5"/>
  <c r="J62" i="5"/>
  <c r="I62" i="5"/>
  <c r="H62" i="5"/>
  <c r="G62" i="5"/>
  <c r="F62" i="5"/>
  <c r="E62" i="5"/>
  <c r="D62" i="5"/>
  <c r="N61" i="5"/>
  <c r="L61" i="5"/>
  <c r="K61" i="5"/>
  <c r="J61" i="5"/>
  <c r="I61" i="5"/>
  <c r="H61" i="5"/>
  <c r="G61" i="5"/>
  <c r="F61" i="5"/>
  <c r="E61" i="5"/>
  <c r="D61" i="5"/>
  <c r="N60" i="5"/>
  <c r="L60" i="5"/>
  <c r="K60" i="5"/>
  <c r="J60" i="5"/>
  <c r="I60" i="5"/>
  <c r="H60" i="5"/>
  <c r="G60" i="5"/>
  <c r="F60" i="5"/>
  <c r="E60" i="5"/>
  <c r="D60" i="5"/>
  <c r="N59" i="5"/>
  <c r="L59" i="5"/>
  <c r="K59" i="5"/>
  <c r="J59" i="5"/>
  <c r="I59" i="5"/>
  <c r="H59" i="5"/>
  <c r="G59" i="5"/>
  <c r="F59" i="5"/>
  <c r="E59" i="5"/>
  <c r="D59" i="5"/>
  <c r="N58" i="5"/>
  <c r="L58" i="5"/>
  <c r="K58" i="5"/>
  <c r="J58" i="5"/>
  <c r="I58" i="5"/>
  <c r="H58" i="5"/>
  <c r="G58" i="5"/>
  <c r="F58" i="5"/>
  <c r="E58" i="5"/>
  <c r="D58" i="5"/>
  <c r="N57" i="5"/>
  <c r="L57" i="5"/>
  <c r="K57" i="5"/>
  <c r="J57" i="5"/>
  <c r="I57" i="5"/>
  <c r="H57" i="5"/>
  <c r="G57" i="5"/>
  <c r="F57" i="5"/>
  <c r="E57" i="5"/>
  <c r="D57" i="5"/>
  <c r="N56" i="5"/>
  <c r="L56" i="5"/>
  <c r="K56" i="5"/>
  <c r="J56" i="5"/>
  <c r="I56" i="5"/>
  <c r="H56" i="5"/>
  <c r="G56" i="5"/>
  <c r="F56" i="5"/>
  <c r="E56" i="5"/>
  <c r="D56" i="5"/>
  <c r="N55" i="5"/>
  <c r="L55" i="5"/>
  <c r="K55" i="5"/>
  <c r="J55" i="5"/>
  <c r="I55" i="5"/>
  <c r="H55" i="5"/>
  <c r="G55" i="5"/>
  <c r="F55" i="5"/>
  <c r="E55" i="5"/>
  <c r="D55" i="5"/>
  <c r="N54" i="5"/>
  <c r="L54" i="5"/>
  <c r="K54" i="5"/>
  <c r="J54" i="5"/>
  <c r="I54" i="5"/>
  <c r="H54" i="5"/>
  <c r="G54" i="5"/>
  <c r="F54" i="5"/>
  <c r="E54" i="5"/>
  <c r="D54" i="5"/>
  <c r="N53" i="5"/>
  <c r="L53" i="5"/>
  <c r="K53" i="5"/>
  <c r="J53" i="5"/>
  <c r="I53" i="5"/>
  <c r="H53" i="5"/>
  <c r="G53" i="5"/>
  <c r="F53" i="5"/>
  <c r="E53" i="5"/>
  <c r="D53" i="5"/>
  <c r="N52" i="5"/>
  <c r="L52" i="5"/>
  <c r="K52" i="5"/>
  <c r="J52" i="5"/>
  <c r="I52" i="5"/>
  <c r="H52" i="5"/>
  <c r="G52" i="5"/>
  <c r="F52" i="5"/>
  <c r="E52" i="5"/>
  <c r="D52" i="5"/>
  <c r="N51" i="5"/>
  <c r="L51" i="5"/>
  <c r="K51" i="5"/>
  <c r="J51" i="5"/>
  <c r="I51" i="5"/>
  <c r="H51" i="5"/>
  <c r="G51" i="5"/>
  <c r="F51" i="5"/>
  <c r="E51" i="5"/>
  <c r="D51" i="5"/>
  <c r="N50" i="5"/>
  <c r="L50" i="5"/>
  <c r="K50" i="5"/>
  <c r="J50" i="5"/>
  <c r="I50" i="5"/>
  <c r="H50" i="5"/>
  <c r="G50" i="5"/>
  <c r="F50" i="5"/>
  <c r="E50" i="5"/>
  <c r="D50" i="5"/>
  <c r="N49" i="5"/>
  <c r="L49" i="5"/>
  <c r="K49" i="5"/>
  <c r="J49" i="5"/>
  <c r="I49" i="5"/>
  <c r="H49" i="5"/>
  <c r="G49" i="5"/>
  <c r="F49" i="5"/>
  <c r="E49" i="5"/>
  <c r="D49" i="5"/>
  <c r="N48" i="5"/>
  <c r="L48" i="5"/>
  <c r="K48" i="5"/>
  <c r="J48" i="5"/>
  <c r="I48" i="5"/>
  <c r="H48" i="5"/>
  <c r="G48" i="5"/>
  <c r="F48" i="5"/>
  <c r="E48" i="5"/>
  <c r="D48" i="5"/>
  <c r="N47" i="5"/>
  <c r="L47" i="5"/>
  <c r="K47" i="5"/>
  <c r="J47" i="5"/>
  <c r="I47" i="5"/>
  <c r="H47" i="5"/>
  <c r="G47" i="5"/>
  <c r="F47" i="5"/>
  <c r="E47" i="5"/>
  <c r="D47" i="5"/>
  <c r="N46" i="5"/>
  <c r="L46" i="5"/>
  <c r="K46" i="5"/>
  <c r="J46" i="5"/>
  <c r="I46" i="5"/>
  <c r="H46" i="5"/>
  <c r="G46" i="5"/>
  <c r="F46" i="5"/>
  <c r="E46" i="5"/>
  <c r="D46" i="5"/>
  <c r="N45" i="5"/>
  <c r="L45" i="5"/>
  <c r="K45" i="5"/>
  <c r="J45" i="5"/>
  <c r="I45" i="5"/>
  <c r="H45" i="5"/>
  <c r="G45" i="5"/>
  <c r="F45" i="5"/>
  <c r="E45" i="5"/>
  <c r="D45" i="5"/>
  <c r="N44" i="5"/>
  <c r="L44" i="5"/>
  <c r="K44" i="5"/>
  <c r="J44" i="5"/>
  <c r="I44" i="5"/>
  <c r="H44" i="5"/>
  <c r="G44" i="5"/>
  <c r="F44" i="5"/>
  <c r="E44" i="5"/>
  <c r="D44" i="5"/>
  <c r="N43" i="5"/>
  <c r="L43" i="5"/>
  <c r="K43" i="5"/>
  <c r="J43" i="5"/>
  <c r="I43" i="5"/>
  <c r="H43" i="5"/>
  <c r="G43" i="5"/>
  <c r="F43" i="5"/>
  <c r="E43" i="5"/>
  <c r="D43" i="5"/>
  <c r="N42" i="5"/>
  <c r="L42" i="5"/>
  <c r="K42" i="5"/>
  <c r="J42" i="5"/>
  <c r="I42" i="5"/>
  <c r="H42" i="5"/>
  <c r="G42" i="5"/>
  <c r="F42" i="5"/>
  <c r="E42" i="5"/>
  <c r="D42" i="5"/>
  <c r="N41" i="5"/>
  <c r="L41" i="5"/>
  <c r="K41" i="5"/>
  <c r="J41" i="5"/>
  <c r="I41" i="5"/>
  <c r="H41" i="5"/>
  <c r="G41" i="5"/>
  <c r="F41" i="5"/>
  <c r="E41" i="5"/>
  <c r="D41" i="5"/>
  <c r="N40" i="5"/>
  <c r="L40" i="5"/>
  <c r="K40" i="5"/>
  <c r="J40" i="5"/>
  <c r="I40" i="5"/>
  <c r="H40" i="5"/>
  <c r="G40" i="5"/>
  <c r="F40" i="5"/>
  <c r="E40" i="5"/>
  <c r="D40" i="5"/>
  <c r="N39" i="5"/>
  <c r="L39" i="5"/>
  <c r="K39" i="5"/>
  <c r="J39" i="5"/>
  <c r="I39" i="5"/>
  <c r="H39" i="5"/>
  <c r="G39" i="5"/>
  <c r="F39" i="5"/>
  <c r="E39" i="5"/>
  <c r="D39" i="5"/>
  <c r="N38" i="5"/>
  <c r="L38" i="5"/>
  <c r="K38" i="5"/>
  <c r="J38" i="5"/>
  <c r="I38" i="5"/>
  <c r="H38" i="5"/>
  <c r="G38" i="5"/>
  <c r="F38" i="5"/>
  <c r="E38" i="5"/>
  <c r="D38" i="5"/>
  <c r="N37" i="5"/>
  <c r="L37" i="5"/>
  <c r="K37" i="5"/>
  <c r="J37" i="5"/>
  <c r="I37" i="5"/>
  <c r="H37" i="5"/>
  <c r="G37" i="5"/>
  <c r="F37" i="5"/>
  <c r="E37" i="5"/>
  <c r="D37" i="5"/>
  <c r="N36" i="5"/>
  <c r="L36" i="5"/>
  <c r="K36" i="5"/>
  <c r="J36" i="5"/>
  <c r="I36" i="5"/>
  <c r="H36" i="5"/>
  <c r="G36" i="5"/>
  <c r="F36" i="5"/>
  <c r="E36" i="5"/>
  <c r="D36" i="5"/>
  <c r="N35" i="5"/>
  <c r="L35" i="5"/>
  <c r="K35" i="5"/>
  <c r="J35" i="5"/>
  <c r="I35" i="5"/>
  <c r="H35" i="5"/>
  <c r="G35" i="5"/>
  <c r="F35" i="5"/>
  <c r="E35" i="5"/>
  <c r="D35" i="5"/>
  <c r="N34" i="5"/>
  <c r="L34" i="5"/>
  <c r="K34" i="5"/>
  <c r="J34" i="5"/>
  <c r="I34" i="5"/>
  <c r="H34" i="5"/>
  <c r="G34" i="5"/>
  <c r="F34" i="5"/>
  <c r="E34" i="5"/>
  <c r="D34" i="5"/>
  <c r="N33" i="5"/>
  <c r="L33" i="5"/>
  <c r="K33" i="5"/>
  <c r="J33" i="5"/>
  <c r="I33" i="5"/>
  <c r="H33" i="5"/>
  <c r="G33" i="5"/>
  <c r="F33" i="5"/>
  <c r="E33" i="5"/>
  <c r="D33" i="5"/>
  <c r="N32" i="5"/>
  <c r="L32" i="5"/>
  <c r="K32" i="5"/>
  <c r="J32" i="5"/>
  <c r="I32" i="5"/>
  <c r="H32" i="5"/>
  <c r="G32" i="5"/>
  <c r="F32" i="5"/>
  <c r="E32" i="5"/>
  <c r="D32" i="5"/>
  <c r="N31" i="5"/>
  <c r="L31" i="5"/>
  <c r="K31" i="5"/>
  <c r="J31" i="5"/>
  <c r="I31" i="5"/>
  <c r="H31" i="5"/>
  <c r="G31" i="5"/>
  <c r="F31" i="5"/>
  <c r="E31" i="5"/>
  <c r="D31" i="5"/>
  <c r="N30" i="5"/>
  <c r="L30" i="5"/>
  <c r="K30" i="5"/>
  <c r="J30" i="5"/>
  <c r="I30" i="5"/>
  <c r="H30" i="5"/>
  <c r="G30" i="5"/>
  <c r="F30" i="5"/>
  <c r="E30" i="5"/>
  <c r="D30" i="5"/>
  <c r="N29" i="5"/>
  <c r="L29" i="5"/>
  <c r="K29" i="5"/>
  <c r="J29" i="5"/>
  <c r="I29" i="5"/>
  <c r="H29" i="5"/>
  <c r="G29" i="5"/>
  <c r="F29" i="5"/>
  <c r="E29" i="5"/>
  <c r="D29" i="5"/>
  <c r="N28" i="5"/>
  <c r="L28" i="5"/>
  <c r="K28" i="5"/>
  <c r="J28" i="5"/>
  <c r="I28" i="5"/>
  <c r="H28" i="5"/>
  <c r="G28" i="5"/>
  <c r="F28" i="5"/>
  <c r="E28" i="5"/>
  <c r="D28" i="5"/>
  <c r="N27" i="5"/>
  <c r="L27" i="5"/>
  <c r="K27" i="5"/>
  <c r="J27" i="5"/>
  <c r="I27" i="5"/>
  <c r="H27" i="5"/>
  <c r="G27" i="5"/>
  <c r="F27" i="5"/>
  <c r="E27" i="5"/>
  <c r="D27" i="5"/>
  <c r="N26" i="5"/>
  <c r="L26" i="5"/>
  <c r="K26" i="5"/>
  <c r="J26" i="5"/>
  <c r="I26" i="5"/>
  <c r="H26" i="5"/>
  <c r="G26" i="5"/>
  <c r="F26" i="5"/>
  <c r="E26" i="5"/>
  <c r="D26" i="5"/>
  <c r="N25" i="5"/>
  <c r="L25" i="5"/>
  <c r="K25" i="5"/>
  <c r="J25" i="5"/>
  <c r="I25" i="5"/>
  <c r="H25" i="5"/>
  <c r="G25" i="5"/>
  <c r="F25" i="5"/>
  <c r="E25" i="5"/>
  <c r="D25" i="5"/>
  <c r="N24" i="5"/>
  <c r="L24" i="5"/>
  <c r="K24" i="5"/>
  <c r="J24" i="5"/>
  <c r="I24" i="5"/>
  <c r="H24" i="5"/>
  <c r="G24" i="5"/>
  <c r="F24" i="5"/>
  <c r="E24" i="5"/>
  <c r="D24" i="5"/>
  <c r="N23" i="5"/>
  <c r="L23" i="5"/>
  <c r="K23" i="5"/>
  <c r="J23" i="5"/>
  <c r="I23" i="5"/>
  <c r="H23" i="5"/>
  <c r="G23" i="5"/>
  <c r="F23" i="5"/>
  <c r="E23" i="5"/>
  <c r="D23" i="5"/>
  <c r="N22" i="5"/>
  <c r="L22" i="5"/>
  <c r="K22" i="5"/>
  <c r="J22" i="5"/>
  <c r="I22" i="5"/>
  <c r="H22" i="5"/>
  <c r="G22" i="5"/>
  <c r="F22" i="5"/>
  <c r="E22" i="5"/>
  <c r="D22" i="5"/>
  <c r="N21" i="5"/>
  <c r="L21" i="5"/>
  <c r="K21" i="5"/>
  <c r="J21" i="5"/>
  <c r="I21" i="5"/>
  <c r="H21" i="5"/>
  <c r="G21" i="5"/>
  <c r="F21" i="5"/>
  <c r="E21" i="5"/>
  <c r="D21" i="5"/>
  <c r="N20" i="5"/>
  <c r="L20" i="5"/>
  <c r="K20" i="5"/>
  <c r="J20" i="5"/>
  <c r="I20" i="5"/>
  <c r="H20" i="5"/>
  <c r="G20" i="5"/>
  <c r="F20" i="5"/>
  <c r="E20" i="5"/>
  <c r="D20" i="5"/>
  <c r="N19" i="5"/>
  <c r="L19" i="5"/>
  <c r="K19" i="5"/>
  <c r="J19" i="5"/>
  <c r="I19" i="5"/>
  <c r="H19" i="5"/>
  <c r="G19" i="5"/>
  <c r="F19" i="5"/>
  <c r="E19" i="5"/>
  <c r="D19" i="5"/>
  <c r="N18" i="5"/>
  <c r="L18" i="5"/>
  <c r="K18" i="5"/>
  <c r="J18" i="5"/>
  <c r="I18" i="5"/>
  <c r="H18" i="5"/>
  <c r="G18" i="5"/>
  <c r="F18" i="5"/>
  <c r="E18" i="5"/>
  <c r="D18" i="5"/>
  <c r="N17" i="5"/>
  <c r="L17" i="5"/>
  <c r="K17" i="5"/>
  <c r="J17" i="5"/>
  <c r="I17" i="5"/>
  <c r="H17" i="5"/>
  <c r="G17" i="5"/>
  <c r="F17" i="5"/>
  <c r="E17" i="5"/>
  <c r="D17" i="5"/>
  <c r="N16" i="5"/>
  <c r="L16" i="5"/>
  <c r="K16" i="5"/>
  <c r="J16" i="5"/>
  <c r="I16" i="5"/>
  <c r="H16" i="5"/>
  <c r="G16" i="5"/>
  <c r="F16" i="5"/>
  <c r="E16" i="5"/>
  <c r="D16" i="5"/>
  <c r="N15" i="5"/>
  <c r="L15" i="5"/>
  <c r="K15" i="5"/>
  <c r="J15" i="5"/>
  <c r="I15" i="5"/>
  <c r="H15" i="5"/>
  <c r="G15" i="5"/>
  <c r="F15" i="5"/>
  <c r="E15" i="5"/>
  <c r="D15" i="5"/>
  <c r="N14" i="5"/>
  <c r="L14" i="5"/>
  <c r="K14" i="5"/>
  <c r="J14" i="5"/>
  <c r="I14" i="5"/>
  <c r="H14" i="5"/>
  <c r="G14" i="5"/>
  <c r="F14" i="5"/>
  <c r="E14" i="5"/>
  <c r="D14" i="5"/>
  <c r="N13" i="5"/>
  <c r="L13" i="5"/>
  <c r="K13" i="5"/>
  <c r="J13" i="5"/>
  <c r="I13" i="5"/>
  <c r="H13" i="5"/>
  <c r="G13" i="5"/>
  <c r="F13" i="5"/>
  <c r="E13" i="5"/>
  <c r="D13" i="5"/>
  <c r="N12" i="5"/>
  <c r="L12" i="5"/>
  <c r="K12" i="5"/>
  <c r="J12" i="5"/>
  <c r="I12" i="5"/>
  <c r="H12" i="5"/>
  <c r="G12" i="5"/>
  <c r="F12" i="5"/>
  <c r="E12" i="5"/>
  <c r="D12" i="5"/>
  <c r="N11" i="5"/>
  <c r="L11" i="5"/>
  <c r="K11" i="5"/>
  <c r="J11" i="5"/>
  <c r="I11" i="5"/>
  <c r="H11" i="5"/>
  <c r="G11" i="5"/>
  <c r="F11" i="5"/>
  <c r="E11" i="5"/>
  <c r="D11" i="5"/>
  <c r="N10" i="5"/>
  <c r="L10" i="5"/>
  <c r="K10" i="5"/>
  <c r="J10" i="5"/>
  <c r="I10" i="5"/>
  <c r="H10" i="5"/>
  <c r="G10" i="5"/>
  <c r="F10" i="5"/>
  <c r="E10" i="5"/>
  <c r="D10" i="5"/>
  <c r="N9" i="5"/>
  <c r="L9" i="5"/>
  <c r="K9" i="5"/>
  <c r="J9" i="5"/>
  <c r="I9" i="5"/>
  <c r="H9" i="5"/>
  <c r="G9" i="5"/>
  <c r="F9" i="5"/>
  <c r="E9" i="5"/>
  <c r="D9" i="5"/>
  <c r="N8" i="5"/>
  <c r="L8" i="5"/>
  <c r="K8" i="5"/>
  <c r="J8" i="5"/>
  <c r="I8" i="5"/>
  <c r="H8" i="5"/>
  <c r="G8" i="5"/>
  <c r="F8" i="5"/>
  <c r="E8" i="5"/>
  <c r="D8" i="5"/>
  <c r="N7" i="5"/>
  <c r="L7" i="5"/>
  <c r="K7" i="5"/>
  <c r="J7" i="5"/>
  <c r="I7" i="5"/>
  <c r="H7" i="5"/>
  <c r="G7" i="5"/>
  <c r="F7" i="5"/>
  <c r="E7" i="5"/>
  <c r="D7" i="5"/>
  <c r="N6" i="5"/>
  <c r="L6" i="5"/>
  <c r="K6" i="5"/>
  <c r="J6" i="5"/>
  <c r="I6" i="5"/>
  <c r="H6" i="5"/>
  <c r="G6" i="5"/>
  <c r="F6" i="5"/>
  <c r="E6" i="5"/>
  <c r="D6" i="5"/>
  <c r="N5" i="5"/>
  <c r="L5" i="5"/>
  <c r="K5" i="5"/>
  <c r="J5" i="5"/>
  <c r="I5" i="5"/>
  <c r="H5" i="5"/>
  <c r="G5" i="5"/>
  <c r="F5" i="5"/>
  <c r="E5" i="5"/>
  <c r="D5" i="5"/>
  <c r="A6" i="2"/>
  <c r="C6" i="2"/>
  <c r="D6" i="2"/>
  <c r="E6" i="2"/>
  <c r="F6" i="2"/>
  <c r="A9" i="2"/>
  <c r="A22" i="2"/>
  <c r="A36" i="2"/>
  <c r="AF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AF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F289" i="3"/>
  <c r="G289" i="3" s="1"/>
  <c r="E289" i="3"/>
  <c r="AF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F288" i="3"/>
  <c r="G288" i="3" s="1"/>
  <c r="E288" i="3"/>
  <c r="AF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F287" i="3"/>
  <c r="G287" i="3" s="1"/>
  <c r="E287" i="3"/>
  <c r="AF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AF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F285" i="3"/>
  <c r="G285" i="3" s="1"/>
  <c r="E285" i="3"/>
  <c r="AF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F284" i="3"/>
  <c r="G284" i="3" s="1"/>
  <c r="E284" i="3"/>
  <c r="AF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F283" i="3"/>
  <c r="G283" i="3" s="1"/>
  <c r="E283" i="3"/>
  <c r="AF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AF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F281" i="3"/>
  <c r="G281" i="3" s="1"/>
  <c r="E281" i="3"/>
  <c r="AF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F280" i="3"/>
  <c r="G280" i="3" s="1"/>
  <c r="E280" i="3"/>
  <c r="AF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F279" i="3"/>
  <c r="G279" i="3" s="1"/>
  <c r="E279" i="3"/>
  <c r="AF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AF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F277" i="3"/>
  <c r="G277" i="3" s="1"/>
  <c r="E277" i="3"/>
  <c r="AF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F276" i="3"/>
  <c r="G276" i="3" s="1"/>
  <c r="E276" i="3"/>
  <c r="AF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F275" i="3"/>
  <c r="G275" i="3" s="1"/>
  <c r="E275" i="3"/>
  <c r="AF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AF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F273" i="3"/>
  <c r="G273" i="3" s="1"/>
  <c r="E273" i="3"/>
  <c r="AF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F272" i="3"/>
  <c r="G272" i="3" s="1"/>
  <c r="E272" i="3"/>
  <c r="AF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F271" i="3"/>
  <c r="G271" i="3" s="1"/>
  <c r="E271" i="3"/>
  <c r="AF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AF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F269" i="3"/>
  <c r="G269" i="3" s="1"/>
  <c r="E269" i="3"/>
  <c r="AF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F268" i="3"/>
  <c r="G268" i="3" s="1"/>
  <c r="E268" i="3"/>
  <c r="AF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F267" i="3"/>
  <c r="G267" i="3" s="1"/>
  <c r="E267" i="3"/>
  <c r="AF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AF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F265" i="3"/>
  <c r="G265" i="3" s="1"/>
  <c r="E265" i="3"/>
  <c r="AF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F264" i="3"/>
  <c r="G264" i="3" s="1"/>
  <c r="E264" i="3"/>
  <c r="AF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F263" i="3"/>
  <c r="G263" i="3" s="1"/>
  <c r="E263" i="3"/>
  <c r="AF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AF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F261" i="3"/>
  <c r="G261" i="3" s="1"/>
  <c r="E261" i="3"/>
  <c r="AF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F260" i="3"/>
  <c r="G260" i="3" s="1"/>
  <c r="E260" i="3"/>
  <c r="AF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F259" i="3"/>
  <c r="G259" i="3" s="1"/>
  <c r="E259" i="3"/>
  <c r="AF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AF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F257" i="3"/>
  <c r="G257" i="3" s="1"/>
  <c r="E257" i="3"/>
  <c r="AF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F256" i="3"/>
  <c r="G256" i="3" s="1"/>
  <c r="E256" i="3"/>
  <c r="AF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F255" i="3"/>
  <c r="G255" i="3" s="1"/>
  <c r="E255" i="3"/>
  <c r="AF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AF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F253" i="3"/>
  <c r="G253" i="3" s="1"/>
  <c r="E253" i="3"/>
  <c r="AF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F252" i="3"/>
  <c r="G252" i="3" s="1"/>
  <c r="E252" i="3"/>
  <c r="AF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F251" i="3"/>
  <c r="G251" i="3" s="1"/>
  <c r="E251" i="3"/>
  <c r="AF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AF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F249" i="3"/>
  <c r="G249" i="3" s="1"/>
  <c r="E249" i="3"/>
  <c r="AF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F248" i="3"/>
  <c r="G248" i="3" s="1"/>
  <c r="E248" i="3"/>
  <c r="AF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F247" i="3"/>
  <c r="G247" i="3" s="1"/>
  <c r="E247" i="3"/>
  <c r="AF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AF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F245" i="3"/>
  <c r="G245" i="3" s="1"/>
  <c r="E245" i="3"/>
  <c r="AF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F244" i="3"/>
  <c r="G244" i="3" s="1"/>
  <c r="E244" i="3"/>
  <c r="AF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F243" i="3"/>
  <c r="G243" i="3" s="1"/>
  <c r="E243" i="3"/>
  <c r="AF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AF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F241" i="3"/>
  <c r="G241" i="3" s="1"/>
  <c r="E241" i="3"/>
  <c r="AF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F240" i="3"/>
  <c r="G240" i="3" s="1"/>
  <c r="E240" i="3"/>
  <c r="AF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F239" i="3"/>
  <c r="G239" i="3" s="1"/>
  <c r="E239" i="3"/>
  <c r="AF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AF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F237" i="3"/>
  <c r="G237" i="3" s="1"/>
  <c r="E237" i="3"/>
  <c r="AF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F236" i="3"/>
  <c r="G236" i="3" s="1"/>
  <c r="E236" i="3"/>
  <c r="AF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F235" i="3"/>
  <c r="G235" i="3" s="1"/>
  <c r="E235" i="3"/>
  <c r="AF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AF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F233" i="3"/>
  <c r="G233" i="3" s="1"/>
  <c r="E233" i="3"/>
  <c r="AF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F232" i="3"/>
  <c r="G232" i="3" s="1"/>
  <c r="E232" i="3"/>
  <c r="AF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F231" i="3"/>
  <c r="G231" i="3" s="1"/>
  <c r="E231" i="3"/>
  <c r="AF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AF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F229" i="3"/>
  <c r="G229" i="3" s="1"/>
  <c r="E229" i="3"/>
  <c r="AF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F228" i="3"/>
  <c r="G228" i="3" s="1"/>
  <c r="E228" i="3"/>
  <c r="AF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F227" i="3"/>
  <c r="G227" i="3" s="1"/>
  <c r="E227" i="3"/>
  <c r="AF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AF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F225" i="3"/>
  <c r="G225" i="3" s="1"/>
  <c r="E225" i="3"/>
  <c r="AF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F224" i="3"/>
  <c r="G224" i="3" s="1"/>
  <c r="E224" i="3"/>
  <c r="AF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F223" i="3"/>
  <c r="G223" i="3" s="1"/>
  <c r="E223" i="3"/>
  <c r="AF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AF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F221" i="3"/>
  <c r="G221" i="3" s="1"/>
  <c r="E221" i="3"/>
  <c r="AF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F220" i="3"/>
  <c r="G220" i="3" s="1"/>
  <c r="E220" i="3"/>
  <c r="AF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F219" i="3"/>
  <c r="G219" i="3" s="1"/>
  <c r="E219" i="3"/>
  <c r="AF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AF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F217" i="3"/>
  <c r="G217" i="3" s="1"/>
  <c r="E217" i="3"/>
  <c r="AF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F216" i="3"/>
  <c r="G216" i="3" s="1"/>
  <c r="E216" i="3"/>
  <c r="AF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F215" i="3"/>
  <c r="G215" i="3" s="1"/>
  <c r="E215" i="3"/>
  <c r="AF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AF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F213" i="3"/>
  <c r="G213" i="3" s="1"/>
  <c r="E213" i="3"/>
  <c r="AF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F212" i="3"/>
  <c r="G212" i="3" s="1"/>
  <c r="E212" i="3"/>
  <c r="AF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F211" i="3"/>
  <c r="G211" i="3" s="1"/>
  <c r="E211" i="3"/>
  <c r="AF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AF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F209" i="3"/>
  <c r="G209" i="3" s="1"/>
  <c r="E209" i="3"/>
  <c r="AF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F208" i="3"/>
  <c r="G208" i="3" s="1"/>
  <c r="E208" i="3"/>
  <c r="AF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F207" i="3"/>
  <c r="G207" i="3" s="1"/>
  <c r="E207" i="3"/>
  <c r="AF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AF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F205" i="3"/>
  <c r="G205" i="3" s="1"/>
  <c r="E205" i="3"/>
  <c r="AF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F204" i="3"/>
  <c r="G204" i="3" s="1"/>
  <c r="E204" i="3"/>
  <c r="AF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F203" i="3"/>
  <c r="G203" i="3" s="1"/>
  <c r="E203" i="3"/>
  <c r="AF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AF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F201" i="3"/>
  <c r="G201" i="3" s="1"/>
  <c r="E201" i="3"/>
  <c r="AF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F200" i="3"/>
  <c r="G200" i="3" s="1"/>
  <c r="E200" i="3"/>
  <c r="AF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F199" i="3"/>
  <c r="G199" i="3" s="1"/>
  <c r="E199" i="3"/>
  <c r="AF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AF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F197" i="3"/>
  <c r="G197" i="3" s="1"/>
  <c r="E197" i="3"/>
  <c r="AF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F196" i="3"/>
  <c r="G196" i="3" s="1"/>
  <c r="E196" i="3"/>
  <c r="AF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F195" i="3"/>
  <c r="G195" i="3" s="1"/>
  <c r="E195" i="3"/>
  <c r="AF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AF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F193" i="3"/>
  <c r="G193" i="3" s="1"/>
  <c r="E193" i="3"/>
  <c r="AF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F192" i="3"/>
  <c r="G192" i="3" s="1"/>
  <c r="E192" i="3"/>
  <c r="AF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F191" i="3"/>
  <c r="G191" i="3" s="1"/>
  <c r="E191" i="3"/>
  <c r="AF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AF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F189" i="3"/>
  <c r="G189" i="3" s="1"/>
  <c r="E189" i="3"/>
  <c r="AF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F188" i="3"/>
  <c r="G188" i="3" s="1"/>
  <c r="E188" i="3"/>
  <c r="AF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F187" i="3"/>
  <c r="G187" i="3" s="1"/>
  <c r="E187" i="3"/>
  <c r="AF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AF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F185" i="3"/>
  <c r="G185" i="3" s="1"/>
  <c r="E185" i="3"/>
  <c r="AF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F184" i="3"/>
  <c r="G184" i="3" s="1"/>
  <c r="E184" i="3"/>
  <c r="AF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F183" i="3"/>
  <c r="G183" i="3" s="1"/>
  <c r="E183" i="3"/>
  <c r="AF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AF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F181" i="3"/>
  <c r="G181" i="3" s="1"/>
  <c r="E181" i="3"/>
  <c r="AF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F180" i="3"/>
  <c r="G180" i="3" s="1"/>
  <c r="E180" i="3"/>
  <c r="AF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F179" i="3"/>
  <c r="G179" i="3" s="1"/>
  <c r="E179" i="3"/>
  <c r="AF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AF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F177" i="3"/>
  <c r="G177" i="3" s="1"/>
  <c r="E177" i="3"/>
  <c r="AF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F176" i="3"/>
  <c r="G176" i="3" s="1"/>
  <c r="E176" i="3"/>
  <c r="AF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F175" i="3"/>
  <c r="G175" i="3" s="1"/>
  <c r="E175" i="3"/>
  <c r="AF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AF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F173" i="3"/>
  <c r="G173" i="3" s="1"/>
  <c r="E173" i="3"/>
  <c r="AF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F172" i="3"/>
  <c r="G172" i="3" s="1"/>
  <c r="E172" i="3"/>
  <c r="AF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F171" i="3"/>
  <c r="G171" i="3" s="1"/>
  <c r="E171" i="3"/>
  <c r="AF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AF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F169" i="3"/>
  <c r="G169" i="3" s="1"/>
  <c r="E169" i="3"/>
  <c r="AF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F168" i="3"/>
  <c r="G168" i="3" s="1"/>
  <c r="E168" i="3"/>
  <c r="AF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F167" i="3"/>
  <c r="G167" i="3" s="1"/>
  <c r="E167" i="3"/>
  <c r="AF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F166" i="3"/>
  <c r="G166" i="3" s="1"/>
  <c r="E166" i="3"/>
  <c r="AF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AF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F164" i="3"/>
  <c r="G164" i="3" s="1"/>
  <c r="E164" i="3"/>
  <c r="AF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F163" i="3"/>
  <c r="G163" i="3" s="1"/>
  <c r="E163" i="3"/>
  <c r="AF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F162" i="3"/>
  <c r="G162" i="3" s="1"/>
  <c r="E162" i="3"/>
  <c r="AF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AF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F160" i="3"/>
  <c r="G160" i="3" s="1"/>
  <c r="E160" i="3"/>
  <c r="AF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F159" i="3"/>
  <c r="G159" i="3" s="1"/>
  <c r="E159" i="3"/>
  <c r="AF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F158" i="3"/>
  <c r="G158" i="3" s="1"/>
  <c r="E158" i="3"/>
  <c r="AF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AF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F156" i="3"/>
  <c r="G156" i="3" s="1"/>
  <c r="E156" i="3"/>
  <c r="AF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F155" i="3"/>
  <c r="G155" i="3" s="1"/>
  <c r="E155" i="3"/>
  <c r="AF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F154" i="3"/>
  <c r="G154" i="3" s="1"/>
  <c r="E154" i="3"/>
  <c r="AF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AF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F152" i="3"/>
  <c r="G152" i="3" s="1"/>
  <c r="E152" i="3"/>
  <c r="AF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F151" i="3"/>
  <c r="G151" i="3" s="1"/>
  <c r="E151" i="3"/>
  <c r="AF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F150" i="3"/>
  <c r="G150" i="3" s="1"/>
  <c r="E150" i="3"/>
  <c r="AF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AF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F148" i="3"/>
  <c r="G148" i="3" s="1"/>
  <c r="E148" i="3"/>
  <c r="AF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F147" i="3"/>
  <c r="G147" i="3" s="1"/>
  <c r="E147" i="3"/>
  <c r="AF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F146" i="3"/>
  <c r="G146" i="3" s="1"/>
  <c r="E146" i="3"/>
  <c r="AF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AF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F144" i="3"/>
  <c r="G144" i="3" s="1"/>
  <c r="E144" i="3"/>
  <c r="AF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F143" i="3"/>
  <c r="G143" i="3" s="1"/>
  <c r="E143" i="3"/>
  <c r="AF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F142" i="3"/>
  <c r="G142" i="3" s="1"/>
  <c r="E142" i="3"/>
  <c r="AF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AF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F140" i="3"/>
  <c r="G140" i="3" s="1"/>
  <c r="E140" i="3"/>
  <c r="AF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F139" i="3"/>
  <c r="G139" i="3" s="1"/>
  <c r="E139" i="3"/>
  <c r="AF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AF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F137" i="3"/>
  <c r="G137" i="3" s="1"/>
  <c r="E137" i="3"/>
  <c r="AF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F136" i="3"/>
  <c r="G136" i="3" s="1"/>
  <c r="E136" i="3"/>
  <c r="AF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F135" i="3"/>
  <c r="G135" i="3" s="1"/>
  <c r="E135" i="3"/>
  <c r="AF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AF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F133" i="3"/>
  <c r="G133" i="3" s="1"/>
  <c r="E133" i="3"/>
  <c r="AF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F132" i="3"/>
  <c r="G132" i="3" s="1"/>
  <c r="E132" i="3"/>
  <c r="AF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F131" i="3"/>
  <c r="G131" i="3" s="1"/>
  <c r="E131" i="3"/>
  <c r="AF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AF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F129" i="3"/>
  <c r="G129" i="3" s="1"/>
  <c r="E129" i="3"/>
  <c r="AF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F128" i="3"/>
  <c r="G128" i="3" s="1"/>
  <c r="E128" i="3"/>
  <c r="AF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F127" i="3"/>
  <c r="G127" i="3" s="1"/>
  <c r="E127" i="3"/>
  <c r="AF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AF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F125" i="3"/>
  <c r="G125" i="3" s="1"/>
  <c r="E125" i="3"/>
  <c r="AF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F124" i="3"/>
  <c r="G124" i="3" s="1"/>
  <c r="E124" i="3"/>
  <c r="AF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F123" i="3"/>
  <c r="G123" i="3" s="1"/>
  <c r="E123" i="3"/>
  <c r="AF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AF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F121" i="3"/>
  <c r="G121" i="3" s="1"/>
  <c r="E121" i="3"/>
  <c r="AF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F120" i="3"/>
  <c r="G120" i="3" s="1"/>
  <c r="E120" i="3"/>
  <c r="AF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F119" i="3"/>
  <c r="G119" i="3" s="1"/>
  <c r="E119" i="3"/>
  <c r="AF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AF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F117" i="3"/>
  <c r="G117" i="3" s="1"/>
  <c r="E117" i="3"/>
  <c r="AF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F116" i="3"/>
  <c r="G116" i="3" s="1"/>
  <c r="E116" i="3"/>
  <c r="AF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F115" i="3"/>
  <c r="G115" i="3" s="1"/>
  <c r="E115" i="3"/>
  <c r="AF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AF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F113" i="3"/>
  <c r="G113" i="3" s="1"/>
  <c r="E113" i="3"/>
  <c r="AF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F112" i="3"/>
  <c r="G112" i="3" s="1"/>
  <c r="E112" i="3"/>
  <c r="AF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F111" i="3"/>
  <c r="G111" i="3" s="1"/>
  <c r="E111" i="3"/>
  <c r="AF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AF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F109" i="3"/>
  <c r="G109" i="3" s="1"/>
  <c r="E109" i="3"/>
  <c r="AF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F108" i="3"/>
  <c r="G108" i="3" s="1"/>
  <c r="E108" i="3"/>
  <c r="AF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F107" i="3"/>
  <c r="G107" i="3" s="1"/>
  <c r="E107" i="3"/>
  <c r="AF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AF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F105" i="3"/>
  <c r="G105" i="3" s="1"/>
  <c r="E105" i="3"/>
  <c r="AF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F104" i="3"/>
  <c r="G104" i="3" s="1"/>
  <c r="E104" i="3"/>
  <c r="AF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F103" i="3"/>
  <c r="G103" i="3" s="1"/>
  <c r="E103" i="3"/>
  <c r="AF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AF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F101" i="3"/>
  <c r="G101" i="3" s="1"/>
  <c r="E101" i="3"/>
  <c r="AF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F100" i="3"/>
  <c r="G100" i="3" s="1"/>
  <c r="E100" i="3"/>
  <c r="AF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F99" i="3"/>
  <c r="G99" i="3" s="1"/>
  <c r="E99" i="3"/>
  <c r="AF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AF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F97" i="3"/>
  <c r="G97" i="3" s="1"/>
  <c r="E97" i="3"/>
  <c r="AF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F96" i="3"/>
  <c r="G96" i="3" s="1"/>
  <c r="E96" i="3"/>
  <c r="AF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F95" i="3"/>
  <c r="G95" i="3" s="1"/>
  <c r="E95" i="3"/>
  <c r="AF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F94" i="3"/>
  <c r="G94" i="3" s="1"/>
  <c r="E94" i="3"/>
  <c r="AF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AF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F92" i="3"/>
  <c r="G92" i="3" s="1"/>
  <c r="E92" i="3"/>
  <c r="AF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F91" i="3"/>
  <c r="G91" i="3" s="1"/>
  <c r="E91" i="3"/>
  <c r="AF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F90" i="3"/>
  <c r="G90" i="3" s="1"/>
  <c r="E90" i="3"/>
  <c r="AF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AF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F88" i="3"/>
  <c r="G88" i="3" s="1"/>
  <c r="E88" i="3"/>
  <c r="AF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F87" i="3"/>
  <c r="G87" i="3" s="1"/>
  <c r="E87" i="3"/>
  <c r="AF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F86" i="3"/>
  <c r="G86" i="3" s="1"/>
  <c r="E86" i="3"/>
  <c r="AF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AF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F84" i="3"/>
  <c r="G84" i="3" s="1"/>
  <c r="E84" i="3"/>
  <c r="AF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F83" i="3"/>
  <c r="G83" i="3" s="1"/>
  <c r="E83" i="3"/>
  <c r="AF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F82" i="3"/>
  <c r="G82" i="3" s="1"/>
  <c r="E82" i="3"/>
  <c r="AF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AF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F80" i="3"/>
  <c r="G80" i="3" s="1"/>
  <c r="E80" i="3"/>
  <c r="AF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F79" i="3"/>
  <c r="G79" i="3" s="1"/>
  <c r="E79" i="3"/>
  <c r="AF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F78" i="3"/>
  <c r="G78" i="3" s="1"/>
  <c r="E78" i="3"/>
  <c r="AF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AF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F76" i="3"/>
  <c r="G76" i="3" s="1"/>
  <c r="E76" i="3"/>
  <c r="AF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F75" i="3"/>
  <c r="G75" i="3" s="1"/>
  <c r="E75" i="3"/>
  <c r="AF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F74" i="3"/>
  <c r="G74" i="3" s="1"/>
  <c r="E74" i="3"/>
  <c r="AF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AF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F72" i="3"/>
  <c r="G72" i="3" s="1"/>
  <c r="E72" i="3"/>
  <c r="AF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F71" i="3"/>
  <c r="G71" i="3" s="1"/>
  <c r="E71" i="3"/>
  <c r="AF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F70" i="3"/>
  <c r="G70" i="3" s="1"/>
  <c r="E70" i="3"/>
  <c r="AF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F69" i="3"/>
  <c r="G69" i="3" s="1"/>
  <c r="E69" i="3"/>
  <c r="AF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F68" i="3"/>
  <c r="G68" i="3" s="1"/>
  <c r="E68" i="3"/>
  <c r="AF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F67" i="3"/>
  <c r="G67" i="3" s="1"/>
  <c r="E67" i="3"/>
  <c r="AF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F66" i="3"/>
  <c r="G66" i="3" s="1"/>
  <c r="E66" i="3"/>
  <c r="AF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AF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F64" i="3"/>
  <c r="G64" i="3" s="1"/>
  <c r="E64" i="3"/>
  <c r="AF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AF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F62" i="3"/>
  <c r="G62" i="3" s="1"/>
  <c r="E62" i="3"/>
  <c r="AF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F61" i="3"/>
  <c r="G61" i="3" s="1"/>
  <c r="E61" i="3"/>
  <c r="AF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F60" i="3"/>
  <c r="G60" i="3" s="1"/>
  <c r="E60" i="3"/>
  <c r="AF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AF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F58" i="3"/>
  <c r="G58" i="3" s="1"/>
  <c r="E58" i="3"/>
  <c r="AF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F57" i="3"/>
  <c r="G57" i="3" s="1"/>
  <c r="E57" i="3"/>
  <c r="AF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F56" i="3"/>
  <c r="G56" i="3" s="1"/>
  <c r="E56" i="3"/>
  <c r="AF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AF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F54" i="3"/>
  <c r="G54" i="3" s="1"/>
  <c r="E54" i="3"/>
  <c r="AF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F53" i="3"/>
  <c r="G53" i="3" s="1"/>
  <c r="E53" i="3"/>
  <c r="AF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F52" i="3"/>
  <c r="G52" i="3" s="1"/>
  <c r="E52" i="3"/>
  <c r="AF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AF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F50" i="3"/>
  <c r="G50" i="3" s="1"/>
  <c r="E50" i="3"/>
  <c r="AF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F49" i="3"/>
  <c r="G49" i="3" s="1"/>
  <c r="E49" i="3"/>
  <c r="AF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F48" i="3"/>
  <c r="G48" i="3" s="1"/>
  <c r="E48" i="3"/>
  <c r="AF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AF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F46" i="3"/>
  <c r="G46" i="3" s="1"/>
  <c r="E46" i="3"/>
  <c r="AF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F45" i="3"/>
  <c r="G45" i="3" s="1"/>
  <c r="E45" i="3"/>
  <c r="AF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F44" i="3"/>
  <c r="G44" i="3" s="1"/>
  <c r="E44" i="3"/>
  <c r="AF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AF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F42" i="3"/>
  <c r="G42" i="3" s="1"/>
  <c r="E42" i="3"/>
  <c r="AF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F41" i="3"/>
  <c r="G41" i="3" s="1"/>
  <c r="E41" i="3"/>
  <c r="AF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F40" i="3"/>
  <c r="G40" i="3" s="1"/>
  <c r="E40" i="3"/>
  <c r="AF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AF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F38" i="3"/>
  <c r="G38" i="3" s="1"/>
  <c r="E38" i="3"/>
  <c r="AF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F37" i="3"/>
  <c r="G37" i="3" s="1"/>
  <c r="E37" i="3"/>
  <c r="AF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F36" i="3"/>
  <c r="G36" i="3" s="1"/>
  <c r="E36" i="3"/>
  <c r="AF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AF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F34" i="3"/>
  <c r="G34" i="3" s="1"/>
  <c r="E34" i="3"/>
  <c r="AF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F33" i="3"/>
  <c r="G33" i="3" s="1"/>
  <c r="E33" i="3"/>
  <c r="AF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F32" i="3"/>
  <c r="G32" i="3" s="1"/>
  <c r="E32" i="3"/>
  <c r="AF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AF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F30" i="3"/>
  <c r="G30" i="3" s="1"/>
  <c r="E30" i="3"/>
  <c r="AF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F29" i="3"/>
  <c r="G29" i="3" s="1"/>
  <c r="E29" i="3"/>
  <c r="AF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F28" i="3"/>
  <c r="G28" i="3" s="1"/>
  <c r="E28" i="3"/>
  <c r="AF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AF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F26" i="3"/>
  <c r="G26" i="3" s="1"/>
  <c r="E26" i="3"/>
  <c r="AF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F25" i="3"/>
  <c r="G25" i="3" s="1"/>
  <c r="E25" i="3"/>
  <c r="AF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F24" i="3"/>
  <c r="G24" i="3" s="1"/>
  <c r="E24" i="3"/>
  <c r="AF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AF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F22" i="3"/>
  <c r="G22" i="3" s="1"/>
  <c r="E22" i="3"/>
  <c r="AF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F21" i="3"/>
  <c r="G21" i="3" s="1"/>
  <c r="E21" i="3"/>
  <c r="AF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F20" i="3"/>
  <c r="G20" i="3" s="1"/>
  <c r="E20" i="3"/>
  <c r="AF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AF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F18" i="3"/>
  <c r="G18" i="3" s="1"/>
  <c r="E18" i="3"/>
  <c r="AF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F17" i="3"/>
  <c r="G17" i="3" s="1"/>
  <c r="E17" i="3"/>
  <c r="AF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F16" i="3"/>
  <c r="G16" i="3" s="1"/>
  <c r="E16" i="3"/>
  <c r="AF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AF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F14" i="3"/>
  <c r="G14" i="3" s="1"/>
  <c r="E14" i="3"/>
  <c r="AF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F13" i="3"/>
  <c r="G13" i="3" s="1"/>
  <c r="E13" i="3"/>
  <c r="AF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F12" i="3"/>
  <c r="G12" i="3" s="1"/>
  <c r="E12" i="3"/>
  <c r="AF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AF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F10" i="3"/>
  <c r="G10" i="3" s="1"/>
  <c r="E10" i="3"/>
  <c r="AF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F9" i="3"/>
  <c r="G9" i="3" s="1"/>
  <c r="E9" i="3"/>
  <c r="AF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F8" i="3"/>
  <c r="G8" i="3" s="1"/>
  <c r="E8" i="3"/>
  <c r="AF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AF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F6" i="3"/>
  <c r="G6" i="3" s="1"/>
  <c r="E6" i="3"/>
  <c r="A4" i="2"/>
  <c r="A5" i="2"/>
  <c r="A7" i="2"/>
  <c r="A8" i="2"/>
  <c r="A35" i="2"/>
  <c r="O244" i="5" l="1"/>
  <c r="P244" i="5"/>
  <c r="M2" i="3"/>
  <c r="Q244" i="5" l="1"/>
  <c r="A50" i="2" l="1"/>
  <c r="A51" i="2"/>
  <c r="A52" i="2"/>
  <c r="A53" i="2"/>
  <c r="A54" i="2"/>
  <c r="A55" i="2"/>
  <c r="A56" i="2"/>
  <c r="A57" i="2"/>
  <c r="A58" i="2"/>
  <c r="A59" i="2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I46" i="3" s="1"/>
  <c r="AG47" i="3"/>
  <c r="AG48" i="3"/>
  <c r="AI48" i="3" s="1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H73" i="3" s="1"/>
  <c r="AG74" i="3"/>
  <c r="AH74" i="3" s="1"/>
  <c r="AG75" i="3"/>
  <c r="AG76" i="3"/>
  <c r="AH76" i="3" s="1"/>
  <c r="AG77" i="3"/>
  <c r="AG78" i="3"/>
  <c r="AG79" i="3"/>
  <c r="AG80" i="3"/>
  <c r="AH80" i="3" s="1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H152" i="3" s="1"/>
  <c r="AG153" i="3"/>
  <c r="AH153" i="3" s="1"/>
  <c r="AG154" i="3"/>
  <c r="AH154" i="3" s="1"/>
  <c r="AG155" i="3"/>
  <c r="AG156" i="3"/>
  <c r="AH156" i="3" s="1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O5" i="5"/>
  <c r="P5" i="5"/>
  <c r="Q5" i="5" s="1"/>
  <c r="P6" i="5"/>
  <c r="O6" i="5"/>
  <c r="P7" i="5"/>
  <c r="O7" i="5"/>
  <c r="P8" i="5"/>
  <c r="O8" i="5"/>
  <c r="P9" i="5"/>
  <c r="O9" i="5"/>
  <c r="P10" i="5"/>
  <c r="O10" i="5"/>
  <c r="P11" i="5"/>
  <c r="O11" i="5"/>
  <c r="P12" i="5"/>
  <c r="O12" i="5"/>
  <c r="P13" i="5"/>
  <c r="O13" i="5"/>
  <c r="P14" i="5"/>
  <c r="O14" i="5"/>
  <c r="P15" i="5"/>
  <c r="O15" i="5"/>
  <c r="P16" i="5"/>
  <c r="O16" i="5"/>
  <c r="P17" i="5"/>
  <c r="O17" i="5"/>
  <c r="P18" i="5"/>
  <c r="O18" i="5"/>
  <c r="P19" i="5"/>
  <c r="O19" i="5"/>
  <c r="P20" i="5"/>
  <c r="O20" i="5"/>
  <c r="P21" i="5"/>
  <c r="O21" i="5"/>
  <c r="P22" i="5"/>
  <c r="O22" i="5"/>
  <c r="P23" i="5"/>
  <c r="O23" i="5"/>
  <c r="P24" i="5"/>
  <c r="O24" i="5"/>
  <c r="P25" i="5"/>
  <c r="O25" i="5"/>
  <c r="P26" i="5"/>
  <c r="O26" i="5"/>
  <c r="P27" i="5"/>
  <c r="O27" i="5"/>
  <c r="P28" i="5"/>
  <c r="O28" i="5"/>
  <c r="P29" i="5"/>
  <c r="O29" i="5"/>
  <c r="P30" i="5"/>
  <c r="O30" i="5"/>
  <c r="P31" i="5"/>
  <c r="O31" i="5"/>
  <c r="P32" i="5"/>
  <c r="O32" i="5"/>
  <c r="P33" i="5"/>
  <c r="O33" i="5"/>
  <c r="P34" i="5"/>
  <c r="O34" i="5"/>
  <c r="P35" i="5"/>
  <c r="O35" i="5"/>
  <c r="P36" i="5"/>
  <c r="O36" i="5"/>
  <c r="P37" i="5"/>
  <c r="O37" i="5"/>
  <c r="P38" i="5"/>
  <c r="O38" i="5"/>
  <c r="P39" i="5"/>
  <c r="O39" i="5"/>
  <c r="P40" i="5"/>
  <c r="O40" i="5"/>
  <c r="P41" i="5"/>
  <c r="O41" i="5"/>
  <c r="P42" i="5"/>
  <c r="O42" i="5"/>
  <c r="P43" i="5"/>
  <c r="O43" i="5"/>
  <c r="P44" i="5"/>
  <c r="O44" i="5"/>
  <c r="P45" i="5"/>
  <c r="O45" i="5"/>
  <c r="P46" i="5"/>
  <c r="O46" i="5"/>
  <c r="P47" i="5"/>
  <c r="O47" i="5"/>
  <c r="P48" i="5"/>
  <c r="O48" i="5"/>
  <c r="P49" i="5"/>
  <c r="O49" i="5"/>
  <c r="P50" i="5"/>
  <c r="O50" i="5"/>
  <c r="P51" i="5"/>
  <c r="O51" i="5"/>
  <c r="P52" i="5"/>
  <c r="O52" i="5"/>
  <c r="P53" i="5"/>
  <c r="O53" i="5"/>
  <c r="Q53" i="5" s="1"/>
  <c r="P54" i="5"/>
  <c r="O54" i="5"/>
  <c r="P55" i="5"/>
  <c r="O55" i="5"/>
  <c r="Q55" i="5" s="1"/>
  <c r="P56" i="5"/>
  <c r="O56" i="5"/>
  <c r="P57" i="5"/>
  <c r="O57" i="5"/>
  <c r="Q57" i="5" s="1"/>
  <c r="P58" i="5"/>
  <c r="O58" i="5"/>
  <c r="P59" i="5"/>
  <c r="O59" i="5"/>
  <c r="Q59" i="5" s="1"/>
  <c r="P60" i="5"/>
  <c r="O60" i="5"/>
  <c r="P61" i="5"/>
  <c r="O61" i="5"/>
  <c r="Q61" i="5" s="1"/>
  <c r="P62" i="5"/>
  <c r="O62" i="5"/>
  <c r="P63" i="5"/>
  <c r="O63" i="5"/>
  <c r="P64" i="5"/>
  <c r="O64" i="5"/>
  <c r="P65" i="5"/>
  <c r="O65" i="5"/>
  <c r="P66" i="5"/>
  <c r="O66" i="5"/>
  <c r="P67" i="5"/>
  <c r="O67" i="5"/>
  <c r="P68" i="5"/>
  <c r="O68" i="5"/>
  <c r="P69" i="5"/>
  <c r="O69" i="5"/>
  <c r="P70" i="5"/>
  <c r="O70" i="5"/>
  <c r="P71" i="5"/>
  <c r="O71" i="5"/>
  <c r="P72" i="5"/>
  <c r="O72" i="5"/>
  <c r="P73" i="5"/>
  <c r="O73" i="5"/>
  <c r="P74" i="5"/>
  <c r="O74" i="5"/>
  <c r="P75" i="5"/>
  <c r="O75" i="5"/>
  <c r="P76" i="5"/>
  <c r="O76" i="5"/>
  <c r="P77" i="5"/>
  <c r="O77" i="5"/>
  <c r="P78" i="5"/>
  <c r="O78" i="5"/>
  <c r="P79" i="5"/>
  <c r="O79" i="5"/>
  <c r="P80" i="5"/>
  <c r="O80" i="5"/>
  <c r="O245" i="5"/>
  <c r="O81" i="5"/>
  <c r="P82" i="5"/>
  <c r="O82" i="5"/>
  <c r="P83" i="5"/>
  <c r="O83" i="5"/>
  <c r="P84" i="5"/>
  <c r="O84" i="5"/>
  <c r="P85" i="5"/>
  <c r="O85" i="5"/>
  <c r="P86" i="5"/>
  <c r="O86" i="5"/>
  <c r="P87" i="5"/>
  <c r="O87" i="5"/>
  <c r="P88" i="5"/>
  <c r="O88" i="5"/>
  <c r="P89" i="5"/>
  <c r="O89" i="5"/>
  <c r="P90" i="5"/>
  <c r="O90" i="5"/>
  <c r="P91" i="5"/>
  <c r="O91" i="5"/>
  <c r="P92" i="5"/>
  <c r="O92" i="5"/>
  <c r="P93" i="5"/>
  <c r="O93" i="5"/>
  <c r="P94" i="5"/>
  <c r="O94" i="5"/>
  <c r="P95" i="5"/>
  <c r="O95" i="5"/>
  <c r="P96" i="5"/>
  <c r="O96" i="5"/>
  <c r="P97" i="5"/>
  <c r="O97" i="5"/>
  <c r="P98" i="5"/>
  <c r="O98" i="5"/>
  <c r="P99" i="5"/>
  <c r="O99" i="5"/>
  <c r="P100" i="5"/>
  <c r="O100" i="5"/>
  <c r="Q100" i="5" s="1"/>
  <c r="P101" i="5"/>
  <c r="O101" i="5"/>
  <c r="P102" i="5"/>
  <c r="O102" i="5"/>
  <c r="Q102" i="5" s="1"/>
  <c r="P103" i="5"/>
  <c r="O103" i="5"/>
  <c r="P104" i="5"/>
  <c r="O104" i="5"/>
  <c r="Q104" i="5" s="1"/>
  <c r="P105" i="5"/>
  <c r="O105" i="5"/>
  <c r="P106" i="5"/>
  <c r="O106" i="5"/>
  <c r="Q106" i="5" s="1"/>
  <c r="P107" i="5"/>
  <c r="O107" i="5"/>
  <c r="P108" i="5"/>
  <c r="O108" i="5"/>
  <c r="Q108" i="5" s="1"/>
  <c r="P109" i="5"/>
  <c r="O109" i="5"/>
  <c r="P110" i="5"/>
  <c r="O110" i="5"/>
  <c r="Q110" i="5" s="1"/>
  <c r="P111" i="5"/>
  <c r="O111" i="5"/>
  <c r="P112" i="5"/>
  <c r="O112" i="5"/>
  <c r="Q112" i="5" s="1"/>
  <c r="P113" i="5"/>
  <c r="O113" i="5"/>
  <c r="P114" i="5"/>
  <c r="O114" i="5"/>
  <c r="Q114" i="5" s="1"/>
  <c r="P115" i="5"/>
  <c r="O115" i="5"/>
  <c r="P116" i="5"/>
  <c r="O116" i="5"/>
  <c r="Q116" i="5" s="1"/>
  <c r="P117" i="5"/>
  <c r="O117" i="5"/>
  <c r="P118" i="5"/>
  <c r="O118" i="5"/>
  <c r="P119" i="5"/>
  <c r="O119" i="5"/>
  <c r="P120" i="5"/>
  <c r="O120" i="5"/>
  <c r="P121" i="5"/>
  <c r="O121" i="5"/>
  <c r="P122" i="5"/>
  <c r="O122" i="5"/>
  <c r="P123" i="5"/>
  <c r="O123" i="5"/>
  <c r="P124" i="5"/>
  <c r="O124" i="5"/>
  <c r="P125" i="5"/>
  <c r="O125" i="5"/>
  <c r="P126" i="5"/>
  <c r="O126" i="5"/>
  <c r="P127" i="5"/>
  <c r="O127" i="5"/>
  <c r="P128" i="5"/>
  <c r="O128" i="5"/>
  <c r="P129" i="5"/>
  <c r="O129" i="5"/>
  <c r="P130" i="5"/>
  <c r="O130" i="5"/>
  <c r="P131" i="5"/>
  <c r="O131" i="5"/>
  <c r="P132" i="5"/>
  <c r="O132" i="5"/>
  <c r="P133" i="5"/>
  <c r="O133" i="5"/>
  <c r="P134" i="5"/>
  <c r="O134" i="5"/>
  <c r="P135" i="5"/>
  <c r="O135" i="5"/>
  <c r="P136" i="5"/>
  <c r="O136" i="5"/>
  <c r="P137" i="5"/>
  <c r="O137" i="5"/>
  <c r="P138" i="5"/>
  <c r="O138" i="5"/>
  <c r="P139" i="5"/>
  <c r="O139" i="5"/>
  <c r="P140" i="5"/>
  <c r="O140" i="5"/>
  <c r="P141" i="5"/>
  <c r="O141" i="5"/>
  <c r="P142" i="5"/>
  <c r="O142" i="5"/>
  <c r="P143" i="5"/>
  <c r="O143" i="5"/>
  <c r="P144" i="5"/>
  <c r="O144" i="5"/>
  <c r="P145" i="5"/>
  <c r="O145" i="5"/>
  <c r="P146" i="5"/>
  <c r="O146" i="5"/>
  <c r="P147" i="5"/>
  <c r="O147" i="5"/>
  <c r="P148" i="5"/>
  <c r="O148" i="5"/>
  <c r="P149" i="5"/>
  <c r="O149" i="5"/>
  <c r="P150" i="5"/>
  <c r="O150" i="5"/>
  <c r="P151" i="5"/>
  <c r="O151" i="5"/>
  <c r="P152" i="5"/>
  <c r="O152" i="5"/>
  <c r="P153" i="5"/>
  <c r="O153" i="5"/>
  <c r="P154" i="5"/>
  <c r="O154" i="5"/>
  <c r="P155" i="5"/>
  <c r="O155" i="5"/>
  <c r="P156" i="5"/>
  <c r="O156" i="5"/>
  <c r="P157" i="5"/>
  <c r="O157" i="5"/>
  <c r="P158" i="5"/>
  <c r="O158" i="5"/>
  <c r="P159" i="5"/>
  <c r="O159" i="5"/>
  <c r="P160" i="5"/>
  <c r="O160" i="5"/>
  <c r="P161" i="5"/>
  <c r="O161" i="5"/>
  <c r="P162" i="5"/>
  <c r="O162" i="5"/>
  <c r="P163" i="5"/>
  <c r="O163" i="5"/>
  <c r="P164" i="5"/>
  <c r="O164" i="5"/>
  <c r="P165" i="5"/>
  <c r="O165" i="5"/>
  <c r="P166" i="5"/>
  <c r="O166" i="5"/>
  <c r="P167" i="5"/>
  <c r="O167" i="5"/>
  <c r="P168" i="5"/>
  <c r="O168" i="5"/>
  <c r="P169" i="5"/>
  <c r="O169" i="5"/>
  <c r="P170" i="5"/>
  <c r="O170" i="5"/>
  <c r="P171" i="5"/>
  <c r="O171" i="5"/>
  <c r="P172" i="5"/>
  <c r="O172" i="5"/>
  <c r="P173" i="5"/>
  <c r="O173" i="5"/>
  <c r="P174" i="5"/>
  <c r="O174" i="5"/>
  <c r="P175" i="5"/>
  <c r="O175" i="5"/>
  <c r="P176" i="5"/>
  <c r="O176" i="5"/>
  <c r="P177" i="5"/>
  <c r="O177" i="5"/>
  <c r="P178" i="5"/>
  <c r="O178" i="5"/>
  <c r="P179" i="5"/>
  <c r="O179" i="5"/>
  <c r="P180" i="5"/>
  <c r="O180" i="5"/>
  <c r="P181" i="5"/>
  <c r="O181" i="5"/>
  <c r="P182" i="5"/>
  <c r="O182" i="5"/>
  <c r="P183" i="5"/>
  <c r="O183" i="5"/>
  <c r="P184" i="5"/>
  <c r="O184" i="5"/>
  <c r="P185" i="5"/>
  <c r="O185" i="5"/>
  <c r="P186" i="5"/>
  <c r="O186" i="5"/>
  <c r="P187" i="5"/>
  <c r="O187" i="5"/>
  <c r="P188" i="5"/>
  <c r="O188" i="5"/>
  <c r="P189" i="5"/>
  <c r="O189" i="5"/>
  <c r="P190" i="5"/>
  <c r="O190" i="5"/>
  <c r="P191" i="5"/>
  <c r="O191" i="5"/>
  <c r="P192" i="5"/>
  <c r="O192" i="5"/>
  <c r="P193" i="5"/>
  <c r="O193" i="5"/>
  <c r="P194" i="5"/>
  <c r="O194" i="5"/>
  <c r="P195" i="5"/>
  <c r="O195" i="5"/>
  <c r="P196" i="5"/>
  <c r="O196" i="5"/>
  <c r="P197" i="5"/>
  <c r="O197" i="5"/>
  <c r="P198" i="5"/>
  <c r="O198" i="5"/>
  <c r="P199" i="5"/>
  <c r="O199" i="5"/>
  <c r="P200" i="5"/>
  <c r="O200" i="5"/>
  <c r="P201" i="5"/>
  <c r="O201" i="5"/>
  <c r="P202" i="5"/>
  <c r="O202" i="5"/>
  <c r="P203" i="5"/>
  <c r="O203" i="5"/>
  <c r="P204" i="5"/>
  <c r="O204" i="5"/>
  <c r="P205" i="5"/>
  <c r="O205" i="5"/>
  <c r="Q205" i="5" s="1"/>
  <c r="P206" i="5"/>
  <c r="O206" i="5"/>
  <c r="P207" i="5"/>
  <c r="O207" i="5"/>
  <c r="Q207" i="5" s="1"/>
  <c r="P208" i="5"/>
  <c r="O208" i="5"/>
  <c r="P209" i="5"/>
  <c r="O209" i="5"/>
  <c r="Q209" i="5" s="1"/>
  <c r="P210" i="5"/>
  <c r="O210" i="5"/>
  <c r="P211" i="5"/>
  <c r="O211" i="5"/>
  <c r="Q211" i="5" s="1"/>
  <c r="P212" i="5"/>
  <c r="O212" i="5"/>
  <c r="P213" i="5"/>
  <c r="O213" i="5"/>
  <c r="Q213" i="5" s="1"/>
  <c r="P214" i="5"/>
  <c r="O214" i="5"/>
  <c r="P215" i="5"/>
  <c r="O215" i="5"/>
  <c r="Q215" i="5" s="1"/>
  <c r="P216" i="5"/>
  <c r="O216" i="5"/>
  <c r="P217" i="5"/>
  <c r="O217" i="5"/>
  <c r="Q217" i="5" s="1"/>
  <c r="P218" i="5"/>
  <c r="O218" i="5"/>
  <c r="P219" i="5"/>
  <c r="O219" i="5"/>
  <c r="Q219" i="5" s="1"/>
  <c r="P220" i="5"/>
  <c r="O220" i="5"/>
  <c r="P221" i="5"/>
  <c r="O221" i="5"/>
  <c r="Q221" i="5" s="1"/>
  <c r="P222" i="5"/>
  <c r="O222" i="5"/>
  <c r="P223" i="5"/>
  <c r="O223" i="5"/>
  <c r="Q223" i="5" s="1"/>
  <c r="P224" i="5"/>
  <c r="O224" i="5"/>
  <c r="P225" i="5"/>
  <c r="O225" i="5"/>
  <c r="Q225" i="5" s="1"/>
  <c r="P226" i="5"/>
  <c r="O226" i="5"/>
  <c r="P227" i="5"/>
  <c r="O227" i="5"/>
  <c r="P228" i="5"/>
  <c r="O228" i="5"/>
  <c r="P229" i="5"/>
  <c r="O229" i="5"/>
  <c r="P230" i="5"/>
  <c r="O230" i="5"/>
  <c r="P231" i="5"/>
  <c r="O231" i="5"/>
  <c r="P232" i="5"/>
  <c r="O232" i="5"/>
  <c r="P233" i="5"/>
  <c r="O233" i="5"/>
  <c r="P234" i="5"/>
  <c r="O234" i="5"/>
  <c r="Q234" i="5" s="1"/>
  <c r="P235" i="5"/>
  <c r="O235" i="5"/>
  <c r="P236" i="5"/>
  <c r="O236" i="5"/>
  <c r="Q236" i="5" s="1"/>
  <c r="P237" i="5"/>
  <c r="O237" i="5"/>
  <c r="P238" i="5"/>
  <c r="O238" i="5"/>
  <c r="Q238" i="5" s="1"/>
  <c r="P239" i="5"/>
  <c r="O239" i="5"/>
  <c r="P240" i="5"/>
  <c r="O240" i="5"/>
  <c r="Q240" i="5" s="1"/>
  <c r="P241" i="5"/>
  <c r="O241" i="5"/>
  <c r="P242" i="5"/>
  <c r="O242" i="5"/>
  <c r="Q242" i="5" s="1"/>
  <c r="P243" i="5"/>
  <c r="O243" i="5"/>
  <c r="Q51" i="5" l="1"/>
  <c r="Q49" i="5"/>
  <c r="Q47" i="5"/>
  <c r="Q45" i="5"/>
  <c r="P81" i="5"/>
  <c r="P245" i="5"/>
  <c r="Q245" i="5" s="1"/>
  <c r="Q231" i="5"/>
  <c r="Q233" i="5"/>
  <c r="Q229" i="5"/>
  <c r="Q227" i="5"/>
  <c r="Q243" i="5"/>
  <c r="Q237" i="5"/>
  <c r="Q224" i="5"/>
  <c r="Q222" i="5"/>
  <c r="Q220" i="5"/>
  <c r="Q218" i="5"/>
  <c r="Q216" i="5"/>
  <c r="Q214" i="5"/>
  <c r="Q212" i="5"/>
  <c r="Q210" i="5"/>
  <c r="Q208" i="5"/>
  <c r="Q206" i="5"/>
  <c r="Q204" i="5"/>
  <c r="Q202" i="5"/>
  <c r="Q200" i="5"/>
  <c r="Q198" i="5"/>
  <c r="Q196" i="5"/>
  <c r="Q194" i="5"/>
  <c r="Q192" i="5"/>
  <c r="Q190" i="5"/>
  <c r="Q188" i="5"/>
  <c r="Q186" i="5"/>
  <c r="Q184" i="5"/>
  <c r="Q182" i="5"/>
  <c r="Q180" i="5"/>
  <c r="Q178" i="5"/>
  <c r="Q176" i="5"/>
  <c r="Q174" i="5"/>
  <c r="Q172" i="5"/>
  <c r="Q140" i="5"/>
  <c r="Q138" i="5"/>
  <c r="Q136" i="5"/>
  <c r="Q134" i="5"/>
  <c r="Q132" i="5"/>
  <c r="Q130" i="5"/>
  <c r="Q128" i="5"/>
  <c r="Q126" i="5"/>
  <c r="Q124" i="5"/>
  <c r="Q122" i="5"/>
  <c r="Q120" i="5"/>
  <c r="Q118" i="5"/>
  <c r="Q115" i="5"/>
  <c r="Q113" i="5"/>
  <c r="Q111" i="5"/>
  <c r="Q109" i="5"/>
  <c r="Q107" i="5"/>
  <c r="Q105" i="5"/>
  <c r="Q103" i="5"/>
  <c r="Q101" i="5"/>
  <c r="Q99" i="5"/>
  <c r="Q44" i="5"/>
  <c r="Q42" i="5"/>
  <c r="Q40" i="5"/>
  <c r="Q38" i="5"/>
  <c r="Q36" i="5"/>
  <c r="Q34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235" i="5"/>
  <c r="Q226" i="5"/>
  <c r="Q170" i="5"/>
  <c r="Q168" i="5"/>
  <c r="Q166" i="5"/>
  <c r="Q164" i="5"/>
  <c r="Q162" i="5"/>
  <c r="Q160" i="5"/>
  <c r="Q158" i="5"/>
  <c r="Q156" i="5"/>
  <c r="Q154" i="5"/>
  <c r="Q152" i="5"/>
  <c r="Q150" i="5"/>
  <c r="Q148" i="5"/>
  <c r="Q146" i="5"/>
  <c r="Q144" i="5"/>
  <c r="Q142" i="5"/>
  <c r="Q97" i="5"/>
  <c r="Q95" i="5"/>
  <c r="Q93" i="5"/>
  <c r="Q91" i="5"/>
  <c r="Q89" i="5"/>
  <c r="Q87" i="5"/>
  <c r="Q85" i="5"/>
  <c r="Q83" i="5"/>
  <c r="Q81" i="5"/>
  <c r="Q79" i="5"/>
  <c r="Q77" i="5"/>
  <c r="Q75" i="5"/>
  <c r="Q73" i="5"/>
  <c r="Q60" i="5"/>
  <c r="Q58" i="5"/>
  <c r="Q6" i="5"/>
  <c r="Q52" i="5"/>
  <c r="Q50" i="5"/>
  <c r="Q7" i="5"/>
  <c r="Q228" i="5"/>
  <c r="Q241" i="5"/>
  <c r="Q239" i="5"/>
  <c r="Q43" i="5"/>
  <c r="Q41" i="5"/>
  <c r="Q39" i="5"/>
  <c r="Q37" i="5"/>
  <c r="Q35" i="5"/>
  <c r="Q33" i="5"/>
  <c r="Q31" i="5"/>
  <c r="Q29" i="5"/>
  <c r="Q27" i="5"/>
  <c r="Q25" i="5"/>
  <c r="Q23" i="5"/>
  <c r="Q21" i="5"/>
  <c r="Q19" i="5"/>
  <c r="Q17" i="5"/>
  <c r="Q15" i="5"/>
  <c r="Q13" i="5"/>
  <c r="Q11" i="5"/>
  <c r="Q9" i="5"/>
  <c r="Q232" i="5"/>
  <c r="Q230" i="5"/>
  <c r="Q203" i="5"/>
  <c r="Q201" i="5"/>
  <c r="Q199" i="5"/>
  <c r="Q197" i="5"/>
  <c r="Q195" i="5"/>
  <c r="Q193" i="5"/>
  <c r="Q191" i="5"/>
  <c r="Q189" i="5"/>
  <c r="Q187" i="5"/>
  <c r="Q185" i="5"/>
  <c r="Q183" i="5"/>
  <c r="Q181" i="5"/>
  <c r="Q179" i="5"/>
  <c r="Q177" i="5"/>
  <c r="Q175" i="5"/>
  <c r="Q173" i="5"/>
  <c r="Q171" i="5"/>
  <c r="Q169" i="5"/>
  <c r="Q167" i="5"/>
  <c r="Q165" i="5"/>
  <c r="Q163" i="5"/>
  <c r="Q161" i="5"/>
  <c r="Q159" i="5"/>
  <c r="Q157" i="5"/>
  <c r="Q155" i="5"/>
  <c r="Q153" i="5"/>
  <c r="Q151" i="5"/>
  <c r="Q149" i="5"/>
  <c r="Q147" i="5"/>
  <c r="Q145" i="5"/>
  <c r="Q143" i="5"/>
  <c r="Q141" i="5"/>
  <c r="Q139" i="5"/>
  <c r="Q137" i="5"/>
  <c r="Q135" i="5"/>
  <c r="Q133" i="5"/>
  <c r="Q131" i="5"/>
  <c r="Q129" i="5"/>
  <c r="Q127" i="5"/>
  <c r="Q125" i="5"/>
  <c r="Q123" i="5"/>
  <c r="Q121" i="5"/>
  <c r="Q119" i="5"/>
  <c r="Q117" i="5"/>
  <c r="Q98" i="5"/>
  <c r="Q96" i="5"/>
  <c r="Q94" i="5"/>
  <c r="Q92" i="5"/>
  <c r="Q90" i="5"/>
  <c r="Q88" i="5"/>
  <c r="Q86" i="5"/>
  <c r="Q84" i="5"/>
  <c r="Q82" i="5"/>
  <c r="Q80" i="5"/>
  <c r="Q78" i="5"/>
  <c r="Q76" i="5"/>
  <c r="Q74" i="5"/>
  <c r="Q72" i="5"/>
  <c r="Q71" i="5"/>
  <c r="Q70" i="5"/>
  <c r="Q69" i="5"/>
  <c r="Q68" i="5"/>
  <c r="Q67" i="5"/>
  <c r="Q66" i="5"/>
  <c r="Q65" i="5"/>
  <c r="Q64" i="5"/>
  <c r="Q63" i="5"/>
  <c r="Q62" i="5"/>
  <c r="Q56" i="5"/>
  <c r="Q54" i="5"/>
  <c r="Q48" i="5"/>
  <c r="Q46" i="5"/>
  <c r="AH84" i="3"/>
  <c r="AH82" i="3"/>
  <c r="AH81" i="3"/>
  <c r="AI42" i="3"/>
  <c r="AI40" i="3"/>
  <c r="AI39" i="3"/>
  <c r="AI47" i="3"/>
  <c r="AH158" i="3"/>
  <c r="AH157" i="3"/>
  <c r="AH78" i="3"/>
  <c r="AH77" i="3"/>
  <c r="AI44" i="3"/>
  <c r="AI43" i="3"/>
  <c r="AH155" i="3"/>
  <c r="AH83" i="3"/>
  <c r="AH79" i="3"/>
  <c r="AH75" i="3"/>
  <c r="AI45" i="3"/>
  <c r="AI41" i="3"/>
  <c r="AI38" i="3"/>
  <c r="AH38" i="3"/>
  <c r="AI6" i="3"/>
  <c r="AH6" i="3"/>
  <c r="AH49" i="3"/>
  <c r="AI49" i="3"/>
  <c r="AI84" i="3"/>
  <c r="AI290" i="3"/>
  <c r="AH290" i="3"/>
  <c r="AI288" i="3"/>
  <c r="AH288" i="3"/>
  <c r="AI286" i="3"/>
  <c r="AH286" i="3"/>
  <c r="AI284" i="3"/>
  <c r="AH284" i="3"/>
  <c r="AI282" i="3"/>
  <c r="AH282" i="3"/>
  <c r="AI280" i="3"/>
  <c r="AH280" i="3"/>
  <c r="AI278" i="3"/>
  <c r="AH278" i="3"/>
  <c r="AI276" i="3"/>
  <c r="AH276" i="3"/>
  <c r="AI289" i="3"/>
  <c r="AH289" i="3"/>
  <c r="AI287" i="3"/>
  <c r="AH287" i="3"/>
  <c r="AI285" i="3"/>
  <c r="AH285" i="3"/>
  <c r="AI283" i="3"/>
  <c r="AH283" i="3"/>
  <c r="AI281" i="3"/>
  <c r="AH281" i="3"/>
  <c r="AI279" i="3"/>
  <c r="AH279" i="3"/>
  <c r="AI277" i="3"/>
  <c r="AH277" i="3"/>
  <c r="AI275" i="3"/>
  <c r="AH275" i="3"/>
  <c r="AI274" i="3"/>
  <c r="AH274" i="3"/>
  <c r="AI272" i="3"/>
  <c r="AH272" i="3"/>
  <c r="AI270" i="3"/>
  <c r="AH270" i="3"/>
  <c r="AI268" i="3"/>
  <c r="AH268" i="3"/>
  <c r="AI266" i="3"/>
  <c r="AH266" i="3"/>
  <c r="AI264" i="3"/>
  <c r="AH264" i="3"/>
  <c r="AI262" i="3"/>
  <c r="AH262" i="3"/>
  <c r="AI260" i="3"/>
  <c r="AH260" i="3"/>
  <c r="AI258" i="3"/>
  <c r="AH258" i="3"/>
  <c r="AI256" i="3"/>
  <c r="AH256" i="3"/>
  <c r="AI254" i="3"/>
  <c r="AH254" i="3"/>
  <c r="AI252" i="3"/>
  <c r="AH252" i="3"/>
  <c r="AI250" i="3"/>
  <c r="AH250" i="3"/>
  <c r="AI248" i="3"/>
  <c r="AH248" i="3"/>
  <c r="AI246" i="3"/>
  <c r="AH246" i="3"/>
  <c r="AI244" i="3"/>
  <c r="AH244" i="3"/>
  <c r="AI242" i="3"/>
  <c r="AH242" i="3"/>
  <c r="AI240" i="3"/>
  <c r="AH240" i="3"/>
  <c r="AI238" i="3"/>
  <c r="AH238" i="3"/>
  <c r="AI236" i="3"/>
  <c r="AH236" i="3"/>
  <c r="AI234" i="3"/>
  <c r="AH234" i="3"/>
  <c r="AI232" i="3"/>
  <c r="AH232" i="3"/>
  <c r="AI230" i="3"/>
  <c r="AH230" i="3"/>
  <c r="AI228" i="3"/>
  <c r="AH228" i="3"/>
  <c r="AI226" i="3"/>
  <c r="AH226" i="3"/>
  <c r="AI224" i="3"/>
  <c r="AH224" i="3"/>
  <c r="AI222" i="3"/>
  <c r="AH222" i="3"/>
  <c r="AI220" i="3"/>
  <c r="AH220" i="3"/>
  <c r="AI218" i="3"/>
  <c r="AH218" i="3"/>
  <c r="AI216" i="3"/>
  <c r="AH216" i="3"/>
  <c r="AI214" i="3"/>
  <c r="AH214" i="3"/>
  <c r="AI212" i="3"/>
  <c r="AH212" i="3"/>
  <c r="AI210" i="3"/>
  <c r="AH210" i="3"/>
  <c r="AI208" i="3"/>
  <c r="AH208" i="3"/>
  <c r="AI206" i="3"/>
  <c r="AH206" i="3"/>
  <c r="AI204" i="3"/>
  <c r="AH204" i="3"/>
  <c r="AI202" i="3"/>
  <c r="AH202" i="3"/>
  <c r="AI200" i="3"/>
  <c r="AH200" i="3"/>
  <c r="AI198" i="3"/>
  <c r="AH198" i="3"/>
  <c r="AI196" i="3"/>
  <c r="AH196" i="3"/>
  <c r="AI194" i="3"/>
  <c r="AH194" i="3"/>
  <c r="AI192" i="3"/>
  <c r="AH192" i="3"/>
  <c r="AI190" i="3"/>
  <c r="AH190" i="3"/>
  <c r="AI188" i="3"/>
  <c r="AH188" i="3"/>
  <c r="AI186" i="3"/>
  <c r="AH186" i="3"/>
  <c r="AI184" i="3"/>
  <c r="AH184" i="3"/>
  <c r="AI182" i="3"/>
  <c r="AH182" i="3"/>
  <c r="AI180" i="3"/>
  <c r="AH180" i="3"/>
  <c r="AI178" i="3"/>
  <c r="AH178" i="3"/>
  <c r="AI176" i="3"/>
  <c r="AH176" i="3"/>
  <c r="AI174" i="3"/>
  <c r="AH174" i="3"/>
  <c r="AI172" i="3"/>
  <c r="AH172" i="3"/>
  <c r="AI170" i="3"/>
  <c r="AH170" i="3"/>
  <c r="AI168" i="3"/>
  <c r="AH168" i="3"/>
  <c r="AI166" i="3"/>
  <c r="AH166" i="3"/>
  <c r="AI164" i="3"/>
  <c r="AH164" i="3"/>
  <c r="AI162" i="3"/>
  <c r="AH162" i="3"/>
  <c r="AI160" i="3"/>
  <c r="AH160" i="3"/>
  <c r="AI273" i="3"/>
  <c r="AH273" i="3"/>
  <c r="AI271" i="3"/>
  <c r="AH271" i="3"/>
  <c r="AI269" i="3"/>
  <c r="AH269" i="3"/>
  <c r="AI267" i="3"/>
  <c r="AH267" i="3"/>
  <c r="AI265" i="3"/>
  <c r="AH265" i="3"/>
  <c r="AI263" i="3"/>
  <c r="AH263" i="3"/>
  <c r="AI261" i="3"/>
  <c r="AH261" i="3"/>
  <c r="AI259" i="3"/>
  <c r="AH259" i="3"/>
  <c r="AI257" i="3"/>
  <c r="AH257" i="3"/>
  <c r="AI255" i="3"/>
  <c r="AH255" i="3"/>
  <c r="AI253" i="3"/>
  <c r="AH253" i="3"/>
  <c r="AI251" i="3"/>
  <c r="AH251" i="3"/>
  <c r="AI249" i="3"/>
  <c r="AH249" i="3"/>
  <c r="AI247" i="3"/>
  <c r="AH247" i="3"/>
  <c r="AI245" i="3"/>
  <c r="AH245" i="3"/>
  <c r="AI243" i="3"/>
  <c r="AH243" i="3"/>
  <c r="AI241" i="3"/>
  <c r="AH241" i="3"/>
  <c r="AI239" i="3"/>
  <c r="AH239" i="3"/>
  <c r="AI237" i="3"/>
  <c r="AH237" i="3"/>
  <c r="AI235" i="3"/>
  <c r="AH235" i="3"/>
  <c r="AI233" i="3"/>
  <c r="AH233" i="3"/>
  <c r="AI231" i="3"/>
  <c r="AH231" i="3"/>
  <c r="AI229" i="3"/>
  <c r="AH229" i="3"/>
  <c r="AI227" i="3"/>
  <c r="AH227" i="3"/>
  <c r="AI225" i="3"/>
  <c r="AH225" i="3"/>
  <c r="AI223" i="3"/>
  <c r="AH223" i="3"/>
  <c r="AI221" i="3"/>
  <c r="AH221" i="3"/>
  <c r="AI219" i="3"/>
  <c r="AH219" i="3"/>
  <c r="AI217" i="3"/>
  <c r="AH217" i="3"/>
  <c r="AI215" i="3"/>
  <c r="AH215" i="3"/>
  <c r="AI213" i="3"/>
  <c r="AH213" i="3"/>
  <c r="AI211" i="3"/>
  <c r="AH211" i="3"/>
  <c r="AI209" i="3"/>
  <c r="AH209" i="3"/>
  <c r="AI207" i="3"/>
  <c r="AH207" i="3"/>
  <c r="AI205" i="3"/>
  <c r="AH205" i="3"/>
  <c r="AI203" i="3"/>
  <c r="AH203" i="3"/>
  <c r="AI201" i="3"/>
  <c r="AH201" i="3"/>
  <c r="AI199" i="3"/>
  <c r="AH199" i="3"/>
  <c r="AI197" i="3"/>
  <c r="AH197" i="3"/>
  <c r="AI195" i="3"/>
  <c r="AH195" i="3"/>
  <c r="AI193" i="3"/>
  <c r="AH193" i="3"/>
  <c r="AI191" i="3"/>
  <c r="AH191" i="3"/>
  <c r="AI189" i="3"/>
  <c r="AH189" i="3"/>
  <c r="AI187" i="3"/>
  <c r="AH187" i="3"/>
  <c r="AI185" i="3"/>
  <c r="AH185" i="3"/>
  <c r="AI183" i="3"/>
  <c r="AH183" i="3"/>
  <c r="AI181" i="3"/>
  <c r="AH181" i="3"/>
  <c r="AI179" i="3"/>
  <c r="AH179" i="3"/>
  <c r="AI177" i="3"/>
  <c r="AH177" i="3"/>
  <c r="AI175" i="3"/>
  <c r="AH175" i="3"/>
  <c r="AI173" i="3"/>
  <c r="AH173" i="3"/>
  <c r="AI171" i="3"/>
  <c r="AH171" i="3"/>
  <c r="AI169" i="3"/>
  <c r="AH169" i="3"/>
  <c r="AI167" i="3"/>
  <c r="AH167" i="3"/>
  <c r="AI165" i="3"/>
  <c r="AH165" i="3"/>
  <c r="AI163" i="3"/>
  <c r="AH163" i="3"/>
  <c r="AI161" i="3"/>
  <c r="AH161" i="3"/>
  <c r="AI159" i="3"/>
  <c r="AH159" i="3"/>
  <c r="AH151" i="3"/>
  <c r="AI151" i="3"/>
  <c r="AH150" i="3"/>
  <c r="AI150" i="3"/>
  <c r="AH149" i="3"/>
  <c r="AI149" i="3"/>
  <c r="AH148" i="3"/>
  <c r="AI148" i="3"/>
  <c r="AH147" i="3"/>
  <c r="AI147" i="3"/>
  <c r="AH146" i="3"/>
  <c r="AI146" i="3"/>
  <c r="AH145" i="3"/>
  <c r="AI145" i="3"/>
  <c r="AH144" i="3"/>
  <c r="AI144" i="3"/>
  <c r="AH143" i="3"/>
  <c r="AI143" i="3"/>
  <c r="AH142" i="3"/>
  <c r="AI142" i="3"/>
  <c r="AH141" i="3"/>
  <c r="AI141" i="3"/>
  <c r="AH140" i="3"/>
  <c r="AI140" i="3"/>
  <c r="AH139" i="3"/>
  <c r="AI139" i="3"/>
  <c r="AH138" i="3"/>
  <c r="AI138" i="3"/>
  <c r="AH137" i="3"/>
  <c r="AI137" i="3"/>
  <c r="AH136" i="3"/>
  <c r="AI136" i="3"/>
  <c r="AH135" i="3"/>
  <c r="AI135" i="3"/>
  <c r="AH134" i="3"/>
  <c r="AI134" i="3"/>
  <c r="AH133" i="3"/>
  <c r="AI133" i="3"/>
  <c r="AH132" i="3"/>
  <c r="AI132" i="3"/>
  <c r="AH131" i="3"/>
  <c r="AI131" i="3"/>
  <c r="AH130" i="3"/>
  <c r="AI130" i="3"/>
  <c r="AH129" i="3"/>
  <c r="AI129" i="3"/>
  <c r="AH128" i="3"/>
  <c r="AI128" i="3"/>
  <c r="AH127" i="3"/>
  <c r="AI127" i="3"/>
  <c r="AH126" i="3"/>
  <c r="AI126" i="3"/>
  <c r="AH125" i="3"/>
  <c r="AI125" i="3"/>
  <c r="AH124" i="3"/>
  <c r="AI124" i="3"/>
  <c r="AH123" i="3"/>
  <c r="AI123" i="3"/>
  <c r="AH122" i="3"/>
  <c r="AI122" i="3"/>
  <c r="AH121" i="3"/>
  <c r="AI121" i="3"/>
  <c r="AH120" i="3"/>
  <c r="AI120" i="3"/>
  <c r="AH119" i="3"/>
  <c r="AI119" i="3"/>
  <c r="AH118" i="3"/>
  <c r="AI118" i="3"/>
  <c r="AH117" i="3"/>
  <c r="AI117" i="3"/>
  <c r="AH116" i="3"/>
  <c r="AI116" i="3"/>
  <c r="AH115" i="3"/>
  <c r="AI115" i="3"/>
  <c r="AH114" i="3"/>
  <c r="AI114" i="3"/>
  <c r="AH113" i="3"/>
  <c r="AI113" i="3"/>
  <c r="AH112" i="3"/>
  <c r="AI112" i="3"/>
  <c r="AH111" i="3"/>
  <c r="AI111" i="3"/>
  <c r="AH110" i="3"/>
  <c r="AI110" i="3"/>
  <c r="AH109" i="3"/>
  <c r="AI109" i="3"/>
  <c r="AH108" i="3"/>
  <c r="AI108" i="3"/>
  <c r="AH107" i="3"/>
  <c r="AI107" i="3"/>
  <c r="AH106" i="3"/>
  <c r="AI106" i="3"/>
  <c r="AH105" i="3"/>
  <c r="AI105" i="3"/>
  <c r="AH104" i="3"/>
  <c r="AI104" i="3"/>
  <c r="AH103" i="3"/>
  <c r="AI103" i="3"/>
  <c r="AH102" i="3"/>
  <c r="AI102" i="3"/>
  <c r="AH101" i="3"/>
  <c r="AI101" i="3"/>
  <c r="AH100" i="3"/>
  <c r="AI100" i="3"/>
  <c r="AH99" i="3"/>
  <c r="AI99" i="3"/>
  <c r="AH98" i="3"/>
  <c r="AI98" i="3"/>
  <c r="AH97" i="3"/>
  <c r="AI97" i="3"/>
  <c r="AH96" i="3"/>
  <c r="AI96" i="3"/>
  <c r="AH95" i="3"/>
  <c r="AI95" i="3"/>
  <c r="AH94" i="3"/>
  <c r="AI94" i="3"/>
  <c r="AH93" i="3"/>
  <c r="AI93" i="3"/>
  <c r="AH92" i="3"/>
  <c r="AI92" i="3"/>
  <c r="AH91" i="3"/>
  <c r="AI91" i="3"/>
  <c r="AH90" i="3"/>
  <c r="AI90" i="3"/>
  <c r="AH89" i="3"/>
  <c r="AI89" i="3"/>
  <c r="AH88" i="3"/>
  <c r="AI88" i="3"/>
  <c r="AH87" i="3"/>
  <c r="AI87" i="3"/>
  <c r="AH86" i="3"/>
  <c r="AI86" i="3"/>
  <c r="AH85" i="3"/>
  <c r="AI85" i="3"/>
  <c r="AI158" i="3"/>
  <c r="AI157" i="3"/>
  <c r="AI156" i="3"/>
  <c r="AI155" i="3"/>
  <c r="AI154" i="3"/>
  <c r="AI153" i="3"/>
  <c r="AI152" i="3"/>
  <c r="AH72" i="3"/>
  <c r="AI72" i="3"/>
  <c r="AH71" i="3"/>
  <c r="AI71" i="3"/>
  <c r="AH70" i="3"/>
  <c r="AI70" i="3"/>
  <c r="AH69" i="3"/>
  <c r="AI69" i="3"/>
  <c r="AI83" i="3"/>
  <c r="AI82" i="3"/>
  <c r="AI81" i="3"/>
  <c r="AI80" i="3"/>
  <c r="AI79" i="3"/>
  <c r="AI78" i="3"/>
  <c r="AI77" i="3"/>
  <c r="AI76" i="3"/>
  <c r="AI75" i="3"/>
  <c r="AI74" i="3"/>
  <c r="AI73" i="3"/>
  <c r="AH68" i="3"/>
  <c r="AI68" i="3"/>
  <c r="AH67" i="3"/>
  <c r="AI67" i="3"/>
  <c r="AH66" i="3"/>
  <c r="AI66" i="3"/>
  <c r="AH65" i="3"/>
  <c r="AI65" i="3"/>
  <c r="AH64" i="3"/>
  <c r="AI64" i="3"/>
  <c r="AH63" i="3"/>
  <c r="AI63" i="3"/>
  <c r="AH62" i="3"/>
  <c r="AI62" i="3"/>
  <c r="AH61" i="3"/>
  <c r="AI61" i="3"/>
  <c r="AH60" i="3"/>
  <c r="AI60" i="3"/>
  <c r="AH59" i="3"/>
  <c r="AI59" i="3"/>
  <c r="AH58" i="3"/>
  <c r="AI58" i="3"/>
  <c r="AH57" i="3"/>
  <c r="AI57" i="3"/>
  <c r="AH56" i="3"/>
  <c r="AI56" i="3"/>
  <c r="AH55" i="3"/>
  <c r="AI55" i="3"/>
  <c r="AH54" i="3"/>
  <c r="AI54" i="3"/>
  <c r="AH53" i="3"/>
  <c r="AI53" i="3"/>
  <c r="AH52" i="3"/>
  <c r="AI52" i="3"/>
  <c r="AH51" i="3"/>
  <c r="AI51" i="3"/>
  <c r="AH50" i="3"/>
  <c r="AI50" i="3"/>
  <c r="AH36" i="3"/>
  <c r="AI36" i="3"/>
  <c r="AH34" i="3"/>
  <c r="AI34" i="3"/>
  <c r="AH32" i="3"/>
  <c r="AI32" i="3"/>
  <c r="AH30" i="3"/>
  <c r="AI30" i="3"/>
  <c r="AH28" i="3"/>
  <c r="AI28" i="3"/>
  <c r="AH26" i="3"/>
  <c r="AI26" i="3"/>
  <c r="AH24" i="3"/>
  <c r="AI24" i="3"/>
  <c r="AH22" i="3"/>
  <c r="AI22" i="3"/>
  <c r="AH20" i="3"/>
  <c r="AI20" i="3"/>
  <c r="AH18" i="3"/>
  <c r="AI18" i="3"/>
  <c r="AH16" i="3"/>
  <c r="AI16" i="3"/>
  <c r="AH14" i="3"/>
  <c r="AI14" i="3"/>
  <c r="AH12" i="3"/>
  <c r="AI12" i="3"/>
  <c r="AH10" i="3"/>
  <c r="AI10" i="3"/>
  <c r="AH8" i="3"/>
  <c r="AI8" i="3"/>
  <c r="AH48" i="3"/>
  <c r="AH47" i="3"/>
  <c r="AH46" i="3"/>
  <c r="AH45" i="3"/>
  <c r="AH44" i="3"/>
  <c r="AH43" i="3"/>
  <c r="AH42" i="3"/>
  <c r="AH41" i="3"/>
  <c r="AH40" i="3"/>
  <c r="AH39" i="3"/>
  <c r="AH37" i="3"/>
  <c r="AI37" i="3"/>
  <c r="AH35" i="3"/>
  <c r="AI35" i="3"/>
  <c r="AH33" i="3"/>
  <c r="AI33" i="3"/>
  <c r="AH31" i="3"/>
  <c r="AI31" i="3"/>
  <c r="AH29" i="3"/>
  <c r="AI29" i="3"/>
  <c r="AH27" i="3"/>
  <c r="AI27" i="3"/>
  <c r="AH25" i="3"/>
  <c r="AI25" i="3"/>
  <c r="AH23" i="3"/>
  <c r="AI23" i="3"/>
  <c r="AH21" i="3"/>
  <c r="AI21" i="3"/>
  <c r="AH19" i="3"/>
  <c r="AI19" i="3"/>
  <c r="AH17" i="3"/>
  <c r="AI17" i="3"/>
  <c r="AH15" i="3"/>
  <c r="AI15" i="3"/>
  <c r="AH13" i="3"/>
  <c r="AI13" i="3"/>
  <c r="AH11" i="3"/>
  <c r="AI11" i="3"/>
  <c r="AH9" i="3"/>
  <c r="AI9" i="3"/>
  <c r="AH7" i="3"/>
  <c r="AI7" i="3"/>
  <c r="A61" i="2"/>
  <c r="A60" i="2"/>
  <c r="A49" i="2"/>
  <c r="A42" i="2"/>
  <c r="A41" i="2"/>
  <c r="A40" i="2"/>
  <c r="A39" i="2"/>
  <c r="A38" i="2"/>
  <c r="A37" i="2"/>
  <c r="F57" i="2" l="1"/>
  <c r="D57" i="2"/>
  <c r="E57" i="2" s="1"/>
  <c r="F56" i="2"/>
  <c r="D56" i="2"/>
  <c r="E56" i="2" s="1"/>
  <c r="F55" i="2"/>
  <c r="E55" i="2"/>
  <c r="D55" i="2"/>
  <c r="F54" i="2"/>
  <c r="D54" i="2"/>
  <c r="E54" i="2" s="1"/>
  <c r="F53" i="2"/>
  <c r="D53" i="2"/>
  <c r="E53" i="2" s="1"/>
  <c r="F52" i="2"/>
  <c r="D52" i="2"/>
  <c r="E52" i="2" s="1"/>
  <c r="F51" i="2"/>
  <c r="D51" i="2"/>
  <c r="E51" i="2" s="1"/>
  <c r="F50" i="2"/>
  <c r="D50" i="2"/>
  <c r="E50" i="2" s="1"/>
  <c r="F49" i="2"/>
  <c r="D49" i="2"/>
  <c r="E49" i="2" s="1"/>
  <c r="A48" i="2"/>
  <c r="A47" i="2"/>
  <c r="A46" i="2"/>
  <c r="A45" i="2"/>
  <c r="A44" i="2"/>
  <c r="A43" i="2"/>
  <c r="C22" i="2" l="1"/>
  <c r="C21" i="2"/>
  <c r="A21" i="2"/>
  <c r="F48" i="2"/>
  <c r="D48" i="2"/>
  <c r="E48" i="2" s="1"/>
  <c r="F47" i="2"/>
  <c r="D47" i="2"/>
  <c r="E47" i="2" s="1"/>
  <c r="F46" i="2"/>
  <c r="D46" i="2"/>
  <c r="E46" i="2" s="1"/>
  <c r="F45" i="2"/>
  <c r="D45" i="2"/>
  <c r="E45" i="2" s="1"/>
  <c r="F44" i="2"/>
  <c r="D44" i="2"/>
  <c r="E44" i="2" s="1"/>
  <c r="F43" i="2"/>
  <c r="D43" i="2"/>
  <c r="E43" i="2" s="1"/>
  <c r="F42" i="2"/>
  <c r="D42" i="2"/>
  <c r="E42" i="2" s="1"/>
  <c r="F41" i="2"/>
  <c r="D41" i="2"/>
  <c r="E41" i="2" s="1"/>
  <c r="F40" i="2"/>
  <c r="D40" i="2"/>
  <c r="E40" i="2" s="1"/>
  <c r="F39" i="2"/>
  <c r="D39" i="2"/>
  <c r="E39" i="2" s="1"/>
  <c r="F38" i="2"/>
  <c r="D38" i="2"/>
  <c r="E38" i="2" s="1"/>
  <c r="F37" i="2"/>
  <c r="D37" i="2"/>
  <c r="E37" i="2" s="1"/>
  <c r="F36" i="2"/>
  <c r="D36" i="2"/>
  <c r="E36" i="2" s="1"/>
  <c r="F35" i="2"/>
  <c r="D35" i="2"/>
  <c r="E35" i="2" s="1"/>
  <c r="F18" i="2"/>
  <c r="E18" i="2"/>
  <c r="D18" i="2"/>
  <c r="C18" i="2"/>
  <c r="A18" i="2"/>
  <c r="F17" i="2"/>
  <c r="E17" i="2"/>
  <c r="D17" i="2"/>
  <c r="C17" i="2"/>
  <c r="A17" i="2"/>
  <c r="F16" i="2"/>
  <c r="E16" i="2"/>
  <c r="D16" i="2"/>
  <c r="C16" i="2"/>
  <c r="A16" i="2"/>
  <c r="F15" i="2"/>
  <c r="E15" i="2"/>
  <c r="D15" i="2"/>
  <c r="C15" i="2"/>
  <c r="A15" i="2"/>
  <c r="F14" i="2"/>
  <c r="E14" i="2"/>
  <c r="D14" i="2"/>
  <c r="C14" i="2"/>
  <c r="A14" i="2"/>
  <c r="F13" i="2"/>
  <c r="E13" i="2"/>
  <c r="D13" i="2"/>
  <c r="C13" i="2"/>
  <c r="A13" i="2"/>
  <c r="F12" i="2"/>
  <c r="E12" i="2"/>
  <c r="D12" i="2"/>
  <c r="C12" i="2"/>
  <c r="A12" i="2"/>
  <c r="F11" i="2"/>
  <c r="E11" i="2"/>
  <c r="D11" i="2"/>
  <c r="C11" i="2"/>
  <c r="A11" i="2"/>
  <c r="F9" i="2"/>
  <c r="E9" i="2"/>
  <c r="D9" i="2"/>
  <c r="C9" i="2"/>
  <c r="F8" i="2"/>
  <c r="E8" i="2"/>
  <c r="D8" i="2"/>
  <c r="C8" i="2"/>
  <c r="F7" i="2"/>
  <c r="E7" i="2"/>
  <c r="D7" i="2"/>
  <c r="C7" i="2"/>
  <c r="F5" i="2"/>
  <c r="E5" i="2"/>
  <c r="D5" i="2"/>
  <c r="C5" i="2"/>
  <c r="C4" i="2"/>
  <c r="N4" i="5"/>
  <c r="L4" i="5"/>
  <c r="K4" i="5"/>
  <c r="J4" i="5"/>
  <c r="I4" i="5"/>
  <c r="H4" i="5"/>
  <c r="G4" i="5"/>
  <c r="F4" i="5"/>
  <c r="D4" i="5"/>
  <c r="E4" i="2"/>
  <c r="D4" i="2"/>
  <c r="F4" i="2"/>
  <c r="E4" i="5" l="1"/>
  <c r="O4" i="5"/>
  <c r="P4" i="5"/>
  <c r="Q4" i="5" l="1"/>
  <c r="C10" i="2"/>
  <c r="D10" i="2"/>
  <c r="E10" i="2"/>
  <c r="F10" i="2"/>
  <c r="F61" i="2"/>
  <c r="D61" i="2"/>
  <c r="E61" i="2" s="1"/>
  <c r="F60" i="2"/>
  <c r="D60" i="2"/>
  <c r="E60" i="2" s="1"/>
  <c r="F59" i="2"/>
  <c r="D59" i="2"/>
  <c r="E59" i="2" s="1"/>
  <c r="F58" i="2"/>
  <c r="D58" i="2"/>
  <c r="E58" i="2" s="1"/>
  <c r="A26" i="2"/>
  <c r="A25" i="2"/>
  <c r="A24" i="2"/>
  <c r="A23" i="2"/>
  <c r="A10" i="2" l="1"/>
  <c r="B270" i="3" l="1"/>
  <c r="B274" i="3"/>
  <c r="B277" i="3"/>
  <c r="B281" i="3"/>
  <c r="B285" i="3"/>
  <c r="B289" i="3"/>
  <c r="B8" i="3"/>
  <c r="B10" i="3"/>
  <c r="B13" i="3"/>
  <c r="B16" i="3"/>
  <c r="B27" i="3"/>
  <c r="B31" i="3"/>
  <c r="B35" i="3"/>
  <c r="B39" i="3"/>
  <c r="B46" i="3"/>
  <c r="B48" i="3"/>
  <c r="B50" i="3"/>
  <c r="B52" i="3"/>
  <c r="B55" i="3"/>
  <c r="B57" i="3"/>
  <c r="B61" i="3"/>
  <c r="B65" i="3"/>
  <c r="B69" i="3"/>
  <c r="B73" i="3"/>
  <c r="B77" i="3"/>
  <c r="B80" i="3"/>
  <c r="B82" i="3"/>
  <c r="B86" i="3"/>
  <c r="B89" i="3"/>
  <c r="B91" i="3"/>
  <c r="B96" i="3"/>
  <c r="B98" i="3"/>
  <c r="B100" i="3"/>
  <c r="B103" i="3"/>
  <c r="B107" i="3"/>
  <c r="B111" i="3"/>
  <c r="B113" i="3"/>
  <c r="B117" i="3"/>
  <c r="B121" i="3"/>
  <c r="B125" i="3"/>
  <c r="B129" i="3"/>
  <c r="B133" i="3"/>
  <c r="B137" i="3"/>
  <c r="B271" i="3"/>
  <c r="B278" i="3"/>
  <c r="B282" i="3"/>
  <c r="B286" i="3"/>
  <c r="B290" i="3"/>
  <c r="B15" i="3"/>
  <c r="B18" i="3"/>
  <c r="B20" i="3"/>
  <c r="B22" i="3"/>
  <c r="B24" i="3"/>
  <c r="B28" i="3"/>
  <c r="B32" i="3"/>
  <c r="B36" i="3"/>
  <c r="B40" i="3"/>
  <c r="B43" i="3"/>
  <c r="B45" i="3"/>
  <c r="B60" i="3"/>
  <c r="B68" i="3"/>
  <c r="B76" i="3"/>
  <c r="B93" i="3"/>
  <c r="B95" i="3"/>
  <c r="B106" i="3"/>
  <c r="B116" i="3"/>
  <c r="B124" i="3"/>
  <c r="B132" i="3"/>
  <c r="B139" i="3"/>
  <c r="B143" i="3"/>
  <c r="B149" i="3"/>
  <c r="B153" i="3"/>
  <c r="B157" i="3"/>
  <c r="B161" i="3"/>
  <c r="B165" i="3"/>
  <c r="B169" i="3"/>
  <c r="B173" i="3"/>
  <c r="B177" i="3"/>
  <c r="B181" i="3"/>
  <c r="B185" i="3"/>
  <c r="B58" i="3"/>
  <c r="B66" i="3"/>
  <c r="B74" i="3"/>
  <c r="B83" i="3"/>
  <c r="B272" i="3"/>
  <c r="B275" i="3"/>
  <c r="B279" i="3"/>
  <c r="B283" i="3"/>
  <c r="B287" i="3"/>
  <c r="B7" i="3"/>
  <c r="B9" i="3"/>
  <c r="B12" i="3"/>
  <c r="B14" i="3"/>
  <c r="B25" i="3"/>
  <c r="B29" i="3"/>
  <c r="B33" i="3"/>
  <c r="B37" i="3"/>
  <c r="B41" i="3"/>
  <c r="B47" i="3"/>
  <c r="B49" i="3"/>
  <c r="B51" i="3"/>
  <c r="B53" i="3"/>
  <c r="B56" i="3"/>
  <c r="B59" i="3"/>
  <c r="B63" i="3"/>
  <c r="B67" i="3"/>
  <c r="B71" i="3"/>
  <c r="B75" i="3"/>
  <c r="B79" i="3"/>
  <c r="B81" i="3"/>
  <c r="B84" i="3"/>
  <c r="B88" i="3"/>
  <c r="B90" i="3"/>
  <c r="B92" i="3"/>
  <c r="B97" i="3"/>
  <c r="B99" i="3"/>
  <c r="B101" i="3"/>
  <c r="B105" i="3"/>
  <c r="B109" i="3"/>
  <c r="B112" i="3"/>
  <c r="B115" i="3"/>
  <c r="B119" i="3"/>
  <c r="B123" i="3"/>
  <c r="B127" i="3"/>
  <c r="B131" i="3"/>
  <c r="B135" i="3"/>
  <c r="B269" i="3"/>
  <c r="B273" i="3"/>
  <c r="B276" i="3"/>
  <c r="B280" i="3"/>
  <c r="B284" i="3"/>
  <c r="B288" i="3"/>
  <c r="B11" i="3"/>
  <c r="B17" i="3"/>
  <c r="B19" i="3"/>
  <c r="B21" i="3"/>
  <c r="B23" i="3"/>
  <c r="B26" i="3"/>
  <c r="B30" i="3"/>
  <c r="B34" i="3"/>
  <c r="B38" i="3"/>
  <c r="B42" i="3"/>
  <c r="B44" i="3"/>
  <c r="B54" i="3"/>
  <c r="B64" i="3"/>
  <c r="B72" i="3"/>
  <c r="B85" i="3"/>
  <c r="B94" i="3"/>
  <c r="B102" i="3"/>
  <c r="B110" i="3"/>
  <c r="B120" i="3"/>
  <c r="B128" i="3"/>
  <c r="B136" i="3"/>
  <c r="B141" i="3"/>
  <c r="B145" i="3"/>
  <c r="B151" i="3"/>
  <c r="B155" i="3"/>
  <c r="B159" i="3"/>
  <c r="B163" i="3"/>
  <c r="B167" i="3"/>
  <c r="B175" i="3"/>
  <c r="B183" i="3"/>
  <c r="B62" i="3"/>
  <c r="B78" i="3"/>
  <c r="B104" i="3"/>
  <c r="B114" i="3"/>
  <c r="B122" i="3"/>
  <c r="B130" i="3"/>
  <c r="B138" i="3"/>
  <c r="B142" i="3"/>
  <c r="B146" i="3"/>
  <c r="B148" i="3"/>
  <c r="B152" i="3"/>
  <c r="B156" i="3"/>
  <c r="B160" i="3"/>
  <c r="B164" i="3"/>
  <c r="B168" i="3"/>
  <c r="B172" i="3"/>
  <c r="B176" i="3"/>
  <c r="B180" i="3"/>
  <c r="B184" i="3"/>
  <c r="B188" i="3"/>
  <c r="B190" i="3"/>
  <c r="B193" i="3"/>
  <c r="B197" i="3"/>
  <c r="B201" i="3"/>
  <c r="B205" i="3"/>
  <c r="B209" i="3"/>
  <c r="B213" i="3"/>
  <c r="B217" i="3"/>
  <c r="B221" i="3"/>
  <c r="B224" i="3"/>
  <c r="B228" i="3"/>
  <c r="B232" i="3"/>
  <c r="B236" i="3"/>
  <c r="B240" i="3"/>
  <c r="B244" i="3"/>
  <c r="B248" i="3"/>
  <c r="B252" i="3"/>
  <c r="B256" i="3"/>
  <c r="B260" i="3"/>
  <c r="B266" i="3"/>
  <c r="B191" i="3"/>
  <c r="B198" i="3"/>
  <c r="B206" i="3"/>
  <c r="B214" i="3"/>
  <c r="B222" i="3"/>
  <c r="B229" i="3"/>
  <c r="B237" i="3"/>
  <c r="B245" i="3"/>
  <c r="B253" i="3"/>
  <c r="B261" i="3"/>
  <c r="B263" i="3"/>
  <c r="B200" i="3"/>
  <c r="B231" i="3"/>
  <c r="B239" i="3"/>
  <c r="B247" i="3"/>
  <c r="B255" i="3"/>
  <c r="B265" i="3"/>
  <c r="B204" i="3"/>
  <c r="B220" i="3"/>
  <c r="B171" i="3"/>
  <c r="B179" i="3"/>
  <c r="B187" i="3"/>
  <c r="B70" i="3"/>
  <c r="B87" i="3"/>
  <c r="B108" i="3"/>
  <c r="B118" i="3"/>
  <c r="B126" i="3"/>
  <c r="B134" i="3"/>
  <c r="B140" i="3"/>
  <c r="B144" i="3"/>
  <c r="B147" i="3"/>
  <c r="B150" i="3"/>
  <c r="B154" i="3"/>
  <c r="B158" i="3"/>
  <c r="B162" i="3"/>
  <c r="B166" i="3"/>
  <c r="B170" i="3"/>
  <c r="B174" i="3"/>
  <c r="B178" i="3"/>
  <c r="B182" i="3"/>
  <c r="B186" i="3"/>
  <c r="B189" i="3"/>
  <c r="B192" i="3"/>
  <c r="B195" i="3"/>
  <c r="B199" i="3"/>
  <c r="B203" i="3"/>
  <c r="B207" i="3"/>
  <c r="B211" i="3"/>
  <c r="B215" i="3"/>
  <c r="B219" i="3"/>
  <c r="B223" i="3"/>
  <c r="B226" i="3"/>
  <c r="B230" i="3"/>
  <c r="B234" i="3"/>
  <c r="B238" i="3"/>
  <c r="B242" i="3"/>
  <c r="B246" i="3"/>
  <c r="B250" i="3"/>
  <c r="B254" i="3"/>
  <c r="B258" i="3"/>
  <c r="B264" i="3"/>
  <c r="B268" i="3"/>
  <c r="B194" i="3"/>
  <c r="B202" i="3"/>
  <c r="B210" i="3"/>
  <c r="B218" i="3"/>
  <c r="B225" i="3"/>
  <c r="B233" i="3"/>
  <c r="B241" i="3"/>
  <c r="B249" i="3"/>
  <c r="B257" i="3"/>
  <c r="B262" i="3"/>
  <c r="B267" i="3"/>
  <c r="B227" i="3"/>
  <c r="B235" i="3"/>
  <c r="B243" i="3"/>
  <c r="B251" i="3"/>
  <c r="B259" i="3"/>
  <c r="B196" i="3"/>
  <c r="B208" i="3"/>
  <c r="B216" i="3"/>
  <c r="B212" i="3"/>
  <c r="E5" i="3"/>
  <c r="F5" i="3"/>
  <c r="G5" i="3" s="1"/>
  <c r="AG5" i="3" s="1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F5" i="3"/>
  <c r="AI5" i="3" l="1"/>
  <c r="AH5" i="3"/>
  <c r="A27" i="2"/>
  <c r="A28" i="2"/>
  <c r="C24" i="2"/>
  <c r="C25" i="2"/>
  <c r="C26" i="2"/>
  <c r="C27" i="2"/>
  <c r="C28" i="2"/>
  <c r="C23" i="2" l="1"/>
  <c r="A29" i="2"/>
  <c r="C29" i="2"/>
  <c r="A30" i="2"/>
  <c r="C30" i="2"/>
  <c r="B6" i="3" l="1"/>
  <c r="C31" i="2"/>
  <c r="C32" i="2"/>
  <c r="A31" i="2"/>
  <c r="A32" i="2"/>
  <c r="B5" i="3" l="1"/>
  <c r="B66" i="5" s="1"/>
  <c r="B71" i="5" l="1"/>
  <c r="B61" i="5"/>
  <c r="B47" i="5"/>
  <c r="B51" i="5"/>
  <c r="B147" i="5"/>
  <c r="B9" i="5"/>
  <c r="B7" i="5"/>
  <c r="B160" i="5"/>
  <c r="B218" i="5"/>
  <c r="B196" i="5"/>
  <c r="B244" i="5"/>
  <c r="B94" i="5"/>
  <c r="B142" i="5"/>
  <c r="B92" i="5"/>
  <c r="B73" i="5"/>
  <c r="B86" i="5"/>
  <c r="B134" i="5"/>
  <c r="B84" i="5"/>
  <c r="B236" i="5"/>
  <c r="B209" i="5"/>
  <c r="B54" i="5"/>
  <c r="B98" i="5"/>
  <c r="B56" i="5"/>
  <c r="B104" i="5"/>
  <c r="B167" i="5"/>
  <c r="B174" i="5"/>
  <c r="B199" i="5"/>
  <c r="B59" i="5"/>
  <c r="B203" i="5"/>
  <c r="B89" i="5"/>
  <c r="B217" i="5"/>
  <c r="B68" i="5"/>
  <c r="B106" i="5"/>
  <c r="B62" i="5"/>
  <c r="B112" i="5"/>
  <c r="B175" i="5"/>
  <c r="B136" i="5"/>
  <c r="B207" i="5"/>
  <c r="B77" i="5"/>
  <c r="B211" i="5"/>
  <c r="B140" i="5"/>
  <c r="B78" i="5"/>
  <c r="B126" i="5"/>
  <c r="B76" i="5"/>
  <c r="B124" i="5"/>
  <c r="B4" i="5"/>
  <c r="B195" i="5"/>
  <c r="B5" i="5"/>
  <c r="B144" i="5"/>
  <c r="B191" i="5"/>
  <c r="B216" i="5"/>
  <c r="B159" i="5"/>
  <c r="B95" i="5"/>
  <c r="B46" i="5"/>
  <c r="B83" i="5"/>
  <c r="B52" i="5"/>
  <c r="B201" i="5"/>
  <c r="B53" i="5"/>
  <c r="B187" i="5"/>
  <c r="B128" i="5"/>
  <c r="B183" i="5"/>
  <c r="B200" i="5"/>
  <c r="B151" i="5"/>
  <c r="B79" i="5"/>
  <c r="B38" i="5"/>
  <c r="B67" i="5"/>
  <c r="B44" i="5"/>
  <c r="B193" i="5"/>
  <c r="B226" i="5"/>
  <c r="B222" i="5"/>
  <c r="B41" i="5"/>
  <c r="B224" i="5"/>
  <c r="B225" i="5"/>
  <c r="B234" i="5"/>
  <c r="B55" i="5"/>
  <c r="B232" i="5"/>
  <c r="B150" i="5"/>
  <c r="B179" i="5"/>
  <c r="B158" i="5"/>
  <c r="B169" i="5"/>
  <c r="B184" i="5"/>
  <c r="B145" i="5"/>
  <c r="B63" i="5"/>
  <c r="B24" i="5"/>
  <c r="B43" i="5"/>
  <c r="B36" i="5"/>
  <c r="B185" i="5"/>
  <c r="B188" i="5"/>
  <c r="B173" i="5"/>
  <c r="B208" i="5"/>
  <c r="B161" i="5"/>
  <c r="B214" i="5"/>
  <c r="B141" i="5"/>
  <c r="B57" i="5"/>
  <c r="B16" i="5"/>
  <c r="B29" i="5"/>
  <c r="B22" i="5"/>
  <c r="B177" i="5"/>
  <c r="B233" i="5"/>
  <c r="B243" i="5"/>
  <c r="B227" i="5"/>
  <c r="B241" i="5"/>
  <c r="B242" i="5"/>
  <c r="B15" i="5"/>
  <c r="B235" i="5"/>
  <c r="B13" i="5"/>
  <c r="B101" i="5"/>
  <c r="B156" i="5"/>
  <c r="B103" i="5"/>
  <c r="B148" i="5"/>
  <c r="B69" i="5"/>
  <c r="B189" i="5"/>
  <c r="B132" i="5"/>
  <c r="B74" i="5"/>
  <c r="B122" i="5"/>
  <c r="B80" i="5"/>
  <c r="B168" i="5"/>
  <c r="B105" i="5"/>
  <c r="B219" i="5"/>
  <c r="B93" i="5"/>
  <c r="B215" i="5"/>
  <c r="B45" i="5"/>
  <c r="B181" i="5"/>
  <c r="B120" i="5"/>
  <c r="B70" i="5"/>
  <c r="B114" i="5"/>
  <c r="B72" i="5"/>
  <c r="B152" i="5"/>
  <c r="B237" i="5"/>
  <c r="B64" i="5"/>
  <c r="B116" i="5"/>
  <c r="B131" i="5"/>
  <c r="B210" i="5"/>
  <c r="B119" i="5"/>
  <c r="B146" i="5"/>
  <c r="B97" i="5"/>
  <c r="B228" i="5"/>
  <c r="B49" i="5"/>
  <c r="B239" i="5"/>
  <c r="B221" i="5"/>
  <c r="B137" i="5"/>
  <c r="B202" i="5"/>
  <c r="B123" i="5"/>
  <c r="B194" i="5"/>
  <c r="B111" i="5"/>
  <c r="B213" i="5"/>
  <c r="B81" i="5"/>
  <c r="B220" i="5"/>
  <c r="B33" i="5"/>
  <c r="B230" i="5"/>
  <c r="B154" i="5"/>
  <c r="B129" i="5"/>
  <c r="B32" i="5"/>
  <c r="B75" i="5"/>
  <c r="B34" i="5"/>
  <c r="B87" i="5"/>
  <c r="B40" i="5"/>
  <c r="B91" i="5"/>
  <c r="B42" i="5"/>
  <c r="B100" i="5"/>
  <c r="B186" i="5"/>
  <c r="B115" i="5"/>
  <c r="B178" i="5"/>
  <c r="B99" i="5"/>
  <c r="B205" i="5"/>
  <c r="B65" i="5"/>
  <c r="B90" i="5"/>
  <c r="B138" i="5"/>
  <c r="B96" i="5"/>
  <c r="B198" i="5"/>
  <c r="B121" i="5"/>
  <c r="B172" i="5"/>
  <c r="B107" i="5"/>
  <c r="B164" i="5"/>
  <c r="B85" i="5"/>
  <c r="B197" i="5"/>
  <c r="B37" i="5"/>
  <c r="B82" i="5"/>
  <c r="B130" i="5"/>
  <c r="B88" i="5"/>
  <c r="B182" i="5"/>
  <c r="B113" i="5"/>
  <c r="B48" i="5"/>
  <c r="B102" i="5"/>
  <c r="B50" i="5"/>
  <c r="B108" i="5"/>
  <c r="B58" i="5"/>
  <c r="B110" i="5"/>
  <c r="B60" i="5"/>
  <c r="B180" i="5"/>
  <c r="B166" i="5"/>
  <c r="B165" i="5"/>
  <c r="B192" i="5"/>
  <c r="B153" i="5"/>
  <c r="B206" i="5"/>
  <c r="B133" i="5"/>
  <c r="B39" i="5"/>
  <c r="B8" i="5"/>
  <c r="B27" i="5"/>
  <c r="B14" i="5"/>
  <c r="B171" i="5"/>
  <c r="B162" i="5"/>
  <c r="B157" i="5"/>
  <c r="B170" i="5"/>
  <c r="B143" i="5"/>
  <c r="B190" i="5"/>
  <c r="B125" i="5"/>
  <c r="B25" i="5"/>
  <c r="B240" i="5"/>
  <c r="B19" i="5"/>
  <c r="B245" i="5"/>
  <c r="B163" i="5"/>
  <c r="B6" i="5"/>
  <c r="B23" i="5"/>
  <c r="B12" i="5"/>
  <c r="B30" i="5"/>
  <c r="B26" i="5"/>
  <c r="B28" i="5"/>
  <c r="B18" i="5"/>
  <c r="B229" i="5"/>
  <c r="B223" i="5"/>
  <c r="B109" i="5"/>
  <c r="B127" i="5"/>
  <c r="B139" i="5"/>
  <c r="B155" i="5"/>
  <c r="B238" i="5"/>
  <c r="B11" i="5"/>
  <c r="B231" i="5"/>
  <c r="B17" i="5"/>
  <c r="B117" i="5"/>
  <c r="B176" i="5"/>
  <c r="B135" i="5"/>
  <c r="B204" i="5"/>
  <c r="B149" i="5"/>
  <c r="B212" i="5"/>
  <c r="B31" i="5"/>
  <c r="B20" i="5"/>
  <c r="B35" i="5"/>
  <c r="B10" i="5"/>
  <c r="B21" i="5"/>
  <c r="C17" i="3" s="1"/>
  <c r="B118" i="5"/>
  <c r="C8" i="3"/>
  <c r="C21" i="3"/>
  <c r="C48" i="3"/>
  <c r="C80" i="3"/>
  <c r="C96" i="3"/>
  <c r="C147" i="3"/>
  <c r="C7" i="3"/>
  <c r="C22" i="3"/>
  <c r="C49" i="3"/>
  <c r="C81" i="3"/>
  <c r="C97" i="3"/>
  <c r="C188" i="3"/>
  <c r="C12" i="3"/>
  <c r="C23" i="3"/>
  <c r="C50" i="3"/>
  <c r="C56" i="3"/>
  <c r="C88" i="3"/>
  <c r="C93" i="3"/>
  <c r="C98" i="3"/>
  <c r="C112" i="3"/>
  <c r="C189" i="3"/>
  <c r="C262" i="3"/>
  <c r="C9" i="3"/>
  <c r="C20" i="3"/>
  <c r="C42" i="3"/>
  <c r="C47" i="3"/>
  <c r="C51" i="3"/>
  <c r="C79" i="3"/>
  <c r="C89" i="3"/>
  <c r="C94" i="3"/>
  <c r="C99" i="3"/>
  <c r="C146" i="3"/>
  <c r="C192" i="3"/>
  <c r="C288" i="3"/>
  <c r="C289" i="3"/>
  <c r="C286" i="3"/>
  <c r="C41" i="3"/>
  <c r="C25" i="3"/>
  <c r="C62" i="3"/>
  <c r="C26" i="3"/>
  <c r="C63" i="3"/>
  <c r="C27" i="3"/>
  <c r="C54" i="3"/>
  <c r="C77" i="3"/>
  <c r="C87" i="3"/>
  <c r="C108" i="3"/>
  <c r="C125" i="3"/>
  <c r="C133" i="3"/>
  <c r="C143" i="3"/>
  <c r="C174" i="3"/>
  <c r="C187" i="3"/>
  <c r="C207" i="3"/>
  <c r="C224" i="3"/>
  <c r="C239" i="3"/>
  <c r="C256" i="3"/>
  <c r="C282" i="3"/>
  <c r="C84" i="3"/>
  <c r="C114" i="3"/>
  <c r="C140" i="3"/>
  <c r="C157" i="3"/>
  <c r="C176" i="3"/>
  <c r="C204" i="3"/>
  <c r="C37" i="3"/>
  <c r="C65" i="3"/>
  <c r="C38" i="3"/>
  <c r="C66" i="3"/>
  <c r="C110" i="3"/>
  <c r="C137" i="3"/>
  <c r="C154" i="3"/>
  <c r="C181" i="3"/>
  <c r="C201" i="3"/>
  <c r="C217" i="3"/>
  <c r="C233" i="3"/>
  <c r="C249" i="3"/>
  <c r="C269" i="3"/>
  <c r="C69" i="3"/>
  <c r="C95" i="3"/>
  <c r="C116" i="3"/>
  <c r="C128" i="3"/>
  <c r="C142" i="3"/>
  <c r="C165" i="3"/>
  <c r="C186" i="3"/>
  <c r="C206" i="3"/>
  <c r="C222" i="3"/>
  <c r="C238" i="3"/>
  <c r="C254" i="3"/>
  <c r="C30" i="3"/>
  <c r="C59" i="3"/>
  <c r="C31" i="3"/>
  <c r="C60" i="3"/>
  <c r="C83" i="3"/>
  <c r="C113" i="3"/>
  <c r="C139" i="3"/>
  <c r="C156" i="3"/>
  <c r="C175" i="3"/>
  <c r="C194" i="3"/>
  <c r="C211" i="3"/>
  <c r="C228" i="3"/>
  <c r="C243" i="3"/>
  <c r="C263" i="3"/>
  <c r="C278" i="3"/>
  <c r="C75" i="3"/>
  <c r="C109" i="3"/>
  <c r="C126" i="3"/>
  <c r="C136" i="3"/>
  <c r="C153" i="3"/>
  <c r="C190" i="3"/>
  <c r="C208" i="3"/>
  <c r="C225" i="3"/>
  <c r="C240" i="3"/>
  <c r="C74" i="3"/>
  <c r="C92" i="3"/>
  <c r="C115" i="3"/>
  <c r="C132" i="3"/>
  <c r="C151" i="3"/>
  <c r="C260" i="3"/>
  <c r="C167" i="3"/>
  <c r="C169" i="3"/>
  <c r="C15" i="3"/>
  <c r="C281" i="3"/>
  <c r="C248" i="3"/>
  <c r="C270" i="3"/>
  <c r="C220" i="3"/>
  <c r="C268" i="3"/>
  <c r="C234" i="3"/>
  <c r="C202" i="3"/>
  <c r="C161" i="3"/>
  <c r="C131" i="3"/>
  <c r="C76" i="3"/>
  <c r="C265" i="3"/>
  <c r="C221" i="3"/>
  <c r="C185" i="3"/>
  <c r="C123" i="3"/>
  <c r="C232" i="3"/>
  <c r="C144" i="3"/>
  <c r="C71" i="3"/>
  <c r="C219" i="3"/>
  <c r="C149" i="3"/>
  <c r="C40" i="3"/>
  <c r="C246" i="3"/>
  <c r="C178" i="3"/>
  <c r="C107" i="3"/>
  <c r="C241" i="3"/>
  <c r="C160" i="3"/>
  <c r="C58" i="3"/>
  <c r="C184" i="3"/>
  <c r="C105" i="3"/>
  <c r="C231" i="3"/>
  <c r="C129" i="3"/>
  <c r="C64" i="3"/>
  <c r="C16" i="3"/>
  <c r="C35" i="3"/>
  <c r="C196" i="3"/>
  <c r="C162" i="3"/>
  <c r="C163" i="3"/>
  <c r="C11" i="3"/>
  <c r="C266" i="3"/>
  <c r="C272" i="3"/>
  <c r="C244" i="3"/>
  <c r="C283" i="3"/>
  <c r="C250" i="3"/>
  <c r="C218" i="3"/>
  <c r="C182" i="3"/>
  <c r="C148" i="3"/>
  <c r="C120" i="3"/>
  <c r="C280" i="3"/>
  <c r="C245" i="3"/>
  <c r="C205" i="3"/>
  <c r="C158" i="3"/>
  <c r="C85" i="3"/>
  <c r="C200" i="3"/>
  <c r="C118" i="3"/>
  <c r="C251" i="3"/>
  <c r="C183" i="3"/>
  <c r="C104" i="3"/>
  <c r="C39" i="3"/>
  <c r="C214" i="3"/>
  <c r="C134" i="3"/>
  <c r="C276" i="3"/>
  <c r="C209" i="3"/>
  <c r="C119" i="3"/>
  <c r="C57" i="3"/>
  <c r="C150" i="3"/>
  <c r="C267" i="3"/>
  <c r="C199" i="3"/>
  <c r="C166" i="3"/>
  <c r="C101" i="3"/>
  <c r="C24" i="3"/>
  <c r="C72" i="3"/>
  <c r="C285" i="3"/>
  <c r="C152" i="3"/>
  <c r="C34" i="3"/>
  <c r="C259" i="3"/>
  <c r="C195" i="3"/>
  <c r="C168" i="3"/>
  <c r="C237" i="3"/>
  <c r="C170" i="3"/>
  <c r="C164" i="3"/>
  <c r="C14" i="3"/>
  <c r="C10" i="3"/>
  <c r="C274" i="3"/>
  <c r="C255" i="3"/>
  <c r="C279" i="3"/>
  <c r="C277" i="3"/>
  <c r="C252" i="3"/>
  <c r="C236" i="3"/>
  <c r="C212" i="3"/>
  <c r="C275" i="3"/>
  <c r="C257" i="3"/>
  <c r="C242" i="3"/>
  <c r="C227" i="3"/>
  <c r="C210" i="3"/>
  <c r="C193" i="3"/>
  <c r="C171" i="3"/>
  <c r="C155" i="3"/>
  <c r="C138" i="3"/>
  <c r="C127" i="3"/>
  <c r="C103" i="3"/>
  <c r="C73" i="3"/>
  <c r="C273" i="3"/>
  <c r="C253" i="3"/>
  <c r="C229" i="3"/>
  <c r="C213" i="3"/>
  <c r="C197" i="3"/>
  <c r="C177" i="3"/>
  <c r="C141" i="3"/>
  <c r="C106" i="3"/>
  <c r="C45" i="3"/>
  <c r="C216" i="3"/>
  <c r="C180" i="3"/>
  <c r="C130" i="3"/>
  <c r="C82" i="3"/>
  <c r="C271" i="3"/>
  <c r="C235" i="3"/>
  <c r="C203" i="3"/>
  <c r="C172" i="3"/>
  <c r="C121" i="3"/>
  <c r="C70" i="3"/>
  <c r="C68" i="3"/>
  <c r="C264" i="3"/>
  <c r="C230" i="3"/>
  <c r="C198" i="3"/>
  <c r="C159" i="3"/>
  <c r="C124" i="3"/>
  <c r="C86" i="3"/>
  <c r="C258" i="3"/>
  <c r="C226" i="3"/>
  <c r="C191" i="3"/>
  <c r="C145" i="3"/>
  <c r="C102" i="3"/>
  <c r="C29" i="3"/>
  <c r="C28" i="3"/>
  <c r="C173" i="3"/>
  <c r="C122" i="3"/>
  <c r="C67" i="3"/>
  <c r="C247" i="3"/>
  <c r="C215" i="3"/>
  <c r="C179" i="3"/>
  <c r="C135" i="3"/>
  <c r="C117" i="3"/>
  <c r="C78" i="3"/>
  <c r="C36" i="3"/>
  <c r="C53" i="3"/>
  <c r="C33" i="3"/>
  <c r="C61" i="3"/>
  <c r="C290" i="3"/>
  <c r="C13" i="3"/>
  <c r="C32" i="3"/>
  <c r="C287" i="3"/>
  <c r="C284" i="3"/>
  <c r="C46" i="3" l="1"/>
  <c r="C19" i="3"/>
  <c r="C261" i="3"/>
  <c r="C111" i="3"/>
  <c r="C91" i="3"/>
  <c r="C55" i="3"/>
  <c r="C44" i="3"/>
  <c r="C18" i="3"/>
  <c r="C223" i="3"/>
  <c r="C100" i="3"/>
  <c r="C90" i="3"/>
  <c r="C52" i="3"/>
  <c r="C43" i="3"/>
  <c r="C6" i="3"/>
  <c r="C5" i="3"/>
</calcChain>
</file>

<file path=xl/comments1.xml><?xml version="1.0" encoding="utf-8"?>
<comments xmlns="http://schemas.openxmlformats.org/spreadsheetml/2006/main">
  <authors>
    <author>usuario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003 -    0   %
004 -  10,5 %
005 -  21   %
006 -  27   %
008 -   5    %
009 -   2,5  %</t>
        </r>
      </text>
    </comment>
  </commentList>
</comments>
</file>

<file path=xl/sharedStrings.xml><?xml version="1.0" encoding="utf-8"?>
<sst xmlns="http://schemas.openxmlformats.org/spreadsheetml/2006/main" count="3566" uniqueCount="1593">
  <si>
    <t>IIBB</t>
  </si>
  <si>
    <t>TOTAL</t>
  </si>
  <si>
    <t>TXT</t>
  </si>
  <si>
    <t>PV</t>
  </si>
  <si>
    <t>NUM</t>
  </si>
  <si>
    <t>GRAV</t>
  </si>
  <si>
    <t>ALIC</t>
  </si>
  <si>
    <t>IND</t>
  </si>
  <si>
    <t>TIPO2</t>
  </si>
  <si>
    <t>IVA3</t>
  </si>
  <si>
    <t>COD DOC</t>
  </si>
  <si>
    <t>APELL Y NOMB</t>
  </si>
  <si>
    <t>NO GRAV</t>
  </si>
  <si>
    <t>IMP NAC</t>
  </si>
  <si>
    <t>IMP MUN</t>
  </si>
  <si>
    <t>IMP INT</t>
  </si>
  <si>
    <t>MON</t>
  </si>
  <si>
    <t>EXENTO</t>
  </si>
  <si>
    <t>TC</t>
  </si>
  <si>
    <t>CANT ALIC</t>
  </si>
  <si>
    <t>COD OPE</t>
  </si>
  <si>
    <t>OTROS TRIB</t>
  </si>
  <si>
    <t>MOD?</t>
  </si>
  <si>
    <t>TXT RE ARMADO</t>
  </si>
  <si>
    <t>FECHA3</t>
  </si>
  <si>
    <t>TIPO4</t>
  </si>
  <si>
    <t>ALICUOTAS</t>
  </si>
  <si>
    <t>UBIC</t>
  </si>
  <si>
    <t>ERRORES AMARILLOS</t>
  </si>
  <si>
    <t>008</t>
  </si>
  <si>
    <t>001</t>
  </si>
  <si>
    <t>ORD</t>
  </si>
  <si>
    <t>NUM DESPACHO</t>
  </si>
  <si>
    <t>DOC o CUIT</t>
  </si>
  <si>
    <t>PERC IVA</t>
  </si>
  <si>
    <t>CRED FISC COMPUTABLE</t>
  </si>
  <si>
    <t>CUIT EMISOR/CORREDOR</t>
  </si>
  <si>
    <t>Den EMI/CORR</t>
  </si>
  <si>
    <t>IVA COMIS</t>
  </si>
  <si>
    <t>Columna1</t>
  </si>
  <si>
    <t>COD VEND</t>
  </si>
  <si>
    <t>IDENT VEND</t>
  </si>
  <si>
    <t>80</t>
  </si>
  <si>
    <t>PES</t>
  </si>
  <si>
    <t>0</t>
  </si>
  <si>
    <t>1</t>
  </si>
  <si>
    <t>003</t>
  </si>
  <si>
    <t>POR GENERAR</t>
  </si>
  <si>
    <t>ERR</t>
  </si>
  <si>
    <t>EN ALIC</t>
  </si>
  <si>
    <t>AMBOS</t>
  </si>
  <si>
    <t>tanda 1</t>
  </si>
  <si>
    <t>ERROR</t>
  </si>
  <si>
    <t>002</t>
  </si>
  <si>
    <t>EL CAMPO NUMERO DE IDENTIFICACION DEL VENDEDOR ES INVALIDO</t>
  </si>
  <si>
    <t>EL CAMPO NUMERO DE COMPROBANTE DEBE SER COMPLETADO UNICAMENTE CON NUMEROS</t>
  </si>
  <si>
    <t>EL CAMPO FECHA DE COMPROBANTE NO PUEDE SER POSTERIOR AL PERIODO INFORMADO</t>
  </si>
  <si>
    <t>DESCRIPCION</t>
  </si>
  <si>
    <t>RESUMEN</t>
  </si>
  <si>
    <t>DESCRIPCION CORTA</t>
  </si>
  <si>
    <t>CUIT (OBT)</t>
  </si>
  <si>
    <t>PROVEEDOR (OBTENIDO)</t>
  </si>
  <si>
    <t>NUM (OBTENIDO)</t>
  </si>
  <si>
    <t>Alicuota Duplicada</t>
  </si>
  <si>
    <t>Mal la Fecha</t>
  </si>
  <si>
    <t>CUIT mal puesto</t>
  </si>
  <si>
    <t>Error en la numeración</t>
  </si>
  <si>
    <t>EL COMPROBANTE AUN NO HA SIDO INFORMADO DENTRO DE LOS COMPROBANTES DE COMPRAS</t>
  </si>
  <si>
    <t>Falta Comprobante para la Alic</t>
  </si>
  <si>
    <t xml:space="preserve">ALICUOTA DE COMPROBANTE DUPLICADA  TIPO/N /VENDEDOR/ALICUOTA  </t>
  </si>
  <si>
    <t>1 = COMPROBANTE   --   2 = ALICUOTA  -- 3 = AMBOS   -- 10 o mas = GENERACION</t>
  </si>
  <si>
    <t>EL CAMPO TIPO DE CAMBIO DEBE SER IGUAL A UNO  1  PARA EL TIPO DE CAMBIO INDICADO</t>
  </si>
  <si>
    <t>Mal Tipo de Cambio</t>
  </si>
  <si>
    <t>Tipos de Comprobantes – Compras</t>
  </si>
  <si>
    <t>Código</t>
  </si>
  <si>
    <t>Descripción</t>
  </si>
  <si>
    <t>FACTURAS A</t>
  </si>
  <si>
    <t>NOTAS DE DEBITO A</t>
  </si>
  <si>
    <t>NOTAS DE CREDITO A</t>
  </si>
  <si>
    <t>RECIBOS A</t>
  </si>
  <si>
    <t>NOTAS DE VENTA AL CONTADO A</t>
  </si>
  <si>
    <t>FACTURAS B</t>
  </si>
  <si>
    <t>NOTAS DE DEBITO B</t>
  </si>
  <si>
    <t>NOTAS DE CREDITO B</t>
  </si>
  <si>
    <t>RECIBOS B</t>
  </si>
  <si>
    <t>NOTAS DE VENTA AL CONTADO B</t>
  </si>
  <si>
    <t>FACTURAS C</t>
  </si>
  <si>
    <t>NOTAS DE DEBITO C</t>
  </si>
  <si>
    <t>NOTAS DE CREDITO C</t>
  </si>
  <si>
    <t>RECIBOS C</t>
  </si>
  <si>
    <t>NOTAS DE VENTA AL CONTADO C</t>
  </si>
  <si>
    <t>LIQUIDACION DE SERVICIOS PUBLICOS CLASE A</t>
  </si>
  <si>
    <t>LIQUIDACION DE SERVICIOS PUBLICOS CLASE B</t>
  </si>
  <si>
    <t>CPTES  A  DE COMPRA PRIMARIA PARA EL SECTOR PESQUERO MARITIMO</t>
  </si>
  <si>
    <t>CPTES  A  DE COSIGNACION PRIMARIA PARA EL SECTOR PESQUERO MARITIMO</t>
  </si>
  <si>
    <t>CPTES  B  DE COMPRA PRIMARIA PARA EL SECTOR PESQUERO MARITIMO</t>
  </si>
  <si>
    <t>CPTES  B  DE CONSIGNACION PRIMARIA PARA EL SECTOR PESQUERO MARITIMO</t>
  </si>
  <si>
    <t>LIQUIDACION UNICA COMERCIAL IMPOSITIVA CLASE A</t>
  </si>
  <si>
    <t>LIQUIDACION UNICA COMERCIAL IMPOSITIVA CLASE B</t>
  </si>
  <si>
    <t>COMPROBANTES DE COMPRA DE BIENES USADOS</t>
  </si>
  <si>
    <t>COMPROBANTES PARA RECICLAR MATERIALES</t>
  </si>
  <si>
    <t>LIQUIDACION PRIMARIA DE GRANOS</t>
  </si>
  <si>
    <t>COMPROBANTES A DEL APARTADO A  INCISO F  R G  N  1415</t>
  </si>
  <si>
    <t>COMPROBANTES B DEL ANEXO I  APARTADO A  INC. F   RG N  1415</t>
  </si>
  <si>
    <t>COMPROBANTES C DEL ANEXO I  APARTADO A  INC.F   R.G. N  1415</t>
  </si>
  <si>
    <t>NOTAS DE DEBITO O DOCUMENTO EQUIVALENTE QUE CUMPLAN CON LA R.G. N  1415</t>
  </si>
  <si>
    <t>NOTAS DE CREDITO O DOCUMENTO EQUIVALENTE QUE CUMPLAN CON LA R.G. N  1415</t>
  </si>
  <si>
    <t>OTROS COMPROBANTES A QUE CUMPLEN CON LA R G  1415</t>
  </si>
  <si>
    <t>OTROS COMPROBANTES B QUE CUMPLAN CON LA R.G. 1415</t>
  </si>
  <si>
    <t>OTROS COMPROBANTES C QUE CUMPLAN CON LA R.G. 1415</t>
  </si>
  <si>
    <t>NOTA DE CREDITO LIQUIDACION UNICA COMERCIAL IMPOSITIVA CLASE B</t>
  </si>
  <si>
    <t>NOTA DE DEBITO LIQUIDACION UNICA COMERCIAL IMPOSITIVA CLASE A</t>
  </si>
  <si>
    <t>NOTA DE DEBITO LIQUIDACION UNICA COMERCIAL IMPOSITIVA CLASE B</t>
  </si>
  <si>
    <t>NOTA DE CREDITO LIQUIDACION UNICA COMERCIAL IMPOSITIVA CLASE A</t>
  </si>
  <si>
    <t>COMPROBANTES DE COMPRA DE BIENES NO REGISTRABLES A CONSUMIDORES FINALES</t>
  </si>
  <si>
    <t>RECIBO FACTURA A  REGIMEN DE FACTURA DE CREDITO</t>
  </si>
  <si>
    <t>FACTURAS M</t>
  </si>
  <si>
    <t>NOTAS DE DEBITO M</t>
  </si>
  <si>
    <t>NOTAS DE CREDITO M</t>
  </si>
  <si>
    <t>RECIBOS M</t>
  </si>
  <si>
    <t>NOTAS DE VENTA AL CONTADO M</t>
  </si>
  <si>
    <t>COMPROBANTES M DEL ANEXO I  APARTADO A  INC F   R G  N  1415</t>
  </si>
  <si>
    <t>OTROS COMPROBANTES M QUE CUMPLAN CON LA R G  N  1415</t>
  </si>
  <si>
    <t>CUENTAS DE VENTA Y LIQUIDO PRODUCTO M</t>
  </si>
  <si>
    <t>LIQUIDACIONES M</t>
  </si>
  <si>
    <t>CUENTAS DE VENTA Y LIQUIDO PRODUCTO A</t>
  </si>
  <si>
    <t>CUENTAS DE VENTA Y LIQUIDO PRODUCTO B</t>
  </si>
  <si>
    <t>LIQUIDACIONES A</t>
  </si>
  <si>
    <t>LIQUIDACIONES B</t>
  </si>
  <si>
    <t>DESPACHO DE IMPORTACION</t>
  </si>
  <si>
    <t>RECIBOS FACTURA DE CREDITO</t>
  </si>
  <si>
    <t>TIQUE FACTURA A   CONTROLADORES FISCALES</t>
  </si>
  <si>
    <t>TIQUE - FACTURA B</t>
  </si>
  <si>
    <t>TIQUE</t>
  </si>
  <si>
    <t>NOTA DE CREDITO OTROS COMP  QUE NO CUMPLEN CON LA R G  1415 Y SUS MODIF</t>
  </si>
  <si>
    <t>OTROS COMP  QUE NO CUMPLEN CON LA R G  1415 Y SUS MODIF</t>
  </si>
  <si>
    <t>TIQUE NOTA DE CREDITO</t>
  </si>
  <si>
    <t>TIQUE FACTURA C</t>
  </si>
  <si>
    <t>TIQUE NOTA DE CREDITO A</t>
  </si>
  <si>
    <t>TIQUE NOTA DE CREDITO B</t>
  </si>
  <si>
    <t>TIQUE NOTA DE CREDITO C</t>
  </si>
  <si>
    <t>TIQUE NOTA DE DEBITO A</t>
  </si>
  <si>
    <t>TIQUE NOTA DE DEBITO B</t>
  </si>
  <si>
    <t>TIQUE NOTA DE DEBITO C</t>
  </si>
  <si>
    <t>TIQUE FACTURA M</t>
  </si>
  <si>
    <t>TIQUE NOTA DE CREDITO M</t>
  </si>
  <si>
    <t>TIQUE NOTA DE DEBITO M</t>
  </si>
  <si>
    <t>LIQUIDACION SECUNDARIA DE GRANOS</t>
  </si>
  <si>
    <t>CERTIFICADO DE DEPOSITO DE GRANOS EN PLANTA</t>
  </si>
  <si>
    <t>Documento identificatorio del comprador</t>
  </si>
  <si>
    <t>C I CAPITAL FEDERAL</t>
  </si>
  <si>
    <t>C I BUENOS AIRES</t>
  </si>
  <si>
    <t>C I CATAMARCA</t>
  </si>
  <si>
    <t>C I CORDOBA</t>
  </si>
  <si>
    <t>C I CORRIENTES</t>
  </si>
  <si>
    <t>C I ENTRE RIOS</t>
  </si>
  <si>
    <t>C I JUJUY</t>
  </si>
  <si>
    <t>C I MENDOZA</t>
  </si>
  <si>
    <t>C I LA RIOJA</t>
  </si>
  <si>
    <t>C I SALTA</t>
  </si>
  <si>
    <t>C I SAN JUAN</t>
  </si>
  <si>
    <t>C I SAN LUIS</t>
  </si>
  <si>
    <t>C I SANTA FE</t>
  </si>
  <si>
    <t>C I SGO DEL ESTERO</t>
  </si>
  <si>
    <t>C I TUCUMAN</t>
  </si>
  <si>
    <t>C I CHACO</t>
  </si>
  <si>
    <t>C I CHUBUT</t>
  </si>
  <si>
    <t>C I FORMOSA</t>
  </si>
  <si>
    <t>C I MISIONES</t>
  </si>
  <si>
    <t>C I NEUQUEN</t>
  </si>
  <si>
    <t>C I LA PAMPA</t>
  </si>
  <si>
    <t>C I RIO NEGRO</t>
  </si>
  <si>
    <t>C I SANTA CRUZ</t>
  </si>
  <si>
    <t>C I TIERRA DEL FUEGO</t>
  </si>
  <si>
    <t>C U I T</t>
  </si>
  <si>
    <t>C U I L</t>
  </si>
  <si>
    <t>C D I</t>
  </si>
  <si>
    <t>LIBRETA DE ENROLAMIENTO</t>
  </si>
  <si>
    <t>LIBRETA CIVICA</t>
  </si>
  <si>
    <t>C I EXTRANJERA</t>
  </si>
  <si>
    <t>EN TRAMITE</t>
  </si>
  <si>
    <t>ACTA DE NACIMIENTO</t>
  </si>
  <si>
    <t>PASAPORTE</t>
  </si>
  <si>
    <t>C I BS AS R N P</t>
  </si>
  <si>
    <t>DOC NACIONAL DE IDENTIDAD</t>
  </si>
  <si>
    <t>Alícuotas de IVA</t>
  </si>
  <si>
    <t>Códigos de Operación</t>
  </si>
  <si>
    <t>NO CORRESPONDE</t>
  </si>
  <si>
    <t>A</t>
  </si>
  <si>
    <t>NO ALCANZADO</t>
  </si>
  <si>
    <t>C</t>
  </si>
  <si>
    <t>OPERACIONES DE CANJE</t>
  </si>
  <si>
    <t>E</t>
  </si>
  <si>
    <t>OPERACIONES EXENTAS</t>
  </si>
  <si>
    <t>N</t>
  </si>
  <si>
    <t>NO GRAVADO</t>
  </si>
  <si>
    <t>X</t>
  </si>
  <si>
    <t>IMPORTACION DEL EXTERIOR</t>
  </si>
  <si>
    <t>Z</t>
  </si>
  <si>
    <t>IMPORTACION DE ZONA FRANCA</t>
  </si>
  <si>
    <t>Monedas</t>
  </si>
  <si>
    <t xml:space="preserve">Código </t>
  </si>
  <si>
    <t xml:space="preserve">Moneda </t>
  </si>
  <si>
    <t>PESOS ARGENTINOS</t>
  </si>
  <si>
    <t>DOL</t>
  </si>
  <si>
    <t>DOLAR ESTADOUNIDENSE</t>
  </si>
  <si>
    <t>DOLAR LIBRE EEUU</t>
  </si>
  <si>
    <t>FLORINES HOLANDESES</t>
  </si>
  <si>
    <t>FRANCO SUIZO</t>
  </si>
  <si>
    <t>PESOS MEJICANOS</t>
  </si>
  <si>
    <t>PESOS URUGUAYOS</t>
  </si>
  <si>
    <t>REAL</t>
  </si>
  <si>
    <t>CORONAS DANESAS</t>
  </si>
  <si>
    <t>CORONAS NORUEGAS</t>
  </si>
  <si>
    <t>CORONAS SUECAS</t>
  </si>
  <si>
    <t>DOLAR CANADIENSE</t>
  </si>
  <si>
    <t>YENS</t>
  </si>
  <si>
    <t>LIBRA ESTERLINA</t>
  </si>
  <si>
    <t>BOLIVAR VENEZOLANO</t>
  </si>
  <si>
    <t>CORONA CHECA</t>
  </si>
  <si>
    <t>DINAR YUGOSLAVO</t>
  </si>
  <si>
    <t>DOLAR AUSTRALIANO</t>
  </si>
  <si>
    <t>DRACMA GRIEGO</t>
  </si>
  <si>
    <t>FLORIN  ANTILLAS HOLANDESAS</t>
  </si>
  <si>
    <t>GUARANI</t>
  </si>
  <si>
    <t>SHEKEL  ISRAEL</t>
  </si>
  <si>
    <t>PESO BOLIVIANO</t>
  </si>
  <si>
    <t>PESO COLOMBIANO</t>
  </si>
  <si>
    <t>PESO CHILENO</t>
  </si>
  <si>
    <t>RAND SUDAFRICANO</t>
  </si>
  <si>
    <t>NUEVO SOL PERUANO</t>
  </si>
  <si>
    <t>SUCRE ECUATORIANO</t>
  </si>
  <si>
    <t>NUEVO LEV BULGARO</t>
  </si>
  <si>
    <t>LEI RUMANO</t>
  </si>
  <si>
    <t>DERECHOS ESPECIALES DE GIRO</t>
  </si>
  <si>
    <t>PESO DOMINICANO</t>
  </si>
  <si>
    <t>BALBOAS PANAMENAS</t>
  </si>
  <si>
    <t>CORDOBA NICARAGUENSE</t>
  </si>
  <si>
    <t>DIRHAM MARROQUI</t>
  </si>
  <si>
    <t>LIBRA EGIPCIA</t>
  </si>
  <si>
    <t>RIYAL SAUDITA</t>
  </si>
  <si>
    <t>GRAMOS DE ORO FINO</t>
  </si>
  <si>
    <t>DOLAR DE HONG KONG</t>
  </si>
  <si>
    <t>DOLAR DE SINGAPUR</t>
  </si>
  <si>
    <t>DOLAR DE JAMAICA</t>
  </si>
  <si>
    <t>DOLAR DE TAIWAN</t>
  </si>
  <si>
    <t>QUETZAL GUATEMALTECO</t>
  </si>
  <si>
    <t>FORINT  HUNGRIA</t>
  </si>
  <si>
    <t>BAHT  TAILANDIA</t>
  </si>
  <si>
    <t>DINAR KUWAITI</t>
  </si>
  <si>
    <t>EURO</t>
  </si>
  <si>
    <t>ZLOTY POLACO</t>
  </si>
  <si>
    <t>RUPIA HINDU</t>
  </si>
  <si>
    <t>LEMPIRA HONDURENA</t>
  </si>
  <si>
    <t>YUAN  REP  POP  CHINA</t>
  </si>
  <si>
    <t>CUIT Pais</t>
  </si>
  <si>
    <t>Descrip CUIT Pais</t>
  </si>
  <si>
    <t>Cod. Tipo Sujeto</t>
  </si>
  <si>
    <t>URUGUAY</t>
  </si>
  <si>
    <t>0; JURIDICA</t>
  </si>
  <si>
    <t>1; FISICA</t>
  </si>
  <si>
    <t>PARAGUAY</t>
  </si>
  <si>
    <t>2; OTRA TIPO DE ENTIDAD</t>
  </si>
  <si>
    <t>CHILE</t>
  </si>
  <si>
    <t>BOLIVIA</t>
  </si>
  <si>
    <t>BRASIL</t>
  </si>
  <si>
    <t>BURKINA FASO</t>
  </si>
  <si>
    <t>ARGELIA</t>
  </si>
  <si>
    <t>BOTSWANA</t>
  </si>
  <si>
    <t>BURUNDI</t>
  </si>
  <si>
    <t>CAMERUN</t>
  </si>
  <si>
    <t>CENTRO AFRICANO, REP.</t>
  </si>
  <si>
    <t>COSTA DE MARFIL</t>
  </si>
  <si>
    <t>EGIPTO</t>
  </si>
  <si>
    <t>ETIOPIA</t>
  </si>
  <si>
    <t>GABON</t>
  </si>
  <si>
    <t>GAMBIA</t>
  </si>
  <si>
    <t>GHANA</t>
  </si>
  <si>
    <t>GUINEA</t>
  </si>
  <si>
    <t>GUINEA ECUATORIAL</t>
  </si>
  <si>
    <t>KENIA</t>
  </si>
  <si>
    <t>LESOTHO</t>
  </si>
  <si>
    <t>REPUBLICA DE LIBERIA (Estado independiente)</t>
  </si>
  <si>
    <t>LIBIA</t>
  </si>
  <si>
    <t>MADAGASCAR</t>
  </si>
  <si>
    <t>MARRUECOS</t>
  </si>
  <si>
    <t>REPUBLICA DE MAURICIO</t>
  </si>
  <si>
    <t>MAURITANIA</t>
  </si>
  <si>
    <t>NIGER</t>
  </si>
  <si>
    <t>NIGERIA</t>
  </si>
  <si>
    <t>ZIMBABWE</t>
  </si>
  <si>
    <t>RUANDA</t>
  </si>
  <si>
    <t>SENEGAL</t>
  </si>
  <si>
    <t>SIERRA LEONA</t>
  </si>
  <si>
    <t>SOMALIA</t>
  </si>
  <si>
    <t>REINO DE SWAZILANDIA (Estado independiente)</t>
  </si>
  <si>
    <t>SUDAN</t>
  </si>
  <si>
    <t>TOGO</t>
  </si>
  <si>
    <t>REPUBLICA TUNECINA</t>
  </si>
  <si>
    <t>ZAMBIA</t>
  </si>
  <si>
    <t>POS.BRITANICA (AFRICA)</t>
  </si>
  <si>
    <t>POS.ESPAÑOLA (AFRICA)</t>
  </si>
  <si>
    <t>POS.FRANCESA (AFRICA)</t>
  </si>
  <si>
    <t>POS.PORTUGUESA (AFRICA)</t>
  </si>
  <si>
    <t>REPUBLICA DE ANGOLA</t>
  </si>
  <si>
    <t>REPUBLICA DE CABO VERDE (Estado independiente)</t>
  </si>
  <si>
    <t>MOZAMBIQUE</t>
  </si>
  <si>
    <t>CONGO REP.POPULAR</t>
  </si>
  <si>
    <t>CHAD</t>
  </si>
  <si>
    <t>MALAWI</t>
  </si>
  <si>
    <t>TANZANIA</t>
  </si>
  <si>
    <t>COSTA RICA</t>
  </si>
  <si>
    <t>ZAIRE</t>
  </si>
  <si>
    <t>BENIN</t>
  </si>
  <si>
    <t>MALI</t>
  </si>
  <si>
    <t>UGANDA</t>
  </si>
  <si>
    <t>SUDAFRICA, REP. DE</t>
  </si>
  <si>
    <t>REPUBLICA DE SEYCHELLES (Estado independiente)</t>
  </si>
  <si>
    <t>SANTO TOME Y PRINCIPE</t>
  </si>
  <si>
    <t>NAMIBIA</t>
  </si>
  <si>
    <t>GUINEA BISSAU</t>
  </si>
  <si>
    <t>ERITREA</t>
  </si>
  <si>
    <t>REPUBLICA DE DJIBUTI (Estado independiente)</t>
  </si>
  <si>
    <t>COMORAS</t>
  </si>
  <si>
    <t>INDETERMINADO (AFRICA)</t>
  </si>
  <si>
    <t>BARBADOS (Estado independiente)</t>
  </si>
  <si>
    <t>CANADA</t>
  </si>
  <si>
    <t>COLOMBIA</t>
  </si>
  <si>
    <t>DOMINICANA, REPUBLICA</t>
  </si>
  <si>
    <t>EL SALVADOR</t>
  </si>
  <si>
    <t>ESTADOS UNIDOS</t>
  </si>
  <si>
    <t>GUATEMALA</t>
  </si>
  <si>
    <t>REPUBLICA COOPERATIVA DE GUYANA (Estado independiente)</t>
  </si>
  <si>
    <t>HAITI</t>
  </si>
  <si>
    <t>HONDURAS</t>
  </si>
  <si>
    <t>JAMAICA</t>
  </si>
  <si>
    <t>MEXICO</t>
  </si>
  <si>
    <t>NICARAGUA</t>
  </si>
  <si>
    <t>REPUBLICA DE PANAMA (Estado independiente)</t>
  </si>
  <si>
    <t>ESTADO LIBRE ASOCIADO DE PUERTO RICO (Estado asoc. a EEUU)</t>
  </si>
  <si>
    <t>PERU</t>
  </si>
  <si>
    <t>ANTIGUA Y BARBUDA (Estado independiente)</t>
  </si>
  <si>
    <t>VENEZUELA</t>
  </si>
  <si>
    <t>POS.BRITANICA (AMERICA)</t>
  </si>
  <si>
    <t>POS.DANESA (AMERICA)</t>
  </si>
  <si>
    <t>POS.FRANCESA (AMERICA)</t>
  </si>
  <si>
    <t>POS.PAISES BAJOS (AMERICA)</t>
  </si>
  <si>
    <t>POS.E.E.U.U. (AMERICA)</t>
  </si>
  <si>
    <t>SURINAME</t>
  </si>
  <si>
    <t>EL COMMONWEALTH DE DOMINICA (Estado Asociado)</t>
  </si>
  <si>
    <t>SANTA LUCIA</t>
  </si>
  <si>
    <t>SAN VICENTE Y LAS GRANADINAS (Estado independiente)</t>
  </si>
  <si>
    <t>BELICE (Estado independiente)</t>
  </si>
  <si>
    <t>CUBA</t>
  </si>
  <si>
    <t>ECUADOR</t>
  </si>
  <si>
    <t>REPUBLICA DE TRINIDAD Y TOBAGO</t>
  </si>
  <si>
    <t>BUTAN</t>
  </si>
  <si>
    <t>MYANMAR (EX BIRMANIA)</t>
  </si>
  <si>
    <t>ISRAEL</t>
  </si>
  <si>
    <t>ESTADO ASOCIADO DE GRANADA (Estado independiente)</t>
  </si>
  <si>
    <t>FEDERACION DE SAN CRISTOBAL (Islas Saint Kitts and Nevis)</t>
  </si>
  <si>
    <t>COMUNIDAD DE LAS BAHAMAS (Estado independiente)</t>
  </si>
  <si>
    <t>TAILANDIA</t>
  </si>
  <si>
    <t>INDETERMINADO (AMERICA)</t>
  </si>
  <si>
    <t>IRAN</t>
  </si>
  <si>
    <t>ESTADO DE QATAR (Estado independiente)</t>
  </si>
  <si>
    <t>REINO HACHEMITA DE JORDANIA</t>
  </si>
  <si>
    <t>AFGANISTAN</t>
  </si>
  <si>
    <t>ARABIA SAUDITA</t>
  </si>
  <si>
    <t>ESTADO DE BAHREIN (Estado independiente)</t>
  </si>
  <si>
    <t>CAMBOYA (EX KAMPUCHEA)</t>
  </si>
  <si>
    <t>REPUBLICA DEMOCRATICA SOCIALISTA DE SRI LANKA</t>
  </si>
  <si>
    <t xml:space="preserve">COREA DEMOCRATICA </t>
  </si>
  <si>
    <t>COREA REPUBLICANA</t>
  </si>
  <si>
    <t>CHINA REP.POPULAR</t>
  </si>
  <si>
    <t>REPUBLICA DE CHIPRE (Estado independiente)</t>
  </si>
  <si>
    <t>FILIPINAS</t>
  </si>
  <si>
    <t>TAIWAN</t>
  </si>
  <si>
    <t>GAZA</t>
  </si>
  <si>
    <t>INDIA</t>
  </si>
  <si>
    <t>INDONESIA</t>
  </si>
  <si>
    <t>IRAK</t>
  </si>
  <si>
    <t>JAPON</t>
  </si>
  <si>
    <t>ESTADO DE KUWAIT (Estado independiente)</t>
  </si>
  <si>
    <t>LAOS</t>
  </si>
  <si>
    <t>LIBANO</t>
  </si>
  <si>
    <t>MALASIA</t>
  </si>
  <si>
    <t>REPUBLICA DE MALDIVAS (Estado independiente)</t>
  </si>
  <si>
    <t>SULTANATO DE OMAN</t>
  </si>
  <si>
    <t>MONGOLIA</t>
  </si>
  <si>
    <t>NEPAL</t>
  </si>
  <si>
    <t>EMIRATOS ARABES UNIDOS (Estado independiente)</t>
  </si>
  <si>
    <t>PAKISTAN</t>
  </si>
  <si>
    <t>SINGAPUR</t>
  </si>
  <si>
    <t>SIRIA</t>
  </si>
  <si>
    <t>VIETNAM</t>
  </si>
  <si>
    <t>REPUBLICA DEL YEMEN</t>
  </si>
  <si>
    <t>POS.BRITANICA (HONG KONG)</t>
  </si>
  <si>
    <t>POS.JAPONESA (ASIA)</t>
  </si>
  <si>
    <t>MACAO</t>
  </si>
  <si>
    <t>BANGLADESH</t>
  </si>
  <si>
    <t>TURQUIA</t>
  </si>
  <si>
    <t>ITALIA</t>
  </si>
  <si>
    <t>TURKMENISTAN</t>
  </si>
  <si>
    <t>UZBEKISTAN</t>
  </si>
  <si>
    <t>TERRITORIOS AUTONOMOS PALESTINOS</t>
  </si>
  <si>
    <t>ISLANDIA</t>
  </si>
  <si>
    <t>GEORGIA</t>
  </si>
  <si>
    <t>TAYIKISTAN</t>
  </si>
  <si>
    <t>AZERBAIDZHAN</t>
  </si>
  <si>
    <t>BRUNEI DARUSSALAM (Estado independiente)</t>
  </si>
  <si>
    <t>KAZAJSTAN</t>
  </si>
  <si>
    <t>KIRGUISTAN</t>
  </si>
  <si>
    <t>INDETERMINADO (ASIA)</t>
  </si>
  <si>
    <t>REPUBLICA DE ALBANIA</t>
  </si>
  <si>
    <t>PRINCIPADO DEL VALLE DE ANDORRA</t>
  </si>
  <si>
    <t>AUSTRIA</t>
  </si>
  <si>
    <t>BELGICA</t>
  </si>
  <si>
    <t>BULGARIA</t>
  </si>
  <si>
    <t>DINAMARCA</t>
  </si>
  <si>
    <t>ESPAÑA</t>
  </si>
  <si>
    <t>FINLANDIA</t>
  </si>
  <si>
    <t>FRANCIA</t>
  </si>
  <si>
    <t>GRECIA</t>
  </si>
  <si>
    <t>HUNGRIA</t>
  </si>
  <si>
    <t>IRLANDA (EIRE)</t>
  </si>
  <si>
    <t>PRINCIPADO DE LIECHTENSTEIN (Estado independiente)</t>
  </si>
  <si>
    <t>GRAN DUCADO DE LUXEMBURGO</t>
  </si>
  <si>
    <t>PRINCIPADO DE MONACO</t>
  </si>
  <si>
    <t>NORUEGA</t>
  </si>
  <si>
    <t>PAISES BAJOS</t>
  </si>
  <si>
    <t>POLONIA</t>
  </si>
  <si>
    <t>PORTUGAL</t>
  </si>
  <si>
    <t>REINO UNIDO</t>
  </si>
  <si>
    <t>RUMANIA</t>
  </si>
  <si>
    <t>SERENISIMA REPUBLICA DE SAN MARINO (Estado independiente)</t>
  </si>
  <si>
    <t>SUECIA</t>
  </si>
  <si>
    <t>SUIZA</t>
  </si>
  <si>
    <t>SANTA SEDE (VATICANO)</t>
  </si>
  <si>
    <t>YUGOSLAVIA</t>
  </si>
  <si>
    <t>REPUBLICA DE MALTA (Estado independiente)</t>
  </si>
  <si>
    <t>ALEMANIA, REP. FED.</t>
  </si>
  <si>
    <t>BIELORUSIA</t>
  </si>
  <si>
    <t>ESTONIA</t>
  </si>
  <si>
    <t>LETONIA</t>
  </si>
  <si>
    <t>LITUANIA</t>
  </si>
  <si>
    <t>MOLDOVA</t>
  </si>
  <si>
    <t>BOSNIA HERZEGOVINA</t>
  </si>
  <si>
    <t>ESLOVENIA</t>
  </si>
  <si>
    <t>MACEDONIA</t>
  </si>
  <si>
    <t>POS.BRITANICA (EUROPA)</t>
  </si>
  <si>
    <t>INDETERMINADO (EUROPA)</t>
  </si>
  <si>
    <t>AUSTRALIA</t>
  </si>
  <si>
    <t>REPUBLICA DE NAURU (Estado independiente)</t>
  </si>
  <si>
    <t>NUEVA ZELANDA</t>
  </si>
  <si>
    <t>REPUBLICA DE VANUATU</t>
  </si>
  <si>
    <t>SAMOA OCCIDENTAL</t>
  </si>
  <si>
    <t>POS.AUSTRALIANA (OCEANIA)</t>
  </si>
  <si>
    <t>POS.BRITANICA (OCEANIA)</t>
  </si>
  <si>
    <t>POS.FRANCESA (OCEANIA)</t>
  </si>
  <si>
    <t>POS.NEOCELANDESA (OCEANIA)</t>
  </si>
  <si>
    <t>POS.E.E.U.U. (OCEANIA)</t>
  </si>
  <si>
    <t>FIJI, ISLAS</t>
  </si>
  <si>
    <t>PAPUA, ISLAS</t>
  </si>
  <si>
    <t>KIRIBATI</t>
  </si>
  <si>
    <t>TUVALU</t>
  </si>
  <si>
    <t>ISLAS SALOMON</t>
  </si>
  <si>
    <t>REINO DE TONGA (Estado independiente)</t>
  </si>
  <si>
    <t>REPUBLICA DE LAS ISLAS MARSHALL (Estado independiente)</t>
  </si>
  <si>
    <t>ISLAS MARIANAS</t>
  </si>
  <si>
    <t>MICRONESIA ESTADOS FED.</t>
  </si>
  <si>
    <t>MICRONESIA ESTADOS FEDERADOS</t>
  </si>
  <si>
    <t>PALAU</t>
  </si>
  <si>
    <t>INDETERMINADO (OCEANIA)</t>
  </si>
  <si>
    <t>RUSA, FEDERACION</t>
  </si>
  <si>
    <t>ARMENIA</t>
  </si>
  <si>
    <t>CROACIA</t>
  </si>
  <si>
    <t>UCRANIA</t>
  </si>
  <si>
    <t>CHECA, REPUBLICA</t>
  </si>
  <si>
    <t>ESLOVACA, REPUBLICA</t>
  </si>
  <si>
    <t>ANGUILA (Territorio no autónomo del Reino Unido)</t>
  </si>
  <si>
    <t>ARUBA (Territorio de Países Bajos)</t>
  </si>
  <si>
    <t>ISLAS DE COOK (Territorio autónomo asociado a Nueva Zelanda)</t>
  </si>
  <si>
    <t>PATAU</t>
  </si>
  <si>
    <t>POLINESIA FRANCESA (Territorio de Ultramar de Francia)</t>
  </si>
  <si>
    <t>ANTILLAS HOLANDESAS (Territorio de Países Bajos)</t>
  </si>
  <si>
    <t>ASCENCION</t>
  </si>
  <si>
    <t>BERMUDAS (Territorio no autónomo del Reino Unido)</t>
  </si>
  <si>
    <t>CAMPIONE D@ITALIA</t>
  </si>
  <si>
    <t>COLONIA DE GIBRALTAR</t>
  </si>
  <si>
    <t>GROENLANDIA</t>
  </si>
  <si>
    <t>GUAM (Territorio no autónomo de los EEUU)</t>
  </si>
  <si>
    <t>HONK KONG (Territorio de China)</t>
  </si>
  <si>
    <t>ISLAS AZORES</t>
  </si>
  <si>
    <t>ISLAS DEL CANAL:Guernesey,Jersey,Alderney,G.Stark,L.Sark,etc</t>
  </si>
  <si>
    <t>ISLAS CAIMAN (Territorio no autónomo del Reino Unido)</t>
  </si>
  <si>
    <t>ISLA CHRISTMAS</t>
  </si>
  <si>
    <t>ISLA DE COCOS O KEELING</t>
  </si>
  <si>
    <t>ISLA DE MAN (Territorio del Reino Unido)</t>
  </si>
  <si>
    <t>ISLA DE NORFOLK</t>
  </si>
  <si>
    <t>ISLAS TURKAS Y CAICOS (Territorio no autónomo del R. Unido)</t>
  </si>
  <si>
    <t>ISLAS PACIFICO</t>
  </si>
  <si>
    <t>ISLA DE SAN PEDRO Y MIGUELON</t>
  </si>
  <si>
    <t>ISLA QESHM</t>
  </si>
  <si>
    <t>ISLAS VIRGENES BRITANICAS(Territorio no autónomo de R.UNIDO)</t>
  </si>
  <si>
    <t>ISLAS VIRGENES DE ESTADOS UNIDOS DE AMERICA</t>
  </si>
  <si>
    <t>LABUAN</t>
  </si>
  <si>
    <t>MADEIRA (Territorio de Portugal)</t>
  </si>
  <si>
    <t>MONTSERRAT (Territorio no autónomo del Reino Unido)</t>
  </si>
  <si>
    <t>NIUE</t>
  </si>
  <si>
    <t>PITCAIRN</t>
  </si>
  <si>
    <t>REGIMEN APLICABLE A LAS SA FINANCIERAS(ley 11.073 de la ROU)</t>
  </si>
  <si>
    <t>SANTA ELENA</t>
  </si>
  <si>
    <t>SAMOA AMERICANA (Territorio no autónomo de los EEUU)</t>
  </si>
  <si>
    <t>ARCHIPIELAGO DE SVBALBARD</t>
  </si>
  <si>
    <t>TRISTAN DA CUNHA</t>
  </si>
  <si>
    <t>TRIESTE (Italia)</t>
  </si>
  <si>
    <t>TOKELAU</t>
  </si>
  <si>
    <t>ZONA LIBRE DE OSTRAVA (ciudad de la antigua Checoeslovaquia)</t>
  </si>
  <si>
    <t>PARA PERSONAS FISICAS DE INDETERMINADO (CONTINENTE)</t>
  </si>
  <si>
    <t>PARA PERSONAS FISICAS DE OTROS PAISES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</si>
  <si>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</si>
  <si>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</si>
  <si>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</si>
  <si>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</si>
  <si>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</si>
  <si>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</si>
  <si>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</si>
  <si>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</si>
  <si>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</si>
  <si>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</si>
  <si>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</si>
  <si>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</si>
  <si>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</si>
  <si>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</si>
  <si>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</si>
  <si>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</si>
  <si>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23</t>
  </si>
  <si>
    <t>24</t>
  </si>
  <si>
    <t>25</t>
  </si>
  <si>
    <t>26</t>
  </si>
  <si>
    <t>27</t>
  </si>
  <si>
    <t>28</t>
  </si>
  <si>
    <t>30</t>
  </si>
  <si>
    <t>32</t>
  </si>
  <si>
    <t>33</t>
  </si>
  <si>
    <t>34</t>
  </si>
  <si>
    <t>35</t>
  </si>
  <si>
    <t>36</t>
  </si>
  <si>
    <t>39</t>
  </si>
  <si>
    <t>40</t>
  </si>
  <si>
    <t>41</t>
  </si>
  <si>
    <t>43</t>
  </si>
  <si>
    <t>45</t>
  </si>
  <si>
    <t>46</t>
  </si>
  <si>
    <t>49</t>
  </si>
  <si>
    <t>51</t>
  </si>
  <si>
    <t>52</t>
  </si>
  <si>
    <t>53</t>
  </si>
  <si>
    <t>54</t>
  </si>
  <si>
    <t>55</t>
  </si>
  <si>
    <t>56</t>
  </si>
  <si>
    <t>57</t>
  </si>
  <si>
    <t>59</t>
  </si>
  <si>
    <t>60</t>
  </si>
  <si>
    <t>61</t>
  </si>
  <si>
    <t>63</t>
  </si>
  <si>
    <t>64</t>
  </si>
  <si>
    <t>90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</si>
  <si>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</si>
  <si>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</si>
  <si>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</si>
  <si>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</si>
  <si>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</si>
  <si>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</si>
  <si>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</si>
  <si>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</si>
  <si>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</si>
  <si>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</si>
  <si>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</si>
  <si>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331</t>
  </si>
  <si>
    <t>332</t>
  </si>
  <si>
    <t>14</t>
  </si>
  <si>
    <t>19</t>
  </si>
  <si>
    <t>20</t>
  </si>
  <si>
    <t>21</t>
  </si>
  <si>
    <t>22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</si>
  <si>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</si>
  <si>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</si>
  <si>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</si>
  <si>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</si>
  <si>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</si>
  <si>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</si>
  <si>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</si>
  <si>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</si>
  <si>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</si>
  <si>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0%</t>
  </si>
  <si>
    <t>10,5</t>
  </si>
  <si>
    <t>10,50%</t>
  </si>
  <si>
    <t>21%</t>
  </si>
  <si>
    <t>27%</t>
  </si>
  <si>
    <t>5%</t>
  </si>
  <si>
    <t>2,5</t>
  </si>
  <si>
    <t>2,50%</t>
  </si>
  <si>
    <t>007</t>
  </si>
  <si>
    <t>009</t>
  </si>
  <si>
    <t>010</t>
  </si>
  <si>
    <t>011</t>
  </si>
  <si>
    <t>012</t>
  </si>
  <si>
    <t>014</t>
  </si>
  <si>
    <t>015</t>
  </si>
  <si>
    <t>016</t>
  </si>
  <si>
    <t>018</t>
  </si>
  <si>
    <t>019</t>
  </si>
  <si>
    <t>021</t>
  </si>
  <si>
    <t>023</t>
  </si>
  <si>
    <t>024</t>
  </si>
  <si>
    <t>025</t>
  </si>
  <si>
    <t>026</t>
  </si>
  <si>
    <t>027</t>
  </si>
  <si>
    <t>028</t>
  </si>
  <si>
    <t>029</t>
  </si>
  <si>
    <t>29</t>
  </si>
  <si>
    <t>030</t>
  </si>
  <si>
    <t>031</t>
  </si>
  <si>
    <t>31</t>
  </si>
  <si>
    <t>032</t>
  </si>
  <si>
    <t>033</t>
  </si>
  <si>
    <t>034</t>
  </si>
  <si>
    <t>035</t>
  </si>
  <si>
    <t>036</t>
  </si>
  <si>
    <t>039</t>
  </si>
  <si>
    <t>040</t>
  </si>
  <si>
    <t>041</t>
  </si>
  <si>
    <t>042</t>
  </si>
  <si>
    <t>42</t>
  </si>
  <si>
    <t>043</t>
  </si>
  <si>
    <t>044</t>
  </si>
  <si>
    <t>44</t>
  </si>
  <si>
    <t>045</t>
  </si>
  <si>
    <t>046</t>
  </si>
  <si>
    <t>047</t>
  </si>
  <si>
    <t>47</t>
  </si>
  <si>
    <t>049</t>
  </si>
  <si>
    <t>051</t>
  </si>
  <si>
    <t>052</t>
  </si>
  <si>
    <t>053</t>
  </si>
  <si>
    <t>054</t>
  </si>
  <si>
    <t>055</t>
  </si>
  <si>
    <t>056</t>
  </si>
  <si>
    <t>057</t>
  </si>
  <si>
    <t>059</t>
  </si>
  <si>
    <t>060</t>
  </si>
  <si>
    <t>061</t>
  </si>
  <si>
    <t>062</t>
  </si>
  <si>
    <t>62</t>
  </si>
  <si>
    <t>063</t>
  </si>
  <si>
    <t>064</t>
  </si>
  <si>
    <t>51600000016</t>
  </si>
  <si>
    <t>55000000018</t>
  </si>
  <si>
    <t>50000000024</t>
  </si>
  <si>
    <t>51600000024</t>
  </si>
  <si>
    <t>55000000026</t>
  </si>
  <si>
    <t>50000000032</t>
  </si>
  <si>
    <t>51600000032</t>
  </si>
  <si>
    <t>55000000034</t>
  </si>
  <si>
    <t>50000000040</t>
  </si>
  <si>
    <t>51600000040</t>
  </si>
  <si>
    <t>55000000042</t>
  </si>
  <si>
    <t>50000000059</t>
  </si>
  <si>
    <t>51600000059</t>
  </si>
  <si>
    <t>55000000050</t>
  </si>
  <si>
    <t>50000001012</t>
  </si>
  <si>
    <t>51600001012</t>
  </si>
  <si>
    <t>55000001014</t>
  </si>
  <si>
    <t>50000001020</t>
  </si>
  <si>
    <t>51600001020</t>
  </si>
  <si>
    <t>55000001022</t>
  </si>
  <si>
    <t>50000001039</t>
  </si>
  <si>
    <t>51600001039</t>
  </si>
  <si>
    <t>55000001030</t>
  </si>
  <si>
    <t>50000001047</t>
  </si>
  <si>
    <t>51600001047</t>
  </si>
  <si>
    <t>55000001049</t>
  </si>
  <si>
    <t>50000001055</t>
  </si>
  <si>
    <t>51600001055</t>
  </si>
  <si>
    <t>55000001057</t>
  </si>
  <si>
    <t>50000001071</t>
  </si>
  <si>
    <t>51600001071</t>
  </si>
  <si>
    <t>55000001073</t>
  </si>
  <si>
    <t>50000001101</t>
  </si>
  <si>
    <t>51600001101</t>
  </si>
  <si>
    <t>55000001103</t>
  </si>
  <si>
    <t>50000001136</t>
  </si>
  <si>
    <t>51600001136</t>
  </si>
  <si>
    <t>55000001138</t>
  </si>
  <si>
    <t>50000001144</t>
  </si>
  <si>
    <t>51600001144</t>
  </si>
  <si>
    <t>55000001146</t>
  </si>
  <si>
    <t>50000001152</t>
  </si>
  <si>
    <t>51600001152</t>
  </si>
  <si>
    <t>55000001154</t>
  </si>
  <si>
    <t>50000001160</t>
  </si>
  <si>
    <t>51600001160</t>
  </si>
  <si>
    <t>55000001162</t>
  </si>
  <si>
    <t>50000001179</t>
  </si>
  <si>
    <t>51600001179</t>
  </si>
  <si>
    <t>55000001170</t>
  </si>
  <si>
    <t>50000001187</t>
  </si>
  <si>
    <t>51600001187</t>
  </si>
  <si>
    <t>55000001189</t>
  </si>
  <si>
    <t>50000001195</t>
  </si>
  <si>
    <t>51600001195</t>
  </si>
  <si>
    <t>55000001197</t>
  </si>
  <si>
    <t>50000001209</t>
  </si>
  <si>
    <t>51600001209</t>
  </si>
  <si>
    <t>55000001200</t>
  </si>
  <si>
    <t>50000001217</t>
  </si>
  <si>
    <t>51600001217</t>
  </si>
  <si>
    <t>55000001219</t>
  </si>
  <si>
    <t>50000001225</t>
  </si>
  <si>
    <t>51600001225</t>
  </si>
  <si>
    <t>55000001227</t>
  </si>
  <si>
    <t>50000001233</t>
  </si>
  <si>
    <t>51600001233</t>
  </si>
  <si>
    <t>55000001235</t>
  </si>
  <si>
    <t>50000001241</t>
  </si>
  <si>
    <t>51600001241</t>
  </si>
  <si>
    <t>55000001243</t>
  </si>
  <si>
    <t>50000001276</t>
  </si>
  <si>
    <t>51600001276</t>
  </si>
  <si>
    <t>55000001278</t>
  </si>
  <si>
    <t>50000001284</t>
  </si>
  <si>
    <t>51600001284</t>
  </si>
  <si>
    <t>55000001286</t>
  </si>
  <si>
    <t>50000001292</t>
  </si>
  <si>
    <t>51600001292</t>
  </si>
  <si>
    <t>55000001294</t>
  </si>
  <si>
    <t>50000001306</t>
  </si>
  <si>
    <t>51600001306</t>
  </si>
  <si>
    <t>55000001308</t>
  </si>
  <si>
    <t>50000001314</t>
  </si>
  <si>
    <t>51600001314</t>
  </si>
  <si>
    <t>55000001316</t>
  </si>
  <si>
    <t>50000001322</t>
  </si>
  <si>
    <t>51600001322</t>
  </si>
  <si>
    <t>55000001324</t>
  </si>
  <si>
    <t>50000001330</t>
  </si>
  <si>
    <t>51600001330</t>
  </si>
  <si>
    <t>55000001332</t>
  </si>
  <si>
    <t>50000001349</t>
  </si>
  <si>
    <t>51600001349</t>
  </si>
  <si>
    <t>55000001340</t>
  </si>
  <si>
    <t>50000001357</t>
  </si>
  <si>
    <t>51600001357</t>
  </si>
  <si>
    <t>55000001359</t>
  </si>
  <si>
    <t>50000001365</t>
  </si>
  <si>
    <t>51600001365</t>
  </si>
  <si>
    <t>55000001367</t>
  </si>
  <si>
    <t>50000001373</t>
  </si>
  <si>
    <t>51600001373</t>
  </si>
  <si>
    <t>55000001375</t>
  </si>
  <si>
    <t>50000001381</t>
  </si>
  <si>
    <t>51600001381</t>
  </si>
  <si>
    <t>55000001383</t>
  </si>
  <si>
    <t>50000001403</t>
  </si>
  <si>
    <t>51600001403</t>
  </si>
  <si>
    <t>55000001405</t>
  </si>
  <si>
    <t>50000001411</t>
  </si>
  <si>
    <t>51600001411</t>
  </si>
  <si>
    <t>55000001413</t>
  </si>
  <si>
    <t>50000001446</t>
  </si>
  <si>
    <t>51600001446</t>
  </si>
  <si>
    <t>55000001448</t>
  </si>
  <si>
    <t>50000001454</t>
  </si>
  <si>
    <t>51600001454</t>
  </si>
  <si>
    <t>55000001456</t>
  </si>
  <si>
    <t>50000001462</t>
  </si>
  <si>
    <t>51600001462</t>
  </si>
  <si>
    <t>55000001464</t>
  </si>
  <si>
    <t>50000001470</t>
  </si>
  <si>
    <t>51600001470</t>
  </si>
  <si>
    <t>55000001472</t>
  </si>
  <si>
    <t>50000001489</t>
  </si>
  <si>
    <t>51600001489</t>
  </si>
  <si>
    <t>55000001480</t>
  </si>
  <si>
    <t>50000001497</t>
  </si>
  <si>
    <t>51600001497</t>
  </si>
  <si>
    <t>55000001499</t>
  </si>
  <si>
    <t>50000001500</t>
  </si>
  <si>
    <t>51600001500</t>
  </si>
  <si>
    <t>55000001502</t>
  </si>
  <si>
    <t>50000001519</t>
  </si>
  <si>
    <t>51600001519</t>
  </si>
  <si>
    <t>55000001510</t>
  </si>
  <si>
    <t>50000001527</t>
  </si>
  <si>
    <t>51600001527</t>
  </si>
  <si>
    <t>55000001529</t>
  </si>
  <si>
    <t>50000001535</t>
  </si>
  <si>
    <t>51600001535</t>
  </si>
  <si>
    <t>55000001537</t>
  </si>
  <si>
    <t>50000001543</t>
  </si>
  <si>
    <t>51600001543</t>
  </si>
  <si>
    <t>55000001545</t>
  </si>
  <si>
    <t>50000001551</t>
  </si>
  <si>
    <t>51600001551</t>
  </si>
  <si>
    <t>55000001553</t>
  </si>
  <si>
    <t>50000001586</t>
  </si>
  <si>
    <t>51600001586</t>
  </si>
  <si>
    <t>55000001588</t>
  </si>
  <si>
    <t>50000001616</t>
  </si>
  <si>
    <t>51600001616</t>
  </si>
  <si>
    <t>55000001618</t>
  </si>
  <si>
    <t>50000001624</t>
  </si>
  <si>
    <t>51600001624</t>
  </si>
  <si>
    <t>55000001626</t>
  </si>
  <si>
    <t>50000001632</t>
  </si>
  <si>
    <t>51600001632</t>
  </si>
  <si>
    <t>55000001634</t>
  </si>
  <si>
    <t>50000001705</t>
  </si>
  <si>
    <t>51600001705</t>
  </si>
  <si>
    <t>55000001707</t>
  </si>
  <si>
    <t>50000001713</t>
  </si>
  <si>
    <t>51600001713</t>
  </si>
  <si>
    <t>55000001715</t>
  </si>
  <si>
    <t>50000001810</t>
  </si>
  <si>
    <t>51600001810</t>
  </si>
  <si>
    <t>55000001812</t>
  </si>
  <si>
    <t>50000001829</t>
  </si>
  <si>
    <t>51600001829</t>
  </si>
  <si>
    <t>55000001820</t>
  </si>
  <si>
    <t>50000001837</t>
  </si>
  <si>
    <t>51600001837</t>
  </si>
  <si>
    <t>55000001839</t>
  </si>
  <si>
    <t>50000001845</t>
  </si>
  <si>
    <t>51600001845</t>
  </si>
  <si>
    <t>55000001847</t>
  </si>
  <si>
    <t>50000001853</t>
  </si>
  <si>
    <t>51600001853</t>
  </si>
  <si>
    <t>55000001855</t>
  </si>
  <si>
    <t>50000001861</t>
  </si>
  <si>
    <t>51600001861</t>
  </si>
  <si>
    <t>55000001863</t>
  </si>
  <si>
    <t>50000001896</t>
  </si>
  <si>
    <t>51600001896</t>
  </si>
  <si>
    <t>55000001898</t>
  </si>
  <si>
    <t>50000001985</t>
  </si>
  <si>
    <t>51600001985</t>
  </si>
  <si>
    <t>55000001987</t>
  </si>
  <si>
    <t>50000002019</t>
  </si>
  <si>
    <t>51600002019</t>
  </si>
  <si>
    <t>55000002010</t>
  </si>
  <si>
    <t>50000002043</t>
  </si>
  <si>
    <t>51600002043</t>
  </si>
  <si>
    <t>55000002045</t>
  </si>
  <si>
    <t>50000002051</t>
  </si>
  <si>
    <t>51600002051</t>
  </si>
  <si>
    <t>55000002053</t>
  </si>
  <si>
    <t>50000002094</t>
  </si>
  <si>
    <t>51600002094</t>
  </si>
  <si>
    <t>55000002096</t>
  </si>
  <si>
    <t>50000002116</t>
  </si>
  <si>
    <t>51600002116</t>
  </si>
  <si>
    <t>55000002118</t>
  </si>
  <si>
    <t>50000002124</t>
  </si>
  <si>
    <t>51600002124</t>
  </si>
  <si>
    <t>55000002126</t>
  </si>
  <si>
    <t>50000002132</t>
  </si>
  <si>
    <t>51600002132</t>
  </si>
  <si>
    <t>55000002134</t>
  </si>
  <si>
    <t>50000002140</t>
  </si>
  <si>
    <t>51600002140</t>
  </si>
  <si>
    <t>55000002142</t>
  </si>
  <si>
    <t>50000002159</t>
  </si>
  <si>
    <t>51600002159</t>
  </si>
  <si>
    <t>55000002150</t>
  </si>
  <si>
    <t>50000002167</t>
  </si>
  <si>
    <t>51600002167</t>
  </si>
  <si>
    <t>55000002169</t>
  </si>
  <si>
    <t>50000002175</t>
  </si>
  <si>
    <t>51600002175</t>
  </si>
  <si>
    <t>55000002177</t>
  </si>
  <si>
    <t>50000002183</t>
  </si>
  <si>
    <t>51600002183</t>
  </si>
  <si>
    <t>55000002185</t>
  </si>
  <si>
    <t>50000002191</t>
  </si>
  <si>
    <t>51600002191</t>
  </si>
  <si>
    <t>55000002193</t>
  </si>
  <si>
    <t>50000002205</t>
  </si>
  <si>
    <t>51600002205</t>
  </si>
  <si>
    <t>55000002207</t>
  </si>
  <si>
    <t>50000002213</t>
  </si>
  <si>
    <t>51600002213</t>
  </si>
  <si>
    <t>55000002215</t>
  </si>
  <si>
    <t>50000002221</t>
  </si>
  <si>
    <t>51600002221</t>
  </si>
  <si>
    <t>55000002223</t>
  </si>
  <si>
    <t>50000002256</t>
  </si>
  <si>
    <t>51600002256</t>
  </si>
  <si>
    <t>55000002258</t>
  </si>
  <si>
    <t>50000002264</t>
  </si>
  <si>
    <t>51600002264</t>
  </si>
  <si>
    <t>55000002266</t>
  </si>
  <si>
    <t>50000002272</t>
  </si>
  <si>
    <t>51600002272</t>
  </si>
  <si>
    <t>55000002274</t>
  </si>
  <si>
    <t>50000002280</t>
  </si>
  <si>
    <t>51600002280</t>
  </si>
  <si>
    <t>55000002282</t>
  </si>
  <si>
    <t>50000002299</t>
  </si>
  <si>
    <t>51600002299</t>
  </si>
  <si>
    <t>55000002290</t>
  </si>
  <si>
    <t>50000002302</t>
  </si>
  <si>
    <t>51600002302</t>
  </si>
  <si>
    <t>55000002304</t>
  </si>
  <si>
    <t>50000002310</t>
  </si>
  <si>
    <t>51600002310</t>
  </si>
  <si>
    <t>55000002312</t>
  </si>
  <si>
    <t>50000002329</t>
  </si>
  <si>
    <t>51600002329</t>
  </si>
  <si>
    <t>55000002320</t>
  </si>
  <si>
    <t>50000002337</t>
  </si>
  <si>
    <t>51600002337</t>
  </si>
  <si>
    <t>55000002339</t>
  </si>
  <si>
    <t>50000002345</t>
  </si>
  <si>
    <t>51600002345</t>
  </si>
  <si>
    <t>55000002347</t>
  </si>
  <si>
    <t>50000002353</t>
  </si>
  <si>
    <t>51600002353</t>
  </si>
  <si>
    <t>55000002355</t>
  </si>
  <si>
    <t>50000002361</t>
  </si>
  <si>
    <t>51600002361</t>
  </si>
  <si>
    <t>55000002363</t>
  </si>
  <si>
    <t>50000002396</t>
  </si>
  <si>
    <t>51600002396</t>
  </si>
  <si>
    <t>55000002398</t>
  </si>
  <si>
    <t>50000002426</t>
  </si>
  <si>
    <t>51600002426</t>
  </si>
  <si>
    <t>55000002428</t>
  </si>
  <si>
    <t>50000002434</t>
  </si>
  <si>
    <t>51600002434</t>
  </si>
  <si>
    <t>55000002436</t>
  </si>
  <si>
    <t>50000002825</t>
  </si>
  <si>
    <t>51600002825</t>
  </si>
  <si>
    <t>55000002827</t>
  </si>
  <si>
    <t>50000002841</t>
  </si>
  <si>
    <t>51600002841</t>
  </si>
  <si>
    <t>55000002843</t>
  </si>
  <si>
    <t>50000002876</t>
  </si>
  <si>
    <t>51600002876</t>
  </si>
  <si>
    <t>55000002878</t>
  </si>
  <si>
    <t>50000002882</t>
  </si>
  <si>
    <t>51600002884</t>
  </si>
  <si>
    <t>55000002884</t>
  </si>
  <si>
    <t>50000002892</t>
  </si>
  <si>
    <t>51600002892</t>
  </si>
  <si>
    <t>55000002894</t>
  </si>
  <si>
    <t>50000002906</t>
  </si>
  <si>
    <t>51600002906</t>
  </si>
  <si>
    <t>55000002908</t>
  </si>
  <si>
    <t>50000002914</t>
  </si>
  <si>
    <t>51600002914</t>
  </si>
  <si>
    <t>55000002916</t>
  </si>
  <si>
    <t>50000002922</t>
  </si>
  <si>
    <t>51600002922</t>
  </si>
  <si>
    <t>55000002924</t>
  </si>
  <si>
    <t>50000002930</t>
  </si>
  <si>
    <t>51600002930</t>
  </si>
  <si>
    <t>55000002932</t>
  </si>
  <si>
    <t>50000002981</t>
  </si>
  <si>
    <t>51600002981</t>
  </si>
  <si>
    <t>55000002983</t>
  </si>
  <si>
    <t>50000003007</t>
  </si>
  <si>
    <t>51600003007</t>
  </si>
  <si>
    <t>55000003009</t>
  </si>
  <si>
    <t>50000003015</t>
  </si>
  <si>
    <t>51600003015</t>
  </si>
  <si>
    <t>55000003017</t>
  </si>
  <si>
    <t>50000003023</t>
  </si>
  <si>
    <t>51600003023</t>
  </si>
  <si>
    <t>55000003025</t>
  </si>
  <si>
    <t>50000003031</t>
  </si>
  <si>
    <t>51600003031</t>
  </si>
  <si>
    <t>55000003033</t>
  </si>
  <si>
    <t>50000003066</t>
  </si>
  <si>
    <t>51600003066</t>
  </si>
  <si>
    <t>55000003068</t>
  </si>
  <si>
    <t>50000003074</t>
  </si>
  <si>
    <t>51600003074</t>
  </si>
  <si>
    <t>55000003076</t>
  </si>
  <si>
    <t>50000003082</t>
  </si>
  <si>
    <t>51600003082</t>
  </si>
  <si>
    <t>55000003084</t>
  </si>
  <si>
    <t>50000003090</t>
  </si>
  <si>
    <t>51600003090</t>
  </si>
  <si>
    <t>55000003092</t>
  </si>
  <si>
    <t>50000003104</t>
  </si>
  <si>
    <t>51600003104</t>
  </si>
  <si>
    <t>55000003106</t>
  </si>
  <si>
    <t>50000003112</t>
  </si>
  <si>
    <t>51600003112</t>
  </si>
  <si>
    <t>55000003114</t>
  </si>
  <si>
    <t>50000003120</t>
  </si>
  <si>
    <t>51600003120</t>
  </si>
  <si>
    <t>55000003122</t>
  </si>
  <si>
    <t>50000003139</t>
  </si>
  <si>
    <t>51600003139</t>
  </si>
  <si>
    <t>55000003130</t>
  </si>
  <si>
    <t>50000003147</t>
  </si>
  <si>
    <t>51600003147</t>
  </si>
  <si>
    <t>55000003149</t>
  </si>
  <si>
    <t>50000003155</t>
  </si>
  <si>
    <t>51600003155</t>
  </si>
  <si>
    <t>55000003157</t>
  </si>
  <si>
    <t>50000003163</t>
  </si>
  <si>
    <t>51600003163</t>
  </si>
  <si>
    <t>55000003165</t>
  </si>
  <si>
    <t>50000003171</t>
  </si>
  <si>
    <t>51600003171</t>
  </si>
  <si>
    <t>55000003173</t>
  </si>
  <si>
    <t>50000003201</t>
  </si>
  <si>
    <t>51600003201</t>
  </si>
  <si>
    <t>55000003203</t>
  </si>
  <si>
    <t>50000003236</t>
  </si>
  <si>
    <t>51600003236</t>
  </si>
  <si>
    <t>55000003238</t>
  </si>
  <si>
    <t>50000003244</t>
  </si>
  <si>
    <t>51600003244</t>
  </si>
  <si>
    <t>55000003246</t>
  </si>
  <si>
    <t>50000003252</t>
  </si>
  <si>
    <t>51600003252</t>
  </si>
  <si>
    <t>55000003254</t>
  </si>
  <si>
    <t>50000003260</t>
  </si>
  <si>
    <t>51600003260</t>
  </si>
  <si>
    <t>55000003262</t>
  </si>
  <si>
    <t>50000003279</t>
  </si>
  <si>
    <t>51600003279</t>
  </si>
  <si>
    <t>55000003270</t>
  </si>
  <si>
    <t>50000003287</t>
  </si>
  <si>
    <t>51600003287</t>
  </si>
  <si>
    <t>55000003289</t>
  </si>
  <si>
    <t>50000003295</t>
  </si>
  <si>
    <t>51600003295</t>
  </si>
  <si>
    <t>55000003297</t>
  </si>
  <si>
    <t>50000003309</t>
  </si>
  <si>
    <t>51600003309</t>
  </si>
  <si>
    <t>55000003300</t>
  </si>
  <si>
    <t>50000003317</t>
  </si>
  <si>
    <t>51600003317</t>
  </si>
  <si>
    <t>55000003319</t>
  </si>
  <si>
    <t>50000003325</t>
  </si>
  <si>
    <t>51600003325</t>
  </si>
  <si>
    <t>55000003327</t>
  </si>
  <si>
    <t>50000003333</t>
  </si>
  <si>
    <t>51600003333</t>
  </si>
  <si>
    <t>55000003335</t>
  </si>
  <si>
    <t>50000003341</t>
  </si>
  <si>
    <t>51600003341</t>
  </si>
  <si>
    <t>55000003343</t>
  </si>
  <si>
    <t>50000003376</t>
  </si>
  <si>
    <t>51600003376</t>
  </si>
  <si>
    <t>55000003378</t>
  </si>
  <si>
    <t>50000003392</t>
  </si>
  <si>
    <t>51600003392</t>
  </si>
  <si>
    <t>55000003394</t>
  </si>
  <si>
    <t>50000003414</t>
  </si>
  <si>
    <t>51600003414</t>
  </si>
  <si>
    <t>55000003416</t>
  </si>
  <si>
    <t>50000003422</t>
  </si>
  <si>
    <t>51600003422</t>
  </si>
  <si>
    <t>55000003424</t>
  </si>
  <si>
    <t>50000003449</t>
  </si>
  <si>
    <t>51600003449</t>
  </si>
  <si>
    <t>55000003440</t>
  </si>
  <si>
    <t>50000003457</t>
  </si>
  <si>
    <t>51600003457</t>
  </si>
  <si>
    <t>55000003459</t>
  </si>
  <si>
    <t>50000003503</t>
  </si>
  <si>
    <t>51600003503</t>
  </si>
  <si>
    <t>55000003505</t>
  </si>
  <si>
    <t>50000003546</t>
  </si>
  <si>
    <t>51600003546</t>
  </si>
  <si>
    <t>55000003548</t>
  </si>
  <si>
    <t>50000003554</t>
  </si>
  <si>
    <t>51600003554</t>
  </si>
  <si>
    <t>55000003556</t>
  </si>
  <si>
    <t>50000003562</t>
  </si>
  <si>
    <t>51600003562</t>
  </si>
  <si>
    <t>55000003564</t>
  </si>
  <si>
    <t>50000003570</t>
  </si>
  <si>
    <t>51600003570</t>
  </si>
  <si>
    <t>55000003572</t>
  </si>
  <si>
    <t>50000003813</t>
  </si>
  <si>
    <t>51600003813</t>
  </si>
  <si>
    <t>55000003815</t>
  </si>
  <si>
    <t>50000003880</t>
  </si>
  <si>
    <t>51600003880</t>
  </si>
  <si>
    <t>55000003882</t>
  </si>
  <si>
    <t>50000003899</t>
  </si>
  <si>
    <t>51600003899</t>
  </si>
  <si>
    <t>55000003890</t>
  </si>
  <si>
    <t>50000003902</t>
  </si>
  <si>
    <t>51600003902</t>
  </si>
  <si>
    <t>55000003904</t>
  </si>
  <si>
    <t>50000003910</t>
  </si>
  <si>
    <t>51600003910</t>
  </si>
  <si>
    <t>55000003912</t>
  </si>
  <si>
    <t>50000003929</t>
  </si>
  <si>
    <t>51600003929</t>
  </si>
  <si>
    <t>55000003920</t>
  </si>
  <si>
    <t>50000003937</t>
  </si>
  <si>
    <t>51600003937</t>
  </si>
  <si>
    <t>55000003939</t>
  </si>
  <si>
    <t>50000003961</t>
  </si>
  <si>
    <t>51600003961</t>
  </si>
  <si>
    <t>55000003963</t>
  </si>
  <si>
    <t>50000004011</t>
  </si>
  <si>
    <t>51600004011</t>
  </si>
  <si>
    <t>55000004013</t>
  </si>
  <si>
    <t>50000004046</t>
  </si>
  <si>
    <t>51600004046</t>
  </si>
  <si>
    <t>55000004048</t>
  </si>
  <si>
    <t>50000004054</t>
  </si>
  <si>
    <t>51600004054</t>
  </si>
  <si>
    <t>55000004056</t>
  </si>
  <si>
    <t>50000004062</t>
  </si>
  <si>
    <t>51600004062</t>
  </si>
  <si>
    <t>55000004064</t>
  </si>
  <si>
    <t>50000004070</t>
  </si>
  <si>
    <t>51600004070</t>
  </si>
  <si>
    <t>55000004072</t>
  </si>
  <si>
    <t>50000004097</t>
  </si>
  <si>
    <t>51600004097</t>
  </si>
  <si>
    <t>55000004099</t>
  </si>
  <si>
    <t>50000004100</t>
  </si>
  <si>
    <t>51600004100</t>
  </si>
  <si>
    <t>55000004102</t>
  </si>
  <si>
    <t>50000004119</t>
  </si>
  <si>
    <t>51600004119</t>
  </si>
  <si>
    <t>55000004110</t>
  </si>
  <si>
    <t>50000004127</t>
  </si>
  <si>
    <t>51600004127</t>
  </si>
  <si>
    <t>55000004129</t>
  </si>
  <si>
    <t>50000004135</t>
  </si>
  <si>
    <t>51600004135</t>
  </si>
  <si>
    <t>55000004137</t>
  </si>
  <si>
    <t>50000004143</t>
  </si>
  <si>
    <t>51600004143</t>
  </si>
  <si>
    <t>55000004145</t>
  </si>
  <si>
    <t>50000004151</t>
  </si>
  <si>
    <t>51600004151</t>
  </si>
  <si>
    <t>55000004153</t>
  </si>
  <si>
    <t>50000004186</t>
  </si>
  <si>
    <t>51600004186</t>
  </si>
  <si>
    <t>55000004188</t>
  </si>
  <si>
    <t>50000004194</t>
  </si>
  <si>
    <t>51600004194</t>
  </si>
  <si>
    <t>55000004196</t>
  </si>
  <si>
    <t>50000004216</t>
  </si>
  <si>
    <t>51600004216</t>
  </si>
  <si>
    <t>55000004218</t>
  </si>
  <si>
    <t>50000004224</t>
  </si>
  <si>
    <t>51600004224</t>
  </si>
  <si>
    <t>55000004226</t>
  </si>
  <si>
    <t>50000004232</t>
  </si>
  <si>
    <t>51600004232</t>
  </si>
  <si>
    <t>55000004234</t>
  </si>
  <si>
    <t>50000004240</t>
  </si>
  <si>
    <t>51600004240</t>
  </si>
  <si>
    <t>55000004242</t>
  </si>
  <si>
    <t>50000004259</t>
  </si>
  <si>
    <t>51600004259</t>
  </si>
  <si>
    <t>55000004250</t>
  </si>
  <si>
    <t>50000004267</t>
  </si>
  <si>
    <t>51600004267</t>
  </si>
  <si>
    <t>55000004269</t>
  </si>
  <si>
    <t>50000004275</t>
  </si>
  <si>
    <t>51600004275</t>
  </si>
  <si>
    <t>55000004277</t>
  </si>
  <si>
    <t>50000004283</t>
  </si>
  <si>
    <t>51600004283</t>
  </si>
  <si>
    <t>55000004285</t>
  </si>
  <si>
    <t>50000004291</t>
  </si>
  <si>
    <t>51600004291</t>
  </si>
  <si>
    <t>55000004293</t>
  </si>
  <si>
    <t>50000004305</t>
  </si>
  <si>
    <t>51600004305</t>
  </si>
  <si>
    <t>55000004307</t>
  </si>
  <si>
    <t>50000004313</t>
  </si>
  <si>
    <t>51600004313</t>
  </si>
  <si>
    <t>55000004315</t>
  </si>
  <si>
    <t>50000004321</t>
  </si>
  <si>
    <t>51600004321</t>
  </si>
  <si>
    <t>55000004323</t>
  </si>
  <si>
    <t>50000004364</t>
  </si>
  <si>
    <t>51600004364</t>
  </si>
  <si>
    <t>55000004366</t>
  </si>
  <si>
    <t>50000004380</t>
  </si>
  <si>
    <t>51600004380</t>
  </si>
  <si>
    <t>55000004382</t>
  </si>
  <si>
    <t>50000004399</t>
  </si>
  <si>
    <t>51600004399</t>
  </si>
  <si>
    <t>55000004390</t>
  </si>
  <si>
    <t>50000004402</t>
  </si>
  <si>
    <t>51600004402</t>
  </si>
  <si>
    <t>55000004404</t>
  </si>
  <si>
    <t>50000004410</t>
  </si>
  <si>
    <t>51600004410</t>
  </si>
  <si>
    <t>55000004412</t>
  </si>
  <si>
    <t>50000004429</t>
  </si>
  <si>
    <t>51600004429</t>
  </si>
  <si>
    <t>55000004420</t>
  </si>
  <si>
    <t>50000004437</t>
  </si>
  <si>
    <t>51600004437</t>
  </si>
  <si>
    <t>55000004439</t>
  </si>
  <si>
    <t>50000004461</t>
  </si>
  <si>
    <t>51600004461</t>
  </si>
  <si>
    <t>55000004463</t>
  </si>
  <si>
    <t>50000004496</t>
  </si>
  <si>
    <t>51600004496</t>
  </si>
  <si>
    <t>55000004498</t>
  </si>
  <si>
    <t>50000004909</t>
  </si>
  <si>
    <t>51600004909</t>
  </si>
  <si>
    <t>55000004900</t>
  </si>
  <si>
    <t>50000004917</t>
  </si>
  <si>
    <t>51600004917</t>
  </si>
  <si>
    <t>55000004919</t>
  </si>
  <si>
    <t>50000004984</t>
  </si>
  <si>
    <t>51600004984</t>
  </si>
  <si>
    <t>55000004986</t>
  </si>
  <si>
    <t>50000004992</t>
  </si>
  <si>
    <t>51600004992</t>
  </si>
  <si>
    <t>55000004994</t>
  </si>
  <si>
    <t>50000005034</t>
  </si>
  <si>
    <t>51600005034</t>
  </si>
  <si>
    <t>55000005036</t>
  </si>
  <si>
    <t>50000005042</t>
  </si>
  <si>
    <t>51600005042</t>
  </si>
  <si>
    <t>55000005044</t>
  </si>
  <si>
    <t>50000005050</t>
  </si>
  <si>
    <t>51600005050</t>
  </si>
  <si>
    <t>55000005052</t>
  </si>
  <si>
    <t>50000005069</t>
  </si>
  <si>
    <t>51600005069</t>
  </si>
  <si>
    <t>55000005069</t>
  </si>
  <si>
    <t>50000005077</t>
  </si>
  <si>
    <t>51600005077</t>
  </si>
  <si>
    <t>55000005079</t>
  </si>
  <si>
    <t>50000005085</t>
  </si>
  <si>
    <t>51600005085</t>
  </si>
  <si>
    <t>55000005087</t>
  </si>
  <si>
    <t>50000005093</t>
  </si>
  <si>
    <t>51600005093</t>
  </si>
  <si>
    <t>55000005095</t>
  </si>
  <si>
    <t>50000005107</t>
  </si>
  <si>
    <t>51600005107</t>
  </si>
  <si>
    <t>55000005109</t>
  </si>
  <si>
    <t>50000005115</t>
  </si>
  <si>
    <t>51600005115</t>
  </si>
  <si>
    <t>55000005117</t>
  </si>
  <si>
    <t>50000005123</t>
  </si>
  <si>
    <t>51600005123</t>
  </si>
  <si>
    <t>55000005125</t>
  </si>
  <si>
    <t>50000005131</t>
  </si>
  <si>
    <t>51600005131</t>
  </si>
  <si>
    <t>55000005133</t>
  </si>
  <si>
    <t>50000005166</t>
  </si>
  <si>
    <t>51600005166</t>
  </si>
  <si>
    <t>55000005168</t>
  </si>
  <si>
    <t>50000005174</t>
  </si>
  <si>
    <t>51600005174</t>
  </si>
  <si>
    <t>55000005176</t>
  </si>
  <si>
    <t>50000005182</t>
  </si>
  <si>
    <t>51600005182</t>
  </si>
  <si>
    <t>55000005184</t>
  </si>
  <si>
    <t>50000005190</t>
  </si>
  <si>
    <t>51600005190</t>
  </si>
  <si>
    <t>55000005192</t>
  </si>
  <si>
    <t>50000005204</t>
  </si>
  <si>
    <t>51600005204</t>
  </si>
  <si>
    <t>55000005206</t>
  </si>
  <si>
    <t>50000005212</t>
  </si>
  <si>
    <t>51600005212</t>
  </si>
  <si>
    <t>55000005214</t>
  </si>
  <si>
    <t>50000005905</t>
  </si>
  <si>
    <t>51600005905</t>
  </si>
  <si>
    <t>55000005907</t>
  </si>
  <si>
    <t>50000005913</t>
  </si>
  <si>
    <t>51600005913</t>
  </si>
  <si>
    <t>55000005915</t>
  </si>
  <si>
    <t>50000005980</t>
  </si>
  <si>
    <t>51600005980</t>
  </si>
  <si>
    <t>55000005982</t>
  </si>
  <si>
    <t>50000006014</t>
  </si>
  <si>
    <t>51600006014</t>
  </si>
  <si>
    <t>55000006016</t>
  </si>
  <si>
    <t>50000006022</t>
  </si>
  <si>
    <t>51600006022</t>
  </si>
  <si>
    <t>55000006024</t>
  </si>
  <si>
    <t>50000006030</t>
  </si>
  <si>
    <t>51600006030</t>
  </si>
  <si>
    <t>55000006032</t>
  </si>
  <si>
    <t>50000006049</t>
  </si>
  <si>
    <t>51600006049</t>
  </si>
  <si>
    <t>55000006040</t>
  </si>
  <si>
    <t>50000006057</t>
  </si>
  <si>
    <t>51600006057</t>
  </si>
  <si>
    <t>55000006059</t>
  </si>
  <si>
    <t>50000006065</t>
  </si>
  <si>
    <t>51600006065</t>
  </si>
  <si>
    <t>55000006067</t>
  </si>
  <si>
    <t>50000006529</t>
  </si>
  <si>
    <t>51600006529</t>
  </si>
  <si>
    <t>55000006520</t>
  </si>
  <si>
    <t>50000006537</t>
  </si>
  <si>
    <t>51600006537</t>
  </si>
  <si>
    <t>55000006539</t>
  </si>
  <si>
    <t>50000006545</t>
  </si>
  <si>
    <t>51600006545</t>
  </si>
  <si>
    <t>55000006547</t>
  </si>
  <si>
    <t>50000006553</t>
  </si>
  <si>
    <t>51600006553</t>
  </si>
  <si>
    <t>55000006555</t>
  </si>
  <si>
    <t>50000006561</t>
  </si>
  <si>
    <t>51600006561</t>
  </si>
  <si>
    <t>55000006563</t>
  </si>
  <si>
    <t>50000006596</t>
  </si>
  <si>
    <t>51600006596</t>
  </si>
  <si>
    <t>55000006598</t>
  </si>
  <si>
    <t>50000006626</t>
  </si>
  <si>
    <t>51600006626</t>
  </si>
  <si>
    <t>55000006628</t>
  </si>
  <si>
    <t>50000006634</t>
  </si>
  <si>
    <t>51600006634</t>
  </si>
  <si>
    <t>55000006636</t>
  </si>
  <si>
    <t>50000006642</t>
  </si>
  <si>
    <t>51600006642</t>
  </si>
  <si>
    <t>55000006644</t>
  </si>
  <si>
    <t>50000006650</t>
  </si>
  <si>
    <t>51600006650</t>
  </si>
  <si>
    <t>55000006652</t>
  </si>
  <si>
    <t>50000006669</t>
  </si>
  <si>
    <t>51600006669</t>
  </si>
  <si>
    <t>55000006660</t>
  </si>
  <si>
    <t>50000006677</t>
  </si>
  <si>
    <t>51600006677</t>
  </si>
  <si>
    <t>55000006679</t>
  </si>
  <si>
    <t>50000006685</t>
  </si>
  <si>
    <t>51600006685</t>
  </si>
  <si>
    <t>55000006687</t>
  </si>
  <si>
    <t>50000006693</t>
  </si>
  <si>
    <t>51600006693</t>
  </si>
  <si>
    <t>55000006695</t>
  </si>
  <si>
    <t>50000006707</t>
  </si>
  <si>
    <t>51600006707</t>
  </si>
  <si>
    <t>55000006709</t>
  </si>
  <si>
    <t>50000006715</t>
  </si>
  <si>
    <t>51600006715</t>
  </si>
  <si>
    <t>55000006717</t>
  </si>
  <si>
    <t>50000006723</t>
  </si>
  <si>
    <t>51600006723</t>
  </si>
  <si>
    <t>55000006725</t>
  </si>
  <si>
    <t>50000006731</t>
  </si>
  <si>
    <t>51600006731</t>
  </si>
  <si>
    <t>55000006733</t>
  </si>
  <si>
    <t>50000006766</t>
  </si>
  <si>
    <t>51600006766</t>
  </si>
  <si>
    <t>55000006768</t>
  </si>
  <si>
    <t>50000006774</t>
  </si>
  <si>
    <t>51600006774</t>
  </si>
  <si>
    <t>55000006776</t>
  </si>
  <si>
    <t>50000006782</t>
  </si>
  <si>
    <t>51600006782</t>
  </si>
  <si>
    <t>55000006784</t>
  </si>
  <si>
    <t>50000006790</t>
  </si>
  <si>
    <t>51600006790</t>
  </si>
  <si>
    <t>55000006792</t>
  </si>
  <si>
    <t>50000006804</t>
  </si>
  <si>
    <t>51600006804</t>
  </si>
  <si>
    <t>55000006806</t>
  </si>
  <si>
    <t>50000006812</t>
  </si>
  <si>
    <t>51600006812</t>
  </si>
  <si>
    <t>55000006814</t>
  </si>
  <si>
    <t>50000006820</t>
  </si>
  <si>
    <t>51600006820</t>
  </si>
  <si>
    <t>55000006822</t>
  </si>
  <si>
    <t>50000006839</t>
  </si>
  <si>
    <t>51600006839</t>
  </si>
  <si>
    <t>55000006830</t>
  </si>
  <si>
    <t>50000006847</t>
  </si>
  <si>
    <t>51600006847</t>
  </si>
  <si>
    <t>55000006849</t>
  </si>
  <si>
    <t>50000006855</t>
  </si>
  <si>
    <t>51600006855</t>
  </si>
  <si>
    <t>55000006857</t>
  </si>
  <si>
    <t>50000006863</t>
  </si>
  <si>
    <t>51600006863</t>
  </si>
  <si>
    <t>55000006865</t>
  </si>
  <si>
    <t>50000006871</t>
  </si>
  <si>
    <t>51600006871</t>
  </si>
  <si>
    <t>55000006873</t>
  </si>
  <si>
    <t>50000006901</t>
  </si>
  <si>
    <t>51600006901</t>
  </si>
  <si>
    <t>55000006903</t>
  </si>
  <si>
    <t>50000006936</t>
  </si>
  <si>
    <t>51600006936</t>
  </si>
  <si>
    <t>55000006938</t>
  </si>
  <si>
    <t>50000006944</t>
  </si>
  <si>
    <t>51600006944</t>
  </si>
  <si>
    <t>55000006946</t>
  </si>
  <si>
    <t>50000006952</t>
  </si>
  <si>
    <t>51600006952</t>
  </si>
  <si>
    <t>55000006954</t>
  </si>
  <si>
    <t>50000006960</t>
  </si>
  <si>
    <t>51600006960</t>
  </si>
  <si>
    <t>55000006962</t>
  </si>
  <si>
    <t>50000006979</t>
  </si>
  <si>
    <t>51600006979</t>
  </si>
  <si>
    <t>55000006970</t>
  </si>
  <si>
    <t>50000006987</t>
  </si>
  <si>
    <t>51600006987</t>
  </si>
  <si>
    <t>55000006989</t>
  </si>
  <si>
    <t>50000006995</t>
  </si>
  <si>
    <t>51600006995</t>
  </si>
  <si>
    <t>55000006997</t>
  </si>
  <si>
    <t>50000007002</t>
  </si>
  <si>
    <t>51600007002</t>
  </si>
  <si>
    <t>55000007004</t>
  </si>
  <si>
    <t>50000009986</t>
  </si>
  <si>
    <t>51600009986</t>
  </si>
  <si>
    <t>55000009988</t>
  </si>
  <si>
    <t>50000009994</t>
  </si>
  <si>
    <t>51600009994</t>
  </si>
  <si>
    <t>55000009996</t>
  </si>
  <si>
    <t>ABR</t>
  </si>
  <si>
    <t>FC A</t>
  </si>
  <si>
    <t>ND A</t>
  </si>
  <si>
    <t>NC A</t>
  </si>
  <si>
    <t>RC A</t>
  </si>
  <si>
    <t>FC B</t>
  </si>
  <si>
    <t>004</t>
  </si>
  <si>
    <t>005</t>
  </si>
  <si>
    <t>006</t>
  </si>
  <si>
    <t>013</t>
  </si>
  <si>
    <t>017</t>
  </si>
  <si>
    <t>037</t>
  </si>
  <si>
    <t>038</t>
  </si>
  <si>
    <t>048</t>
  </si>
  <si>
    <t>050</t>
  </si>
  <si>
    <t>058</t>
  </si>
  <si>
    <t>066</t>
  </si>
  <si>
    <t>070</t>
  </si>
  <si>
    <t>081</t>
  </si>
  <si>
    <t>082</t>
  </si>
  <si>
    <t>083</t>
  </si>
  <si>
    <t>090</t>
  </si>
  <si>
    <t>099</t>
  </si>
  <si>
    <t>TIPO5</t>
  </si>
  <si>
    <t>RES</t>
  </si>
  <si>
    <t>FC C</t>
  </si>
  <si>
    <t>ND C</t>
  </si>
  <si>
    <t>NC C</t>
  </si>
  <si>
    <t>RC C</t>
  </si>
  <si>
    <t>LQ A</t>
  </si>
  <si>
    <t>LQ B</t>
  </si>
  <si>
    <t>FC M</t>
  </si>
  <si>
    <t>ND M</t>
  </si>
  <si>
    <t>NC M</t>
  </si>
  <si>
    <t>RC M</t>
  </si>
  <si>
    <t>ND B</t>
  </si>
  <si>
    <t>NC B</t>
  </si>
  <si>
    <t>RC B</t>
  </si>
  <si>
    <t>-</t>
  </si>
  <si>
    <t>TFC C</t>
  </si>
  <si>
    <t>TFC B</t>
  </si>
  <si>
    <t>TFC A</t>
  </si>
  <si>
    <t>TNC A</t>
  </si>
  <si>
    <t>TNC B</t>
  </si>
  <si>
    <t>TNC C</t>
  </si>
  <si>
    <t>TND A</t>
  </si>
  <si>
    <t>TND B</t>
  </si>
  <si>
    <t>TND C</t>
  </si>
  <si>
    <t>TFC M</t>
  </si>
  <si>
    <t>TNC M</t>
  </si>
  <si>
    <t>TND M</t>
  </si>
  <si>
    <t>TIPO3</t>
  </si>
  <si>
    <t>ERR2</t>
  </si>
  <si>
    <t>ERRORES AZUL</t>
  </si>
  <si>
    <t>*IVA</t>
  </si>
  <si>
    <t>G</t>
  </si>
  <si>
    <t>COMP</t>
  </si>
  <si>
    <t>IVA</t>
  </si>
  <si>
    <t>DONDE</t>
  </si>
  <si>
    <t>CAUSA</t>
  </si>
  <si>
    <t>CAUSA DETALLE</t>
  </si>
  <si>
    <t>GENER</t>
  </si>
  <si>
    <t>num;PARA ESE TIPO DE DOCUMENTO EL CAMPO NUMERO DE IDENTIFICACION DEL VENDEDOR DEBE SER NUMERICO Y DE 11 POSICIONES</t>
  </si>
  <si>
    <t>num;EL CAMPO TIPO DE CAMBIO DEBE SER COMPLETADO UNICAMENTE CON NUMEROS</t>
  </si>
  <si>
    <t>num;EL CAMPO FECHA DE COMPROBANTE NO PUEDE SER POSTERIOR AL PERIODO INFORMADO</t>
  </si>
  <si>
    <t xml:space="preserve">num;EL CAMPO CANTIDAD DE ALICUOTAS IVA NO PUEDE SER IGUAL A CERO  0 </t>
  </si>
  <si>
    <t>CUIT</t>
  </si>
  <si>
    <t>Mal el CUIT</t>
  </si>
  <si>
    <t>Ver TC y valores</t>
  </si>
  <si>
    <t>FECHA</t>
  </si>
  <si>
    <t>num;EL CAMPO NUMERO DE COMPROBANTE DEBE SER COMPLETADO UNICAMENTE CON NUMEROS</t>
  </si>
  <si>
    <t>TIP C</t>
  </si>
  <si>
    <t>Mal la numeración</t>
  </si>
  <si>
    <t>ANALISAR: Puede Faltar Alic o Estar de mas el Comprobante</t>
  </si>
  <si>
    <t>0;ALICUOTA DE COMPROBANTE DUPLICADA  TIPO/N /VENDEDOR/ALICUOTA  &lt;TC&gt;/&lt;PV&gt;-&lt;NUM&gt;/&lt;TIDEN&gt; -&lt;CUIT&gt;/5 00</t>
  </si>
  <si>
    <t>Duplicada</t>
  </si>
  <si>
    <t>0;EL IMPORTE TOTAL DE LA OPERACION DEBE SER IGUAL AL IMPORTE NETO GRAVADO   IMPUESTO LIQUIDADO   LOS DEMAS IMPORTES DEL CPTE.   COMPRAS  PROVEEDOR/CPTE &lt;TIDEN&gt;-&lt;CUIT&gt;/&lt;TC&gt; N &lt;PV&gt;-&lt;NUM&gt;</t>
  </si>
  <si>
    <t>0;LA CANTIDAD DE REGISTROS DE ALICUOTAS DE COMPRAS NO COINCIDE CON LO INGRESADO EN EL CAMPO CANTIDAD ALICUOTAS IVA DEL CPTE.   COMPRAS  PROVEEDOR/CPTE &lt;TIDEN&gt;-&lt;CUIT&gt;/&lt;TC&gt; N &lt;PV&gt;-&lt;NUM&gt;</t>
  </si>
  <si>
    <t>0;EL CREDITO FISCAL COMPUTABLE DEBE SER IGUAL A LA SUMATORIA DE LOS IMPUESTOS LIQUIDADOS  COMPRAS  PROVEEDOR/CPTE &lt;TIDEN&gt;-&lt;CUIT&gt;/&lt;TC&gt; N &lt;PV&gt;-&lt;NUM&gt;</t>
  </si>
  <si>
    <t>0;CUANDO EL IMPUESTO LIQUIDADO ES CERO LA ALICUOTA DE IVA DEBE SER CERO.  COMPRAS  PROVEEDOR/CPTE &lt;TIDEN&gt;-&lt;CUIT&gt;/&lt;TC&gt; N &lt;PV&gt;-&lt;NUM&gt;</t>
  </si>
  <si>
    <t>0;NO EXISTEN ALICUOTAS DE COMPRAS CARGADAS PARA EL COMPROBANTE   COMPRAS  PROVEEDOR/CPTE &lt;TIDEN&gt;-&lt;CUIT&gt;/&lt;TC&gt; N &lt;PV&gt;-&lt;NUM&gt;</t>
  </si>
  <si>
    <t>Faltan ALIC</t>
  </si>
  <si>
    <t>Falta IVA o NG</t>
  </si>
  <si>
    <t>Falta IVA o</t>
  </si>
  <si>
    <t>COMP o IVA</t>
  </si>
  <si>
    <t>Poner Alic 0 (003)</t>
  </si>
  <si>
    <t>Falta ALIC</t>
  </si>
  <si>
    <t>num;EL CAMPO CODIGO DE DOCUMENTO DEL VENDEDOR DEBE SER IGUAL A 80 - CUIT PARA EL TIPO DE COMPROBANTE INFORMADO</t>
  </si>
  <si>
    <t>COD DOCU</t>
  </si>
  <si>
    <t>Mal Cod de Documento</t>
  </si>
  <si>
    <t>TOTAL2</t>
  </si>
  <si>
    <t>IVA2</t>
  </si>
  <si>
    <t>PV2</t>
  </si>
  <si>
    <t>Prueba</t>
  </si>
  <si>
    <t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t>
  </si>
  <si>
    <t>001000010000000000000099999980000000000999999999990000000001000000005000000000021000</t>
  </si>
  <si>
    <t>DERROR</t>
  </si>
  <si>
    <t>HOJA</t>
  </si>
  <si>
    <t>Es solo de informacion</t>
  </si>
  <si>
    <t>ERRORES</t>
  </si>
  <si>
    <t>1*</t>
  </si>
  <si>
    <t>PARA IMPORTAR COMPROBANTES AL CITI, se trabaja con un documento de texto TXT donde se almacenan todos los datos</t>
  </si>
  <si>
    <t>El problema de este archivo es que es muy dificil trabajarlo para encontrar o solucionar los errores</t>
  </si>
  <si>
    <t>NOTA: este archivo trabaja sobre un TXT ya creado por alguna aplicación, su objetivo no es hacerlo de cero.</t>
  </si>
  <si>
    <t>INFO VAR</t>
  </si>
  <si>
    <t>Es solo de informacion aunque se usan algunos datos para las formulas</t>
  </si>
  <si>
    <t>2*</t>
  </si>
  <si>
    <t>Este archivo tiene ol objetivo de solucionar eso.</t>
  </si>
  <si>
    <t>AL hacer el paso 1 y 2 habran notado como "automaticamente" todos los datos aparecieron en las diferentes columas</t>
  </si>
  <si>
    <t>3*</t>
  </si>
  <si>
    <t>Importar en el CITI el txt de compras y obtener la lista de errores</t>
  </si>
  <si>
    <t>4*</t>
  </si>
  <si>
    <t>Notaran que lo naranja es para errores de Comprobantes, lo amarillo para errores de Alicuota y lo Azul de "generar"</t>
  </si>
  <si>
    <t>Abrir el TXT de errores pegar dicho contenido en la Columna B de la HOJA ERRORES</t>
  </si>
  <si>
    <t>EN LAS LAS HOJAS de CITI CPRAS y CITI ALIC ocurre toda la accion y cada color representa algo distinto</t>
  </si>
  <si>
    <t>este color</t>
  </si>
  <si>
    <t>es el orden de lineas y debe ser siempre ascendente al momento de "Exportar" los resultados</t>
  </si>
  <si>
    <t>En el caso de agregar o borrar lineas, se debe vovler a colocar estos numeros a mano</t>
  </si>
  <si>
    <t>(con formulas)</t>
  </si>
  <si>
    <t>Si el valor es distinto de CERO existe un error… OJO, este dato es obtenido de la hoja ERRORES y se obtiene luego de haber importado algo en el citi (ver paso 3 y 4)</t>
  </si>
  <si>
    <t>son los datos obtenidos del TXT, se puede filtrar, para modificarlos VER PASOS MODIFICACION</t>
  </si>
  <si>
    <t>(sin formulas)</t>
  </si>
  <si>
    <t>aquí es donde se pega el TXT generado por su aplicación</t>
  </si>
  <si>
    <t>si se hace una modificación se debe marcar en esta casilla una X</t>
  </si>
  <si>
    <t>Si en VERDE hay una "x" Rearma el TXT, sino mantiene el primer TXT - ESTA COLUMNA ES EL RESULTADO DE LAS MODIFICACIONES</t>
  </si>
  <si>
    <t>INSTRUCCIONES</t>
  </si>
  <si>
    <t>ORDEN</t>
  </si>
  <si>
    <t>DATOS</t>
  </si>
  <si>
    <t>HAY CORRRECCION?</t>
  </si>
  <si>
    <r>
      <t xml:space="preserve">Pegar en la columna </t>
    </r>
    <r>
      <rPr>
        <b/>
        <sz val="10"/>
        <rFont val="Arial"/>
        <family val="2"/>
      </rPr>
      <t>TXT 1</t>
    </r>
    <r>
      <rPr>
        <sz val="10"/>
        <rFont val="Arial"/>
        <family val="2"/>
      </rPr>
      <t xml:space="preserve"> de la Hoja CITI CPRS el contenido del txt de Comprobantes ( en la zona de color GRIS )</t>
    </r>
  </si>
  <si>
    <t>TXT REARMADO</t>
  </si>
  <si>
    <r>
      <t xml:space="preserve">Pegar en la columna </t>
    </r>
    <r>
      <rPr>
        <b/>
        <sz val="10"/>
        <rFont val="Arial"/>
        <family val="2"/>
      </rPr>
      <t>TXT 1</t>
    </r>
    <r>
      <rPr>
        <sz val="10"/>
        <rFont val="Arial"/>
        <family val="2"/>
      </rPr>
      <t xml:space="preserve"> de la Hoja CITI ALIC el contenido del txt de Alicuotas  ( en la zona de color GRIS )</t>
    </r>
  </si>
  <si>
    <t>(esto se hace asi para que coincida con el reporte de errores del CITI)</t>
  </si>
  <si>
    <t>SE RECOMIENDA CONSERVAR SIEMPRE UNA COPIA SIN MODIFICAR, POR LAS FORMULAS</t>
  </si>
  <si>
    <t>OJO, al modificar las columnas, ver PASOS PARA LA MODIFICACION</t>
  </si>
  <si>
    <t>En el caso que el error empiece por un numero, si se coloco bien, automaticamente se marcará en la hoja correspondiente (color azul)</t>
  </si>
  <si>
    <t>5*</t>
  </si>
  <si>
    <t>(en el caso de no tener numero, se puede filtrar la tabla del TXT correspondiente y obtener dichos numeros para colocarlos a mano)</t>
  </si>
  <si>
    <t>Corregir los errores (ver PASOS PARA LA MODIFICACION)</t>
  </si>
  <si>
    <t>6*</t>
  </si>
  <si>
    <t>Copiar el contenido de TXT RE ARMADO en el archivo para importar</t>
  </si>
  <si>
    <t>7*</t>
  </si>
  <si>
    <t>Volver a importar… en caso de error pasar a punto 4</t>
  </si>
  <si>
    <t>PASOS PARA LA MODIFICACION</t>
  </si>
  <si>
    <t>Para tomar en cuenta: los DATOS corresponden a los valores por importar que son explicitamente TEXTO y tienen una longitud especifica (mencionada en la fila 1) que se debe respetar, SIEMPRE</t>
  </si>
  <si>
    <t>Identificar el error</t>
  </si>
  <si>
    <t>Copiar la celda y PEGAR VALORES en el mismo lugar (es un pegado especial)</t>
  </si>
  <si>
    <t>TIPO</t>
  </si>
  <si>
    <t>esto es solo de informacion, e indica el tipo de comprobante (según hoja INFO VAR)</t>
  </si>
  <si>
    <t>En el caso de tratarse de un numero, asegurarse que su formato sea TEXTO (botón derecho, formato de Celdas)</t>
  </si>
  <si>
    <t>Pocisionarse en la celda y apretar la tecla F2</t>
  </si>
  <si>
    <t>CORREGIR RESPETANDO LOS VALORES (los numeros estan multiplicados por 100, es decir $20,54, se escribe 2054)</t>
  </si>
  <si>
    <t>Cambiar el color de la celda (esto es util para ubicarse que se ha modificado algo y ha perdido la formula)</t>
  </si>
  <si>
    <t>Poner una X en la columna VERDE (que se ubica casi al final)</t>
  </si>
  <si>
    <t>OJO: si se modifica el CITI CPRS (tipos de comprobante, numero de punto de venta, numero de factura o tipo e identificador, tambien se debe modificar CITI ALIC)</t>
  </si>
  <si>
    <t>se recomienda modificar la ALIC primero</t>
  </si>
  <si>
    <t>OTROS</t>
  </si>
  <si>
    <t>Hecho por: Sirtori Gustavo Andres - Cel +549 - 3541613185</t>
  </si>
  <si>
    <t>© Todos los derechos reservados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</si>
</sst>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[$$-2C0A]\ #,##0.00;[$$-2C0A]\ \-#,##0.00"/>
    <numFmt numFmtId="165" formatCode="0.0%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theme="8" tint="-0.249977111117893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2" fillId="0" borderId="0"/>
    <xf numFmtId="0" fontId="2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9" fontId="6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49" fontId="0" fillId="2" borderId="0" xfId="0" applyNumberFormat="1" applyFill="1"/>
    <xf numFmtId="49" fontId="2" fillId="2" borderId="0" xfId="1" applyNumberFormat="1" applyFill="1"/>
    <xf numFmtId="0" fontId="2" fillId="2" borderId="0" xfId="0" applyNumberFormat="1" applyFont="1" applyFill="1"/>
    <xf numFmtId="0" fontId="0" fillId="2" borderId="0" xfId="0" applyFill="1"/>
    <xf numFmtId="0" fontId="2" fillId="2" borderId="0" xfId="1" applyFill="1"/>
    <xf numFmtId="0" fontId="2" fillId="2" borderId="0" xfId="2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2" fillId="5" borderId="0" xfId="2" applyFill="1"/>
    <xf numFmtId="0" fontId="2" fillId="4" borderId="0" xfId="0" applyFont="1" applyFill="1"/>
    <xf numFmtId="49" fontId="0" fillId="0" borderId="0" xfId="0" applyNumberFormat="1"/>
    <xf numFmtId="0" fontId="2" fillId="5" borderId="0" xfId="0" applyFont="1" applyFill="1"/>
    <xf numFmtId="49" fontId="2" fillId="0" borderId="0" xfId="0" applyNumberFormat="1" applyFont="1"/>
    <xf numFmtId="0" fontId="2" fillId="5" borderId="0" xfId="1" applyFill="1"/>
    <xf numFmtId="0" fontId="0" fillId="0" borderId="0" xfId="0" applyNumberFormat="1"/>
    <xf numFmtId="0" fontId="0" fillId="5" borderId="0" xfId="0" applyNumberFormat="1" applyFill="1"/>
    <xf numFmtId="0" fontId="0" fillId="6" borderId="0" xfId="0" applyFill="1"/>
    <xf numFmtId="0" fontId="5" fillId="0" borderId="0" xfId="0" applyFont="1"/>
    <xf numFmtId="0" fontId="0" fillId="7" borderId="0" xfId="0" applyFill="1"/>
    <xf numFmtId="0" fontId="2" fillId="7" borderId="0" xfId="0" applyFont="1" applyFill="1"/>
    <xf numFmtId="0" fontId="2" fillId="0" borderId="0" xfId="0" applyNumberFormat="1" applyFont="1"/>
    <xf numFmtId="0" fontId="0" fillId="3" borderId="0" xfId="0" applyNumberFormat="1" applyFill="1"/>
    <xf numFmtId="0" fontId="5" fillId="0" borderId="0" xfId="0" applyNumberFormat="1" applyFont="1"/>
    <xf numFmtId="0" fontId="0" fillId="4" borderId="0" xfId="0" applyNumberFormat="1" applyFill="1"/>
    <xf numFmtId="0" fontId="2" fillId="0" borderId="0" xfId="0" applyFont="1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2" borderId="0" xfId="2" applyFill="1" applyAlignment="1">
      <alignment horizontal="right"/>
    </xf>
    <xf numFmtId="0" fontId="0" fillId="0" borderId="0" xfId="0" applyAlignment="1">
      <alignment horizontal="center"/>
    </xf>
    <xf numFmtId="0" fontId="2" fillId="2" borderId="0" xfId="2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27" applyNumberFormat="1" applyFont="1"/>
    <xf numFmtId="0" fontId="2" fillId="0" borderId="0" xfId="0" applyNumberFormat="1" applyFont="1" applyFill="1"/>
    <xf numFmtId="165" fontId="0" fillId="0" borderId="0" xfId="27" applyNumberFormat="1" applyFont="1" applyFill="1"/>
    <xf numFmtId="43" fontId="0" fillId="0" borderId="0" xfId="28" applyFont="1"/>
    <xf numFmtId="0" fontId="2" fillId="0" borderId="0" xfId="28" applyNumberFormat="1" applyFont="1"/>
    <xf numFmtId="0" fontId="0" fillId="5" borderId="2" xfId="0" applyFill="1" applyBorder="1"/>
    <xf numFmtId="0" fontId="2" fillId="0" borderId="1" xfId="0" applyFont="1" applyBorder="1"/>
    <xf numFmtId="49" fontId="2" fillId="2" borderId="0" xfId="0" applyNumberFormat="1" applyFont="1" applyFill="1"/>
    <xf numFmtId="0" fontId="12" fillId="0" borderId="0" xfId="0" applyFont="1"/>
    <xf numFmtId="0" fontId="2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2" fillId="8" borderId="0" xfId="0" applyFont="1" applyFill="1"/>
    <xf numFmtId="0" fontId="2" fillId="8" borderId="0" xfId="2" applyFill="1"/>
    <xf numFmtId="0" fontId="0" fillId="8" borderId="0" xfId="0" applyFill="1"/>
    <xf numFmtId="0" fontId="2" fillId="8" borderId="0" xfId="1" applyFill="1"/>
    <xf numFmtId="0" fontId="0" fillId="9" borderId="0" xfId="0" applyFill="1"/>
    <xf numFmtId="0" fontId="2" fillId="9" borderId="0" xfId="1" applyFill="1"/>
    <xf numFmtId="0" fontId="2" fillId="9" borderId="0" xfId="0" applyFont="1" applyFill="1"/>
    <xf numFmtId="0" fontId="2" fillId="9" borderId="0" xfId="2" applyFill="1"/>
    <xf numFmtId="49" fontId="0" fillId="9" borderId="0" xfId="0" applyNumberFormat="1" applyFill="1"/>
    <xf numFmtId="0" fontId="0" fillId="10" borderId="0" xfId="0" applyFill="1"/>
    <xf numFmtId="0" fontId="2" fillId="10" borderId="0" xfId="2" applyFill="1"/>
    <xf numFmtId="0" fontId="0" fillId="10" borderId="0" xfId="0" applyNumberFormat="1" applyFill="1"/>
    <xf numFmtId="0" fontId="2" fillId="10" borderId="0" xfId="1" applyFill="1"/>
    <xf numFmtId="0" fontId="10" fillId="2" borderId="0" xfId="0" applyFont="1" applyFill="1"/>
    <xf numFmtId="0" fontId="10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8" borderId="0" xfId="0" applyFont="1" applyFill="1" applyAlignment="1">
      <alignment vertical="top"/>
    </xf>
    <xf numFmtId="0" fontId="10" fillId="8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10" fillId="5" borderId="0" xfId="0" applyFont="1" applyFill="1" applyAlignment="1">
      <alignment vertical="top"/>
    </xf>
    <xf numFmtId="0" fontId="2" fillId="0" borderId="0" xfId="0" applyFont="1" applyAlignment="1">
      <alignment vertical="top" wrapText="1"/>
    </xf>
    <xf numFmtId="49" fontId="5" fillId="2" borderId="0" xfId="0" applyNumberFormat="1" applyFont="1" applyFill="1" applyAlignment="1">
      <alignment vertical="top"/>
    </xf>
    <xf numFmtId="49" fontId="11" fillId="2" borderId="0" xfId="0" applyNumberFormat="1" applyFont="1" applyFill="1" applyAlignment="1">
      <alignment vertical="top"/>
    </xf>
    <xf numFmtId="49" fontId="5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0" fontId="2" fillId="9" borderId="0" xfId="0" applyFont="1" applyFill="1" applyAlignment="1">
      <alignment vertical="top"/>
    </xf>
    <xf numFmtId="0" fontId="10" fillId="9" borderId="0" xfId="0" applyFont="1" applyFill="1" applyAlignment="1">
      <alignment vertical="top"/>
    </xf>
    <xf numFmtId="0" fontId="0" fillId="10" borderId="0" xfId="0" applyFill="1" applyAlignment="1">
      <alignment vertical="top"/>
    </xf>
    <xf numFmtId="0" fontId="10" fillId="10" borderId="0" xfId="0" applyFont="1" applyFill="1" applyAlignment="1">
      <alignment vertical="top"/>
    </xf>
    <xf numFmtId="0" fontId="16" fillId="0" borderId="0" xfId="0" applyFont="1"/>
    <xf numFmtId="49" fontId="5" fillId="3" borderId="0" xfId="0" applyNumberFormat="1" applyFont="1" applyFill="1" applyAlignment="1">
      <alignment vertical="top"/>
    </xf>
    <xf numFmtId="49" fontId="11" fillId="3" borderId="0" xfId="0" applyNumberFormat="1" applyFont="1" applyFill="1" applyAlignment="1">
      <alignment vertical="top"/>
    </xf>
    <xf numFmtId="0" fontId="0" fillId="0" borderId="0" xfId="0" applyProtection="1"/>
    <xf numFmtId="0" fontId="15" fillId="0" borderId="3" xfId="0" applyFont="1" applyBorder="1" applyProtection="1"/>
    <xf numFmtId="0" fontId="0" fillId="0" borderId="4" xfId="0" applyBorder="1"/>
    <xf numFmtId="0" fontId="0" fillId="0" borderId="5" xfId="0" applyBorder="1"/>
    <xf numFmtId="0" fontId="0" fillId="0" borderId="6" xfId="0" applyBorder="1" applyProtection="1"/>
    <xf numFmtId="0" fontId="0" fillId="0" borderId="0" xfId="0" applyBorder="1"/>
    <xf numFmtId="0" fontId="0" fillId="0" borderId="7" xfId="0" applyBorder="1"/>
    <xf numFmtId="0" fontId="0" fillId="0" borderId="0" xfId="0" applyBorder="1" applyProtection="1"/>
    <xf numFmtId="0" fontId="0" fillId="0" borderId="7" xfId="0" applyBorder="1" applyProtection="1"/>
    <xf numFmtId="0" fontId="0" fillId="0" borderId="6" xfId="0" applyBorder="1"/>
    <xf numFmtId="0" fontId="0" fillId="0" borderId="8" xfId="0" applyBorder="1" applyProtection="1"/>
    <xf numFmtId="0" fontId="0" fillId="0" borderId="9" xfId="0" applyBorder="1" applyProtection="1"/>
    <xf numFmtId="0" fontId="0" fillId="0" borderId="9" xfId="0" applyBorder="1"/>
    <xf numFmtId="0" fontId="0" fillId="0" borderId="10" xfId="0" applyBorder="1" applyProtection="1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49" fontId="2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</cellXfs>
  <cellStyles count="29">
    <cellStyle name="Millares" xfId="28" builtinId="3"/>
    <cellStyle name="Normal" xfId="0" builtinId="0"/>
    <cellStyle name="Normal 10" xfId="4"/>
    <cellStyle name="Normal 11" xfId="5"/>
    <cellStyle name="Normal 12" xfId="6"/>
    <cellStyle name="Normal 13" xfId="7"/>
    <cellStyle name="Normal 14" xfId="8"/>
    <cellStyle name="Normal 15" xfId="9"/>
    <cellStyle name="Normal 16" xfId="10"/>
    <cellStyle name="Normal 17" xfId="11"/>
    <cellStyle name="Normal 18" xfId="12"/>
    <cellStyle name="Normal 19" xfId="13"/>
    <cellStyle name="Normal 2" xfId="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3" xfId="20"/>
    <cellStyle name="Normal 4" xfId="21"/>
    <cellStyle name="Normal 5" xfId="22"/>
    <cellStyle name="Normal 6" xfId="23"/>
    <cellStyle name="Normal 7" xfId="24"/>
    <cellStyle name="Normal 8" xfId="25"/>
    <cellStyle name="Normal 9" xfId="26"/>
    <cellStyle name="Normal_CITI VTAS" xfId="2"/>
    <cellStyle name="Normal_Hoja4" xfId="1"/>
    <cellStyle name="Porcentaje" xfId="27" builtinId="5"/>
  </cellStyles>
  <dxfs count="86">
    <dxf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9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protection locked="0" hidden="0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30" formatCode="@"/>
    </dxf>
    <dxf>
      <numFmt numFmtId="30" formatCode="@"/>
    </dxf>
    <dxf>
      <numFmt numFmtId="165" formatCode="0.0%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fill>
        <patternFill>
          <fgColor indexed="64"/>
          <bgColor rgb="FFFFC000"/>
        </patternFill>
      </fill>
    </dxf>
    <dxf>
      <numFmt numFmtId="30" formatCode="@"/>
    </dxf>
    <dxf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none">
          <fgColor indexed="64"/>
          <bgColor theme="0" tint="-0.14999847407452621"/>
        </patternFill>
      </fill>
    </dxf>
    <dxf>
      <numFmt numFmtId="0" formatCode="General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30" formatCode="@"/>
      <fill>
        <patternFill patternType="solid">
          <fgColor indexed="64"/>
          <bgColor theme="6" tint="0.59999389629810485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2" formatCode="0.0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8" tint="0.59999389629810485"/>
        </patternFill>
      </fill>
    </dxf>
    <dxf>
      <numFmt numFmtId="0" formatCode="General"/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none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0" tint="-0.14996795556505021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dashed">
          <color theme="1" tint="0.499984740745262"/>
        </vertical>
        <horizontal style="dashed">
          <color theme="1" tint="0.499984740745262"/>
        </horizontal>
      </border>
    </dxf>
  </dxfs>
  <tableStyles count="1" defaultTableStyle="TableStyleMedium2" defaultPivotStyle="PivotStyleLight16">
    <tableStyle name="ultim" pivot="0" count="4">
      <tableStyleElement type="wholeTable" dxfId="85"/>
      <tableStyleElement type="headerRow" dxfId="84"/>
      <tableStyleElement type="totalRow" dxfId="83"/>
      <tableStyleElement type="lastColumn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695325</xdr:colOff>
      <xdr:row>3</xdr:row>
      <xdr:rowOff>66674</xdr:rowOff>
    </xdr:from>
    <xdr:to>
      <xdr:col>13</xdr:col>
      <xdr:colOff>333375</xdr:colOff>
      <xdr:row>6</xdr:row>
      <xdr:rowOff>47625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5" t="34598" r="3619" b="33769"/>
        <a:stretch/>
      </xdr:blipFill>
      <xdr:spPr>
        <a:xfrm>
          <a:off x="8362950" y="419099"/>
          <a:ext cx="1924050" cy="4667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9" name="Tabla6" displayName="Tabla6" ref="D1:G13" totalsRowShown="0" headerRowDxfId="4" dataDxfId="5">
  <autoFilter ref="D1:G13"/>
  <sortState ref="D2:G13">
    <sortCondition ref="D1:D13"/>
  </sortState>
  <tableColumns count="4">
    <tableColumn id="1" name="DONDE" dataDxfId="9"/>
    <tableColumn id="2" name="CAUSA" dataDxfId="8"/>
    <tableColumn id="3" name="CAUSA DETALLE" dataDxfId="7"/>
    <tableColumn id="4" name="ERROR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6" name="TERRORES" displayName="TERRORES" ref="A1:B7" totalsRowShown="0" headerRowDxfId="81" dataDxfId="80">
  <autoFilter ref="A1:B7"/>
  <tableColumns count="2">
    <tableColumn id="1" name="DESCRIPCION" dataDxfId="79"/>
    <tableColumn id="2" name="RESUMEN" dataDxfId="7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ERROR1" displayName="ERROR1" ref="A3:F18" totalsRowShown="0" headerRowDxfId="77" dataDxfId="76">
  <tableColumns count="6">
    <tableColumn id="1" name="NUM" dataDxfId="75">
      <calculatedColumnFormula>VALUE(LEFT(ERROR1[[#This Row],[ERROR]],SEARCH(";",ERROR1[[#This Row],[ERROR]])-1))</calculatedColumnFormula>
    </tableColumn>
    <tableColumn id="2" name="ERROR"/>
    <tableColumn id="3" name="DESCRIPCION CORTA" dataDxfId="74">
      <calculatedColumnFormula>IF(LEFT(ERROR1[[#This Row],[ERROR]],1)="0",VLOOKUP(MID(ERROR1[[#This Row],[ERROR]],3,SEARCH("00",ERROR1[[#This Row],[ERROR]],3)-3),TERRORES[],2,0),VLOOKUP(RIGHT(ERROR1[[#This Row],[ERROR]],LEN(ERROR1[[#This Row],[ERROR]])-4),TERRORES[],2,0))</calculatedColumnFormula>
    </tableColumn>
    <tableColumn id="4" name="CUIT (OBT)" dataDxfId="73">
      <calculatedColumnFormula>RIGHT(VLOOKUP(VALUE(LEFT(ERROR1[[#This Row],[ERROR]],SEARCH(";",ERROR1[[#This Row],[ERROR]])-1)),TCOMP[[UBIC]:[APELL Y NOMB]],12,0),11)</calculatedColumnFormula>
    </tableColumn>
    <tableColumn id="5" name="PROVEEDOR (OBTENIDO)" dataDxfId="72">
      <calculatedColumnFormula>VLOOKUP(VALUE(LEFT(ERROR1[[#This Row],[ERROR]],SEARCH(";",ERROR1[[#This Row],[ERROR]])-1)),TCOMP[[UBIC]:[APELL Y NOMB]],13,0)</calculatedColumnFormula>
    </tableColumn>
    <tableColumn id="6" name="NUM (OBTENIDO)" dataDxfId="71">
      <calculatedColumnFormula>VLOOKUP(VALUE(LEFT(ERROR1[[#This Row],[ERROR]],SEARCH(";",ERROR1[[#This Row],[ERROR]])-1)),TCOMP[[UBIC]:[APELL Y NOMB]],7,0)&amp;"-"&amp;VLOOKUP(VALUE(LEFT(ERROR1[[#This Row],[ERROR]],SEARCH(";",ERROR1[[#This Row],[ERROR]])-1)),TCOMP[[UBIC]:[APELL Y NOMB]],8,0)&amp;"-"&amp;RIGHT(VLOOKUP(VALUE(LEFT(ERROR1[[#This Row],[ERROR]],SEARCH(";",ERROR1[[#This Row],[ERROR]])-1)),TCOMP[[UBIC]:[APELL Y NOMB]],9,0),8)</calculatedColumnFormula>
    </tableColumn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id="5" name="ERROR2" displayName="ERROR2" ref="A20:E32" totalsRowShown="0" headerRowDxfId="70">
  <tableColumns count="5">
    <tableColumn id="1" name="NUM" dataDxfId="69">
      <calculatedColumnFormula>VALUE(LEFT(ERROR2[[#This Row],[ALICUOTAS]],SEARCH(";",ERROR2[[#This Row],[ALICUOTAS]])-1))</calculatedColumnFormula>
    </tableColumn>
    <tableColumn id="2" name="ALICUOTAS"/>
    <tableColumn id="3" name="tanda 1" dataDxfId="68">
      <calculatedColumnFormula>IF(LEFT(ERROR2[[#This Row],[ALICUOTAS]],1)="0",VLOOKUP(MID(ERROR2[[#This Row],[ALICUOTAS]],3,SEARCH("00",ERROR2[[#This Row],[ALICUOTAS]],3)-3),TERRORES[],2,0),VLOOKUP(RIGHT(ERROR2[[#This Row],[ALICUOTAS]],LEN(ERROR2[[#This Row],[ALICUOTAS]])-4),TERRORES[],2,0))</calculatedColumnFormula>
    </tableColumn>
    <tableColumn id="4" name="ERRORES AMARILLOS" dataDxfId="67"/>
    <tableColumn id="5" name="Columna1" dataDxfId="66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id="7" name="ERROR3" displayName="ERROR3" ref="A34:F61" totalsRowShown="0" headerRowDxfId="65">
  <tableColumns count="6">
    <tableColumn id="1" name="NUM" dataDxfId="64">
      <calculatedColumnFormula>VALUE(LEFT(ERROR2[[#This Row],[ALICUOTAS]],SEARCH(";",ERROR2[[#This Row],[ALICUOTAS]])-1))</calculatedColumnFormula>
    </tableColumn>
    <tableColumn id="2" name="POR GENERAR"/>
    <tableColumn id="3" name="tanda 1"/>
    <tableColumn id="4" name="ERRORES AZUL">
      <calculatedColumnFormula>MID(B35,SEARCH("80-000000",B35)+12,11)</calculatedColumnFormula>
    </tableColumn>
    <tableColumn id="5" name="Columna1">
      <calculatedColumnFormula>VLOOKUP(D35,#REF!,3,0)</calculatedColumnFormula>
    </tableColumn>
    <tableColumn id="6" name="AMBOS">
      <calculatedColumnFormula>MID(B35,SEARCH(" N  ",B35)+4,30)</calculatedColumnFormula>
    </tableColumn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id="2" name="TCOMP" displayName="TCOMP" ref="A4:AI290" totalsRowShown="0" headerRowDxfId="63">
  <autoFilter ref="A4:AI290"/>
  <tableColumns count="35">
    <tableColumn id="54" name="UBIC" dataDxfId="62"/>
    <tableColumn id="1" name="ERR" dataDxfId="61">
      <calculatedColumnFormula>IF(COUNTIF(ERROR1[NUM],TCOMP[[#This Row],[UBIC]])&gt;0,1,0)+IF(COUNTIF(ERROR3[NUM],TCOMP[[#This Row],[UBIC]])&gt;0,1,0)*10</calculatedColumnFormula>
    </tableColumn>
    <tableColumn id="3" name="ERR2" dataDxfId="60">
      <calculatedColumnFormula>COUNTIFS(TALIC[TIPO2],TCOMP[[#This Row],[TIPO4]],TALIC[PV],TCOMP[[#This Row],[PV]],TALIC[NUM],TCOMP[[#This Row],[NUM]],TALIC[IDENT VEND],TCOMP[[#This Row],[DOC o CUIT]],TALIC[ERR],"&gt;1")</calculatedColumnFormula>
    </tableColumn>
    <tableColumn id="29" name="TXT" dataDxfId="59"/>
    <tableColumn id="30" name="FECHA3" dataDxfId="58">
      <calculatedColumnFormula>MID($D5,SUM($D$1:D$1),E$1)</calculatedColumnFormula>
    </tableColumn>
    <tableColumn id="31" name="TIPO4" dataDxfId="12">
      <calculatedColumnFormula>MID($D5,SUM($D$1:E$1),F$1)</calculatedColumnFormula>
    </tableColumn>
    <tableColumn id="2" name="TIPO5" dataDxfId="10">
      <calculatedColumnFormula>VLOOKUP(TCOMP[[#This Row],[TIPO4]],TIPOFACT[],3,0)</calculatedColumnFormula>
    </tableColumn>
    <tableColumn id="32" name="PV" dataDxfId="11">
      <calculatedColumnFormula>MID($D5,SUM($D$1:F$1),H$1)</calculatedColumnFormula>
    </tableColumn>
    <tableColumn id="33" name="NUM" dataDxfId="57">
      <calculatedColumnFormula>MID($D5,SUM($D$1:H$1),I$1)</calculatedColumnFormula>
    </tableColumn>
    <tableColumn id="34" name="NUM DESPACHO" dataDxfId="56">
      <calculatedColumnFormula>MID($D5,SUM($D$1:I$1),J$1)</calculatedColumnFormula>
    </tableColumn>
    <tableColumn id="35" name="COD DOC" dataDxfId="55">
      <calculatedColumnFormula>MID($D5,SUM($D$1:J$1),K$1)</calculatedColumnFormula>
    </tableColumn>
    <tableColumn id="36" name="DOC o CUIT" dataDxfId="54">
      <calculatedColumnFormula>MID($D5,SUM($D$1:K$1),L$1)</calculatedColumnFormula>
    </tableColumn>
    <tableColumn id="37" name="APELL Y NOMB" dataDxfId="53">
      <calculatedColumnFormula>MID($D5,SUM($D$1:L$1),M$1)</calculatedColumnFormula>
    </tableColumn>
    <tableColumn id="38" name="TOTAL" dataDxfId="52">
      <calculatedColumnFormula>MID($D5,SUM($D$1:M$1),N$1)</calculatedColumnFormula>
    </tableColumn>
    <tableColumn id="39" name="NO GRAV" dataDxfId="51">
      <calculatedColumnFormula>MID($D5,SUM($D$1:N$1),O$1)</calculatedColumnFormula>
    </tableColumn>
    <tableColumn id="40" name="EXENTO" dataDxfId="50">
      <calculatedColumnFormula>MID($D5,SUM($D$1:O$1),P$1)</calculatedColumnFormula>
    </tableColumn>
    <tableColumn id="41" name="PERC IVA" dataDxfId="49">
      <calculatedColumnFormula>MID($D5,SUM($D$1:P$1),Q$1)</calculatedColumnFormula>
    </tableColumn>
    <tableColumn id="42" name="IMP NAC" dataDxfId="48">
      <calculatedColumnFormula>MID($D5,SUM($D$1:Q$1),R$1)</calculatedColumnFormula>
    </tableColumn>
    <tableColumn id="43" name="IIBB" dataDxfId="47">
      <calculatedColumnFormula>MID($D5,SUM($D$1:R$1),S$1)</calculatedColumnFormula>
    </tableColumn>
    <tableColumn id="44" name="IMP MUN" dataDxfId="46">
      <calculatedColumnFormula>MID($D5,SUM($D$1:S$1),T$1)</calculatedColumnFormula>
    </tableColumn>
    <tableColumn id="45" name="IMP INT" dataDxfId="45">
      <calculatedColumnFormula>MID($D5,SUM($D$1:T$1),U$1)</calculatedColumnFormula>
    </tableColumn>
    <tableColumn id="46" name="MON" dataDxfId="44">
      <calculatedColumnFormula>MID($D5,SUM($D$1:U$1),V$1)</calculatedColumnFormula>
    </tableColumn>
    <tableColumn id="47" name="TC" dataDxfId="43">
      <calculatedColumnFormula>MID($D5,SUM($D$1:V$1),W$1)</calculatedColumnFormula>
    </tableColumn>
    <tableColumn id="48" name="CANT ALIC" dataDxfId="42">
      <calculatedColumnFormula>MID($D5,SUM($D$1:W$1),X$1)</calculatedColumnFormula>
    </tableColumn>
    <tableColumn id="49" name="COD OPE" dataDxfId="41">
      <calculatedColumnFormula>MID($D5,SUM($D$1:X$1),Y$1)</calculatedColumnFormula>
    </tableColumn>
    <tableColumn id="50" name="CRED FISC COMPUTABLE" dataDxfId="40">
      <calculatedColumnFormula>MID($D5,SUM($D$1:Y$1),Z$1)</calculatedColumnFormula>
    </tableColumn>
    <tableColumn id="51" name="OTROS TRIB" dataDxfId="39">
      <calculatedColumnFormula>MID($D5,SUM($D$1:Z$1),AA$1)</calculatedColumnFormula>
    </tableColumn>
    <tableColumn id="55" name="CUIT EMISOR/CORREDOR" dataDxfId="38">
      <calculatedColumnFormula>MID($D5,SUM($D$1:AA$1),AB$1)</calculatedColumnFormula>
    </tableColumn>
    <tableColumn id="56" name="Den EMI/CORR" dataDxfId="37">
      <calculatedColumnFormula>MID($D5,SUM($D$1:AB$1),AC$1)</calculatedColumnFormula>
    </tableColumn>
    <tableColumn id="57" name="IVA COMIS" dataDxfId="36">
      <calculatedColumnFormula>MID($D5,SUM($D$1:AC$1),AD$1)</calculatedColumnFormula>
    </tableColumn>
    <tableColumn id="52" name="MOD?" dataDxfId="35"/>
    <tableColumn id="53" name="TXT RE ARMADO" dataDxfId="34">
      <calculatedColumnFormula>IF(ISBLANK(AE5),TCOMP[[#This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calculatedColumnFormula>
    </tableColumn>
    <tableColumn id="6" name="PV2" dataDxfId="33" dataCellStyle="Millares">
      <calculatedColumnFormula>TCOMP[[#This Row],[TIPO5]]</calculatedColumnFormula>
    </tableColumn>
    <tableColumn id="5" name="IVA2" dataDxfId="32">
      <calculatedColumnFormula>IF(LEFT(TCOMP[[#This Row],[PV2]],2)="NC",-TCOMP[[#This Row],[CRED FISC COMPUTABLE]]/100,TCOMP[[#This Row],[CRED FISC COMPUTABLE]]/100)</calculatedColumnFormula>
    </tableColumn>
    <tableColumn id="7" name="TOTAL2" dataDxfId="31">
      <calculatedColumnFormula>IF(LEFT(TCOMP[[#This Row],[PV2]],2)="NC",-TCOMP[[#This Row],[TOTAL]]/100,TCOMP[[#This Row],[TOTAL]]/100)</calculatedColumnFormula>
    </tableColumn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id="1" name="TALIC" displayName="TALIC" ref="A3:Q245" totalsRowShown="0" headerRowDxfId="30">
  <autoFilter ref="A3:Q245"/>
  <tableColumns count="17">
    <tableColumn id="25" name="UBIC" dataDxfId="29"/>
    <tableColumn id="3" name="ERR" dataDxfId="28">
      <calculatedColumnFormula>SUMIFS(TCOMP[ERR],TCOMP[DOC o CUIT],TALIC[[#This Row],[IDENT VEND]],TCOMP[PV],TALIC[[#This Row],[PV]],TCOMP[NUM],TALIC[[#This Row],[NUM]],TCOMP[TIPO4],TALIC[[#This Row],[TIPO2]])+IF(COUNTIF(ERROR2[NUM],TALIC[[#This Row],[UBIC]])&gt;0,1,0)*2</calculatedColumnFormula>
    </tableColumn>
    <tableColumn id="26" name="TXT" dataDxfId="27"/>
    <tableColumn id="27" name="TIPO2" dataDxfId="26">
      <calculatedColumnFormula>MID($C4,SUM($C$1:C$1),D$1)</calculatedColumnFormula>
    </tableColumn>
    <tableColumn id="4" name="TIPO3" dataDxfId="25">
      <calculatedColumnFormula>VLOOKUP(TALIC[[#This Row],[TIPO2]],TIPOFACT[],3,0)</calculatedColumnFormula>
    </tableColumn>
    <tableColumn id="28" name="PV" dataDxfId="24">
      <calculatedColumnFormula>MID($C4,SUM($C$1:D$1),F$1)</calculatedColumnFormula>
    </tableColumn>
    <tableColumn id="29" name="NUM" dataDxfId="23">
      <calculatedColumnFormula>MID($C4,SUM($C$1:F$1),G$1)</calculatedColumnFormula>
    </tableColumn>
    <tableColumn id="1" name="COD VEND" dataDxfId="22">
      <calculatedColumnFormula>MID($C4,SUM($C$1:G$1),H$1)</calculatedColumnFormula>
    </tableColumn>
    <tableColumn id="2" name="IDENT VEND" dataDxfId="21">
      <calculatedColumnFormula>MID($C4,SUM($C$1:H$1),I$1)</calculatedColumnFormula>
    </tableColumn>
    <tableColumn id="30" name="GRAV" dataDxfId="20">
      <calculatedColumnFormula>MID($C4,SUM($C$1:I$1),J$1)</calculatedColumnFormula>
    </tableColumn>
    <tableColumn id="31" name="ALIC" dataDxfId="19">
      <calculatedColumnFormula>MID($C4,SUM($C$1:J$1),K$1)</calculatedColumnFormula>
    </tableColumn>
    <tableColumn id="32" name="IVA3" dataDxfId="18">
      <calculatedColumnFormula>MID($C4,SUM($C$1:K$1),L$1)</calculatedColumnFormula>
    </tableColumn>
    <tableColumn id="33" name="IND" dataDxfId="17"/>
    <tableColumn id="34" name="TXT REARMADO" dataDxfId="16">
      <calculatedColumnFormula>IF(ISBLANK(M4),C4,D4&amp;F4&amp;G4&amp;H4&amp;I4&amp;J4&amp;TALIC[[#This Row],[ALIC]]&amp;TALIC[[#This Row],[IVA3]])</calculatedColumnFormula>
    </tableColumn>
    <tableColumn id="5" name="*IVA" dataDxfId="15">
      <calculatedColumnFormula>TALIC[[#This Row],[IVA3]]/100</calculatedColumnFormula>
    </tableColumn>
    <tableColumn id="7" name="G" dataDxfId="14">
      <calculatedColumnFormula>VALUE(TALIC[[#This Row],[GRAV]])/100</calculatedColumnFormula>
    </tableColumn>
    <tableColumn id="8" name="Columna1" dataDxfId="13" dataCellStyle="Porcentaje">
      <calculatedColumnFormula>+TALIC[[#This Row],[*IVA]]/TALIC[[#This Row],[G]]</calculatedColumnFormula>
    </tableColumn>
  </tableColumns>
  <tableStyleInfo name="TableStyleLight1" showFirstColumn="0" showLastColumn="0" showRowStripes="0" showColumnStripes="0"/>
</table>
</file>

<file path=xl/tables/table8.xml><?xml version="1.0" encoding="utf-8"?>
<table xmlns="http://schemas.openxmlformats.org/spreadsheetml/2006/main" id="8" name="TIPOFACT" displayName="TIPOFACT" ref="A3:C76" totalsRowShown="0" dataDxfId="0">
  <autoFilter ref="A3:C76"/>
  <tableColumns count="3">
    <tableColumn id="1" name="Código" dataDxfId="3"/>
    <tableColumn id="2" name="Descripción" dataDxfId="2"/>
    <tableColumn id="3" name="ABR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selection activeCell="F8" sqref="F8"/>
    </sheetView>
  </sheetViews>
  <sheetFormatPr baseColWidth="10" defaultRowHeight="12.75" x14ac:dyDescent="0.2"/>
  <cols>
    <col min="1" max="1" width="2.7109375" bestFit="1" customWidth="1"/>
    <col min="3" max="3" width="19.85546875" customWidth="1"/>
    <col min="4" max="4" width="12.42578125" customWidth="1"/>
  </cols>
  <sheetData>
    <row r="1" spans="2:18" ht="13.5" thickBot="1" x14ac:dyDescent="0.25">
      <c r="B1" s="1" t="s">
        <v>1535</v>
      </c>
      <c r="C1" s="1"/>
    </row>
    <row r="2" spans="2:18" ht="15" x14ac:dyDescent="0.25">
      <c r="B2" s="1" t="s">
        <v>1536</v>
      </c>
      <c r="C2" s="1"/>
      <c r="K2" s="82" t="s">
        <v>1591</v>
      </c>
      <c r="L2" s="83"/>
      <c r="M2" s="83"/>
      <c r="N2" s="83"/>
      <c r="O2" s="84"/>
    </row>
    <row r="3" spans="2:18" x14ac:dyDescent="0.2">
      <c r="B3" s="1" t="s">
        <v>1541</v>
      </c>
      <c r="C3" s="1"/>
      <c r="J3" s="81"/>
      <c r="K3" s="85" t="s">
        <v>1592</v>
      </c>
      <c r="L3" s="86"/>
      <c r="M3" s="86"/>
      <c r="N3" s="86"/>
      <c r="O3" s="87"/>
      <c r="P3" s="81"/>
      <c r="Q3" s="81"/>
      <c r="R3" s="81"/>
    </row>
    <row r="4" spans="2:18" x14ac:dyDescent="0.2">
      <c r="B4" s="78" t="s">
        <v>1567</v>
      </c>
      <c r="C4" s="1"/>
      <c r="K4" s="85"/>
      <c r="L4" s="88"/>
      <c r="M4" s="88"/>
      <c r="N4" s="88"/>
      <c r="O4" s="89"/>
      <c r="P4" s="81"/>
      <c r="Q4" s="81"/>
      <c r="R4" s="81"/>
    </row>
    <row r="5" spans="2:18" x14ac:dyDescent="0.2">
      <c r="B5" s="43" t="s">
        <v>1537</v>
      </c>
      <c r="C5" s="43"/>
      <c r="K5" s="85"/>
      <c r="L5" s="88"/>
      <c r="M5" s="86"/>
      <c r="N5" s="88"/>
      <c r="O5" s="89"/>
      <c r="P5" s="81"/>
      <c r="Q5" s="81"/>
      <c r="R5" s="81"/>
    </row>
    <row r="6" spans="2:18" x14ac:dyDescent="0.2">
      <c r="J6" s="81"/>
      <c r="K6" s="90"/>
      <c r="L6" s="88"/>
      <c r="M6" s="86"/>
      <c r="N6" s="88"/>
      <c r="O6" s="89"/>
      <c r="P6" s="81"/>
      <c r="Q6" s="81"/>
      <c r="R6" s="81"/>
    </row>
    <row r="7" spans="2:18" ht="13.5" thickBot="1" x14ac:dyDescent="0.25">
      <c r="B7" s="61" t="s">
        <v>1548</v>
      </c>
      <c r="C7" s="61"/>
      <c r="D7" s="61"/>
      <c r="E7" s="61"/>
      <c r="F7" s="61"/>
      <c r="G7" s="61"/>
      <c r="H7" s="61"/>
      <c r="I7" s="61"/>
      <c r="J7" s="81"/>
      <c r="K7" s="91"/>
      <c r="L7" s="92"/>
      <c r="M7" s="93"/>
      <c r="N7" s="92"/>
      <c r="O7" s="94"/>
      <c r="P7" s="81"/>
      <c r="Q7" s="81"/>
      <c r="R7" s="81"/>
    </row>
    <row r="8" spans="2:18" x14ac:dyDescent="0.2">
      <c r="B8" s="63" t="s">
        <v>1549</v>
      </c>
      <c r="C8" s="64" t="s">
        <v>1560</v>
      </c>
      <c r="D8" s="65" t="s">
        <v>1555</v>
      </c>
      <c r="E8" s="65" t="s">
        <v>1550</v>
      </c>
      <c r="F8" s="62"/>
      <c r="G8" s="62"/>
      <c r="H8" s="62"/>
      <c r="I8" s="62"/>
      <c r="J8" s="62"/>
      <c r="K8" s="62"/>
      <c r="L8" s="62"/>
    </row>
    <row r="9" spans="2:18" x14ac:dyDescent="0.2">
      <c r="B9" s="62"/>
      <c r="C9" s="61"/>
      <c r="D9" s="62"/>
      <c r="E9" s="65" t="s">
        <v>1551</v>
      </c>
      <c r="F9" s="62"/>
      <c r="G9" s="62"/>
      <c r="H9" s="62"/>
      <c r="I9" s="62"/>
      <c r="J9" s="62"/>
      <c r="K9" s="62"/>
      <c r="L9" s="62"/>
    </row>
    <row r="10" spans="2:18" x14ac:dyDescent="0.2">
      <c r="B10" s="62"/>
      <c r="C10" s="61"/>
      <c r="D10" s="62"/>
      <c r="E10" s="66" t="s">
        <v>1566</v>
      </c>
      <c r="F10" s="62"/>
      <c r="G10" s="62"/>
      <c r="H10" s="62"/>
      <c r="I10" s="62"/>
      <c r="J10" s="62"/>
      <c r="K10" s="62"/>
      <c r="L10" s="62"/>
    </row>
    <row r="11" spans="2:18" ht="26.25" customHeight="1" x14ac:dyDescent="0.2">
      <c r="B11" s="67" t="s">
        <v>1549</v>
      </c>
      <c r="C11" s="68" t="s">
        <v>1533</v>
      </c>
      <c r="D11" s="65" t="s">
        <v>1552</v>
      </c>
      <c r="E11" s="69" t="s">
        <v>1553</v>
      </c>
      <c r="F11" s="69"/>
      <c r="G11" s="69"/>
      <c r="H11" s="69"/>
      <c r="I11" s="69"/>
      <c r="J11" s="69"/>
      <c r="K11" s="69"/>
      <c r="L11" s="69"/>
    </row>
    <row r="12" spans="2:18" x14ac:dyDescent="0.2">
      <c r="B12" s="70" t="s">
        <v>1549</v>
      </c>
      <c r="C12" s="71" t="s">
        <v>2</v>
      </c>
      <c r="D12" s="65" t="s">
        <v>1555</v>
      </c>
      <c r="E12" s="65" t="s">
        <v>1556</v>
      </c>
      <c r="F12" s="62"/>
      <c r="G12" s="62"/>
      <c r="H12" s="62"/>
      <c r="I12" s="62"/>
      <c r="J12" s="62"/>
      <c r="K12" s="62"/>
      <c r="L12" s="62"/>
    </row>
    <row r="13" spans="2:18" x14ac:dyDescent="0.2">
      <c r="B13" s="72" t="s">
        <v>1549</v>
      </c>
      <c r="C13" s="73" t="s">
        <v>1561</v>
      </c>
      <c r="D13" s="65" t="s">
        <v>1552</v>
      </c>
      <c r="E13" s="65" t="s">
        <v>1554</v>
      </c>
      <c r="F13" s="62"/>
      <c r="G13" s="62"/>
      <c r="H13" s="62"/>
      <c r="I13" s="62"/>
      <c r="J13" s="62"/>
      <c r="K13" s="62"/>
      <c r="L13" s="62"/>
    </row>
    <row r="14" spans="2:18" x14ac:dyDescent="0.2">
      <c r="B14" s="79" t="s">
        <v>1549</v>
      </c>
      <c r="C14" s="80" t="s">
        <v>1581</v>
      </c>
      <c r="D14" s="65" t="s">
        <v>1552</v>
      </c>
      <c r="E14" s="65" t="s">
        <v>1582</v>
      </c>
      <c r="F14" s="62"/>
      <c r="G14" s="62"/>
      <c r="H14" s="62"/>
      <c r="I14" s="62"/>
      <c r="J14" s="62"/>
      <c r="K14" s="62"/>
      <c r="L14" s="62"/>
    </row>
    <row r="15" spans="2:18" x14ac:dyDescent="0.2">
      <c r="B15" s="74" t="s">
        <v>1549</v>
      </c>
      <c r="C15" s="75" t="s">
        <v>1562</v>
      </c>
      <c r="D15" s="65" t="s">
        <v>1555</v>
      </c>
      <c r="E15" s="65" t="s">
        <v>1557</v>
      </c>
      <c r="F15" s="62"/>
      <c r="G15" s="62"/>
      <c r="H15" s="62"/>
      <c r="I15" s="62"/>
      <c r="J15" s="62"/>
      <c r="K15" s="62"/>
      <c r="L15" s="62"/>
    </row>
    <row r="16" spans="2:18" x14ac:dyDescent="0.2">
      <c r="B16" s="76" t="s">
        <v>1549</v>
      </c>
      <c r="C16" s="77" t="s">
        <v>23</v>
      </c>
      <c r="D16" s="65" t="s">
        <v>1552</v>
      </c>
      <c r="E16" s="65" t="s">
        <v>1558</v>
      </c>
      <c r="F16" s="62"/>
      <c r="G16" s="62"/>
      <c r="H16" s="62"/>
      <c r="I16" s="62"/>
      <c r="J16" s="62"/>
      <c r="K16" s="62"/>
      <c r="L16" s="62"/>
    </row>
    <row r="18" spans="1:12" x14ac:dyDescent="0.2">
      <c r="B18" s="60" t="s">
        <v>1559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</row>
    <row r="19" spans="1:12" x14ac:dyDescent="0.2">
      <c r="A19" s="1" t="s">
        <v>1534</v>
      </c>
      <c r="B19" s="44" t="s">
        <v>1563</v>
      </c>
      <c r="C19" s="44"/>
    </row>
    <row r="20" spans="1:12" x14ac:dyDescent="0.2">
      <c r="A20" s="1" t="s">
        <v>1540</v>
      </c>
      <c r="B20" s="1" t="s">
        <v>1565</v>
      </c>
      <c r="C20" s="1"/>
    </row>
    <row r="21" spans="1:12" x14ac:dyDescent="0.2">
      <c r="C21" s="45" t="s">
        <v>1542</v>
      </c>
    </row>
    <row r="22" spans="1:12" x14ac:dyDescent="0.2">
      <c r="C22" s="45" t="s">
        <v>1568</v>
      </c>
    </row>
    <row r="23" spans="1:12" x14ac:dyDescent="0.2">
      <c r="A23" s="1" t="s">
        <v>1543</v>
      </c>
      <c r="B23" s="1" t="s">
        <v>1544</v>
      </c>
      <c r="C23" s="1"/>
    </row>
    <row r="24" spans="1:12" x14ac:dyDescent="0.2">
      <c r="A24" s="1" t="s">
        <v>1545</v>
      </c>
      <c r="B24" s="1" t="s">
        <v>1547</v>
      </c>
      <c r="C24" s="1"/>
    </row>
    <row r="25" spans="1:12" x14ac:dyDescent="0.2">
      <c r="D25" s="46" t="s">
        <v>1546</v>
      </c>
    </row>
    <row r="26" spans="1:12" x14ac:dyDescent="0.2">
      <c r="D26" s="1" t="s">
        <v>1569</v>
      </c>
    </row>
    <row r="27" spans="1:12" x14ac:dyDescent="0.2">
      <c r="A27" s="1"/>
      <c r="D27" s="1" t="s">
        <v>1571</v>
      </c>
    </row>
    <row r="28" spans="1:12" x14ac:dyDescent="0.2">
      <c r="A28" s="1" t="s">
        <v>1570</v>
      </c>
      <c r="B28" s="1" t="s">
        <v>1572</v>
      </c>
    </row>
    <row r="29" spans="1:12" x14ac:dyDescent="0.2">
      <c r="A29" s="1" t="s">
        <v>1573</v>
      </c>
      <c r="B29" s="1" t="s">
        <v>1574</v>
      </c>
    </row>
    <row r="30" spans="1:12" x14ac:dyDescent="0.2">
      <c r="A30" s="1" t="s">
        <v>1575</v>
      </c>
      <c r="B30" s="1" t="s">
        <v>1576</v>
      </c>
    </row>
    <row r="32" spans="1:12" x14ac:dyDescent="0.2">
      <c r="B32" s="60" t="s">
        <v>1577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</row>
    <row r="33" spans="1:12" x14ac:dyDescent="0.2">
      <c r="B33" s="1" t="s">
        <v>1578</v>
      </c>
    </row>
    <row r="35" spans="1:12" x14ac:dyDescent="0.2">
      <c r="A35" s="1" t="s">
        <v>1534</v>
      </c>
      <c r="B35" s="1" t="s">
        <v>1579</v>
      </c>
    </row>
    <row r="36" spans="1:12" x14ac:dyDescent="0.2">
      <c r="A36" s="1" t="s">
        <v>1540</v>
      </c>
      <c r="B36" s="1" t="s">
        <v>1580</v>
      </c>
    </row>
    <row r="37" spans="1:12" x14ac:dyDescent="0.2">
      <c r="A37" s="1" t="s">
        <v>1543</v>
      </c>
      <c r="B37" s="1" t="s">
        <v>1583</v>
      </c>
    </row>
    <row r="38" spans="1:12" x14ac:dyDescent="0.2">
      <c r="A38" s="1" t="s">
        <v>1545</v>
      </c>
      <c r="B38" s="1" t="s">
        <v>1584</v>
      </c>
    </row>
    <row r="39" spans="1:12" x14ac:dyDescent="0.2">
      <c r="A39" s="1" t="s">
        <v>1570</v>
      </c>
      <c r="B39" s="1" t="s">
        <v>1585</v>
      </c>
    </row>
    <row r="40" spans="1:12" x14ac:dyDescent="0.2">
      <c r="A40" s="1" t="s">
        <v>1573</v>
      </c>
      <c r="B40" s="1" t="s">
        <v>1586</v>
      </c>
    </row>
    <row r="41" spans="1:12" x14ac:dyDescent="0.2">
      <c r="A41" s="1" t="s">
        <v>1575</v>
      </c>
      <c r="B41" s="1" t="s">
        <v>1587</v>
      </c>
    </row>
    <row r="42" spans="1:12" x14ac:dyDescent="0.2">
      <c r="A42" s="1"/>
      <c r="B42" s="1"/>
    </row>
    <row r="43" spans="1:12" x14ac:dyDescent="0.2">
      <c r="B43" s="78" t="s">
        <v>1588</v>
      </c>
    </row>
    <row r="44" spans="1:12" x14ac:dyDescent="0.2">
      <c r="B44" s="1" t="s">
        <v>1589</v>
      </c>
    </row>
    <row r="45" spans="1:12" x14ac:dyDescent="0.2">
      <c r="B45" s="1"/>
    </row>
    <row r="46" spans="1:12" x14ac:dyDescent="0.2">
      <c r="B46" s="60" t="s">
        <v>1590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</row>
    <row r="47" spans="1:12" x14ac:dyDescent="0.2">
      <c r="B47" s="1" t="s">
        <v>1531</v>
      </c>
      <c r="C47" s="1" t="s">
        <v>1530</v>
      </c>
      <c r="D47" s="1" t="s">
        <v>1532</v>
      </c>
    </row>
    <row r="48" spans="1:12" x14ac:dyDescent="0.2">
      <c r="B48" s="1" t="s">
        <v>1531</v>
      </c>
      <c r="C48" s="1" t="s">
        <v>1538</v>
      </c>
      <c r="D48" s="1" t="s">
        <v>1539</v>
      </c>
    </row>
  </sheetData>
  <sheetProtection password="B709" sheet="1" objects="1" scenarios="1"/>
  <mergeCells count="1"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C1" workbookViewId="0">
      <selection activeCell="G7" sqref="G7"/>
    </sheetView>
  </sheetViews>
  <sheetFormatPr baseColWidth="10" defaultRowHeight="12.75" x14ac:dyDescent="0.2"/>
  <cols>
    <col min="1" max="2" width="3.85546875" hidden="1" customWidth="1"/>
    <col min="3" max="3" width="14.7109375" customWidth="1"/>
    <col min="6" max="6" width="16.85546875" customWidth="1"/>
    <col min="7" max="7" width="97.5703125" customWidth="1"/>
  </cols>
  <sheetData>
    <row r="1" spans="1:7" x14ac:dyDescent="0.2">
      <c r="A1" s="1" t="s">
        <v>57</v>
      </c>
      <c r="B1" s="1" t="s">
        <v>58</v>
      </c>
      <c r="D1" s="95" t="s">
        <v>1492</v>
      </c>
      <c r="E1" s="95" t="s">
        <v>1493</v>
      </c>
      <c r="F1" s="95" t="s">
        <v>1494</v>
      </c>
      <c r="G1" s="95" t="s">
        <v>52</v>
      </c>
    </row>
    <row r="2" spans="1:7" x14ac:dyDescent="0.2">
      <c r="A2" s="1" t="s">
        <v>54</v>
      </c>
      <c r="B2" s="9" t="s">
        <v>65</v>
      </c>
      <c r="D2" s="95" t="s">
        <v>1490</v>
      </c>
      <c r="E2" s="96" t="s">
        <v>1500</v>
      </c>
      <c r="F2" s="97" t="s">
        <v>1501</v>
      </c>
      <c r="G2" s="98" t="s">
        <v>1496</v>
      </c>
    </row>
    <row r="3" spans="1:7" x14ac:dyDescent="0.2">
      <c r="A3" s="1" t="s">
        <v>55</v>
      </c>
      <c r="B3" s="9" t="s">
        <v>66</v>
      </c>
      <c r="D3" s="95" t="s">
        <v>1490</v>
      </c>
      <c r="E3" s="96" t="s">
        <v>1505</v>
      </c>
      <c r="F3" s="97" t="s">
        <v>1502</v>
      </c>
      <c r="G3" s="98" t="s">
        <v>1497</v>
      </c>
    </row>
    <row r="4" spans="1:7" x14ac:dyDescent="0.2">
      <c r="A4" s="1" t="s">
        <v>56</v>
      </c>
      <c r="B4" s="9" t="s">
        <v>64</v>
      </c>
      <c r="D4" s="95" t="s">
        <v>1490</v>
      </c>
      <c r="E4" s="96" t="s">
        <v>1503</v>
      </c>
      <c r="F4" s="97" t="s">
        <v>64</v>
      </c>
      <c r="G4" s="98" t="s">
        <v>1498</v>
      </c>
    </row>
    <row r="5" spans="1:7" x14ac:dyDescent="0.2">
      <c r="A5" s="1" t="s">
        <v>69</v>
      </c>
      <c r="B5" s="13" t="s">
        <v>63</v>
      </c>
      <c r="D5" s="95" t="s">
        <v>1490</v>
      </c>
      <c r="E5" s="96" t="s">
        <v>19</v>
      </c>
      <c r="F5" s="97" t="s">
        <v>1507</v>
      </c>
      <c r="G5" s="99" t="s">
        <v>1499</v>
      </c>
    </row>
    <row r="6" spans="1:7" x14ac:dyDescent="0.2">
      <c r="A6" s="1" t="s">
        <v>67</v>
      </c>
      <c r="B6" s="13" t="s">
        <v>68</v>
      </c>
      <c r="D6" s="95" t="s">
        <v>1490</v>
      </c>
      <c r="E6" s="96" t="s">
        <v>4</v>
      </c>
      <c r="F6" s="97" t="s">
        <v>1506</v>
      </c>
      <c r="G6" s="99" t="s">
        <v>1504</v>
      </c>
    </row>
    <row r="7" spans="1:7" x14ac:dyDescent="0.2">
      <c r="A7" s="1" t="s">
        <v>71</v>
      </c>
      <c r="B7" s="9" t="s">
        <v>72</v>
      </c>
      <c r="D7" s="95" t="s">
        <v>1490</v>
      </c>
      <c r="E7" s="96" t="s">
        <v>1522</v>
      </c>
      <c r="F7" s="95" t="s">
        <v>1523</v>
      </c>
      <c r="G7" s="99" t="s">
        <v>1521</v>
      </c>
    </row>
    <row r="8" spans="1:7" x14ac:dyDescent="0.2">
      <c r="D8" s="95" t="s">
        <v>1495</v>
      </c>
      <c r="E8" s="96" t="s">
        <v>6</v>
      </c>
      <c r="F8" s="95" t="s">
        <v>1515</v>
      </c>
      <c r="G8" s="99" t="s">
        <v>1511</v>
      </c>
    </row>
    <row r="9" spans="1:7" x14ac:dyDescent="0.2">
      <c r="D9" s="95" t="s">
        <v>1495</v>
      </c>
      <c r="E9" s="96" t="s">
        <v>1518</v>
      </c>
      <c r="F9" s="95" t="s">
        <v>1516</v>
      </c>
      <c r="G9" s="99" t="s">
        <v>1510</v>
      </c>
    </row>
    <row r="10" spans="1:7" x14ac:dyDescent="0.2">
      <c r="D10" s="95" t="s">
        <v>1495</v>
      </c>
      <c r="E10" s="96" t="s">
        <v>1518</v>
      </c>
      <c r="F10" s="95" t="s">
        <v>1517</v>
      </c>
      <c r="G10" s="99" t="s">
        <v>1512</v>
      </c>
    </row>
    <row r="11" spans="1:7" x14ac:dyDescent="0.2">
      <c r="D11" s="95" t="s">
        <v>1495</v>
      </c>
      <c r="E11" s="96" t="s">
        <v>6</v>
      </c>
      <c r="F11" s="95" t="s">
        <v>1519</v>
      </c>
      <c r="G11" s="99" t="s">
        <v>1513</v>
      </c>
    </row>
    <row r="12" spans="1:7" x14ac:dyDescent="0.2">
      <c r="D12" s="95" t="s">
        <v>1495</v>
      </c>
      <c r="E12" s="96" t="s">
        <v>6</v>
      </c>
      <c r="F12" s="95" t="s">
        <v>1520</v>
      </c>
      <c r="G12" s="99" t="s">
        <v>1514</v>
      </c>
    </row>
    <row r="13" spans="1:7" x14ac:dyDescent="0.2">
      <c r="D13" s="95" t="s">
        <v>1491</v>
      </c>
      <c r="E13" s="96" t="s">
        <v>6</v>
      </c>
      <c r="F13" s="95" t="s">
        <v>1509</v>
      </c>
      <c r="G13" s="99" t="s">
        <v>1508</v>
      </c>
    </row>
  </sheetData>
  <sheetProtection password="B709" sheet="1" objects="1" scenarios="1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C10" sqref="C10"/>
    </sheetView>
  </sheetViews>
  <sheetFormatPr baseColWidth="10" defaultRowHeight="12.75" x14ac:dyDescent="0.2"/>
  <cols>
    <col min="1" max="1" width="9.85546875" customWidth="1"/>
    <col min="2" max="2" width="24.85546875" customWidth="1"/>
    <col min="3" max="3" width="35.140625" customWidth="1"/>
    <col min="4" max="4" width="17" customWidth="1"/>
    <col min="5" max="5" width="27.85546875" customWidth="1"/>
    <col min="6" max="6" width="26.140625" customWidth="1"/>
  </cols>
  <sheetData>
    <row r="1" spans="1:6" x14ac:dyDescent="0.2">
      <c r="B1" s="1" t="s">
        <v>70</v>
      </c>
    </row>
    <row r="3" spans="1:6" s="5" customFormat="1" x14ac:dyDescent="0.2">
      <c r="A3" s="9" t="s">
        <v>4</v>
      </c>
      <c r="B3" s="9" t="s">
        <v>52</v>
      </c>
      <c r="C3" s="9" t="s">
        <v>59</v>
      </c>
      <c r="D3" s="9" t="s">
        <v>60</v>
      </c>
      <c r="E3" s="9" t="s">
        <v>61</v>
      </c>
      <c r="F3" s="9" t="s">
        <v>62</v>
      </c>
    </row>
    <row r="4" spans="1:6" x14ac:dyDescent="0.2">
      <c r="A4" s="21" t="e">
        <f>VALUE(LEFT(ERROR1[[#This Row],[ERROR]],SEARCH(";",ERROR1[[#This Row],[ERROR]])-1))</f>
        <v>#VALUE!</v>
      </c>
      <c r="C4" s="8" t="e">
        <f>IF(LEFT(ERROR1[[#This Row],[ERROR]],1)="0",VLOOKUP(MID(ERROR1[[#This Row],[ERROR]],3,SEARCH("00",ERROR1[[#This Row],[ERROR]],3)-3),TERRORES[],2,0),VLOOKUP(RIGHT(ERROR1[[#This Row],[ERROR]],LEN(ERROR1[[#This Row],[ERROR]])-4),TERRORES[],2,0))</f>
        <v>#VALUE!</v>
      </c>
      <c r="D4" s="20" t="e">
        <f>RIGHT(VLOOKUP(VALUE(LEFT(ERROR1[[#This Row],[ERROR]],SEARCH(";",ERROR1[[#This Row],[ERROR]])-1)),TCOMP[[UBIC]:[APELL Y NOMB]],12,0),11)</f>
        <v>#VALUE!</v>
      </c>
      <c r="E4" s="20" t="e">
        <f>VLOOKUP(VALUE(LEFT(ERROR1[[#This Row],[ERROR]],SEARCH(";",ERROR1[[#This Row],[ERROR]])-1)),TCOMP[[UBIC]:[APELL Y NOMB]],13,0)</f>
        <v>#VALUE!</v>
      </c>
      <c r="F4" s="20" t="e">
        <f>VLOOKUP(VALUE(LEFT(ERROR1[[#This Row],[ERROR]],SEARCH(";",ERROR1[[#This Row],[ERROR]])-1)),TCOMP[[UBIC]:[APELL Y NOMB]],7,0)&amp;"-"&amp;VLOOKUP(VALUE(LEFT(ERROR1[[#This Row],[ERROR]],SEARCH(";",ERROR1[[#This Row],[ERROR]])-1)),TCOMP[[UBIC]:[APELL Y NOMB]],8,0)&amp;"-"&amp;RIGHT(VLOOKUP(VALUE(LEFT(ERROR1[[#This Row],[ERROR]],SEARCH(";",ERROR1[[#This Row],[ERROR]])-1)),TCOMP[[UBIC]:[APELL Y NOMB]],9,0),8)</f>
        <v>#VALUE!</v>
      </c>
    </row>
    <row r="5" spans="1:6" x14ac:dyDescent="0.2">
      <c r="A5" s="21" t="e">
        <f>VALUE(LEFT(ERROR1[[#This Row],[ERROR]],SEARCH(";",ERROR1[[#This Row],[ERROR]])-1))</f>
        <v>#VALUE!</v>
      </c>
      <c r="C5" s="8" t="e">
        <f>IF(LEFT(ERROR1[[#This Row],[ERROR]],1)="0",VLOOKUP(MID(ERROR1[[#This Row],[ERROR]],3,SEARCH("00",ERROR1[[#This Row],[ERROR]],3)-3),TERRORES[],2,0),VLOOKUP(RIGHT(ERROR1[[#This Row],[ERROR]],LEN(ERROR1[[#This Row],[ERROR]])-4),TERRORES[],2,0))</f>
        <v>#VALUE!</v>
      </c>
      <c r="D5" s="20" t="e">
        <f>RIGHT(VLOOKUP(VALUE(LEFT(ERROR1[[#This Row],[ERROR]],SEARCH(";",ERROR1[[#This Row],[ERROR]])-1)),TCOMP[[UBIC]:[APELL Y NOMB]],12,0),11)</f>
        <v>#VALUE!</v>
      </c>
      <c r="E5" s="20" t="e">
        <f>VLOOKUP(VALUE(LEFT(ERROR1[[#This Row],[ERROR]],SEARCH(";",ERROR1[[#This Row],[ERROR]])-1)),TCOMP[[UBIC]:[APELL Y NOMB]],13,0)</f>
        <v>#VALUE!</v>
      </c>
      <c r="F5" s="20" t="e">
        <f>VLOOKUP(VALUE(LEFT(ERROR1[[#This Row],[ERROR]],SEARCH(";",ERROR1[[#This Row],[ERROR]])-1)),TCOMP[[UBIC]:[APELL Y NOMB]],7,0)&amp;"-"&amp;VLOOKUP(VALUE(LEFT(ERROR1[[#This Row],[ERROR]],SEARCH(";",ERROR1[[#This Row],[ERROR]])-1)),TCOMP[[UBIC]:[APELL Y NOMB]],8,0)&amp;"-"&amp;RIGHT(VLOOKUP(VALUE(LEFT(ERROR1[[#This Row],[ERROR]],SEARCH(";",ERROR1[[#This Row],[ERROR]])-1)),TCOMP[[UBIC]:[APELL Y NOMB]],9,0),8)</f>
        <v>#VALUE!</v>
      </c>
    </row>
    <row r="6" spans="1:6" x14ac:dyDescent="0.2">
      <c r="A6" s="21" t="e">
        <f>VALUE(LEFT(ERROR1[[#This Row],[ERROR]],SEARCH(";",ERROR1[[#This Row],[ERROR]])-1))</f>
        <v>#VALUE!</v>
      </c>
      <c r="C6" s="8" t="e">
        <f>IF(LEFT(ERROR1[[#This Row],[ERROR]],1)="0",VLOOKUP(MID(ERROR1[[#This Row],[ERROR]],3,SEARCH("00",ERROR1[[#This Row],[ERROR]],3)-3),TERRORES[],2,0),VLOOKUP(RIGHT(ERROR1[[#This Row],[ERROR]],LEN(ERROR1[[#This Row],[ERROR]])-4),TERRORES[],2,0))</f>
        <v>#VALUE!</v>
      </c>
      <c r="D6" s="20" t="e">
        <f>RIGHT(VLOOKUP(VALUE(LEFT(ERROR1[[#This Row],[ERROR]],SEARCH(";",ERROR1[[#This Row],[ERROR]])-1)),TCOMP[[UBIC]:[APELL Y NOMB]],12,0),11)</f>
        <v>#VALUE!</v>
      </c>
      <c r="E6" s="20" t="e">
        <f>VLOOKUP(VALUE(LEFT(ERROR1[[#This Row],[ERROR]],SEARCH(";",ERROR1[[#This Row],[ERROR]])-1)),TCOMP[[UBIC]:[APELL Y NOMB]],13,0)</f>
        <v>#VALUE!</v>
      </c>
      <c r="F6" s="20" t="e">
        <f>VLOOKUP(VALUE(LEFT(ERROR1[[#This Row],[ERROR]],SEARCH(";",ERROR1[[#This Row],[ERROR]])-1)),TCOMP[[UBIC]:[APELL Y NOMB]],7,0)&amp;"-"&amp;VLOOKUP(VALUE(LEFT(ERROR1[[#This Row],[ERROR]],SEARCH(";",ERROR1[[#This Row],[ERROR]])-1)),TCOMP[[UBIC]:[APELL Y NOMB]],8,0)&amp;"-"&amp;RIGHT(VLOOKUP(VALUE(LEFT(ERROR1[[#This Row],[ERROR]],SEARCH(";",ERROR1[[#This Row],[ERROR]])-1)),TCOMP[[UBIC]:[APELL Y NOMB]],9,0),8)</f>
        <v>#VALUE!</v>
      </c>
    </row>
    <row r="7" spans="1:6" x14ac:dyDescent="0.2">
      <c r="A7" s="21" t="e">
        <f>VALUE(LEFT(ERROR1[[#This Row],[ERROR]],SEARCH(";",ERROR1[[#This Row],[ERROR]])-1))</f>
        <v>#VALUE!</v>
      </c>
      <c r="C7" s="8" t="e">
        <f>IF(LEFT(ERROR1[[#This Row],[ERROR]],1)="0",VLOOKUP(MID(ERROR1[[#This Row],[ERROR]],3,SEARCH("00",ERROR1[[#This Row],[ERROR]],3)-3),TERRORES[],2,0),VLOOKUP(RIGHT(ERROR1[[#This Row],[ERROR]],LEN(ERROR1[[#This Row],[ERROR]])-4),TERRORES[],2,0))</f>
        <v>#VALUE!</v>
      </c>
      <c r="D7" s="20" t="e">
        <f>RIGHT(VLOOKUP(VALUE(LEFT(ERROR1[[#This Row],[ERROR]],SEARCH(";",ERROR1[[#This Row],[ERROR]])-1)),TCOMP[[UBIC]:[APELL Y NOMB]],12,0),11)</f>
        <v>#VALUE!</v>
      </c>
      <c r="E7" s="20" t="e">
        <f>VLOOKUP(VALUE(LEFT(ERROR1[[#This Row],[ERROR]],SEARCH(";",ERROR1[[#This Row],[ERROR]])-1)),TCOMP[[UBIC]:[APELL Y NOMB]],13,0)</f>
        <v>#VALUE!</v>
      </c>
      <c r="F7" s="20" t="e">
        <f>VLOOKUP(VALUE(LEFT(ERROR1[[#This Row],[ERROR]],SEARCH(";",ERROR1[[#This Row],[ERROR]])-1)),TCOMP[[UBIC]:[APELL Y NOMB]],7,0)&amp;"-"&amp;VLOOKUP(VALUE(LEFT(ERROR1[[#This Row],[ERROR]],SEARCH(";",ERROR1[[#This Row],[ERROR]])-1)),TCOMP[[UBIC]:[APELL Y NOMB]],8,0)&amp;"-"&amp;RIGHT(VLOOKUP(VALUE(LEFT(ERROR1[[#This Row],[ERROR]],SEARCH(";",ERROR1[[#This Row],[ERROR]])-1)),TCOMP[[UBIC]:[APELL Y NOMB]],9,0),8)</f>
        <v>#VALUE!</v>
      </c>
    </row>
    <row r="8" spans="1:6" x14ac:dyDescent="0.2">
      <c r="A8" s="21" t="e">
        <f>VALUE(LEFT(ERROR1[[#This Row],[ERROR]],SEARCH(";",ERROR1[[#This Row],[ERROR]])-1))</f>
        <v>#VALUE!</v>
      </c>
      <c r="C8" s="8" t="e">
        <f>IF(LEFT(ERROR1[[#This Row],[ERROR]],1)="0",VLOOKUP(MID(ERROR1[[#This Row],[ERROR]],3,SEARCH("00",ERROR1[[#This Row],[ERROR]],3)-3),TERRORES[],2,0),VLOOKUP(RIGHT(ERROR1[[#This Row],[ERROR]],LEN(ERROR1[[#This Row],[ERROR]])-4),TERRORES[],2,0))</f>
        <v>#VALUE!</v>
      </c>
      <c r="D8" s="20" t="e">
        <f>RIGHT(VLOOKUP(VALUE(LEFT(ERROR1[[#This Row],[ERROR]],SEARCH(";",ERROR1[[#This Row],[ERROR]])-1)),TCOMP[[UBIC]:[APELL Y NOMB]],12,0),11)</f>
        <v>#VALUE!</v>
      </c>
      <c r="E8" s="20" t="e">
        <f>VLOOKUP(VALUE(LEFT(ERROR1[[#This Row],[ERROR]],SEARCH(";",ERROR1[[#This Row],[ERROR]])-1)),TCOMP[[UBIC]:[APELL Y NOMB]],13,0)</f>
        <v>#VALUE!</v>
      </c>
      <c r="F8" s="20" t="e">
        <f>VLOOKUP(VALUE(LEFT(ERROR1[[#This Row],[ERROR]],SEARCH(";",ERROR1[[#This Row],[ERROR]])-1)),TCOMP[[UBIC]:[APELL Y NOMB]],7,0)&amp;"-"&amp;VLOOKUP(VALUE(LEFT(ERROR1[[#This Row],[ERROR]],SEARCH(";",ERROR1[[#This Row],[ERROR]])-1)),TCOMP[[UBIC]:[APELL Y NOMB]],8,0)&amp;"-"&amp;RIGHT(VLOOKUP(VALUE(LEFT(ERROR1[[#This Row],[ERROR]],SEARCH(";",ERROR1[[#This Row],[ERROR]])-1)),TCOMP[[UBIC]:[APELL Y NOMB]],9,0),8)</f>
        <v>#VALUE!</v>
      </c>
    </row>
    <row r="9" spans="1:6" x14ac:dyDescent="0.2">
      <c r="A9" s="21" t="e">
        <f>VALUE(LEFT(ERROR1[[#This Row],[ERROR]],SEARCH(";",ERROR1[[#This Row],[ERROR]])-1))</f>
        <v>#VALUE!</v>
      </c>
      <c r="C9" s="8" t="e">
        <f>IF(LEFT(ERROR1[[#This Row],[ERROR]],1)="0",VLOOKUP(MID(ERROR1[[#This Row],[ERROR]],3,SEARCH("00",ERROR1[[#This Row],[ERROR]],3)-3),TERRORES[],2,0),VLOOKUP(RIGHT(ERROR1[[#This Row],[ERROR]],LEN(ERROR1[[#This Row],[ERROR]])-4),TERRORES[],2,0))</f>
        <v>#VALUE!</v>
      </c>
      <c r="D9" s="20" t="e">
        <f>RIGHT(VLOOKUP(VALUE(LEFT(ERROR1[[#This Row],[ERROR]],SEARCH(";",ERROR1[[#This Row],[ERROR]])-1)),TCOMP[[UBIC]:[APELL Y NOMB]],12,0),11)</f>
        <v>#VALUE!</v>
      </c>
      <c r="E9" s="20" t="e">
        <f>VLOOKUP(VALUE(LEFT(ERROR1[[#This Row],[ERROR]],SEARCH(";",ERROR1[[#This Row],[ERROR]])-1)),TCOMP[[UBIC]:[APELL Y NOMB]],13,0)</f>
        <v>#VALUE!</v>
      </c>
      <c r="F9" s="20" t="e">
        <f>VLOOKUP(VALUE(LEFT(ERROR1[[#This Row],[ERROR]],SEARCH(";",ERROR1[[#This Row],[ERROR]])-1)),TCOMP[[UBIC]:[APELL Y NOMB]],7,0)&amp;"-"&amp;VLOOKUP(VALUE(LEFT(ERROR1[[#This Row],[ERROR]],SEARCH(";",ERROR1[[#This Row],[ERROR]])-1)),TCOMP[[UBIC]:[APELL Y NOMB]],8,0)&amp;"-"&amp;RIGHT(VLOOKUP(VALUE(LEFT(ERROR1[[#This Row],[ERROR]],SEARCH(";",ERROR1[[#This Row],[ERROR]])-1)),TCOMP[[UBIC]:[APELL Y NOMB]],9,0),8)</f>
        <v>#VALUE!</v>
      </c>
    </row>
    <row r="10" spans="1:6" x14ac:dyDescent="0.2">
      <c r="A10" s="21" t="e">
        <f>VALUE(LEFT(ERROR1[[#This Row],[ERROR]],SEARCH(";",ERROR1[[#This Row],[ERROR]])-1))</f>
        <v>#VALUE!</v>
      </c>
      <c r="C10" s="8" t="e">
        <f>IF(LEFT(ERROR1[[#This Row],[ERROR]],1)="0",VLOOKUP(MID(ERROR1[[#This Row],[ERROR]],3,SEARCH("00",ERROR1[[#This Row],[ERROR]],3)-3),TERRORES[],2,0),VLOOKUP(RIGHT(ERROR1[[#This Row],[ERROR]],LEN(ERROR1[[#This Row],[ERROR]])-4),TERRORES[],2,0))</f>
        <v>#VALUE!</v>
      </c>
      <c r="D10" s="20" t="e">
        <f>RIGHT(VLOOKUP(VALUE(LEFT(ERROR1[[#This Row],[ERROR]],SEARCH(";",ERROR1[[#This Row],[ERROR]])-1)),TCOMP[[UBIC]:[APELL Y NOMB]],12,0),11)</f>
        <v>#VALUE!</v>
      </c>
      <c r="E10" s="20" t="e">
        <f>VLOOKUP(VALUE(LEFT(ERROR1[[#This Row],[ERROR]],SEARCH(";",ERROR1[[#This Row],[ERROR]])-1)),TCOMP[[UBIC]:[APELL Y NOMB]],13,0)</f>
        <v>#VALUE!</v>
      </c>
      <c r="F10" s="20" t="e">
        <f>VLOOKUP(VALUE(LEFT(ERROR1[[#This Row],[ERROR]],SEARCH(";",ERROR1[[#This Row],[ERROR]])-1)),TCOMP[[UBIC]:[APELL Y NOMB]],7,0)&amp;"-"&amp;VLOOKUP(VALUE(LEFT(ERROR1[[#This Row],[ERROR]],SEARCH(";",ERROR1[[#This Row],[ERROR]])-1)),TCOMP[[UBIC]:[APELL Y NOMB]],8,0)&amp;"-"&amp;RIGHT(VLOOKUP(VALUE(LEFT(ERROR1[[#This Row],[ERROR]],SEARCH(";",ERROR1[[#This Row],[ERROR]])-1)),TCOMP[[UBIC]:[APELL Y NOMB]],9,0),8)</f>
        <v>#VALUE!</v>
      </c>
    </row>
    <row r="11" spans="1:6" x14ac:dyDescent="0.2">
      <c r="A11" s="21" t="e">
        <f>VALUE(LEFT(ERROR1[[#This Row],[ERROR]],SEARCH(";",ERROR1[[#This Row],[ERROR]])-1))</f>
        <v>#VALUE!</v>
      </c>
      <c r="C11" s="8" t="e">
        <f>IF(LEFT(ERROR1[[#This Row],[ERROR]],1)="0",VLOOKUP(MID(ERROR1[[#This Row],[ERROR]],3,SEARCH("00",ERROR1[[#This Row],[ERROR]],3)-3),TERRORES[],2,0),VLOOKUP(RIGHT(ERROR1[[#This Row],[ERROR]],LEN(ERROR1[[#This Row],[ERROR]])-4),TERRORES[],2,0))</f>
        <v>#VALUE!</v>
      </c>
      <c r="D11" s="20" t="e">
        <f>RIGHT(VLOOKUP(VALUE(LEFT(ERROR1[[#This Row],[ERROR]],SEARCH(";",ERROR1[[#This Row],[ERROR]])-1)),TCOMP[[UBIC]:[APELL Y NOMB]],12,0),11)</f>
        <v>#VALUE!</v>
      </c>
      <c r="E11" s="20" t="e">
        <f>VLOOKUP(VALUE(LEFT(ERROR1[[#This Row],[ERROR]],SEARCH(";",ERROR1[[#This Row],[ERROR]])-1)),TCOMP[[UBIC]:[APELL Y NOMB]],13,0)</f>
        <v>#VALUE!</v>
      </c>
      <c r="F11" s="20" t="e">
        <f>VLOOKUP(VALUE(LEFT(ERROR1[[#This Row],[ERROR]],SEARCH(";",ERROR1[[#This Row],[ERROR]])-1)),TCOMP[[UBIC]:[APELL Y NOMB]],7,0)&amp;"-"&amp;VLOOKUP(VALUE(LEFT(ERROR1[[#This Row],[ERROR]],SEARCH(";",ERROR1[[#This Row],[ERROR]])-1)),TCOMP[[UBIC]:[APELL Y NOMB]],8,0)&amp;"-"&amp;RIGHT(VLOOKUP(VALUE(LEFT(ERROR1[[#This Row],[ERROR]],SEARCH(";",ERROR1[[#This Row],[ERROR]])-1)),TCOMP[[UBIC]:[APELL Y NOMB]],9,0),8)</f>
        <v>#VALUE!</v>
      </c>
    </row>
    <row r="12" spans="1:6" x14ac:dyDescent="0.2">
      <c r="A12" s="21" t="e">
        <f>VALUE(LEFT(ERROR1[[#This Row],[ERROR]],SEARCH(";",ERROR1[[#This Row],[ERROR]])-1))</f>
        <v>#VALUE!</v>
      </c>
      <c r="C12" s="8" t="e">
        <f>IF(LEFT(ERROR1[[#This Row],[ERROR]],1)="0",VLOOKUP(MID(ERROR1[[#This Row],[ERROR]],3,SEARCH("00",ERROR1[[#This Row],[ERROR]],3)-3),TERRORES[],2,0),VLOOKUP(RIGHT(ERROR1[[#This Row],[ERROR]],LEN(ERROR1[[#This Row],[ERROR]])-4),TERRORES[],2,0))</f>
        <v>#VALUE!</v>
      </c>
      <c r="D12" s="20" t="e">
        <f>RIGHT(VLOOKUP(VALUE(LEFT(ERROR1[[#This Row],[ERROR]],SEARCH(";",ERROR1[[#This Row],[ERROR]])-1)),TCOMP[[UBIC]:[APELL Y NOMB]],12,0),11)</f>
        <v>#VALUE!</v>
      </c>
      <c r="E12" s="20" t="e">
        <f>VLOOKUP(VALUE(LEFT(ERROR1[[#This Row],[ERROR]],SEARCH(";",ERROR1[[#This Row],[ERROR]])-1)),TCOMP[[UBIC]:[APELL Y NOMB]],13,0)</f>
        <v>#VALUE!</v>
      </c>
      <c r="F12" s="20" t="e">
        <f>VLOOKUP(VALUE(LEFT(ERROR1[[#This Row],[ERROR]],SEARCH(";",ERROR1[[#This Row],[ERROR]])-1)),TCOMP[[UBIC]:[APELL Y NOMB]],7,0)&amp;"-"&amp;VLOOKUP(VALUE(LEFT(ERROR1[[#This Row],[ERROR]],SEARCH(";",ERROR1[[#This Row],[ERROR]])-1)),TCOMP[[UBIC]:[APELL Y NOMB]],8,0)&amp;"-"&amp;RIGHT(VLOOKUP(VALUE(LEFT(ERROR1[[#This Row],[ERROR]],SEARCH(";",ERROR1[[#This Row],[ERROR]])-1)),TCOMP[[UBIC]:[APELL Y NOMB]],9,0),8)</f>
        <v>#VALUE!</v>
      </c>
    </row>
    <row r="13" spans="1:6" x14ac:dyDescent="0.2">
      <c r="A13" s="21" t="e">
        <f>VALUE(LEFT(ERROR1[[#This Row],[ERROR]],SEARCH(";",ERROR1[[#This Row],[ERROR]])-1))</f>
        <v>#VALUE!</v>
      </c>
      <c r="C13" s="8" t="e">
        <f>IF(LEFT(ERROR1[[#This Row],[ERROR]],1)="0",VLOOKUP(MID(ERROR1[[#This Row],[ERROR]],3,SEARCH("00",ERROR1[[#This Row],[ERROR]],3)-3),TERRORES[],2,0),VLOOKUP(RIGHT(ERROR1[[#This Row],[ERROR]],LEN(ERROR1[[#This Row],[ERROR]])-4),TERRORES[],2,0))</f>
        <v>#VALUE!</v>
      </c>
      <c r="D13" s="20" t="e">
        <f>RIGHT(VLOOKUP(VALUE(LEFT(ERROR1[[#This Row],[ERROR]],SEARCH(";",ERROR1[[#This Row],[ERROR]])-1)),TCOMP[[UBIC]:[APELL Y NOMB]],12,0),11)</f>
        <v>#VALUE!</v>
      </c>
      <c r="E13" s="20" t="e">
        <f>VLOOKUP(VALUE(LEFT(ERROR1[[#This Row],[ERROR]],SEARCH(";",ERROR1[[#This Row],[ERROR]])-1)),TCOMP[[UBIC]:[APELL Y NOMB]],13,0)</f>
        <v>#VALUE!</v>
      </c>
      <c r="F13" s="20" t="e">
        <f>VLOOKUP(VALUE(LEFT(ERROR1[[#This Row],[ERROR]],SEARCH(";",ERROR1[[#This Row],[ERROR]])-1)),TCOMP[[UBIC]:[APELL Y NOMB]],7,0)&amp;"-"&amp;VLOOKUP(VALUE(LEFT(ERROR1[[#This Row],[ERROR]],SEARCH(";",ERROR1[[#This Row],[ERROR]])-1)),TCOMP[[UBIC]:[APELL Y NOMB]],8,0)&amp;"-"&amp;RIGHT(VLOOKUP(VALUE(LEFT(ERROR1[[#This Row],[ERROR]],SEARCH(";",ERROR1[[#This Row],[ERROR]])-1)),TCOMP[[UBIC]:[APELL Y NOMB]],9,0),8)</f>
        <v>#VALUE!</v>
      </c>
    </row>
    <row r="14" spans="1:6" x14ac:dyDescent="0.2">
      <c r="A14" s="21" t="e">
        <f>VALUE(LEFT(ERROR1[[#This Row],[ERROR]],SEARCH(";",ERROR1[[#This Row],[ERROR]])-1))</f>
        <v>#VALUE!</v>
      </c>
      <c r="C14" s="8" t="e">
        <f>IF(LEFT(ERROR1[[#This Row],[ERROR]],1)="0",VLOOKUP(MID(ERROR1[[#This Row],[ERROR]],3,SEARCH("00",ERROR1[[#This Row],[ERROR]],3)-3),TERRORES[],2,0),VLOOKUP(RIGHT(ERROR1[[#This Row],[ERROR]],LEN(ERROR1[[#This Row],[ERROR]])-4),TERRORES[],2,0))</f>
        <v>#VALUE!</v>
      </c>
      <c r="D14" s="20" t="e">
        <f>RIGHT(VLOOKUP(VALUE(LEFT(ERROR1[[#This Row],[ERROR]],SEARCH(";",ERROR1[[#This Row],[ERROR]])-1)),TCOMP[[UBIC]:[APELL Y NOMB]],12,0),11)</f>
        <v>#VALUE!</v>
      </c>
      <c r="E14" s="20" t="e">
        <f>VLOOKUP(VALUE(LEFT(ERROR1[[#This Row],[ERROR]],SEARCH(";",ERROR1[[#This Row],[ERROR]])-1)),TCOMP[[UBIC]:[APELL Y NOMB]],13,0)</f>
        <v>#VALUE!</v>
      </c>
      <c r="F14" s="20" t="e">
        <f>VLOOKUP(VALUE(LEFT(ERROR1[[#This Row],[ERROR]],SEARCH(";",ERROR1[[#This Row],[ERROR]])-1)),TCOMP[[UBIC]:[APELL Y NOMB]],7,0)&amp;"-"&amp;VLOOKUP(VALUE(LEFT(ERROR1[[#This Row],[ERROR]],SEARCH(";",ERROR1[[#This Row],[ERROR]])-1)),TCOMP[[UBIC]:[APELL Y NOMB]],8,0)&amp;"-"&amp;RIGHT(VLOOKUP(VALUE(LEFT(ERROR1[[#This Row],[ERROR]],SEARCH(";",ERROR1[[#This Row],[ERROR]])-1)),TCOMP[[UBIC]:[APELL Y NOMB]],9,0),8)</f>
        <v>#VALUE!</v>
      </c>
    </row>
    <row r="15" spans="1:6" x14ac:dyDescent="0.2">
      <c r="A15" s="21" t="e">
        <f>VALUE(LEFT(ERROR1[[#This Row],[ERROR]],SEARCH(";",ERROR1[[#This Row],[ERROR]])-1))</f>
        <v>#VALUE!</v>
      </c>
      <c r="C15" s="8" t="e">
        <f>IF(LEFT(ERROR1[[#This Row],[ERROR]],1)="0",VLOOKUP(MID(ERROR1[[#This Row],[ERROR]],3,SEARCH("00",ERROR1[[#This Row],[ERROR]],3)-3),TERRORES[],2,0),VLOOKUP(RIGHT(ERROR1[[#This Row],[ERROR]],LEN(ERROR1[[#This Row],[ERROR]])-4),TERRORES[],2,0))</f>
        <v>#VALUE!</v>
      </c>
      <c r="D15" s="20" t="e">
        <f>RIGHT(VLOOKUP(VALUE(LEFT(ERROR1[[#This Row],[ERROR]],SEARCH(";",ERROR1[[#This Row],[ERROR]])-1)),TCOMP[[UBIC]:[APELL Y NOMB]],12,0),11)</f>
        <v>#VALUE!</v>
      </c>
      <c r="E15" s="20" t="e">
        <f>VLOOKUP(VALUE(LEFT(ERROR1[[#This Row],[ERROR]],SEARCH(";",ERROR1[[#This Row],[ERROR]])-1)),TCOMP[[UBIC]:[APELL Y NOMB]],13,0)</f>
        <v>#VALUE!</v>
      </c>
      <c r="F15" s="20" t="e">
        <f>VLOOKUP(VALUE(LEFT(ERROR1[[#This Row],[ERROR]],SEARCH(";",ERROR1[[#This Row],[ERROR]])-1)),TCOMP[[UBIC]:[APELL Y NOMB]],7,0)&amp;"-"&amp;VLOOKUP(VALUE(LEFT(ERROR1[[#This Row],[ERROR]],SEARCH(";",ERROR1[[#This Row],[ERROR]])-1)),TCOMP[[UBIC]:[APELL Y NOMB]],8,0)&amp;"-"&amp;RIGHT(VLOOKUP(VALUE(LEFT(ERROR1[[#This Row],[ERROR]],SEARCH(";",ERROR1[[#This Row],[ERROR]])-1)),TCOMP[[UBIC]:[APELL Y NOMB]],9,0),8)</f>
        <v>#VALUE!</v>
      </c>
    </row>
    <row r="16" spans="1:6" x14ac:dyDescent="0.2">
      <c r="A16" s="21" t="e">
        <f>VALUE(LEFT(ERROR1[[#This Row],[ERROR]],SEARCH(";",ERROR1[[#This Row],[ERROR]])-1))</f>
        <v>#VALUE!</v>
      </c>
      <c r="C16" s="8" t="e">
        <f>IF(LEFT(ERROR1[[#This Row],[ERROR]],1)="0",VLOOKUP(MID(ERROR1[[#This Row],[ERROR]],3,SEARCH("00",ERROR1[[#This Row],[ERROR]],3)-3),TERRORES[],2,0),VLOOKUP(RIGHT(ERROR1[[#This Row],[ERROR]],LEN(ERROR1[[#This Row],[ERROR]])-4),TERRORES[],2,0))</f>
        <v>#VALUE!</v>
      </c>
      <c r="D16" s="20" t="e">
        <f>RIGHT(VLOOKUP(VALUE(LEFT(ERROR1[[#This Row],[ERROR]],SEARCH(";",ERROR1[[#This Row],[ERROR]])-1)),TCOMP[[UBIC]:[APELL Y NOMB]],12,0),11)</f>
        <v>#VALUE!</v>
      </c>
      <c r="E16" s="20" t="e">
        <f>VLOOKUP(VALUE(LEFT(ERROR1[[#This Row],[ERROR]],SEARCH(";",ERROR1[[#This Row],[ERROR]])-1)),TCOMP[[UBIC]:[APELL Y NOMB]],13,0)</f>
        <v>#VALUE!</v>
      </c>
      <c r="F16" s="20" t="e">
        <f>VLOOKUP(VALUE(LEFT(ERROR1[[#This Row],[ERROR]],SEARCH(";",ERROR1[[#This Row],[ERROR]])-1)),TCOMP[[UBIC]:[APELL Y NOMB]],7,0)&amp;"-"&amp;VLOOKUP(VALUE(LEFT(ERROR1[[#This Row],[ERROR]],SEARCH(";",ERROR1[[#This Row],[ERROR]])-1)),TCOMP[[UBIC]:[APELL Y NOMB]],8,0)&amp;"-"&amp;RIGHT(VLOOKUP(VALUE(LEFT(ERROR1[[#This Row],[ERROR]],SEARCH(";",ERROR1[[#This Row],[ERROR]])-1)),TCOMP[[UBIC]:[APELL Y NOMB]],9,0),8)</f>
        <v>#VALUE!</v>
      </c>
    </row>
    <row r="17" spans="1:6" x14ac:dyDescent="0.2">
      <c r="A17" s="21" t="e">
        <f>VALUE(LEFT(ERROR1[[#This Row],[ERROR]],SEARCH(";",ERROR1[[#This Row],[ERROR]])-1))</f>
        <v>#VALUE!</v>
      </c>
      <c r="C17" s="8" t="e">
        <f>IF(LEFT(ERROR1[[#This Row],[ERROR]],1)="0",VLOOKUP(MID(ERROR1[[#This Row],[ERROR]],3,SEARCH("00",ERROR1[[#This Row],[ERROR]],3)-3),TERRORES[],2,0),VLOOKUP(RIGHT(ERROR1[[#This Row],[ERROR]],LEN(ERROR1[[#This Row],[ERROR]])-4),TERRORES[],2,0))</f>
        <v>#VALUE!</v>
      </c>
      <c r="D17" s="20" t="e">
        <f>RIGHT(VLOOKUP(VALUE(LEFT(ERROR1[[#This Row],[ERROR]],SEARCH(";",ERROR1[[#This Row],[ERROR]])-1)),TCOMP[[UBIC]:[APELL Y NOMB]],12,0),11)</f>
        <v>#VALUE!</v>
      </c>
      <c r="E17" s="20" t="e">
        <f>VLOOKUP(VALUE(LEFT(ERROR1[[#This Row],[ERROR]],SEARCH(";",ERROR1[[#This Row],[ERROR]])-1)),TCOMP[[UBIC]:[APELL Y NOMB]],13,0)</f>
        <v>#VALUE!</v>
      </c>
      <c r="F17" s="20" t="e">
        <f>VLOOKUP(VALUE(LEFT(ERROR1[[#This Row],[ERROR]],SEARCH(";",ERROR1[[#This Row],[ERROR]])-1)),TCOMP[[UBIC]:[APELL Y NOMB]],7,0)&amp;"-"&amp;VLOOKUP(VALUE(LEFT(ERROR1[[#This Row],[ERROR]],SEARCH(";",ERROR1[[#This Row],[ERROR]])-1)),TCOMP[[UBIC]:[APELL Y NOMB]],8,0)&amp;"-"&amp;RIGHT(VLOOKUP(VALUE(LEFT(ERROR1[[#This Row],[ERROR]],SEARCH(";",ERROR1[[#This Row],[ERROR]])-1)),TCOMP[[UBIC]:[APELL Y NOMB]],9,0),8)</f>
        <v>#VALUE!</v>
      </c>
    </row>
    <row r="18" spans="1:6" x14ac:dyDescent="0.2">
      <c r="A18" s="21" t="e">
        <f>VALUE(LEFT(ERROR1[[#This Row],[ERROR]],SEARCH(";",ERROR1[[#This Row],[ERROR]])-1))</f>
        <v>#VALUE!</v>
      </c>
      <c r="C18" s="8" t="e">
        <f>IF(LEFT(ERROR1[[#This Row],[ERROR]],1)="0",VLOOKUP(MID(ERROR1[[#This Row],[ERROR]],3,SEARCH("00",ERROR1[[#This Row],[ERROR]],3)-3),TERRORES[],2,0),VLOOKUP(RIGHT(ERROR1[[#This Row],[ERROR]],LEN(ERROR1[[#This Row],[ERROR]])-4),TERRORES[],2,0))</f>
        <v>#VALUE!</v>
      </c>
      <c r="D18" s="20" t="e">
        <f>RIGHT(VLOOKUP(VALUE(LEFT(ERROR1[[#This Row],[ERROR]],SEARCH(";",ERROR1[[#This Row],[ERROR]])-1)),TCOMP[[UBIC]:[APELL Y NOMB]],12,0),11)</f>
        <v>#VALUE!</v>
      </c>
      <c r="E18" s="20" t="e">
        <f>VLOOKUP(VALUE(LEFT(ERROR1[[#This Row],[ERROR]],SEARCH(";",ERROR1[[#This Row],[ERROR]])-1)),TCOMP[[UBIC]:[APELL Y NOMB]],13,0)</f>
        <v>#VALUE!</v>
      </c>
      <c r="F18" s="20" t="e">
        <f>VLOOKUP(VALUE(LEFT(ERROR1[[#This Row],[ERROR]],SEARCH(";",ERROR1[[#This Row],[ERROR]])-1)),TCOMP[[UBIC]:[APELL Y NOMB]],7,0)&amp;"-"&amp;VLOOKUP(VALUE(LEFT(ERROR1[[#This Row],[ERROR]],SEARCH(";",ERROR1[[#This Row],[ERROR]])-1)),TCOMP[[UBIC]:[APELL Y NOMB]],8,0)&amp;"-"&amp;RIGHT(VLOOKUP(VALUE(LEFT(ERROR1[[#This Row],[ERROR]],SEARCH(";",ERROR1[[#This Row],[ERROR]])-1)),TCOMP[[UBIC]:[APELL Y NOMB]],9,0),8)</f>
        <v>#VALUE!</v>
      </c>
    </row>
    <row r="20" spans="1:6" s="5" customFormat="1" x14ac:dyDescent="0.2">
      <c r="A20" s="13" t="s">
        <v>4</v>
      </c>
      <c r="B20" s="13" t="s">
        <v>26</v>
      </c>
      <c r="C20" s="13" t="s">
        <v>51</v>
      </c>
      <c r="D20" s="13" t="s">
        <v>28</v>
      </c>
      <c r="E20" s="13" t="s">
        <v>39</v>
      </c>
      <c r="F20" s="13" t="s">
        <v>49</v>
      </c>
    </row>
    <row r="21" spans="1:6" x14ac:dyDescent="0.2">
      <c r="A21" s="26" t="e">
        <f>VALUE(LEFT(ERROR2[[#This Row],[ALICUOTAS]],SEARCH(";",ERROR2[[#This Row],[ALICUOTAS]])-1))</f>
        <v>#VALUE!</v>
      </c>
      <c r="B21" s="1"/>
      <c r="C21" s="27" t="e">
        <f>IF(LEFT(ERROR2[[#This Row],[ALICUOTAS]],1)="0",VLOOKUP(MID(ERROR2[[#This Row],[ALICUOTAS]],3,SEARCH("00",ERROR2[[#This Row],[ALICUOTAS]],3)-3),TERRORES[],2,0),VLOOKUP(RIGHT(ERROR2[[#This Row],[ALICUOTAS]],LEN(ERROR2[[#This Row],[ALICUOTAS]])-4),TERRORES[],2,0))</f>
        <v>#VALUE!</v>
      </c>
      <c r="D21" s="1"/>
      <c r="E21" s="1"/>
    </row>
    <row r="22" spans="1:6" x14ac:dyDescent="0.2">
      <c r="A22" s="26" t="e">
        <f>VALUE(LEFT(ERROR2[[#This Row],[ALICUOTAS]],SEARCH(";",ERROR2[[#This Row],[ALICUOTAS]])-1))</f>
        <v>#VALUE!</v>
      </c>
      <c r="B22" s="1"/>
      <c r="C22" s="27" t="e">
        <f>IF(LEFT(ERROR2[[#This Row],[ALICUOTAS]],1)="0",VLOOKUP(MID(ERROR2[[#This Row],[ALICUOTAS]],3,SEARCH("00",ERROR2[[#This Row],[ALICUOTAS]],3)-3),TERRORES[],2,0),VLOOKUP(RIGHT(ERROR2[[#This Row],[ALICUOTAS]],LEN(ERROR2[[#This Row],[ALICUOTAS]])-4),TERRORES[],2,0))</f>
        <v>#VALUE!</v>
      </c>
      <c r="D22" s="1"/>
    </row>
    <row r="23" spans="1:6" x14ac:dyDescent="0.2">
      <c r="A23" s="26" t="e">
        <f>VALUE(LEFT(ERROR2[[#This Row],[ALICUOTAS]],SEARCH(";",ERROR2[[#This Row],[ALICUOTAS]])-1))</f>
        <v>#VALUE!</v>
      </c>
      <c r="B23" s="1"/>
      <c r="C23" s="27" t="e">
        <f>IF(LEFT(ERROR2[[#This Row],[ALICUOTAS]],1)="0",VLOOKUP(MID(ERROR2[[#This Row],[ALICUOTAS]],3,SEARCH("00",ERROR2[[#This Row],[ALICUOTAS]],3)-3),TERRORES[],2,0),VLOOKUP(RIGHT(ERROR2[[#This Row],[ALICUOTAS]],LEN(ERROR2[[#This Row],[ALICUOTAS]])-4),TERRORES[],2,0))</f>
        <v>#VALUE!</v>
      </c>
      <c r="D23" s="1"/>
    </row>
    <row r="24" spans="1:6" x14ac:dyDescent="0.2">
      <c r="A24" s="26" t="e">
        <f>VALUE(LEFT(ERROR2[[#This Row],[ALICUOTAS]],SEARCH(";",ERROR2[[#This Row],[ALICUOTAS]])-1))</f>
        <v>#VALUE!</v>
      </c>
      <c r="B24" s="1"/>
      <c r="C24" s="27" t="e">
        <f>IF(LEFT(ERROR2[[#This Row],[ALICUOTAS]],1)="0",VLOOKUP(MID(ERROR2[[#This Row],[ALICUOTAS]],3,SEARCH("00",ERROR2[[#This Row],[ALICUOTAS]],3)-3),TERRORES[],2,0),VLOOKUP(RIGHT(ERROR2[[#This Row],[ALICUOTAS]],LEN(ERROR2[[#This Row],[ALICUOTAS]])-4),TERRORES[],2,0))</f>
        <v>#VALUE!</v>
      </c>
      <c r="D24" s="1"/>
      <c r="E24" s="18"/>
    </row>
    <row r="25" spans="1:6" x14ac:dyDescent="0.2">
      <c r="A25" s="26" t="e">
        <f>VALUE(LEFT(ERROR2[[#This Row],[ALICUOTAS]],SEARCH(";",ERROR2[[#This Row],[ALICUOTAS]])-1))</f>
        <v>#VALUE!</v>
      </c>
      <c r="B25" s="1"/>
      <c r="C25" s="27" t="e">
        <f>IF(LEFT(ERROR2[[#This Row],[ALICUOTAS]],1)="0",VLOOKUP(MID(ERROR2[[#This Row],[ALICUOTAS]],3,SEARCH("00",ERROR2[[#This Row],[ALICUOTAS]],3)-3),TERRORES[],2,0),VLOOKUP(RIGHT(ERROR2[[#This Row],[ALICUOTAS]],LEN(ERROR2[[#This Row],[ALICUOTAS]])-4),TERRORES[],2,0))</f>
        <v>#VALUE!</v>
      </c>
      <c r="D25" s="1"/>
    </row>
    <row r="26" spans="1:6" x14ac:dyDescent="0.2">
      <c r="A26" s="26" t="e">
        <f>VALUE(LEFT(ERROR2[[#This Row],[ALICUOTAS]],SEARCH(";",ERROR2[[#This Row],[ALICUOTAS]])-1))</f>
        <v>#VALUE!</v>
      </c>
      <c r="B26" s="1"/>
      <c r="C26" s="27" t="e">
        <f>IF(LEFT(ERROR2[[#This Row],[ALICUOTAS]],1)="0",VLOOKUP(MID(ERROR2[[#This Row],[ALICUOTAS]],3,SEARCH("00",ERROR2[[#This Row],[ALICUOTAS]],3)-3),TERRORES[],2,0),VLOOKUP(RIGHT(ERROR2[[#This Row],[ALICUOTAS]],LEN(ERROR2[[#This Row],[ALICUOTAS]])-4),TERRORES[],2,0))</f>
        <v>#VALUE!</v>
      </c>
      <c r="D26" s="1"/>
      <c r="E26" s="18"/>
    </row>
    <row r="27" spans="1:6" x14ac:dyDescent="0.2">
      <c r="A27" s="26" t="e">
        <f>VALUE(LEFT(ERROR2[[#This Row],[ALICUOTAS]],SEARCH(";",ERROR2[[#This Row],[ALICUOTAS]])-1))</f>
        <v>#VALUE!</v>
      </c>
      <c r="B27" s="1"/>
      <c r="C27" s="27" t="e">
        <f>IF(LEFT(ERROR2[[#This Row],[ALICUOTAS]],1)="0",VLOOKUP(MID(ERROR2[[#This Row],[ALICUOTAS]],3,SEARCH("00",ERROR2[[#This Row],[ALICUOTAS]],3)-3),TERRORES[],2,0),VLOOKUP(RIGHT(ERROR2[[#This Row],[ALICUOTAS]],LEN(ERROR2[[#This Row],[ALICUOTAS]])-4),TERRORES[],2,0))</f>
        <v>#VALUE!</v>
      </c>
      <c r="D27" s="1"/>
      <c r="E27" s="18"/>
    </row>
    <row r="28" spans="1:6" x14ac:dyDescent="0.2">
      <c r="A28" s="26" t="e">
        <f>VALUE(LEFT(ERROR2[[#This Row],[ALICUOTAS]],SEARCH(";",ERROR2[[#This Row],[ALICUOTAS]])-1))</f>
        <v>#VALUE!</v>
      </c>
      <c r="B28" s="1"/>
      <c r="C28" s="27" t="e">
        <f>IF(LEFT(ERROR2[[#This Row],[ALICUOTAS]],1)="0",VLOOKUP(MID(ERROR2[[#This Row],[ALICUOTAS]],3,SEARCH("00",ERROR2[[#This Row],[ALICUOTAS]],3)-3),TERRORES[],2,0),VLOOKUP(RIGHT(ERROR2[[#This Row],[ALICUOTAS]],LEN(ERROR2[[#This Row],[ALICUOTAS]])-4),TERRORES[],2,0))</f>
        <v>#VALUE!</v>
      </c>
      <c r="D28" s="1"/>
      <c r="E28" s="18"/>
    </row>
    <row r="29" spans="1:6" x14ac:dyDescent="0.2">
      <c r="A29" s="26" t="e">
        <f>VALUE(LEFT(ERROR2[[#This Row],[ALICUOTAS]],SEARCH(";",ERROR2[[#This Row],[ALICUOTAS]])-1))</f>
        <v>#VALUE!</v>
      </c>
      <c r="B29" s="1"/>
      <c r="C29" s="27" t="e">
        <f>IF(LEFT(ERROR2[[#This Row],[ALICUOTAS]],1)="0",VLOOKUP(MID(ERROR2[[#This Row],[ALICUOTAS]],3,SEARCH("00",ERROR2[[#This Row],[ALICUOTAS]],3)-3),TERRORES[],2,0),VLOOKUP(RIGHT(ERROR2[[#This Row],[ALICUOTAS]],LEN(ERROR2[[#This Row],[ALICUOTAS]])-4),TERRORES[],2,0))</f>
        <v>#VALUE!</v>
      </c>
    </row>
    <row r="30" spans="1:6" x14ac:dyDescent="0.2">
      <c r="A30" s="26" t="e">
        <f>VALUE(LEFT(ERROR2[[#This Row],[ALICUOTAS]],SEARCH(";",ERROR2[[#This Row],[ALICUOTAS]])-1))</f>
        <v>#VALUE!</v>
      </c>
      <c r="B30" s="1"/>
      <c r="C30" s="27" t="e">
        <f>IF(LEFT(ERROR2[[#This Row],[ALICUOTAS]],1)="0",VLOOKUP(MID(ERROR2[[#This Row],[ALICUOTAS]],3,SEARCH("00",ERROR2[[#This Row],[ALICUOTAS]],3)-3),TERRORES[],2,0),VLOOKUP(RIGHT(ERROR2[[#This Row],[ALICUOTAS]],LEN(ERROR2[[#This Row],[ALICUOTAS]])-4),TERRORES[],2,0))</f>
        <v>#VALUE!</v>
      </c>
    </row>
    <row r="31" spans="1:6" x14ac:dyDescent="0.2">
      <c r="A31" s="21" t="e">
        <f>VALUE(LEFT(ERROR2[[#This Row],[ALICUOTAS]],SEARCH(";",ERROR2[[#This Row],[ALICUOTAS]])-1))</f>
        <v>#VALUE!</v>
      </c>
      <c r="C31" s="10" t="e">
        <f>IF(LEFT(ERROR2[[#This Row],[ALICUOTAS]],1)="0",VLOOKUP(MID(ERROR2[[#This Row],[ALICUOTAS]],3,SEARCH("00",ERROR2[[#This Row],[ALICUOTAS]],3)-3),TERRORES[],2,0),VLOOKUP(RIGHT(ERROR2[[#This Row],[ALICUOTAS]],LEN(ERROR2[[#This Row],[ALICUOTAS]])-4),TERRORES[],2,0))</f>
        <v>#VALUE!</v>
      </c>
    </row>
    <row r="32" spans="1:6" x14ac:dyDescent="0.2">
      <c r="A32" s="21" t="e">
        <f>VALUE(LEFT(ERROR2[[#This Row],[ALICUOTAS]],SEARCH(";",ERROR2[[#This Row],[ALICUOTAS]])-1))</f>
        <v>#VALUE!</v>
      </c>
      <c r="C32" s="10" t="e">
        <f>IF(LEFT(ERROR2[[#This Row],[ALICUOTAS]],1)="0",VLOOKUP(MID(ERROR2[[#This Row],[ALICUOTAS]],3,SEARCH("00",ERROR2[[#This Row],[ALICUOTAS]],3)-3),TERRORES[],2,0),VLOOKUP(RIGHT(ERROR2[[#This Row],[ALICUOTAS]],LEN(ERROR2[[#This Row],[ALICUOTAS]])-4),TERRORES[],2,0))</f>
        <v>#VALUE!</v>
      </c>
    </row>
    <row r="34" spans="1:6" s="5" customFormat="1" x14ac:dyDescent="0.2">
      <c r="A34" s="23" t="s">
        <v>4</v>
      </c>
      <c r="B34" s="23" t="s">
        <v>47</v>
      </c>
      <c r="C34" s="23" t="s">
        <v>51</v>
      </c>
      <c r="D34" s="23" t="s">
        <v>1487</v>
      </c>
      <c r="E34" s="22" t="s">
        <v>39</v>
      </c>
      <c r="F34" s="23" t="s">
        <v>50</v>
      </c>
    </row>
    <row r="35" spans="1:6" x14ac:dyDescent="0.2">
      <c r="A35" s="21" t="e">
        <f>VALUE(LEFT(ERROR2[[#This Row],[ALICUOTAS]],SEARCH(";",ERROR2[[#This Row],[ALICUOTAS]])-1))</f>
        <v>#VALUE!</v>
      </c>
      <c r="D35" t="e">
        <f t="shared" ref="D35:D48" si="0">MID(B35,SEARCH("80-000000",B35)+12,11)</f>
        <v>#VALUE!</v>
      </c>
      <c r="E35" t="e">
        <f>VLOOKUP(D35,#REF!,3,0)</f>
        <v>#VALUE!</v>
      </c>
      <c r="F35" t="e">
        <f t="shared" ref="F35:F48" si="1">MID(B35,SEARCH(" N  ",B35)+4,30)</f>
        <v>#VALUE!</v>
      </c>
    </row>
    <row r="36" spans="1:6" x14ac:dyDescent="0.2">
      <c r="A36" s="21" t="e">
        <f>VALUE(LEFT(ERROR2[[#This Row],[ALICUOTAS]],SEARCH(";",ERROR2[[#This Row],[ALICUOTAS]])-1))</f>
        <v>#VALUE!</v>
      </c>
      <c r="D36" t="e">
        <f t="shared" si="0"/>
        <v>#VALUE!</v>
      </c>
      <c r="E36" t="e">
        <f>VLOOKUP(D36,#REF!,3,0)</f>
        <v>#VALUE!</v>
      </c>
      <c r="F36" t="e">
        <f t="shared" si="1"/>
        <v>#VALUE!</v>
      </c>
    </row>
    <row r="37" spans="1:6" x14ac:dyDescent="0.2">
      <c r="A37" s="21" t="e">
        <f>VALUE(LEFT(ERROR2[[#This Row],[ALICUOTAS]],SEARCH(";",ERROR2[[#This Row],[ALICUOTAS]])-1))</f>
        <v>#VALUE!</v>
      </c>
      <c r="D37" t="e">
        <f t="shared" si="0"/>
        <v>#VALUE!</v>
      </c>
      <c r="E37" t="e">
        <f>VLOOKUP(D37,#REF!,3,0)</f>
        <v>#VALUE!</v>
      </c>
      <c r="F37" t="e">
        <f t="shared" si="1"/>
        <v>#VALUE!</v>
      </c>
    </row>
    <row r="38" spans="1:6" x14ac:dyDescent="0.2">
      <c r="A38" s="21" t="e">
        <f>VALUE(LEFT(ERROR2[[#This Row],[ALICUOTAS]],SEARCH(";",ERROR2[[#This Row],[ALICUOTAS]])-1))</f>
        <v>#VALUE!</v>
      </c>
      <c r="D38" t="e">
        <f t="shared" si="0"/>
        <v>#VALUE!</v>
      </c>
      <c r="E38" t="e">
        <f>VLOOKUP(D38,#REF!,3,0)</f>
        <v>#VALUE!</v>
      </c>
      <c r="F38" t="e">
        <f t="shared" si="1"/>
        <v>#VALUE!</v>
      </c>
    </row>
    <row r="39" spans="1:6" x14ac:dyDescent="0.2">
      <c r="A39" s="21" t="e">
        <f>VALUE(LEFT(ERROR2[[#This Row],[ALICUOTAS]],SEARCH(";",ERROR2[[#This Row],[ALICUOTAS]])-1))</f>
        <v>#VALUE!</v>
      </c>
      <c r="D39" t="e">
        <f t="shared" si="0"/>
        <v>#VALUE!</v>
      </c>
      <c r="E39" t="e">
        <f>VLOOKUP(D39,#REF!,3,0)</f>
        <v>#VALUE!</v>
      </c>
      <c r="F39" t="e">
        <f t="shared" si="1"/>
        <v>#VALUE!</v>
      </c>
    </row>
    <row r="40" spans="1:6" x14ac:dyDescent="0.2">
      <c r="A40" s="21" t="e">
        <f>VALUE(LEFT(ERROR2[[#This Row],[ALICUOTAS]],SEARCH(";",ERROR2[[#This Row],[ALICUOTAS]])-1))</f>
        <v>#VALUE!</v>
      </c>
      <c r="D40" t="e">
        <f t="shared" si="0"/>
        <v>#VALUE!</v>
      </c>
      <c r="E40" t="e">
        <f>VLOOKUP(D40,#REF!,3,0)</f>
        <v>#VALUE!</v>
      </c>
      <c r="F40" t="e">
        <f t="shared" si="1"/>
        <v>#VALUE!</v>
      </c>
    </row>
    <row r="41" spans="1:6" x14ac:dyDescent="0.2">
      <c r="A41" s="21" t="e">
        <f>VALUE(LEFT(ERROR2[[#This Row],[ALICUOTAS]],SEARCH(";",ERROR2[[#This Row],[ALICUOTAS]])-1))</f>
        <v>#VALUE!</v>
      </c>
      <c r="D41" t="e">
        <f t="shared" si="0"/>
        <v>#VALUE!</v>
      </c>
      <c r="E41" t="e">
        <f>VLOOKUP(D41,#REF!,3,0)</f>
        <v>#VALUE!</v>
      </c>
      <c r="F41" t="e">
        <f t="shared" si="1"/>
        <v>#VALUE!</v>
      </c>
    </row>
    <row r="42" spans="1:6" x14ac:dyDescent="0.2">
      <c r="A42" s="21" t="e">
        <f>VALUE(LEFT(ERROR2[[#This Row],[ALICUOTAS]],SEARCH(";",ERROR2[[#This Row],[ALICUOTAS]])-1))</f>
        <v>#VALUE!</v>
      </c>
      <c r="D42" t="e">
        <f t="shared" si="0"/>
        <v>#VALUE!</v>
      </c>
      <c r="E42" t="e">
        <f>VLOOKUP(D42,#REF!,3,0)</f>
        <v>#VALUE!</v>
      </c>
      <c r="F42" t="e">
        <f t="shared" si="1"/>
        <v>#VALUE!</v>
      </c>
    </row>
    <row r="43" spans="1:6" x14ac:dyDescent="0.2">
      <c r="A43" s="21" t="e">
        <f>VALUE(LEFT(ERROR2[[#This Row],[ALICUOTAS]],SEARCH(";",ERROR2[[#This Row],[ALICUOTAS]])-1))</f>
        <v>#VALUE!</v>
      </c>
      <c r="D43" t="e">
        <f t="shared" si="0"/>
        <v>#VALUE!</v>
      </c>
      <c r="E43" t="e">
        <f>VLOOKUP(D43,#REF!,3,0)</f>
        <v>#VALUE!</v>
      </c>
      <c r="F43" t="e">
        <f t="shared" si="1"/>
        <v>#VALUE!</v>
      </c>
    </row>
    <row r="44" spans="1:6" x14ac:dyDescent="0.2">
      <c r="A44" s="21" t="e">
        <f>VALUE(LEFT(ERROR2[[#This Row],[ALICUOTAS]],SEARCH(";",ERROR2[[#This Row],[ALICUOTAS]])-1))</f>
        <v>#VALUE!</v>
      </c>
      <c r="D44" t="e">
        <f t="shared" si="0"/>
        <v>#VALUE!</v>
      </c>
      <c r="E44" t="e">
        <f>VLOOKUP(D44,#REF!,3,0)</f>
        <v>#VALUE!</v>
      </c>
      <c r="F44" t="e">
        <f t="shared" si="1"/>
        <v>#VALUE!</v>
      </c>
    </row>
    <row r="45" spans="1:6" x14ac:dyDescent="0.2">
      <c r="A45" s="21" t="e">
        <f>VALUE(LEFT(ERROR2[[#This Row],[ALICUOTAS]],SEARCH(";",ERROR2[[#This Row],[ALICUOTAS]])-1))</f>
        <v>#VALUE!</v>
      </c>
      <c r="D45" t="e">
        <f t="shared" si="0"/>
        <v>#VALUE!</v>
      </c>
      <c r="E45" t="e">
        <f>VLOOKUP(D45,#REF!,3,0)</f>
        <v>#VALUE!</v>
      </c>
      <c r="F45" t="e">
        <f t="shared" si="1"/>
        <v>#VALUE!</v>
      </c>
    </row>
    <row r="46" spans="1:6" x14ac:dyDescent="0.2">
      <c r="A46" s="21" t="e">
        <f>VALUE(LEFT(ERROR2[[#This Row],[ALICUOTAS]],SEARCH(";",ERROR2[[#This Row],[ALICUOTAS]])-1))</f>
        <v>#VALUE!</v>
      </c>
      <c r="D46" t="e">
        <f t="shared" si="0"/>
        <v>#VALUE!</v>
      </c>
      <c r="E46" t="e">
        <f>VLOOKUP(D46,#REF!,3,0)</f>
        <v>#VALUE!</v>
      </c>
      <c r="F46" t="e">
        <f t="shared" si="1"/>
        <v>#VALUE!</v>
      </c>
    </row>
    <row r="47" spans="1:6" x14ac:dyDescent="0.2">
      <c r="A47" s="21" t="e">
        <f>VALUE(LEFT(ERROR2[[#This Row],[ALICUOTAS]],SEARCH(";",ERROR2[[#This Row],[ALICUOTAS]])-1))</f>
        <v>#VALUE!</v>
      </c>
      <c r="D47" t="e">
        <f t="shared" si="0"/>
        <v>#VALUE!</v>
      </c>
      <c r="E47" t="e">
        <f>VLOOKUP(D47,#REF!,3,0)</f>
        <v>#VALUE!</v>
      </c>
      <c r="F47" t="e">
        <f t="shared" si="1"/>
        <v>#VALUE!</v>
      </c>
    </row>
    <row r="48" spans="1:6" x14ac:dyDescent="0.2">
      <c r="A48" s="21" t="e">
        <f>VALUE(LEFT(ERROR2[[#This Row],[ALICUOTAS]],SEARCH(";",ERROR2[[#This Row],[ALICUOTAS]])-1))</f>
        <v>#VALUE!</v>
      </c>
      <c r="D48" t="e">
        <f t="shared" si="0"/>
        <v>#VALUE!</v>
      </c>
      <c r="E48" t="e">
        <f>VLOOKUP(D48,#REF!,3,0)</f>
        <v>#VALUE!</v>
      </c>
      <c r="F48" t="e">
        <f t="shared" si="1"/>
        <v>#VALUE!</v>
      </c>
    </row>
    <row r="49" spans="1:6" x14ac:dyDescent="0.2">
      <c r="A49" s="21" t="e">
        <f>VALUE(LEFT(ERROR2[[#This Row],[ALICUOTAS]],SEARCH(";",ERROR2[[#This Row],[ALICUOTAS]])-1))</f>
        <v>#VALUE!</v>
      </c>
      <c r="D49" t="e">
        <f t="shared" ref="D49:D57" si="2">MID(B49,SEARCH("80-000000",B49)+12,11)</f>
        <v>#VALUE!</v>
      </c>
      <c r="E49" t="e">
        <f>VLOOKUP(D49,#REF!,3,0)</f>
        <v>#VALUE!</v>
      </c>
      <c r="F49" t="e">
        <f t="shared" ref="F49:F57" si="3">MID(B49,SEARCH(" N  ",B49)+4,30)</f>
        <v>#VALUE!</v>
      </c>
    </row>
    <row r="50" spans="1:6" x14ac:dyDescent="0.2">
      <c r="A50" s="21" t="e">
        <f>VALUE(LEFT(ERROR2[[#This Row],[ALICUOTAS]],SEARCH(";",ERROR2[[#This Row],[ALICUOTAS]])-1))</f>
        <v>#VALUE!</v>
      </c>
      <c r="D50" t="e">
        <f t="shared" si="2"/>
        <v>#VALUE!</v>
      </c>
      <c r="E50" t="e">
        <f>VLOOKUP(D50,#REF!,3,0)</f>
        <v>#VALUE!</v>
      </c>
      <c r="F50" t="e">
        <f t="shared" si="3"/>
        <v>#VALUE!</v>
      </c>
    </row>
    <row r="51" spans="1:6" x14ac:dyDescent="0.2">
      <c r="A51" s="21" t="e">
        <f>VALUE(LEFT(ERROR2[[#This Row],[ALICUOTAS]],SEARCH(";",ERROR2[[#This Row],[ALICUOTAS]])-1))</f>
        <v>#VALUE!</v>
      </c>
      <c r="D51" t="e">
        <f t="shared" si="2"/>
        <v>#VALUE!</v>
      </c>
      <c r="E51" t="e">
        <f>VLOOKUP(D51,#REF!,3,0)</f>
        <v>#VALUE!</v>
      </c>
      <c r="F51" t="e">
        <f t="shared" si="3"/>
        <v>#VALUE!</v>
      </c>
    </row>
    <row r="52" spans="1:6" x14ac:dyDescent="0.2">
      <c r="A52" s="21" t="e">
        <f>VALUE(LEFT(ERROR2[[#This Row],[ALICUOTAS]],SEARCH(";",ERROR2[[#This Row],[ALICUOTAS]])-1))</f>
        <v>#VALUE!</v>
      </c>
      <c r="D52" t="e">
        <f t="shared" si="2"/>
        <v>#VALUE!</v>
      </c>
      <c r="E52" t="e">
        <f>VLOOKUP(D52,#REF!,3,0)</f>
        <v>#VALUE!</v>
      </c>
      <c r="F52" t="e">
        <f t="shared" si="3"/>
        <v>#VALUE!</v>
      </c>
    </row>
    <row r="53" spans="1:6" x14ac:dyDescent="0.2">
      <c r="A53" s="21" t="e">
        <f>VALUE(LEFT(ERROR2[[#This Row],[ALICUOTAS]],SEARCH(";",ERROR2[[#This Row],[ALICUOTAS]])-1))</f>
        <v>#VALUE!</v>
      </c>
      <c r="D53" t="e">
        <f t="shared" si="2"/>
        <v>#VALUE!</v>
      </c>
      <c r="E53" t="e">
        <f>VLOOKUP(D53,#REF!,3,0)</f>
        <v>#VALUE!</v>
      </c>
      <c r="F53" t="e">
        <f t="shared" si="3"/>
        <v>#VALUE!</v>
      </c>
    </row>
    <row r="54" spans="1:6" x14ac:dyDescent="0.2">
      <c r="A54" s="21" t="e">
        <f>VALUE(LEFT(ERROR2[[#This Row],[ALICUOTAS]],SEARCH(";",ERROR2[[#This Row],[ALICUOTAS]])-1))</f>
        <v>#VALUE!</v>
      </c>
      <c r="D54" t="e">
        <f t="shared" si="2"/>
        <v>#VALUE!</v>
      </c>
      <c r="E54" t="e">
        <f>VLOOKUP(D54,#REF!,3,0)</f>
        <v>#VALUE!</v>
      </c>
      <c r="F54" t="e">
        <f t="shared" si="3"/>
        <v>#VALUE!</v>
      </c>
    </row>
    <row r="55" spans="1:6" x14ac:dyDescent="0.2">
      <c r="A55" s="21" t="e">
        <f>VALUE(LEFT(ERROR2[[#This Row],[ALICUOTAS]],SEARCH(";",ERROR2[[#This Row],[ALICUOTAS]])-1))</f>
        <v>#VALUE!</v>
      </c>
      <c r="D55" t="e">
        <f t="shared" si="2"/>
        <v>#VALUE!</v>
      </c>
      <c r="E55" t="e">
        <f>VLOOKUP(D55,#REF!,3,0)</f>
        <v>#VALUE!</v>
      </c>
      <c r="F55" t="e">
        <f t="shared" si="3"/>
        <v>#VALUE!</v>
      </c>
    </row>
    <row r="56" spans="1:6" x14ac:dyDescent="0.2">
      <c r="A56" s="21" t="e">
        <f>VALUE(LEFT(ERROR2[[#This Row],[ALICUOTAS]],SEARCH(";",ERROR2[[#This Row],[ALICUOTAS]])-1))</f>
        <v>#VALUE!</v>
      </c>
      <c r="D56" t="e">
        <f t="shared" si="2"/>
        <v>#VALUE!</v>
      </c>
      <c r="E56" t="e">
        <f>VLOOKUP(D56,#REF!,3,0)</f>
        <v>#VALUE!</v>
      </c>
      <c r="F56" t="e">
        <f t="shared" si="3"/>
        <v>#VALUE!</v>
      </c>
    </row>
    <row r="57" spans="1:6" x14ac:dyDescent="0.2">
      <c r="A57" s="21" t="e">
        <f>VALUE(LEFT(ERROR2[[#This Row],[ALICUOTAS]],SEARCH(";",ERROR2[[#This Row],[ALICUOTAS]])-1))</f>
        <v>#VALUE!</v>
      </c>
      <c r="D57" t="e">
        <f t="shared" si="2"/>
        <v>#VALUE!</v>
      </c>
      <c r="E57" t="e">
        <f>VLOOKUP(D57,#REF!,3,0)</f>
        <v>#VALUE!</v>
      </c>
      <c r="F57" t="e">
        <f t="shared" si="3"/>
        <v>#VALUE!</v>
      </c>
    </row>
    <row r="58" spans="1:6" x14ac:dyDescent="0.2">
      <c r="A58" s="21" t="e">
        <f>VALUE(LEFT(ERROR2[[#This Row],[ALICUOTAS]],SEARCH(";",ERROR2[[#This Row],[ALICUOTAS]])-1))</f>
        <v>#VALUE!</v>
      </c>
      <c r="D58" t="e">
        <f t="shared" ref="D58:D61" si="4">MID(B58,SEARCH("80-000000",B58)+12,11)</f>
        <v>#VALUE!</v>
      </c>
      <c r="E58" t="e">
        <f>VLOOKUP(D58,#REF!,3,0)</f>
        <v>#VALUE!</v>
      </c>
      <c r="F58" t="e">
        <f t="shared" ref="F58:F61" si="5">MID(B58,SEARCH(" N  ",B58)+4,30)</f>
        <v>#VALUE!</v>
      </c>
    </row>
    <row r="59" spans="1:6" x14ac:dyDescent="0.2">
      <c r="A59" s="21" t="e">
        <f>VALUE(LEFT(ERROR2[[#This Row],[ALICUOTAS]],SEARCH(";",ERROR2[[#This Row],[ALICUOTAS]])-1))</f>
        <v>#VALUE!</v>
      </c>
      <c r="D59" t="e">
        <f t="shared" si="4"/>
        <v>#VALUE!</v>
      </c>
      <c r="E59" t="e">
        <f>VLOOKUP(D59,#REF!,3,0)</f>
        <v>#VALUE!</v>
      </c>
      <c r="F59" t="e">
        <f t="shared" si="5"/>
        <v>#VALUE!</v>
      </c>
    </row>
    <row r="60" spans="1:6" x14ac:dyDescent="0.2">
      <c r="A60" s="21" t="e">
        <f>VALUE(LEFT(ERROR2[[#This Row],[ALICUOTAS]],SEARCH(";",ERROR2[[#This Row],[ALICUOTAS]])-1))</f>
        <v>#VALUE!</v>
      </c>
      <c r="D60" t="e">
        <f t="shared" si="4"/>
        <v>#VALUE!</v>
      </c>
      <c r="E60" t="e">
        <f>VLOOKUP(D60,#REF!,3,0)</f>
        <v>#VALUE!</v>
      </c>
      <c r="F60" t="e">
        <f t="shared" si="5"/>
        <v>#VALUE!</v>
      </c>
    </row>
    <row r="61" spans="1:6" x14ac:dyDescent="0.2">
      <c r="A61" s="21" t="e">
        <f>VALUE(LEFT(ERROR2[[#This Row],[ALICUOTAS]],SEARCH(";",ERROR2[[#This Row],[ALICUOTAS]])-1))</f>
        <v>#VALUE!</v>
      </c>
      <c r="D61" t="e">
        <f t="shared" si="4"/>
        <v>#VALUE!</v>
      </c>
      <c r="E61" t="e">
        <f>VLOOKUP(D61,#REF!,3,0)</f>
        <v>#VALUE!</v>
      </c>
      <c r="F61" t="e">
        <f t="shared" si="5"/>
        <v>#VALUE!</v>
      </c>
    </row>
  </sheetData>
  <phoneticPr fontId="0" type="noConversion"/>
  <pageMargins left="0.75" right="0.75" top="1" bottom="1" header="0" footer="0"/>
  <pageSetup paperSize="9" scale="52" fitToHeight="0" orientation="landscape" r:id="rId1"/>
  <headerFooter alignWithMargins="0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0"/>
  <sheetViews>
    <sheetView workbookViewId="0">
      <pane xSplit="4" ySplit="4" topLeftCell="E5" activePane="bottomRight" state="frozen"/>
      <selection pane="topRight" activeCell="E1" sqref="E1"/>
      <selection pane="bottomLeft" activeCell="A4" sqref="A4"/>
      <selection pane="bottomRight" activeCell="G4" sqref="G4"/>
    </sheetView>
  </sheetViews>
  <sheetFormatPr baseColWidth="10" defaultRowHeight="12.75" x14ac:dyDescent="0.2"/>
  <cols>
    <col min="1" max="1" width="4.85546875" style="49" customWidth="1"/>
    <col min="2" max="2" width="4.85546875" style="11" customWidth="1"/>
    <col min="3" max="3" width="4.28515625" style="11" customWidth="1"/>
    <col min="4" max="4" width="11.42578125" style="5"/>
    <col min="5" max="5" width="9.28515625" customWidth="1"/>
    <col min="6" max="7" width="5.5703125" customWidth="1"/>
    <col min="8" max="8" width="6" bestFit="1" customWidth="1"/>
    <col min="9" max="9" width="21.28515625" bestFit="1" customWidth="1"/>
    <col min="10" max="10" width="3.7109375" customWidth="1"/>
    <col min="11" max="11" width="3.140625" customWidth="1"/>
    <col min="12" max="12" width="21.28515625" bestFit="1" customWidth="1"/>
    <col min="13" max="13" width="23.7109375" bestFit="1" customWidth="1"/>
    <col min="14" max="14" width="18.28515625" customWidth="1"/>
    <col min="15" max="15" width="18.42578125" customWidth="1"/>
    <col min="16" max="19" width="12.7109375" style="30" customWidth="1"/>
    <col min="20" max="20" width="8.5703125" customWidth="1"/>
    <col min="21" max="21" width="8.5703125" style="30" customWidth="1"/>
    <col min="22" max="22" width="6" customWidth="1"/>
    <col min="24" max="24" width="2.85546875" customWidth="1"/>
    <col min="25" max="25" width="3.28515625" customWidth="1"/>
    <col min="26" max="26" width="16.140625" bestFit="1" customWidth="1"/>
    <col min="27" max="27" width="13" style="32" customWidth="1"/>
    <col min="28" max="28" width="11.85546875" customWidth="1"/>
    <col min="29" max="29" width="9.7109375" customWidth="1"/>
    <col min="30" max="30" width="16.28515625" customWidth="1"/>
    <col min="31" max="31" width="3.28515625" style="51" customWidth="1"/>
    <col min="32" max="32" width="13.28515625" style="56" customWidth="1"/>
    <col min="33" max="33" width="7.85546875" customWidth="1"/>
  </cols>
  <sheetData>
    <row r="1" spans="1:35" ht="13.5" thickBot="1" x14ac:dyDescent="0.25">
      <c r="A1" s="47" t="s">
        <v>31</v>
      </c>
      <c r="B1" s="15"/>
      <c r="C1" s="15"/>
      <c r="D1" s="5">
        <v>1</v>
      </c>
      <c r="E1">
        <v>8</v>
      </c>
      <c r="F1">
        <v>3</v>
      </c>
      <c r="H1">
        <v>5</v>
      </c>
      <c r="I1">
        <v>20</v>
      </c>
      <c r="J1">
        <v>16</v>
      </c>
      <c r="K1">
        <v>2</v>
      </c>
      <c r="L1">
        <v>20</v>
      </c>
      <c r="M1">
        <v>30</v>
      </c>
      <c r="N1">
        <v>15</v>
      </c>
      <c r="O1">
        <v>15</v>
      </c>
      <c r="P1" s="30">
        <v>15</v>
      </c>
      <c r="Q1" s="30">
        <v>15</v>
      </c>
      <c r="R1" s="30">
        <v>15</v>
      </c>
      <c r="S1" s="30">
        <v>15</v>
      </c>
      <c r="T1">
        <v>15</v>
      </c>
      <c r="U1" s="30">
        <v>15</v>
      </c>
      <c r="V1">
        <v>3</v>
      </c>
      <c r="W1">
        <v>10</v>
      </c>
      <c r="X1">
        <v>1</v>
      </c>
      <c r="Y1">
        <v>1</v>
      </c>
      <c r="Z1">
        <v>15</v>
      </c>
      <c r="AA1" s="32">
        <v>15</v>
      </c>
      <c r="AB1">
        <v>11</v>
      </c>
      <c r="AC1">
        <v>30</v>
      </c>
      <c r="AD1">
        <v>15</v>
      </c>
    </row>
    <row r="2" spans="1:35" ht="13.5" thickBot="1" x14ac:dyDescent="0.25">
      <c r="A2" s="47"/>
      <c r="B2" s="15"/>
      <c r="C2" s="15"/>
      <c r="L2" s="41" t="s">
        <v>1527</v>
      </c>
      <c r="M2" s="40" t="str">
        <f>REPT(" ",30-LEN(L2))&amp;L2</f>
        <v xml:space="preserve">                        Prueba</v>
      </c>
    </row>
    <row r="4" spans="1:35" x14ac:dyDescent="0.2">
      <c r="A4" s="48" t="s">
        <v>27</v>
      </c>
      <c r="B4" s="12" t="s">
        <v>48</v>
      </c>
      <c r="C4" s="12" t="s">
        <v>1486</v>
      </c>
      <c r="D4" s="7" t="s">
        <v>2</v>
      </c>
      <c r="E4" s="7" t="s">
        <v>24</v>
      </c>
      <c r="F4" s="7" t="s">
        <v>25</v>
      </c>
      <c r="G4" s="7" t="s">
        <v>1457</v>
      </c>
      <c r="H4" s="7" t="s">
        <v>3</v>
      </c>
      <c r="I4" s="7" t="s">
        <v>4</v>
      </c>
      <c r="J4" s="7" t="s">
        <v>32</v>
      </c>
      <c r="K4" s="7" t="s">
        <v>10</v>
      </c>
      <c r="L4" s="7" t="s">
        <v>33</v>
      </c>
      <c r="M4" s="7" t="s">
        <v>11</v>
      </c>
      <c r="N4" s="7" t="s">
        <v>1</v>
      </c>
      <c r="O4" s="7" t="s">
        <v>12</v>
      </c>
      <c r="P4" s="31" t="s">
        <v>17</v>
      </c>
      <c r="Q4" s="31" t="s">
        <v>34</v>
      </c>
      <c r="R4" s="31" t="s">
        <v>13</v>
      </c>
      <c r="S4" s="31" t="s">
        <v>0</v>
      </c>
      <c r="T4" s="7" t="s">
        <v>14</v>
      </c>
      <c r="U4" s="31" t="s">
        <v>15</v>
      </c>
      <c r="V4" s="7" t="s">
        <v>16</v>
      </c>
      <c r="W4" s="7" t="s">
        <v>18</v>
      </c>
      <c r="X4" s="7" t="s">
        <v>19</v>
      </c>
      <c r="Y4" s="7" t="s">
        <v>20</v>
      </c>
      <c r="Z4" s="7" t="s">
        <v>35</v>
      </c>
      <c r="AA4" s="33" t="s">
        <v>21</v>
      </c>
      <c r="AB4" s="7" t="s">
        <v>36</v>
      </c>
      <c r="AC4" s="7" t="s">
        <v>37</v>
      </c>
      <c r="AD4" s="7" t="s">
        <v>38</v>
      </c>
      <c r="AE4" s="54" t="s">
        <v>22</v>
      </c>
      <c r="AF4" s="57" t="s">
        <v>23</v>
      </c>
      <c r="AG4" s="28" t="s">
        <v>1526</v>
      </c>
      <c r="AH4" s="28" t="s">
        <v>1525</v>
      </c>
      <c r="AI4" s="28" t="s">
        <v>1524</v>
      </c>
    </row>
    <row r="5" spans="1:35" x14ac:dyDescent="0.2">
      <c r="A5" s="48">
        <v>1</v>
      </c>
      <c r="B5" s="19">
        <f>IF(COUNTIF(ERROR1[NUM],TCOMP[[#This Row],[UBIC]])&gt;0,1,0)+IF(COUNTIF(ERROR3[NUM],TCOMP[[#This Row],[UBIC]])&gt;0,1,0)*10</f>
        <v>0</v>
      </c>
      <c r="C5" s="19">
        <f>COUNTIFS(TALIC[TIPO2],TCOMP[[#This Row],[TIPO4]],TALIC[PV],TCOMP[[#This Row],[PV]],TALIC[NUM],TCOMP[[#This Row],[NUM]],TALIC[IDENT VEND],TCOMP[[#This Row],[DOC o CUIT]],TALIC[ERR],"&gt;1")</f>
        <v>0</v>
      </c>
      <c r="D5" s="42" t="s">
        <v>1528</v>
      </c>
      <c r="E5" s="14" t="str">
        <f>MID($D5,SUM($D$1:D$1),E$1)</f>
        <v>20200514</v>
      </c>
      <c r="F5" s="14" t="str">
        <f>MID($D5,SUM($D$1:E$1),F$1)</f>
        <v>001</v>
      </c>
      <c r="G5" s="25" t="str">
        <f>VLOOKUP(TCOMP[[#This Row],[TIPO4]],TIPOFACT[],3,0)</f>
        <v>FC A</v>
      </c>
      <c r="H5" s="14" t="str">
        <f>MID($D5,SUM($D$1:F$1),H$1)</f>
        <v>00001</v>
      </c>
      <c r="I5" s="14" t="str">
        <f>MID($D5,SUM($D$1:H$1),I$1)</f>
        <v>00000000000000999999</v>
      </c>
      <c r="J5" s="14" t="str">
        <f>MID($D5,SUM($D$1:I$1),J$1)</f>
        <v xml:space="preserve">                </v>
      </c>
      <c r="K5" s="14" t="str">
        <f>MID($D5,SUM($D$1:J$1),K$1)</f>
        <v>80</v>
      </c>
      <c r="L5" s="14" t="str">
        <f>MID($D5,SUM($D$1:K$1),L$1)</f>
        <v>00000000099999999999</v>
      </c>
      <c r="M5" s="14" t="str">
        <f>MID($D5,SUM($D$1:L$1),M$1)</f>
        <v xml:space="preserve">                        Prueba</v>
      </c>
      <c r="N5" s="14" t="str">
        <f>MID($D5,SUM($D$1:M$1),N$1)</f>
        <v>000000000123200</v>
      </c>
      <c r="O5" s="14" t="str">
        <f>MID($D5,SUM($D$1:N$1),O$1)</f>
        <v>000000000002200</v>
      </c>
      <c r="P5" s="29" t="str">
        <f>MID($D5,SUM($D$1:O$1),P$1)</f>
        <v>000000000000000</v>
      </c>
      <c r="Q5" s="29" t="str">
        <f>MID($D5,SUM($D$1:P$1),Q$1)</f>
        <v>000000000000000</v>
      </c>
      <c r="R5" s="29" t="str">
        <f>MID($D5,SUM($D$1:Q$1),R$1)</f>
        <v>000000000000000</v>
      </c>
      <c r="S5" s="29" t="str">
        <f>MID($D5,SUM($D$1:R$1),S$1)</f>
        <v>000000000000000</v>
      </c>
      <c r="T5" s="14" t="str">
        <f>MID($D5,SUM($D$1:S$1),T$1)</f>
        <v>000000000000000</v>
      </c>
      <c r="U5" s="29" t="str">
        <f>MID($D5,SUM($D$1:T$1),U$1)</f>
        <v>000000000000000</v>
      </c>
      <c r="V5" s="14" t="str">
        <f>MID($D5,SUM($D$1:U$1),V$1)</f>
        <v>PES</v>
      </c>
      <c r="W5" s="14" t="str">
        <f>MID($D5,SUM($D$1:V$1),W$1)</f>
        <v>0001000000</v>
      </c>
      <c r="X5" s="14" t="str">
        <f>MID($D5,SUM($D$1:W$1),X$1)</f>
        <v>1</v>
      </c>
      <c r="Y5" s="14" t="str">
        <f>MID($D5,SUM($D$1:X$1),Y$1)</f>
        <v>0</v>
      </c>
      <c r="Z5" s="14" t="str">
        <f>MID($D5,SUM($D$1:Y$1),Z$1)</f>
        <v>000000000021000</v>
      </c>
      <c r="AA5" s="34" t="str">
        <f>MID($D5,SUM($D$1:Z$1),AA$1)</f>
        <v>000000000000000</v>
      </c>
      <c r="AB5" s="14" t="str">
        <f>MID($D5,SUM($D$1:AA$1),AB$1)</f>
        <v>00000000000</v>
      </c>
      <c r="AC5" s="14" t="str">
        <f>MID($D5,SUM($D$1:AB$1),AC$1)</f>
        <v xml:space="preserve">                              </v>
      </c>
      <c r="AD5" s="14" t="str">
        <f>MID($D5,SUM($D$1:AC$1),AD$1)</f>
        <v>000000000000000</v>
      </c>
      <c r="AE5" s="55"/>
      <c r="AF5" s="58" t="str">
        <f>IF(ISBLANK(AE5),TCOMP[[#This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5" s="38" t="str">
        <f>TCOMP[[#This Row],[TIPO5]]</f>
        <v>FC A</v>
      </c>
      <c r="AH5" s="38">
        <f>IF(LEFT(TCOMP[[#This Row],[PV2]],2)="NC",-TCOMP[[#This Row],[CRED FISC COMPUTABLE]]/100,TCOMP[[#This Row],[CRED FISC COMPUTABLE]]/100)</f>
        <v>210</v>
      </c>
      <c r="AI5" s="39">
        <f>IF(LEFT(TCOMP[[#This Row],[PV2]],2)="NC",-TCOMP[[#This Row],[TOTAL]]/100,TCOMP[[#This Row],[TOTAL]]/100)</f>
        <v>1232</v>
      </c>
    </row>
    <row r="6" spans="1:35" x14ac:dyDescent="0.2">
      <c r="A6" s="48">
        <v>2</v>
      </c>
      <c r="B6" s="19">
        <f>IF(COUNTIF(ERROR1[NUM],TCOMP[[#This Row],[UBIC]])&gt;0,1,0)+IF(COUNTIF(ERROR3[NUM],TCOMP[[#This Row],[UBIC]])&gt;0,1,0)*10</f>
        <v>0</v>
      </c>
      <c r="C6" s="19">
        <f>COUNTIFS(TALIC[TIPO2],TCOMP[[#This Row],[TIPO4]],TALIC[PV],TCOMP[[#This Row],[PV]],TALIC[NUM],TCOMP[[#This Row],[NUM]],TALIC[IDENT VEND],TCOMP[[#This Row],[DOC o CUIT]],TALIC[ERR],"&gt;1")</f>
        <v>0</v>
      </c>
      <c r="D6" s="42" t="s">
        <v>1528</v>
      </c>
      <c r="E6" s="14" t="str">
        <f>MID($D6,SUM($D$1:D$1),E$1)</f>
        <v>20200514</v>
      </c>
      <c r="F6" s="14" t="str">
        <f>MID($D6,SUM($D$1:E$1),F$1)</f>
        <v>001</v>
      </c>
      <c r="G6" s="25" t="str">
        <f>VLOOKUP(TCOMP[[#This Row],[TIPO4]],TIPOFACT[],3,0)</f>
        <v>FC A</v>
      </c>
      <c r="H6" s="14" t="str">
        <f>MID($D6,SUM($D$1:F$1),H$1)</f>
        <v>00001</v>
      </c>
      <c r="I6" s="14" t="str">
        <f>MID($D6,SUM($D$1:H$1),I$1)</f>
        <v>00000000000000999999</v>
      </c>
      <c r="J6" s="14" t="str">
        <f>MID($D6,SUM($D$1:I$1),J$1)</f>
        <v xml:space="preserve">                </v>
      </c>
      <c r="K6" s="14" t="str">
        <f>MID($D6,SUM($D$1:J$1),K$1)</f>
        <v>80</v>
      </c>
      <c r="L6" s="14" t="str">
        <f>MID($D6,SUM($D$1:K$1),L$1)</f>
        <v>00000000099999999999</v>
      </c>
      <c r="M6" s="14" t="str">
        <f>MID($D6,SUM($D$1:L$1),M$1)</f>
        <v xml:space="preserve">                        Prueba</v>
      </c>
      <c r="N6" s="14" t="str">
        <f>MID($D6,SUM($D$1:M$1),N$1)</f>
        <v>000000000123200</v>
      </c>
      <c r="O6" s="14" t="str">
        <f>MID($D6,SUM($D$1:N$1),O$1)</f>
        <v>000000000002200</v>
      </c>
      <c r="P6" s="29" t="str">
        <f>MID($D6,SUM($D$1:O$1),P$1)</f>
        <v>000000000000000</v>
      </c>
      <c r="Q6" s="29" t="str">
        <f>MID($D6,SUM($D$1:P$1),Q$1)</f>
        <v>000000000000000</v>
      </c>
      <c r="R6" s="29" t="str">
        <f>MID($D6,SUM($D$1:Q$1),R$1)</f>
        <v>000000000000000</v>
      </c>
      <c r="S6" s="29" t="str">
        <f>MID($D6,SUM($D$1:R$1),S$1)</f>
        <v>000000000000000</v>
      </c>
      <c r="T6" s="14" t="str">
        <f>MID($D6,SUM($D$1:S$1),T$1)</f>
        <v>000000000000000</v>
      </c>
      <c r="U6" s="29" t="str">
        <f>MID($D6,SUM($D$1:T$1),U$1)</f>
        <v>000000000000000</v>
      </c>
      <c r="V6" s="14" t="str">
        <f>MID($D6,SUM($D$1:U$1),V$1)</f>
        <v>PES</v>
      </c>
      <c r="W6" s="14" t="str">
        <f>MID($D6,SUM($D$1:V$1),W$1)</f>
        <v>0001000000</v>
      </c>
      <c r="X6" s="14" t="str">
        <f>MID($D6,SUM($D$1:W$1),X$1)</f>
        <v>1</v>
      </c>
      <c r="Y6" s="14" t="str">
        <f>MID($D6,SUM($D$1:X$1),Y$1)</f>
        <v>0</v>
      </c>
      <c r="Z6" s="14" t="str">
        <f>MID($D6,SUM($D$1:Y$1),Z$1)</f>
        <v>000000000021000</v>
      </c>
      <c r="AA6" s="34" t="str">
        <f>MID($D6,SUM($D$1:Z$1),AA$1)</f>
        <v>000000000000000</v>
      </c>
      <c r="AB6" s="14" t="str">
        <f>MID($D6,SUM($D$1:AA$1),AB$1)</f>
        <v>00000000000</v>
      </c>
      <c r="AC6" s="14" t="str">
        <f>MID($D6,SUM($D$1:AB$1),AC$1)</f>
        <v xml:space="preserve">                              </v>
      </c>
      <c r="AD6" s="14" t="str">
        <f>MID($D6,SUM($D$1:AC$1),AD$1)</f>
        <v>000000000000000</v>
      </c>
      <c r="AE6" s="55"/>
      <c r="AF6" s="58" t="str">
        <f>IF(ISBLANK(AE6),TCOMP[[#This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6" s="38" t="str">
        <f>TCOMP[[#This Row],[TIPO5]]</f>
        <v>FC A</v>
      </c>
      <c r="AH6" s="38">
        <f>IF(LEFT(TCOMP[[#This Row],[PV2]],2)="NC",-TCOMP[[#This Row],[CRED FISC COMPUTABLE]]/100,TCOMP[[#This Row],[CRED FISC COMPUTABLE]]/100)</f>
        <v>210</v>
      </c>
      <c r="AI6" s="39">
        <f>IF(LEFT(TCOMP[[#This Row],[PV2]],2)="NC",-TCOMP[[#This Row],[TOTAL]]/100,TCOMP[[#This Row],[TOTAL]]/100)</f>
        <v>1232</v>
      </c>
    </row>
    <row r="7" spans="1:35" x14ac:dyDescent="0.2">
      <c r="A7" s="48">
        <v>3</v>
      </c>
      <c r="B7" s="19">
        <f>IF(COUNTIF(ERROR1[NUM],TCOMP[[#This Row],[UBIC]])&gt;0,1,0)+IF(COUNTIF(ERROR3[NUM],TCOMP[[#This Row],[UBIC]])&gt;0,1,0)*10</f>
        <v>0</v>
      </c>
      <c r="C7" s="19">
        <f>COUNTIFS(TALIC[TIPO2],TCOMP[[#This Row],[TIPO4]],TALIC[PV],TCOMP[[#This Row],[PV]],TALIC[NUM],TCOMP[[#This Row],[NUM]],TALIC[IDENT VEND],TCOMP[[#This Row],[DOC o CUIT]],TALIC[ERR],"&gt;1")</f>
        <v>0</v>
      </c>
      <c r="D7" s="42" t="s">
        <v>1528</v>
      </c>
      <c r="E7" s="14" t="str">
        <f>MID($D7,SUM($D$1:D$1),E$1)</f>
        <v>20200514</v>
      </c>
      <c r="F7" s="14" t="str">
        <f>MID($D7,SUM($D$1:E$1),F$1)</f>
        <v>001</v>
      </c>
      <c r="G7" s="25" t="str">
        <f>VLOOKUP(TCOMP[[#This Row],[TIPO4]],TIPOFACT[],3,0)</f>
        <v>FC A</v>
      </c>
      <c r="H7" s="14" t="str">
        <f>MID($D7,SUM($D$1:F$1),H$1)</f>
        <v>00001</v>
      </c>
      <c r="I7" s="14" t="str">
        <f>MID($D7,SUM($D$1:H$1),I$1)</f>
        <v>00000000000000999999</v>
      </c>
      <c r="J7" s="14" t="str">
        <f>MID($D7,SUM($D$1:I$1),J$1)</f>
        <v xml:space="preserve">                </v>
      </c>
      <c r="K7" s="14" t="str">
        <f>MID($D7,SUM($D$1:J$1),K$1)</f>
        <v>80</v>
      </c>
      <c r="L7" s="14" t="str">
        <f>MID($D7,SUM($D$1:K$1),L$1)</f>
        <v>00000000099999999999</v>
      </c>
      <c r="M7" s="14" t="str">
        <f>MID($D7,SUM($D$1:L$1),M$1)</f>
        <v xml:space="preserve">                        Prueba</v>
      </c>
      <c r="N7" s="14" t="str">
        <f>MID($D7,SUM($D$1:M$1),N$1)</f>
        <v>000000000123200</v>
      </c>
      <c r="O7" s="14" t="str">
        <f>MID($D7,SUM($D$1:N$1),O$1)</f>
        <v>000000000002200</v>
      </c>
      <c r="P7" s="29" t="str">
        <f>MID($D7,SUM($D$1:O$1),P$1)</f>
        <v>000000000000000</v>
      </c>
      <c r="Q7" s="29" t="str">
        <f>MID($D7,SUM($D$1:P$1),Q$1)</f>
        <v>000000000000000</v>
      </c>
      <c r="R7" s="29" t="str">
        <f>MID($D7,SUM($D$1:Q$1),R$1)</f>
        <v>000000000000000</v>
      </c>
      <c r="S7" s="29" t="str">
        <f>MID($D7,SUM($D$1:R$1),S$1)</f>
        <v>000000000000000</v>
      </c>
      <c r="T7" s="14" t="str">
        <f>MID($D7,SUM($D$1:S$1),T$1)</f>
        <v>000000000000000</v>
      </c>
      <c r="U7" s="29" t="str">
        <f>MID($D7,SUM($D$1:T$1),U$1)</f>
        <v>000000000000000</v>
      </c>
      <c r="V7" s="14" t="str">
        <f>MID($D7,SUM($D$1:U$1),V$1)</f>
        <v>PES</v>
      </c>
      <c r="W7" s="14" t="str">
        <f>MID($D7,SUM($D$1:V$1),W$1)</f>
        <v>0001000000</v>
      </c>
      <c r="X7" s="14" t="str">
        <f>MID($D7,SUM($D$1:W$1),X$1)</f>
        <v>1</v>
      </c>
      <c r="Y7" s="14" t="str">
        <f>MID($D7,SUM($D$1:X$1),Y$1)</f>
        <v>0</v>
      </c>
      <c r="Z7" s="14" t="str">
        <f>MID($D7,SUM($D$1:Y$1),Z$1)</f>
        <v>000000000021000</v>
      </c>
      <c r="AA7" s="34" t="str">
        <f>MID($D7,SUM($D$1:Z$1),AA$1)</f>
        <v>000000000000000</v>
      </c>
      <c r="AB7" s="14" t="str">
        <f>MID($D7,SUM($D$1:AA$1),AB$1)</f>
        <v>00000000000</v>
      </c>
      <c r="AC7" s="14" t="str">
        <f>MID($D7,SUM($D$1:AB$1),AC$1)</f>
        <v xml:space="preserve">                              </v>
      </c>
      <c r="AD7" s="14" t="str">
        <f>MID($D7,SUM($D$1:AC$1),AD$1)</f>
        <v>000000000000000</v>
      </c>
      <c r="AE7" s="55"/>
      <c r="AF7" s="58" t="str">
        <f>IF(ISBLANK(AE7),TCOMP[[#This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7" s="38" t="str">
        <f>TCOMP[[#This Row],[TIPO5]]</f>
        <v>FC A</v>
      </c>
      <c r="AH7" s="38">
        <f>IF(LEFT(TCOMP[[#This Row],[PV2]],2)="NC",-TCOMP[[#This Row],[CRED FISC COMPUTABLE]]/100,TCOMP[[#This Row],[CRED FISC COMPUTABLE]]/100)</f>
        <v>210</v>
      </c>
      <c r="AI7" s="39">
        <f>IF(LEFT(TCOMP[[#This Row],[PV2]],2)="NC",-TCOMP[[#This Row],[TOTAL]]/100,TCOMP[[#This Row],[TOTAL]]/100)</f>
        <v>1232</v>
      </c>
    </row>
    <row r="8" spans="1:35" x14ac:dyDescent="0.2">
      <c r="A8" s="48">
        <v>4</v>
      </c>
      <c r="B8" s="19">
        <f>IF(COUNTIF(ERROR1[NUM],TCOMP[[#This Row],[UBIC]])&gt;0,1,0)+IF(COUNTIF(ERROR3[NUM],TCOMP[[#This Row],[UBIC]])&gt;0,1,0)*10</f>
        <v>0</v>
      </c>
      <c r="C8" s="19">
        <f>COUNTIFS(TALIC[TIPO2],TCOMP[[#This Row],[TIPO4]],TALIC[PV],TCOMP[[#This Row],[PV]],TALIC[NUM],TCOMP[[#This Row],[NUM]],TALIC[IDENT VEND],TCOMP[[#This Row],[DOC o CUIT]],TALIC[ERR],"&gt;1")</f>
        <v>0</v>
      </c>
      <c r="D8" s="42" t="s">
        <v>1528</v>
      </c>
      <c r="E8" s="14" t="str">
        <f>MID($D8,SUM($D$1:D$1),E$1)</f>
        <v>20200514</v>
      </c>
      <c r="F8" s="14" t="str">
        <f>MID($D8,SUM($D$1:E$1),F$1)</f>
        <v>001</v>
      </c>
      <c r="G8" s="25" t="str">
        <f>VLOOKUP(TCOMP[[#This Row],[TIPO4]],TIPOFACT[],3,0)</f>
        <v>FC A</v>
      </c>
      <c r="H8" s="14" t="str">
        <f>MID($D8,SUM($D$1:F$1),H$1)</f>
        <v>00001</v>
      </c>
      <c r="I8" s="14" t="str">
        <f>MID($D8,SUM($D$1:H$1),I$1)</f>
        <v>00000000000000999999</v>
      </c>
      <c r="J8" s="14" t="str">
        <f>MID($D8,SUM($D$1:I$1),J$1)</f>
        <v xml:space="preserve">                </v>
      </c>
      <c r="K8" s="14" t="str">
        <f>MID($D8,SUM($D$1:J$1),K$1)</f>
        <v>80</v>
      </c>
      <c r="L8" s="14" t="str">
        <f>MID($D8,SUM($D$1:K$1),L$1)</f>
        <v>00000000099999999999</v>
      </c>
      <c r="M8" s="14" t="str">
        <f>MID($D8,SUM($D$1:L$1),M$1)</f>
        <v xml:space="preserve">                        Prueba</v>
      </c>
      <c r="N8" s="14" t="str">
        <f>MID($D8,SUM($D$1:M$1),N$1)</f>
        <v>000000000123200</v>
      </c>
      <c r="O8" s="14" t="str">
        <f>MID($D8,SUM($D$1:N$1),O$1)</f>
        <v>000000000002200</v>
      </c>
      <c r="P8" s="29" t="str">
        <f>MID($D8,SUM($D$1:O$1),P$1)</f>
        <v>000000000000000</v>
      </c>
      <c r="Q8" s="29" t="str">
        <f>MID($D8,SUM($D$1:P$1),Q$1)</f>
        <v>000000000000000</v>
      </c>
      <c r="R8" s="29" t="str">
        <f>MID($D8,SUM($D$1:Q$1),R$1)</f>
        <v>000000000000000</v>
      </c>
      <c r="S8" s="29" t="str">
        <f>MID($D8,SUM($D$1:R$1),S$1)</f>
        <v>000000000000000</v>
      </c>
      <c r="T8" s="14" t="str">
        <f>MID($D8,SUM($D$1:S$1),T$1)</f>
        <v>000000000000000</v>
      </c>
      <c r="U8" s="29" t="str">
        <f>MID($D8,SUM($D$1:T$1),U$1)</f>
        <v>000000000000000</v>
      </c>
      <c r="V8" s="14" t="str">
        <f>MID($D8,SUM($D$1:U$1),V$1)</f>
        <v>PES</v>
      </c>
      <c r="W8" s="14" t="str">
        <f>MID($D8,SUM($D$1:V$1),W$1)</f>
        <v>0001000000</v>
      </c>
      <c r="X8" s="14" t="str">
        <f>MID($D8,SUM($D$1:W$1),X$1)</f>
        <v>1</v>
      </c>
      <c r="Y8" s="14" t="str">
        <f>MID($D8,SUM($D$1:X$1),Y$1)</f>
        <v>0</v>
      </c>
      <c r="Z8" s="14" t="str">
        <f>MID($D8,SUM($D$1:Y$1),Z$1)</f>
        <v>000000000021000</v>
      </c>
      <c r="AA8" s="34" t="str">
        <f>MID($D8,SUM($D$1:Z$1),AA$1)</f>
        <v>000000000000000</v>
      </c>
      <c r="AB8" s="14" t="str">
        <f>MID($D8,SUM($D$1:AA$1),AB$1)</f>
        <v>00000000000</v>
      </c>
      <c r="AC8" s="14" t="str">
        <f>MID($D8,SUM($D$1:AB$1),AC$1)</f>
        <v xml:space="preserve">                              </v>
      </c>
      <c r="AD8" s="14" t="str">
        <f>MID($D8,SUM($D$1:AC$1),AD$1)</f>
        <v>000000000000000</v>
      </c>
      <c r="AE8" s="55"/>
      <c r="AF8" s="58" t="str">
        <f>IF(ISBLANK(AE8),TCOMP[[#This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8" s="38" t="str">
        <f>TCOMP[[#This Row],[TIPO5]]</f>
        <v>FC A</v>
      </c>
      <c r="AH8" s="38">
        <f>IF(LEFT(TCOMP[[#This Row],[PV2]],2)="NC",-TCOMP[[#This Row],[CRED FISC COMPUTABLE]]/100,TCOMP[[#This Row],[CRED FISC COMPUTABLE]]/100)</f>
        <v>210</v>
      </c>
      <c r="AI8" s="39">
        <f>IF(LEFT(TCOMP[[#This Row],[PV2]],2)="NC",-TCOMP[[#This Row],[TOTAL]]/100,TCOMP[[#This Row],[TOTAL]]/100)</f>
        <v>1232</v>
      </c>
    </row>
    <row r="9" spans="1:35" x14ac:dyDescent="0.2">
      <c r="A9" s="48">
        <v>5</v>
      </c>
      <c r="B9" s="19">
        <f>IF(COUNTIF(ERROR1[NUM],TCOMP[[#This Row],[UBIC]])&gt;0,1,0)+IF(COUNTIF(ERROR3[NUM],TCOMP[[#This Row],[UBIC]])&gt;0,1,0)*10</f>
        <v>0</v>
      </c>
      <c r="C9" s="19">
        <f>COUNTIFS(TALIC[TIPO2],TCOMP[[#This Row],[TIPO4]],TALIC[PV],TCOMP[[#This Row],[PV]],TALIC[NUM],TCOMP[[#This Row],[NUM]],TALIC[IDENT VEND],TCOMP[[#This Row],[DOC o CUIT]],TALIC[ERR],"&gt;1")</f>
        <v>0</v>
      </c>
      <c r="D9" s="42" t="s">
        <v>1528</v>
      </c>
      <c r="E9" s="14" t="str">
        <f>MID($D9,SUM($D$1:D$1),E$1)</f>
        <v>20200514</v>
      </c>
      <c r="F9" s="14" t="str">
        <f>MID($D9,SUM($D$1:E$1),F$1)</f>
        <v>001</v>
      </c>
      <c r="G9" s="25" t="str">
        <f>VLOOKUP(TCOMP[[#This Row],[TIPO4]],TIPOFACT[],3,0)</f>
        <v>FC A</v>
      </c>
      <c r="H9" s="14" t="str">
        <f>MID($D9,SUM($D$1:F$1),H$1)</f>
        <v>00001</v>
      </c>
      <c r="I9" s="14" t="str">
        <f>MID($D9,SUM($D$1:H$1),I$1)</f>
        <v>00000000000000999999</v>
      </c>
      <c r="J9" s="14" t="str">
        <f>MID($D9,SUM($D$1:I$1),J$1)</f>
        <v xml:space="preserve">                </v>
      </c>
      <c r="K9" s="14" t="str">
        <f>MID($D9,SUM($D$1:J$1),K$1)</f>
        <v>80</v>
      </c>
      <c r="L9" s="14" t="str">
        <f>MID($D9,SUM($D$1:K$1),L$1)</f>
        <v>00000000099999999999</v>
      </c>
      <c r="M9" s="14" t="str">
        <f>MID($D9,SUM($D$1:L$1),M$1)</f>
        <v xml:space="preserve">                        Prueba</v>
      </c>
      <c r="N9" s="14" t="str">
        <f>MID($D9,SUM($D$1:M$1),N$1)</f>
        <v>000000000123200</v>
      </c>
      <c r="O9" s="14" t="str">
        <f>MID($D9,SUM($D$1:N$1),O$1)</f>
        <v>000000000002200</v>
      </c>
      <c r="P9" s="29" t="str">
        <f>MID($D9,SUM($D$1:O$1),P$1)</f>
        <v>000000000000000</v>
      </c>
      <c r="Q9" s="29" t="str">
        <f>MID($D9,SUM($D$1:P$1),Q$1)</f>
        <v>000000000000000</v>
      </c>
      <c r="R9" s="29" t="str">
        <f>MID($D9,SUM($D$1:Q$1),R$1)</f>
        <v>000000000000000</v>
      </c>
      <c r="S9" s="29" t="str">
        <f>MID($D9,SUM($D$1:R$1),S$1)</f>
        <v>000000000000000</v>
      </c>
      <c r="T9" s="14" t="str">
        <f>MID($D9,SUM($D$1:S$1),T$1)</f>
        <v>000000000000000</v>
      </c>
      <c r="U9" s="29" t="str">
        <f>MID($D9,SUM($D$1:T$1),U$1)</f>
        <v>000000000000000</v>
      </c>
      <c r="V9" s="14" t="str">
        <f>MID($D9,SUM($D$1:U$1),V$1)</f>
        <v>PES</v>
      </c>
      <c r="W9" s="14" t="str">
        <f>MID($D9,SUM($D$1:V$1),W$1)</f>
        <v>0001000000</v>
      </c>
      <c r="X9" s="14" t="str">
        <f>MID($D9,SUM($D$1:W$1),X$1)</f>
        <v>1</v>
      </c>
      <c r="Y9" s="14" t="str">
        <f>MID($D9,SUM($D$1:X$1),Y$1)</f>
        <v>0</v>
      </c>
      <c r="Z9" s="14" t="str">
        <f>MID($D9,SUM($D$1:Y$1),Z$1)</f>
        <v>000000000021000</v>
      </c>
      <c r="AA9" s="34" t="str">
        <f>MID($D9,SUM($D$1:Z$1),AA$1)</f>
        <v>000000000000000</v>
      </c>
      <c r="AB9" s="14" t="str">
        <f>MID($D9,SUM($D$1:AA$1),AB$1)</f>
        <v>00000000000</v>
      </c>
      <c r="AC9" s="14" t="str">
        <f>MID($D9,SUM($D$1:AB$1),AC$1)</f>
        <v xml:space="preserve">                              </v>
      </c>
      <c r="AD9" s="14" t="str">
        <f>MID($D9,SUM($D$1:AC$1),AD$1)</f>
        <v>000000000000000</v>
      </c>
      <c r="AE9" s="55"/>
      <c r="AF9" s="58" t="str">
        <f>IF(ISBLANK(AE9),TCOMP[[#This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9" s="38" t="str">
        <f>TCOMP[[#This Row],[TIPO5]]</f>
        <v>FC A</v>
      </c>
      <c r="AH9" s="38">
        <f>IF(LEFT(TCOMP[[#This Row],[PV2]],2)="NC",-TCOMP[[#This Row],[CRED FISC COMPUTABLE]]/100,TCOMP[[#This Row],[CRED FISC COMPUTABLE]]/100)</f>
        <v>210</v>
      </c>
      <c r="AI9" s="39">
        <f>IF(LEFT(TCOMP[[#This Row],[PV2]],2)="NC",-TCOMP[[#This Row],[TOTAL]]/100,TCOMP[[#This Row],[TOTAL]]/100)</f>
        <v>1232</v>
      </c>
    </row>
    <row r="10" spans="1:35" x14ac:dyDescent="0.2">
      <c r="A10" s="48">
        <v>6</v>
      </c>
      <c r="B10" s="19">
        <f>IF(COUNTIF(ERROR1[NUM],TCOMP[[#This Row],[UBIC]])&gt;0,1,0)+IF(COUNTIF(ERROR3[NUM],TCOMP[[#This Row],[UBIC]])&gt;0,1,0)*10</f>
        <v>0</v>
      </c>
      <c r="C10" s="19">
        <f>COUNTIFS(TALIC[TIPO2],TCOMP[[#This Row],[TIPO4]],TALIC[PV],TCOMP[[#This Row],[PV]],TALIC[NUM],TCOMP[[#This Row],[NUM]],TALIC[IDENT VEND],TCOMP[[#This Row],[DOC o CUIT]],TALIC[ERR],"&gt;1")</f>
        <v>0</v>
      </c>
      <c r="D10" s="42" t="s">
        <v>1528</v>
      </c>
      <c r="E10" s="14" t="str">
        <f>MID($D10,SUM($D$1:D$1),E$1)</f>
        <v>20200514</v>
      </c>
      <c r="F10" s="14" t="str">
        <f>MID($D10,SUM($D$1:E$1),F$1)</f>
        <v>001</v>
      </c>
      <c r="G10" s="25" t="str">
        <f>VLOOKUP(TCOMP[[#This Row],[TIPO4]],TIPOFACT[],3,0)</f>
        <v>FC A</v>
      </c>
      <c r="H10" s="14" t="str">
        <f>MID($D10,SUM($D$1:F$1),H$1)</f>
        <v>00001</v>
      </c>
      <c r="I10" s="14" t="str">
        <f>MID($D10,SUM($D$1:H$1),I$1)</f>
        <v>00000000000000999999</v>
      </c>
      <c r="J10" s="14" t="str">
        <f>MID($D10,SUM($D$1:I$1),J$1)</f>
        <v xml:space="preserve">                </v>
      </c>
      <c r="K10" s="14" t="str">
        <f>MID($D10,SUM($D$1:J$1),K$1)</f>
        <v>80</v>
      </c>
      <c r="L10" s="14" t="str">
        <f>MID($D10,SUM($D$1:K$1),L$1)</f>
        <v>00000000099999999999</v>
      </c>
      <c r="M10" s="14" t="str">
        <f>MID($D10,SUM($D$1:L$1),M$1)</f>
        <v xml:space="preserve">                        Prueba</v>
      </c>
      <c r="N10" s="14" t="str">
        <f>MID($D10,SUM($D$1:M$1),N$1)</f>
        <v>000000000123200</v>
      </c>
      <c r="O10" s="14" t="str">
        <f>MID($D10,SUM($D$1:N$1),O$1)</f>
        <v>000000000002200</v>
      </c>
      <c r="P10" s="29" t="str">
        <f>MID($D10,SUM($D$1:O$1),P$1)</f>
        <v>000000000000000</v>
      </c>
      <c r="Q10" s="29" t="str">
        <f>MID($D10,SUM($D$1:P$1),Q$1)</f>
        <v>000000000000000</v>
      </c>
      <c r="R10" s="29" t="str">
        <f>MID($D10,SUM($D$1:Q$1),R$1)</f>
        <v>000000000000000</v>
      </c>
      <c r="S10" s="29" t="str">
        <f>MID($D10,SUM($D$1:R$1),S$1)</f>
        <v>000000000000000</v>
      </c>
      <c r="T10" s="14" t="str">
        <f>MID($D10,SUM($D$1:S$1),T$1)</f>
        <v>000000000000000</v>
      </c>
      <c r="U10" s="29" t="str">
        <f>MID($D10,SUM($D$1:T$1),U$1)</f>
        <v>000000000000000</v>
      </c>
      <c r="V10" s="14" t="str">
        <f>MID($D10,SUM($D$1:U$1),V$1)</f>
        <v>PES</v>
      </c>
      <c r="W10" s="14" t="str">
        <f>MID($D10,SUM($D$1:V$1),W$1)</f>
        <v>0001000000</v>
      </c>
      <c r="X10" s="14" t="str">
        <f>MID($D10,SUM($D$1:W$1),X$1)</f>
        <v>1</v>
      </c>
      <c r="Y10" s="14" t="str">
        <f>MID($D10,SUM($D$1:X$1),Y$1)</f>
        <v>0</v>
      </c>
      <c r="Z10" s="14" t="str">
        <f>MID($D10,SUM($D$1:Y$1),Z$1)</f>
        <v>000000000021000</v>
      </c>
      <c r="AA10" s="34" t="str">
        <f>MID($D10,SUM($D$1:Z$1),AA$1)</f>
        <v>000000000000000</v>
      </c>
      <c r="AB10" s="14" t="str">
        <f>MID($D10,SUM($D$1:AA$1),AB$1)</f>
        <v>00000000000</v>
      </c>
      <c r="AC10" s="14" t="str">
        <f>MID($D10,SUM($D$1:AB$1),AC$1)</f>
        <v xml:space="preserve">                              </v>
      </c>
      <c r="AD10" s="14" t="str">
        <f>MID($D10,SUM($D$1:AC$1),AD$1)</f>
        <v>000000000000000</v>
      </c>
      <c r="AE10" s="55"/>
      <c r="AF10" s="58" t="str">
        <f>IF(ISBLANK(AE10),TCOMP[[#This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0" s="38" t="str">
        <f>TCOMP[[#This Row],[TIPO5]]</f>
        <v>FC A</v>
      </c>
      <c r="AH10" s="38">
        <f>IF(LEFT(TCOMP[[#This Row],[PV2]],2)="NC",-TCOMP[[#This Row],[CRED FISC COMPUTABLE]]/100,TCOMP[[#This Row],[CRED FISC COMPUTABLE]]/100)</f>
        <v>210</v>
      </c>
      <c r="AI10" s="39">
        <f>IF(LEFT(TCOMP[[#This Row],[PV2]],2)="NC",-TCOMP[[#This Row],[TOTAL]]/100,TCOMP[[#This Row],[TOTAL]]/100)</f>
        <v>1232</v>
      </c>
    </row>
    <row r="11" spans="1:35" x14ac:dyDescent="0.2">
      <c r="A11" s="48">
        <v>7</v>
      </c>
      <c r="B11" s="19">
        <f>IF(COUNTIF(ERROR1[NUM],TCOMP[[#This Row],[UBIC]])&gt;0,1,0)+IF(COUNTIF(ERROR3[NUM],TCOMP[[#This Row],[UBIC]])&gt;0,1,0)*10</f>
        <v>0</v>
      </c>
      <c r="C11" s="19">
        <f>COUNTIFS(TALIC[TIPO2],TCOMP[[#This Row],[TIPO4]],TALIC[PV],TCOMP[[#This Row],[PV]],TALIC[NUM],TCOMP[[#This Row],[NUM]],TALIC[IDENT VEND],TCOMP[[#This Row],[DOC o CUIT]],TALIC[ERR],"&gt;1")</f>
        <v>0</v>
      </c>
      <c r="D11" s="42" t="s">
        <v>1528</v>
      </c>
      <c r="E11" s="14" t="str">
        <f>MID($D11,SUM($D$1:D$1),E$1)</f>
        <v>20200514</v>
      </c>
      <c r="F11" s="14" t="str">
        <f>MID($D11,SUM($D$1:E$1),F$1)</f>
        <v>001</v>
      </c>
      <c r="G11" s="25" t="str">
        <f>VLOOKUP(TCOMP[[#This Row],[TIPO4]],TIPOFACT[],3,0)</f>
        <v>FC A</v>
      </c>
      <c r="H11" s="14" t="str">
        <f>MID($D11,SUM($D$1:F$1),H$1)</f>
        <v>00001</v>
      </c>
      <c r="I11" s="14" t="str">
        <f>MID($D11,SUM($D$1:H$1),I$1)</f>
        <v>00000000000000999999</v>
      </c>
      <c r="J11" s="14" t="str">
        <f>MID($D11,SUM($D$1:I$1),J$1)</f>
        <v xml:space="preserve">                </v>
      </c>
      <c r="K11" s="14" t="str">
        <f>MID($D11,SUM($D$1:J$1),K$1)</f>
        <v>80</v>
      </c>
      <c r="L11" s="14" t="str">
        <f>MID($D11,SUM($D$1:K$1),L$1)</f>
        <v>00000000099999999999</v>
      </c>
      <c r="M11" s="14" t="str">
        <f>MID($D11,SUM($D$1:L$1),M$1)</f>
        <v xml:space="preserve">                        Prueba</v>
      </c>
      <c r="N11" s="14" t="str">
        <f>MID($D11,SUM($D$1:M$1),N$1)</f>
        <v>000000000123200</v>
      </c>
      <c r="O11" s="14" t="str">
        <f>MID($D11,SUM($D$1:N$1),O$1)</f>
        <v>000000000002200</v>
      </c>
      <c r="P11" s="29" t="str">
        <f>MID($D11,SUM($D$1:O$1),P$1)</f>
        <v>000000000000000</v>
      </c>
      <c r="Q11" s="29" t="str">
        <f>MID($D11,SUM($D$1:P$1),Q$1)</f>
        <v>000000000000000</v>
      </c>
      <c r="R11" s="29" t="str">
        <f>MID($D11,SUM($D$1:Q$1),R$1)</f>
        <v>000000000000000</v>
      </c>
      <c r="S11" s="29" t="str">
        <f>MID($D11,SUM($D$1:R$1),S$1)</f>
        <v>000000000000000</v>
      </c>
      <c r="T11" s="14" t="str">
        <f>MID($D11,SUM($D$1:S$1),T$1)</f>
        <v>000000000000000</v>
      </c>
      <c r="U11" s="29" t="str">
        <f>MID($D11,SUM($D$1:T$1),U$1)</f>
        <v>000000000000000</v>
      </c>
      <c r="V11" s="14" t="str">
        <f>MID($D11,SUM($D$1:U$1),V$1)</f>
        <v>PES</v>
      </c>
      <c r="W11" s="14" t="str">
        <f>MID($D11,SUM($D$1:V$1),W$1)</f>
        <v>0001000000</v>
      </c>
      <c r="X11" s="14" t="str">
        <f>MID($D11,SUM($D$1:W$1),X$1)</f>
        <v>1</v>
      </c>
      <c r="Y11" s="14" t="str">
        <f>MID($D11,SUM($D$1:X$1),Y$1)</f>
        <v>0</v>
      </c>
      <c r="Z11" s="14" t="str">
        <f>MID($D11,SUM($D$1:Y$1),Z$1)</f>
        <v>000000000021000</v>
      </c>
      <c r="AA11" s="34" t="str">
        <f>MID($D11,SUM($D$1:Z$1),AA$1)</f>
        <v>000000000000000</v>
      </c>
      <c r="AB11" s="14" t="str">
        <f>MID($D11,SUM($D$1:AA$1),AB$1)</f>
        <v>00000000000</v>
      </c>
      <c r="AC11" s="14" t="str">
        <f>MID($D11,SUM($D$1:AB$1),AC$1)</f>
        <v xml:space="preserve">                              </v>
      </c>
      <c r="AD11" s="14" t="str">
        <f>MID($D11,SUM($D$1:AC$1),AD$1)</f>
        <v>000000000000000</v>
      </c>
      <c r="AE11" s="55"/>
      <c r="AF11" s="58" t="str">
        <f>IF(ISBLANK(AE11),TCOMP[[#This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1" s="38" t="str">
        <f>TCOMP[[#This Row],[TIPO5]]</f>
        <v>FC A</v>
      </c>
      <c r="AH11" s="38">
        <f>IF(LEFT(TCOMP[[#This Row],[PV2]],2)="NC",-TCOMP[[#This Row],[CRED FISC COMPUTABLE]]/100,TCOMP[[#This Row],[CRED FISC COMPUTABLE]]/100)</f>
        <v>210</v>
      </c>
      <c r="AI11" s="39">
        <f>IF(LEFT(TCOMP[[#This Row],[PV2]],2)="NC",-TCOMP[[#This Row],[TOTAL]]/100,TCOMP[[#This Row],[TOTAL]]/100)</f>
        <v>1232</v>
      </c>
    </row>
    <row r="12" spans="1:35" x14ac:dyDescent="0.2">
      <c r="A12" s="48">
        <v>8</v>
      </c>
      <c r="B12" s="19">
        <f>IF(COUNTIF(ERROR1[NUM],TCOMP[[#This Row],[UBIC]])&gt;0,1,0)+IF(COUNTIF(ERROR3[NUM],TCOMP[[#This Row],[UBIC]])&gt;0,1,0)*10</f>
        <v>0</v>
      </c>
      <c r="C12" s="19">
        <f>COUNTIFS(TALIC[TIPO2],TCOMP[[#This Row],[TIPO4]],TALIC[PV],TCOMP[[#This Row],[PV]],TALIC[NUM],TCOMP[[#This Row],[NUM]],TALIC[IDENT VEND],TCOMP[[#This Row],[DOC o CUIT]],TALIC[ERR],"&gt;1")</f>
        <v>0</v>
      </c>
      <c r="D12" s="42" t="s">
        <v>1528</v>
      </c>
      <c r="E12" s="14" t="str">
        <f>MID($D12,SUM($D$1:D$1),E$1)</f>
        <v>20200514</v>
      </c>
      <c r="F12" s="14" t="str">
        <f>MID($D12,SUM($D$1:E$1),F$1)</f>
        <v>001</v>
      </c>
      <c r="G12" s="25" t="str">
        <f>VLOOKUP(TCOMP[[#This Row],[TIPO4]],TIPOFACT[],3,0)</f>
        <v>FC A</v>
      </c>
      <c r="H12" s="14" t="str">
        <f>MID($D12,SUM($D$1:F$1),H$1)</f>
        <v>00001</v>
      </c>
      <c r="I12" s="14" t="str">
        <f>MID($D12,SUM($D$1:H$1),I$1)</f>
        <v>00000000000000999999</v>
      </c>
      <c r="J12" s="14" t="str">
        <f>MID($D12,SUM($D$1:I$1),J$1)</f>
        <v xml:space="preserve">                </v>
      </c>
      <c r="K12" s="14" t="str">
        <f>MID($D12,SUM($D$1:J$1),K$1)</f>
        <v>80</v>
      </c>
      <c r="L12" s="14" t="str">
        <f>MID($D12,SUM($D$1:K$1),L$1)</f>
        <v>00000000099999999999</v>
      </c>
      <c r="M12" s="14" t="str">
        <f>MID($D12,SUM($D$1:L$1),M$1)</f>
        <v xml:space="preserve">                        Prueba</v>
      </c>
      <c r="N12" s="14" t="str">
        <f>MID($D12,SUM($D$1:M$1),N$1)</f>
        <v>000000000123200</v>
      </c>
      <c r="O12" s="14" t="str">
        <f>MID($D12,SUM($D$1:N$1),O$1)</f>
        <v>000000000002200</v>
      </c>
      <c r="P12" s="29" t="str">
        <f>MID($D12,SUM($D$1:O$1),P$1)</f>
        <v>000000000000000</v>
      </c>
      <c r="Q12" s="29" t="str">
        <f>MID($D12,SUM($D$1:P$1),Q$1)</f>
        <v>000000000000000</v>
      </c>
      <c r="R12" s="29" t="str">
        <f>MID($D12,SUM($D$1:Q$1),R$1)</f>
        <v>000000000000000</v>
      </c>
      <c r="S12" s="29" t="str">
        <f>MID($D12,SUM($D$1:R$1),S$1)</f>
        <v>000000000000000</v>
      </c>
      <c r="T12" s="14" t="str">
        <f>MID($D12,SUM($D$1:S$1),T$1)</f>
        <v>000000000000000</v>
      </c>
      <c r="U12" s="29" t="str">
        <f>MID($D12,SUM($D$1:T$1),U$1)</f>
        <v>000000000000000</v>
      </c>
      <c r="V12" s="14" t="str">
        <f>MID($D12,SUM($D$1:U$1),V$1)</f>
        <v>PES</v>
      </c>
      <c r="W12" s="14" t="str">
        <f>MID($D12,SUM($D$1:V$1),W$1)</f>
        <v>0001000000</v>
      </c>
      <c r="X12" s="14" t="str">
        <f>MID($D12,SUM($D$1:W$1),X$1)</f>
        <v>1</v>
      </c>
      <c r="Y12" s="14" t="str">
        <f>MID($D12,SUM($D$1:X$1),Y$1)</f>
        <v>0</v>
      </c>
      <c r="Z12" s="14" t="str">
        <f>MID($D12,SUM($D$1:Y$1),Z$1)</f>
        <v>000000000021000</v>
      </c>
      <c r="AA12" s="34" t="str">
        <f>MID($D12,SUM($D$1:Z$1),AA$1)</f>
        <v>000000000000000</v>
      </c>
      <c r="AB12" s="14" t="str">
        <f>MID($D12,SUM($D$1:AA$1),AB$1)</f>
        <v>00000000000</v>
      </c>
      <c r="AC12" s="14" t="str">
        <f>MID($D12,SUM($D$1:AB$1),AC$1)</f>
        <v xml:space="preserve">                              </v>
      </c>
      <c r="AD12" s="14" t="str">
        <f>MID($D12,SUM($D$1:AC$1),AD$1)</f>
        <v>000000000000000</v>
      </c>
      <c r="AE12" s="55"/>
      <c r="AF12" s="58" t="str">
        <f>IF(ISBLANK(AE12),TCOMP[[#This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2" s="38" t="str">
        <f>TCOMP[[#This Row],[TIPO5]]</f>
        <v>FC A</v>
      </c>
      <c r="AH12" s="38">
        <f>IF(LEFT(TCOMP[[#This Row],[PV2]],2)="NC",-TCOMP[[#This Row],[CRED FISC COMPUTABLE]]/100,TCOMP[[#This Row],[CRED FISC COMPUTABLE]]/100)</f>
        <v>210</v>
      </c>
      <c r="AI12" s="39">
        <f>IF(LEFT(TCOMP[[#This Row],[PV2]],2)="NC",-TCOMP[[#This Row],[TOTAL]]/100,TCOMP[[#This Row],[TOTAL]]/100)</f>
        <v>1232</v>
      </c>
    </row>
    <row r="13" spans="1:35" x14ac:dyDescent="0.2">
      <c r="A13" s="48">
        <v>9</v>
      </c>
      <c r="B13" s="19">
        <f>IF(COUNTIF(ERROR1[NUM],TCOMP[[#This Row],[UBIC]])&gt;0,1,0)+IF(COUNTIF(ERROR3[NUM],TCOMP[[#This Row],[UBIC]])&gt;0,1,0)*10</f>
        <v>0</v>
      </c>
      <c r="C13" s="19">
        <f>COUNTIFS(TALIC[TIPO2],TCOMP[[#This Row],[TIPO4]],TALIC[PV],TCOMP[[#This Row],[PV]],TALIC[NUM],TCOMP[[#This Row],[NUM]],TALIC[IDENT VEND],TCOMP[[#This Row],[DOC o CUIT]],TALIC[ERR],"&gt;1")</f>
        <v>0</v>
      </c>
      <c r="D13" s="42" t="s">
        <v>1528</v>
      </c>
      <c r="E13" s="14" t="str">
        <f>MID($D13,SUM($D$1:D$1),E$1)</f>
        <v>20200514</v>
      </c>
      <c r="F13" s="14" t="str">
        <f>MID($D13,SUM($D$1:E$1),F$1)</f>
        <v>001</v>
      </c>
      <c r="G13" s="25" t="str">
        <f>VLOOKUP(TCOMP[[#This Row],[TIPO4]],TIPOFACT[],3,0)</f>
        <v>FC A</v>
      </c>
      <c r="H13" s="14" t="str">
        <f>MID($D13,SUM($D$1:F$1),H$1)</f>
        <v>00001</v>
      </c>
      <c r="I13" s="14" t="str">
        <f>MID($D13,SUM($D$1:H$1),I$1)</f>
        <v>00000000000000999999</v>
      </c>
      <c r="J13" s="14" t="str">
        <f>MID($D13,SUM($D$1:I$1),J$1)</f>
        <v xml:space="preserve">                </v>
      </c>
      <c r="K13" s="14" t="str">
        <f>MID($D13,SUM($D$1:J$1),K$1)</f>
        <v>80</v>
      </c>
      <c r="L13" s="14" t="str">
        <f>MID($D13,SUM($D$1:K$1),L$1)</f>
        <v>00000000099999999999</v>
      </c>
      <c r="M13" s="14" t="str">
        <f>MID($D13,SUM($D$1:L$1),M$1)</f>
        <v xml:space="preserve">                        Prueba</v>
      </c>
      <c r="N13" s="14" t="str">
        <f>MID($D13,SUM($D$1:M$1),N$1)</f>
        <v>000000000123200</v>
      </c>
      <c r="O13" s="14" t="str">
        <f>MID($D13,SUM($D$1:N$1),O$1)</f>
        <v>000000000002200</v>
      </c>
      <c r="P13" s="29" t="str">
        <f>MID($D13,SUM($D$1:O$1),P$1)</f>
        <v>000000000000000</v>
      </c>
      <c r="Q13" s="29" t="str">
        <f>MID($D13,SUM($D$1:P$1),Q$1)</f>
        <v>000000000000000</v>
      </c>
      <c r="R13" s="29" t="str">
        <f>MID($D13,SUM($D$1:Q$1),R$1)</f>
        <v>000000000000000</v>
      </c>
      <c r="S13" s="29" t="str">
        <f>MID($D13,SUM($D$1:R$1),S$1)</f>
        <v>000000000000000</v>
      </c>
      <c r="T13" s="14" t="str">
        <f>MID($D13,SUM($D$1:S$1),T$1)</f>
        <v>000000000000000</v>
      </c>
      <c r="U13" s="29" t="str">
        <f>MID($D13,SUM($D$1:T$1),U$1)</f>
        <v>000000000000000</v>
      </c>
      <c r="V13" s="14" t="str">
        <f>MID($D13,SUM($D$1:U$1),V$1)</f>
        <v>PES</v>
      </c>
      <c r="W13" s="14" t="str">
        <f>MID($D13,SUM($D$1:V$1),W$1)</f>
        <v>0001000000</v>
      </c>
      <c r="X13" s="14" t="str">
        <f>MID($D13,SUM($D$1:W$1),X$1)</f>
        <v>1</v>
      </c>
      <c r="Y13" s="14" t="str">
        <f>MID($D13,SUM($D$1:X$1),Y$1)</f>
        <v>0</v>
      </c>
      <c r="Z13" s="14" t="str">
        <f>MID($D13,SUM($D$1:Y$1),Z$1)</f>
        <v>000000000021000</v>
      </c>
      <c r="AA13" s="34" t="str">
        <f>MID($D13,SUM($D$1:Z$1),AA$1)</f>
        <v>000000000000000</v>
      </c>
      <c r="AB13" s="14" t="str">
        <f>MID($D13,SUM($D$1:AA$1),AB$1)</f>
        <v>00000000000</v>
      </c>
      <c r="AC13" s="14" t="str">
        <f>MID($D13,SUM($D$1:AB$1),AC$1)</f>
        <v xml:space="preserve">                              </v>
      </c>
      <c r="AD13" s="14" t="str">
        <f>MID($D13,SUM($D$1:AC$1),AD$1)</f>
        <v>000000000000000</v>
      </c>
      <c r="AE13" s="55"/>
      <c r="AF13" s="58" t="str">
        <f>IF(ISBLANK(AE13),TCOMP[[#This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3" s="38" t="str">
        <f>TCOMP[[#This Row],[TIPO5]]</f>
        <v>FC A</v>
      </c>
      <c r="AH13" s="38">
        <f>IF(LEFT(TCOMP[[#This Row],[PV2]],2)="NC",-TCOMP[[#This Row],[CRED FISC COMPUTABLE]]/100,TCOMP[[#This Row],[CRED FISC COMPUTABLE]]/100)</f>
        <v>210</v>
      </c>
      <c r="AI13" s="39">
        <f>IF(LEFT(TCOMP[[#This Row],[PV2]],2)="NC",-TCOMP[[#This Row],[TOTAL]]/100,TCOMP[[#This Row],[TOTAL]]/100)</f>
        <v>1232</v>
      </c>
    </row>
    <row r="14" spans="1:35" x14ac:dyDescent="0.2">
      <c r="A14" s="48">
        <v>10</v>
      </c>
      <c r="B14" s="19">
        <f>IF(COUNTIF(ERROR1[NUM],TCOMP[[#This Row],[UBIC]])&gt;0,1,0)+IF(COUNTIF(ERROR3[NUM],TCOMP[[#This Row],[UBIC]])&gt;0,1,0)*10</f>
        <v>0</v>
      </c>
      <c r="C14" s="19">
        <f>COUNTIFS(TALIC[TIPO2],TCOMP[[#This Row],[TIPO4]],TALIC[PV],TCOMP[[#This Row],[PV]],TALIC[NUM],TCOMP[[#This Row],[NUM]],TALIC[IDENT VEND],TCOMP[[#This Row],[DOC o CUIT]],TALIC[ERR],"&gt;1")</f>
        <v>0</v>
      </c>
      <c r="D14" s="42" t="s">
        <v>1528</v>
      </c>
      <c r="E14" s="14" t="str">
        <f>MID($D14,SUM($D$1:D$1),E$1)</f>
        <v>20200514</v>
      </c>
      <c r="F14" s="14" t="str">
        <f>MID($D14,SUM($D$1:E$1),F$1)</f>
        <v>001</v>
      </c>
      <c r="G14" s="25" t="str">
        <f>VLOOKUP(TCOMP[[#This Row],[TIPO4]],TIPOFACT[],3,0)</f>
        <v>FC A</v>
      </c>
      <c r="H14" s="14" t="str">
        <f>MID($D14,SUM($D$1:F$1),H$1)</f>
        <v>00001</v>
      </c>
      <c r="I14" s="14" t="str">
        <f>MID($D14,SUM($D$1:H$1),I$1)</f>
        <v>00000000000000999999</v>
      </c>
      <c r="J14" s="14" t="str">
        <f>MID($D14,SUM($D$1:I$1),J$1)</f>
        <v xml:space="preserve">                </v>
      </c>
      <c r="K14" s="14" t="str">
        <f>MID($D14,SUM($D$1:J$1),K$1)</f>
        <v>80</v>
      </c>
      <c r="L14" s="14" t="str">
        <f>MID($D14,SUM($D$1:K$1),L$1)</f>
        <v>00000000099999999999</v>
      </c>
      <c r="M14" s="14" t="str">
        <f>MID($D14,SUM($D$1:L$1),M$1)</f>
        <v xml:space="preserve">                        Prueba</v>
      </c>
      <c r="N14" s="14" t="str">
        <f>MID($D14,SUM($D$1:M$1),N$1)</f>
        <v>000000000123200</v>
      </c>
      <c r="O14" s="14" t="str">
        <f>MID($D14,SUM($D$1:N$1),O$1)</f>
        <v>000000000002200</v>
      </c>
      <c r="P14" s="29" t="str">
        <f>MID($D14,SUM($D$1:O$1),P$1)</f>
        <v>000000000000000</v>
      </c>
      <c r="Q14" s="29" t="str">
        <f>MID($D14,SUM($D$1:P$1),Q$1)</f>
        <v>000000000000000</v>
      </c>
      <c r="R14" s="29" t="str">
        <f>MID($D14,SUM($D$1:Q$1),R$1)</f>
        <v>000000000000000</v>
      </c>
      <c r="S14" s="29" t="str">
        <f>MID($D14,SUM($D$1:R$1),S$1)</f>
        <v>000000000000000</v>
      </c>
      <c r="T14" s="14" t="str">
        <f>MID($D14,SUM($D$1:S$1),T$1)</f>
        <v>000000000000000</v>
      </c>
      <c r="U14" s="29" t="str">
        <f>MID($D14,SUM($D$1:T$1),U$1)</f>
        <v>000000000000000</v>
      </c>
      <c r="V14" s="14" t="str">
        <f>MID($D14,SUM($D$1:U$1),V$1)</f>
        <v>PES</v>
      </c>
      <c r="W14" s="14" t="str">
        <f>MID($D14,SUM($D$1:V$1),W$1)</f>
        <v>0001000000</v>
      </c>
      <c r="X14" s="14" t="str">
        <f>MID($D14,SUM($D$1:W$1),X$1)</f>
        <v>1</v>
      </c>
      <c r="Y14" s="14" t="str">
        <f>MID($D14,SUM($D$1:X$1),Y$1)</f>
        <v>0</v>
      </c>
      <c r="Z14" s="14" t="str">
        <f>MID($D14,SUM($D$1:Y$1),Z$1)</f>
        <v>000000000021000</v>
      </c>
      <c r="AA14" s="34" t="str">
        <f>MID($D14,SUM($D$1:Z$1),AA$1)</f>
        <v>000000000000000</v>
      </c>
      <c r="AB14" s="14" t="str">
        <f>MID($D14,SUM($D$1:AA$1),AB$1)</f>
        <v>00000000000</v>
      </c>
      <c r="AC14" s="14" t="str">
        <f>MID($D14,SUM($D$1:AB$1),AC$1)</f>
        <v xml:space="preserve">                              </v>
      </c>
      <c r="AD14" s="14" t="str">
        <f>MID($D14,SUM($D$1:AC$1),AD$1)</f>
        <v>000000000000000</v>
      </c>
      <c r="AE14" s="55"/>
      <c r="AF14" s="58" t="str">
        <f>IF(ISBLANK(AE14),TCOMP[[#This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4" s="38" t="str">
        <f>TCOMP[[#This Row],[TIPO5]]</f>
        <v>FC A</v>
      </c>
      <c r="AH14" s="38">
        <f>IF(LEFT(TCOMP[[#This Row],[PV2]],2)="NC",-TCOMP[[#This Row],[CRED FISC COMPUTABLE]]/100,TCOMP[[#This Row],[CRED FISC COMPUTABLE]]/100)</f>
        <v>210</v>
      </c>
      <c r="AI14" s="39">
        <f>IF(LEFT(TCOMP[[#This Row],[PV2]],2)="NC",-TCOMP[[#This Row],[TOTAL]]/100,TCOMP[[#This Row],[TOTAL]]/100)</f>
        <v>1232</v>
      </c>
    </row>
    <row r="15" spans="1:35" x14ac:dyDescent="0.2">
      <c r="A15" s="48">
        <v>11</v>
      </c>
      <c r="B15" s="19">
        <f>IF(COUNTIF(ERROR1[NUM],TCOMP[[#This Row],[UBIC]])&gt;0,1,0)+IF(COUNTIF(ERROR3[NUM],TCOMP[[#This Row],[UBIC]])&gt;0,1,0)*10</f>
        <v>0</v>
      </c>
      <c r="C15" s="19">
        <f>COUNTIFS(TALIC[TIPO2],TCOMP[[#This Row],[TIPO4]],TALIC[PV],TCOMP[[#This Row],[PV]],TALIC[NUM],TCOMP[[#This Row],[NUM]],TALIC[IDENT VEND],TCOMP[[#This Row],[DOC o CUIT]],TALIC[ERR],"&gt;1")</f>
        <v>0</v>
      </c>
      <c r="D15" s="42" t="s">
        <v>1528</v>
      </c>
      <c r="E15" s="14" t="str">
        <f>MID($D15,SUM($D$1:D$1),E$1)</f>
        <v>20200514</v>
      </c>
      <c r="F15" s="14" t="str">
        <f>MID($D15,SUM($D$1:E$1),F$1)</f>
        <v>001</v>
      </c>
      <c r="G15" s="25" t="str">
        <f>VLOOKUP(TCOMP[[#This Row],[TIPO4]],TIPOFACT[],3,0)</f>
        <v>FC A</v>
      </c>
      <c r="H15" s="14" t="str">
        <f>MID($D15,SUM($D$1:F$1),H$1)</f>
        <v>00001</v>
      </c>
      <c r="I15" s="14" t="str">
        <f>MID($D15,SUM($D$1:H$1),I$1)</f>
        <v>00000000000000999999</v>
      </c>
      <c r="J15" s="14" t="str">
        <f>MID($D15,SUM($D$1:I$1),J$1)</f>
        <v xml:space="preserve">                </v>
      </c>
      <c r="K15" s="14" t="str">
        <f>MID($D15,SUM($D$1:J$1),K$1)</f>
        <v>80</v>
      </c>
      <c r="L15" s="14" t="str">
        <f>MID($D15,SUM($D$1:K$1),L$1)</f>
        <v>00000000099999999999</v>
      </c>
      <c r="M15" s="14" t="str">
        <f>MID($D15,SUM($D$1:L$1),M$1)</f>
        <v xml:space="preserve">                        Prueba</v>
      </c>
      <c r="N15" s="14" t="str">
        <f>MID($D15,SUM($D$1:M$1),N$1)</f>
        <v>000000000123200</v>
      </c>
      <c r="O15" s="14" t="str">
        <f>MID($D15,SUM($D$1:N$1),O$1)</f>
        <v>000000000002200</v>
      </c>
      <c r="P15" s="29" t="str">
        <f>MID($D15,SUM($D$1:O$1),P$1)</f>
        <v>000000000000000</v>
      </c>
      <c r="Q15" s="29" t="str">
        <f>MID($D15,SUM($D$1:P$1),Q$1)</f>
        <v>000000000000000</v>
      </c>
      <c r="R15" s="29" t="str">
        <f>MID($D15,SUM($D$1:Q$1),R$1)</f>
        <v>000000000000000</v>
      </c>
      <c r="S15" s="29" t="str">
        <f>MID($D15,SUM($D$1:R$1),S$1)</f>
        <v>000000000000000</v>
      </c>
      <c r="T15" s="14" t="str">
        <f>MID($D15,SUM($D$1:S$1),T$1)</f>
        <v>000000000000000</v>
      </c>
      <c r="U15" s="29" t="str">
        <f>MID($D15,SUM($D$1:T$1),U$1)</f>
        <v>000000000000000</v>
      </c>
      <c r="V15" s="14" t="str">
        <f>MID($D15,SUM($D$1:U$1),V$1)</f>
        <v>PES</v>
      </c>
      <c r="W15" s="14" t="str">
        <f>MID($D15,SUM($D$1:V$1),W$1)</f>
        <v>0001000000</v>
      </c>
      <c r="X15" s="14" t="str">
        <f>MID($D15,SUM($D$1:W$1),X$1)</f>
        <v>1</v>
      </c>
      <c r="Y15" s="14" t="str">
        <f>MID($D15,SUM($D$1:X$1),Y$1)</f>
        <v>0</v>
      </c>
      <c r="Z15" s="14" t="str">
        <f>MID($D15,SUM($D$1:Y$1),Z$1)</f>
        <v>000000000021000</v>
      </c>
      <c r="AA15" s="34" t="str">
        <f>MID($D15,SUM($D$1:Z$1),AA$1)</f>
        <v>000000000000000</v>
      </c>
      <c r="AB15" s="14" t="str">
        <f>MID($D15,SUM($D$1:AA$1),AB$1)</f>
        <v>00000000000</v>
      </c>
      <c r="AC15" s="14" t="str">
        <f>MID($D15,SUM($D$1:AB$1),AC$1)</f>
        <v xml:space="preserve">                              </v>
      </c>
      <c r="AD15" s="14" t="str">
        <f>MID($D15,SUM($D$1:AC$1),AD$1)</f>
        <v>000000000000000</v>
      </c>
      <c r="AE15" s="55"/>
      <c r="AF15" s="58" t="str">
        <f>IF(ISBLANK(AE15),TCOMP[[#This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5" s="38" t="str">
        <f>TCOMP[[#This Row],[TIPO5]]</f>
        <v>FC A</v>
      </c>
      <c r="AH15" s="38">
        <f>IF(LEFT(TCOMP[[#This Row],[PV2]],2)="NC",-TCOMP[[#This Row],[CRED FISC COMPUTABLE]]/100,TCOMP[[#This Row],[CRED FISC COMPUTABLE]]/100)</f>
        <v>210</v>
      </c>
      <c r="AI15" s="39">
        <f>IF(LEFT(TCOMP[[#This Row],[PV2]],2)="NC",-TCOMP[[#This Row],[TOTAL]]/100,TCOMP[[#This Row],[TOTAL]]/100)</f>
        <v>1232</v>
      </c>
    </row>
    <row r="16" spans="1:35" x14ac:dyDescent="0.2">
      <c r="A16" s="48">
        <v>12</v>
      </c>
      <c r="B16" s="19">
        <f>IF(COUNTIF(ERROR1[NUM],TCOMP[[#This Row],[UBIC]])&gt;0,1,0)+IF(COUNTIF(ERROR3[NUM],TCOMP[[#This Row],[UBIC]])&gt;0,1,0)*10</f>
        <v>0</v>
      </c>
      <c r="C16" s="19">
        <f>COUNTIFS(TALIC[TIPO2],TCOMP[[#This Row],[TIPO4]],TALIC[PV],TCOMP[[#This Row],[PV]],TALIC[NUM],TCOMP[[#This Row],[NUM]],TALIC[IDENT VEND],TCOMP[[#This Row],[DOC o CUIT]],TALIC[ERR],"&gt;1")</f>
        <v>0</v>
      </c>
      <c r="D16" s="42" t="s">
        <v>1528</v>
      </c>
      <c r="E16" s="14" t="str">
        <f>MID($D16,SUM($D$1:D$1),E$1)</f>
        <v>20200514</v>
      </c>
      <c r="F16" s="14" t="str">
        <f>MID($D16,SUM($D$1:E$1),F$1)</f>
        <v>001</v>
      </c>
      <c r="G16" s="25" t="str">
        <f>VLOOKUP(TCOMP[[#This Row],[TIPO4]],TIPOFACT[],3,0)</f>
        <v>FC A</v>
      </c>
      <c r="H16" s="14" t="str">
        <f>MID($D16,SUM($D$1:F$1),H$1)</f>
        <v>00001</v>
      </c>
      <c r="I16" s="14" t="str">
        <f>MID($D16,SUM($D$1:H$1),I$1)</f>
        <v>00000000000000999999</v>
      </c>
      <c r="J16" s="14" t="str">
        <f>MID($D16,SUM($D$1:I$1),J$1)</f>
        <v xml:space="preserve">                </v>
      </c>
      <c r="K16" s="14" t="str">
        <f>MID($D16,SUM($D$1:J$1),K$1)</f>
        <v>80</v>
      </c>
      <c r="L16" s="14" t="str">
        <f>MID($D16,SUM($D$1:K$1),L$1)</f>
        <v>00000000099999999999</v>
      </c>
      <c r="M16" s="14" t="str">
        <f>MID($D16,SUM($D$1:L$1),M$1)</f>
        <v xml:space="preserve">                        Prueba</v>
      </c>
      <c r="N16" s="14" t="str">
        <f>MID($D16,SUM($D$1:M$1),N$1)</f>
        <v>000000000123200</v>
      </c>
      <c r="O16" s="14" t="str">
        <f>MID($D16,SUM($D$1:N$1),O$1)</f>
        <v>000000000002200</v>
      </c>
      <c r="P16" s="29" t="str">
        <f>MID($D16,SUM($D$1:O$1),P$1)</f>
        <v>000000000000000</v>
      </c>
      <c r="Q16" s="29" t="str">
        <f>MID($D16,SUM($D$1:P$1),Q$1)</f>
        <v>000000000000000</v>
      </c>
      <c r="R16" s="29" t="str">
        <f>MID($D16,SUM($D$1:Q$1),R$1)</f>
        <v>000000000000000</v>
      </c>
      <c r="S16" s="29" t="str">
        <f>MID($D16,SUM($D$1:R$1),S$1)</f>
        <v>000000000000000</v>
      </c>
      <c r="T16" s="14" t="str">
        <f>MID($D16,SUM($D$1:S$1),T$1)</f>
        <v>000000000000000</v>
      </c>
      <c r="U16" s="29" t="str">
        <f>MID($D16,SUM($D$1:T$1),U$1)</f>
        <v>000000000000000</v>
      </c>
      <c r="V16" s="14" t="str">
        <f>MID($D16,SUM($D$1:U$1),V$1)</f>
        <v>PES</v>
      </c>
      <c r="W16" s="14" t="str">
        <f>MID($D16,SUM($D$1:V$1),W$1)</f>
        <v>0001000000</v>
      </c>
      <c r="X16" s="14" t="str">
        <f>MID($D16,SUM($D$1:W$1),X$1)</f>
        <v>1</v>
      </c>
      <c r="Y16" s="14" t="str">
        <f>MID($D16,SUM($D$1:X$1),Y$1)</f>
        <v>0</v>
      </c>
      <c r="Z16" s="14" t="str">
        <f>MID($D16,SUM($D$1:Y$1),Z$1)</f>
        <v>000000000021000</v>
      </c>
      <c r="AA16" s="34" t="str">
        <f>MID($D16,SUM($D$1:Z$1),AA$1)</f>
        <v>000000000000000</v>
      </c>
      <c r="AB16" s="14" t="str">
        <f>MID($D16,SUM($D$1:AA$1),AB$1)</f>
        <v>00000000000</v>
      </c>
      <c r="AC16" s="14" t="str">
        <f>MID($D16,SUM($D$1:AB$1),AC$1)</f>
        <v xml:space="preserve">                              </v>
      </c>
      <c r="AD16" s="14" t="str">
        <f>MID($D16,SUM($D$1:AC$1),AD$1)</f>
        <v>000000000000000</v>
      </c>
      <c r="AE16" s="55"/>
      <c r="AF16" s="58" t="str">
        <f>IF(ISBLANK(AE16),TCOMP[[#This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6" s="38" t="str">
        <f>TCOMP[[#This Row],[TIPO5]]</f>
        <v>FC A</v>
      </c>
      <c r="AH16" s="38">
        <f>IF(LEFT(TCOMP[[#This Row],[PV2]],2)="NC",-TCOMP[[#This Row],[CRED FISC COMPUTABLE]]/100,TCOMP[[#This Row],[CRED FISC COMPUTABLE]]/100)</f>
        <v>210</v>
      </c>
      <c r="AI16" s="39">
        <f>IF(LEFT(TCOMP[[#This Row],[PV2]],2)="NC",-TCOMP[[#This Row],[TOTAL]]/100,TCOMP[[#This Row],[TOTAL]]/100)</f>
        <v>1232</v>
      </c>
    </row>
    <row r="17" spans="1:35" x14ac:dyDescent="0.2">
      <c r="A17" s="48">
        <v>13</v>
      </c>
      <c r="B17" s="19">
        <f>IF(COUNTIF(ERROR1[NUM],TCOMP[[#This Row],[UBIC]])&gt;0,1,0)+IF(COUNTIF(ERROR3[NUM],TCOMP[[#This Row],[UBIC]])&gt;0,1,0)*10</f>
        <v>0</v>
      </c>
      <c r="C17" s="19">
        <f>COUNTIFS(TALIC[TIPO2],TCOMP[[#This Row],[TIPO4]],TALIC[PV],TCOMP[[#This Row],[PV]],TALIC[NUM],TCOMP[[#This Row],[NUM]],TALIC[IDENT VEND],TCOMP[[#This Row],[DOC o CUIT]],TALIC[ERR],"&gt;1")</f>
        <v>0</v>
      </c>
      <c r="D17" s="42" t="s">
        <v>1528</v>
      </c>
      <c r="E17" s="14" t="str">
        <f>MID($D17,SUM($D$1:D$1),E$1)</f>
        <v>20200514</v>
      </c>
      <c r="F17" s="14" t="str">
        <f>MID($D17,SUM($D$1:E$1),F$1)</f>
        <v>001</v>
      </c>
      <c r="G17" s="25" t="str">
        <f>VLOOKUP(TCOMP[[#This Row],[TIPO4]],TIPOFACT[],3,0)</f>
        <v>FC A</v>
      </c>
      <c r="H17" s="14" t="str">
        <f>MID($D17,SUM($D$1:F$1),H$1)</f>
        <v>00001</v>
      </c>
      <c r="I17" s="14" t="str">
        <f>MID($D17,SUM($D$1:H$1),I$1)</f>
        <v>00000000000000999999</v>
      </c>
      <c r="J17" s="14" t="str">
        <f>MID($D17,SUM($D$1:I$1),J$1)</f>
        <v xml:space="preserve">                </v>
      </c>
      <c r="K17" s="14" t="str">
        <f>MID($D17,SUM($D$1:J$1),K$1)</f>
        <v>80</v>
      </c>
      <c r="L17" s="14" t="str">
        <f>MID($D17,SUM($D$1:K$1),L$1)</f>
        <v>00000000099999999999</v>
      </c>
      <c r="M17" s="14" t="str">
        <f>MID($D17,SUM($D$1:L$1),M$1)</f>
        <v xml:space="preserve">                        Prueba</v>
      </c>
      <c r="N17" s="14" t="str">
        <f>MID($D17,SUM($D$1:M$1),N$1)</f>
        <v>000000000123200</v>
      </c>
      <c r="O17" s="14" t="str">
        <f>MID($D17,SUM($D$1:N$1),O$1)</f>
        <v>000000000002200</v>
      </c>
      <c r="P17" s="29" t="str">
        <f>MID($D17,SUM($D$1:O$1),P$1)</f>
        <v>000000000000000</v>
      </c>
      <c r="Q17" s="29" t="str">
        <f>MID($D17,SUM($D$1:P$1),Q$1)</f>
        <v>000000000000000</v>
      </c>
      <c r="R17" s="29" t="str">
        <f>MID($D17,SUM($D$1:Q$1),R$1)</f>
        <v>000000000000000</v>
      </c>
      <c r="S17" s="29" t="str">
        <f>MID($D17,SUM($D$1:R$1),S$1)</f>
        <v>000000000000000</v>
      </c>
      <c r="T17" s="14" t="str">
        <f>MID($D17,SUM($D$1:S$1),T$1)</f>
        <v>000000000000000</v>
      </c>
      <c r="U17" s="29" t="str">
        <f>MID($D17,SUM($D$1:T$1),U$1)</f>
        <v>000000000000000</v>
      </c>
      <c r="V17" s="14" t="str">
        <f>MID($D17,SUM($D$1:U$1),V$1)</f>
        <v>PES</v>
      </c>
      <c r="W17" s="14" t="str">
        <f>MID($D17,SUM($D$1:V$1),W$1)</f>
        <v>0001000000</v>
      </c>
      <c r="X17" s="14" t="str">
        <f>MID($D17,SUM($D$1:W$1),X$1)</f>
        <v>1</v>
      </c>
      <c r="Y17" s="14" t="str">
        <f>MID($D17,SUM($D$1:X$1),Y$1)</f>
        <v>0</v>
      </c>
      <c r="Z17" s="14" t="str">
        <f>MID($D17,SUM($D$1:Y$1),Z$1)</f>
        <v>000000000021000</v>
      </c>
      <c r="AA17" s="34" t="str">
        <f>MID($D17,SUM($D$1:Z$1),AA$1)</f>
        <v>000000000000000</v>
      </c>
      <c r="AB17" s="14" t="str">
        <f>MID($D17,SUM($D$1:AA$1),AB$1)</f>
        <v>00000000000</v>
      </c>
      <c r="AC17" s="14" t="str">
        <f>MID($D17,SUM($D$1:AB$1),AC$1)</f>
        <v xml:space="preserve">                              </v>
      </c>
      <c r="AD17" s="14" t="str">
        <f>MID($D17,SUM($D$1:AC$1),AD$1)</f>
        <v>000000000000000</v>
      </c>
      <c r="AE17" s="55"/>
      <c r="AF17" s="58" t="str">
        <f>IF(ISBLANK(AE17),TCOMP[[#This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7" s="38" t="str">
        <f>TCOMP[[#This Row],[TIPO5]]</f>
        <v>FC A</v>
      </c>
      <c r="AH17" s="38">
        <f>IF(LEFT(TCOMP[[#This Row],[PV2]],2)="NC",-TCOMP[[#This Row],[CRED FISC COMPUTABLE]]/100,TCOMP[[#This Row],[CRED FISC COMPUTABLE]]/100)</f>
        <v>210</v>
      </c>
      <c r="AI17" s="39">
        <f>IF(LEFT(TCOMP[[#This Row],[PV2]],2)="NC",-TCOMP[[#This Row],[TOTAL]]/100,TCOMP[[#This Row],[TOTAL]]/100)</f>
        <v>1232</v>
      </c>
    </row>
    <row r="18" spans="1:35" x14ac:dyDescent="0.2">
      <c r="A18" s="48">
        <v>14</v>
      </c>
      <c r="B18" s="19">
        <f>IF(COUNTIF(ERROR1[NUM],TCOMP[[#This Row],[UBIC]])&gt;0,1,0)+IF(COUNTIF(ERROR3[NUM],TCOMP[[#This Row],[UBIC]])&gt;0,1,0)*10</f>
        <v>0</v>
      </c>
      <c r="C18" s="19">
        <f>COUNTIFS(TALIC[TIPO2],TCOMP[[#This Row],[TIPO4]],TALIC[PV],TCOMP[[#This Row],[PV]],TALIC[NUM],TCOMP[[#This Row],[NUM]],TALIC[IDENT VEND],TCOMP[[#This Row],[DOC o CUIT]],TALIC[ERR],"&gt;1")</f>
        <v>0</v>
      </c>
      <c r="D18" s="42" t="s">
        <v>1528</v>
      </c>
      <c r="E18" s="14" t="str">
        <f>MID($D18,SUM($D$1:D$1),E$1)</f>
        <v>20200514</v>
      </c>
      <c r="F18" s="14" t="str">
        <f>MID($D18,SUM($D$1:E$1),F$1)</f>
        <v>001</v>
      </c>
      <c r="G18" s="25" t="str">
        <f>VLOOKUP(TCOMP[[#This Row],[TIPO4]],TIPOFACT[],3,0)</f>
        <v>FC A</v>
      </c>
      <c r="H18" s="14" t="str">
        <f>MID($D18,SUM($D$1:F$1),H$1)</f>
        <v>00001</v>
      </c>
      <c r="I18" s="14" t="str">
        <f>MID($D18,SUM($D$1:H$1),I$1)</f>
        <v>00000000000000999999</v>
      </c>
      <c r="J18" s="14" t="str">
        <f>MID($D18,SUM($D$1:I$1),J$1)</f>
        <v xml:space="preserve">                </v>
      </c>
      <c r="K18" s="14" t="str">
        <f>MID($D18,SUM($D$1:J$1),K$1)</f>
        <v>80</v>
      </c>
      <c r="L18" s="14" t="str">
        <f>MID($D18,SUM($D$1:K$1),L$1)</f>
        <v>00000000099999999999</v>
      </c>
      <c r="M18" s="14" t="str">
        <f>MID($D18,SUM($D$1:L$1),M$1)</f>
        <v xml:space="preserve">                        Prueba</v>
      </c>
      <c r="N18" s="14" t="str">
        <f>MID($D18,SUM($D$1:M$1),N$1)</f>
        <v>000000000123200</v>
      </c>
      <c r="O18" s="14" t="str">
        <f>MID($D18,SUM($D$1:N$1),O$1)</f>
        <v>000000000002200</v>
      </c>
      <c r="P18" s="29" t="str">
        <f>MID($D18,SUM($D$1:O$1),P$1)</f>
        <v>000000000000000</v>
      </c>
      <c r="Q18" s="29" t="str">
        <f>MID($D18,SUM($D$1:P$1),Q$1)</f>
        <v>000000000000000</v>
      </c>
      <c r="R18" s="29" t="str">
        <f>MID($D18,SUM($D$1:Q$1),R$1)</f>
        <v>000000000000000</v>
      </c>
      <c r="S18" s="29" t="str">
        <f>MID($D18,SUM($D$1:R$1),S$1)</f>
        <v>000000000000000</v>
      </c>
      <c r="T18" s="14" t="str">
        <f>MID($D18,SUM($D$1:S$1),T$1)</f>
        <v>000000000000000</v>
      </c>
      <c r="U18" s="29" t="str">
        <f>MID($D18,SUM($D$1:T$1),U$1)</f>
        <v>000000000000000</v>
      </c>
      <c r="V18" s="14" t="str">
        <f>MID($D18,SUM($D$1:U$1),V$1)</f>
        <v>PES</v>
      </c>
      <c r="W18" s="14" t="str">
        <f>MID($D18,SUM($D$1:V$1),W$1)</f>
        <v>0001000000</v>
      </c>
      <c r="X18" s="14" t="str">
        <f>MID($D18,SUM($D$1:W$1),X$1)</f>
        <v>1</v>
      </c>
      <c r="Y18" s="14" t="str">
        <f>MID($D18,SUM($D$1:X$1),Y$1)</f>
        <v>0</v>
      </c>
      <c r="Z18" s="14" t="str">
        <f>MID($D18,SUM($D$1:Y$1),Z$1)</f>
        <v>000000000021000</v>
      </c>
      <c r="AA18" s="34" t="str">
        <f>MID($D18,SUM($D$1:Z$1),AA$1)</f>
        <v>000000000000000</v>
      </c>
      <c r="AB18" s="14" t="str">
        <f>MID($D18,SUM($D$1:AA$1),AB$1)</f>
        <v>00000000000</v>
      </c>
      <c r="AC18" s="14" t="str">
        <f>MID($D18,SUM($D$1:AB$1),AC$1)</f>
        <v xml:space="preserve">                              </v>
      </c>
      <c r="AD18" s="14" t="str">
        <f>MID($D18,SUM($D$1:AC$1),AD$1)</f>
        <v>000000000000000</v>
      </c>
      <c r="AE18" s="55"/>
      <c r="AF18" s="58" t="str">
        <f>IF(ISBLANK(AE18),TCOMP[[#This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8" s="38" t="str">
        <f>TCOMP[[#This Row],[TIPO5]]</f>
        <v>FC A</v>
      </c>
      <c r="AH18" s="38">
        <f>IF(LEFT(TCOMP[[#This Row],[PV2]],2)="NC",-TCOMP[[#This Row],[CRED FISC COMPUTABLE]]/100,TCOMP[[#This Row],[CRED FISC COMPUTABLE]]/100)</f>
        <v>210</v>
      </c>
      <c r="AI18" s="39">
        <f>IF(LEFT(TCOMP[[#This Row],[PV2]],2)="NC",-TCOMP[[#This Row],[TOTAL]]/100,TCOMP[[#This Row],[TOTAL]]/100)</f>
        <v>1232</v>
      </c>
    </row>
    <row r="19" spans="1:35" x14ac:dyDescent="0.2">
      <c r="A19" s="48">
        <v>15</v>
      </c>
      <c r="B19" s="19">
        <f>IF(COUNTIF(ERROR1[NUM],TCOMP[[#This Row],[UBIC]])&gt;0,1,0)+IF(COUNTIF(ERROR3[NUM],TCOMP[[#This Row],[UBIC]])&gt;0,1,0)*10</f>
        <v>0</v>
      </c>
      <c r="C19" s="19">
        <f>COUNTIFS(TALIC[TIPO2],TCOMP[[#This Row],[TIPO4]],TALIC[PV],TCOMP[[#This Row],[PV]],TALIC[NUM],TCOMP[[#This Row],[NUM]],TALIC[IDENT VEND],TCOMP[[#This Row],[DOC o CUIT]],TALIC[ERR],"&gt;1")</f>
        <v>0</v>
      </c>
      <c r="D19" s="42" t="s">
        <v>1528</v>
      </c>
      <c r="E19" s="14" t="str">
        <f>MID($D19,SUM($D$1:D$1),E$1)</f>
        <v>20200514</v>
      </c>
      <c r="F19" s="14" t="str">
        <f>MID($D19,SUM($D$1:E$1),F$1)</f>
        <v>001</v>
      </c>
      <c r="G19" s="25" t="str">
        <f>VLOOKUP(TCOMP[[#This Row],[TIPO4]],TIPOFACT[],3,0)</f>
        <v>FC A</v>
      </c>
      <c r="H19" s="14" t="str">
        <f>MID($D19,SUM($D$1:F$1),H$1)</f>
        <v>00001</v>
      </c>
      <c r="I19" s="14" t="str">
        <f>MID($D19,SUM($D$1:H$1),I$1)</f>
        <v>00000000000000999999</v>
      </c>
      <c r="J19" s="14" t="str">
        <f>MID($D19,SUM($D$1:I$1),J$1)</f>
        <v xml:space="preserve">                </v>
      </c>
      <c r="K19" s="14" t="str">
        <f>MID($D19,SUM($D$1:J$1),K$1)</f>
        <v>80</v>
      </c>
      <c r="L19" s="14" t="str">
        <f>MID($D19,SUM($D$1:K$1),L$1)</f>
        <v>00000000099999999999</v>
      </c>
      <c r="M19" s="14" t="str">
        <f>MID($D19,SUM($D$1:L$1),M$1)</f>
        <v xml:space="preserve">                        Prueba</v>
      </c>
      <c r="N19" s="14" t="str">
        <f>MID($D19,SUM($D$1:M$1),N$1)</f>
        <v>000000000123200</v>
      </c>
      <c r="O19" s="14" t="str">
        <f>MID($D19,SUM($D$1:N$1),O$1)</f>
        <v>000000000002200</v>
      </c>
      <c r="P19" s="29" t="str">
        <f>MID($D19,SUM($D$1:O$1),P$1)</f>
        <v>000000000000000</v>
      </c>
      <c r="Q19" s="29" t="str">
        <f>MID($D19,SUM($D$1:P$1),Q$1)</f>
        <v>000000000000000</v>
      </c>
      <c r="R19" s="29" t="str">
        <f>MID($D19,SUM($D$1:Q$1),R$1)</f>
        <v>000000000000000</v>
      </c>
      <c r="S19" s="29" t="str">
        <f>MID($D19,SUM($D$1:R$1),S$1)</f>
        <v>000000000000000</v>
      </c>
      <c r="T19" s="14" t="str">
        <f>MID($D19,SUM($D$1:S$1),T$1)</f>
        <v>000000000000000</v>
      </c>
      <c r="U19" s="29" t="str">
        <f>MID($D19,SUM($D$1:T$1),U$1)</f>
        <v>000000000000000</v>
      </c>
      <c r="V19" s="14" t="str">
        <f>MID($D19,SUM($D$1:U$1),V$1)</f>
        <v>PES</v>
      </c>
      <c r="W19" s="14" t="str">
        <f>MID($D19,SUM($D$1:V$1),W$1)</f>
        <v>0001000000</v>
      </c>
      <c r="X19" s="14" t="str">
        <f>MID($D19,SUM($D$1:W$1),X$1)</f>
        <v>1</v>
      </c>
      <c r="Y19" s="14" t="str">
        <f>MID($D19,SUM($D$1:X$1),Y$1)</f>
        <v>0</v>
      </c>
      <c r="Z19" s="14" t="str">
        <f>MID($D19,SUM($D$1:Y$1),Z$1)</f>
        <v>000000000021000</v>
      </c>
      <c r="AA19" s="34" t="str">
        <f>MID($D19,SUM($D$1:Z$1),AA$1)</f>
        <v>000000000000000</v>
      </c>
      <c r="AB19" s="14" t="str">
        <f>MID($D19,SUM($D$1:AA$1),AB$1)</f>
        <v>00000000000</v>
      </c>
      <c r="AC19" s="14" t="str">
        <f>MID($D19,SUM($D$1:AB$1),AC$1)</f>
        <v xml:space="preserve">                              </v>
      </c>
      <c r="AD19" s="14" t="str">
        <f>MID($D19,SUM($D$1:AC$1),AD$1)</f>
        <v>000000000000000</v>
      </c>
      <c r="AE19" s="55"/>
      <c r="AF19" s="58" t="str">
        <f>IF(ISBLANK(AE19),TCOMP[[#This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9" s="38" t="str">
        <f>TCOMP[[#This Row],[TIPO5]]</f>
        <v>FC A</v>
      </c>
      <c r="AH19" s="38">
        <f>IF(LEFT(TCOMP[[#This Row],[PV2]],2)="NC",-TCOMP[[#This Row],[CRED FISC COMPUTABLE]]/100,TCOMP[[#This Row],[CRED FISC COMPUTABLE]]/100)</f>
        <v>210</v>
      </c>
      <c r="AI19" s="39">
        <f>IF(LEFT(TCOMP[[#This Row],[PV2]],2)="NC",-TCOMP[[#This Row],[TOTAL]]/100,TCOMP[[#This Row],[TOTAL]]/100)</f>
        <v>1232</v>
      </c>
    </row>
    <row r="20" spans="1:35" x14ac:dyDescent="0.2">
      <c r="A20" s="48">
        <v>16</v>
      </c>
      <c r="B20" s="19">
        <f>IF(COUNTIF(ERROR1[NUM],TCOMP[[#This Row],[UBIC]])&gt;0,1,0)+IF(COUNTIF(ERROR3[NUM],TCOMP[[#This Row],[UBIC]])&gt;0,1,0)*10</f>
        <v>0</v>
      </c>
      <c r="C20" s="19">
        <f>COUNTIFS(TALIC[TIPO2],TCOMP[[#This Row],[TIPO4]],TALIC[PV],TCOMP[[#This Row],[PV]],TALIC[NUM],TCOMP[[#This Row],[NUM]],TALIC[IDENT VEND],TCOMP[[#This Row],[DOC o CUIT]],TALIC[ERR],"&gt;1")</f>
        <v>0</v>
      </c>
      <c r="D20" s="42" t="s">
        <v>1528</v>
      </c>
      <c r="E20" s="14" t="str">
        <f>MID($D20,SUM($D$1:D$1),E$1)</f>
        <v>20200514</v>
      </c>
      <c r="F20" s="14" t="str">
        <f>MID($D20,SUM($D$1:E$1),F$1)</f>
        <v>001</v>
      </c>
      <c r="G20" s="25" t="str">
        <f>VLOOKUP(TCOMP[[#This Row],[TIPO4]],TIPOFACT[],3,0)</f>
        <v>FC A</v>
      </c>
      <c r="H20" s="14" t="str">
        <f>MID($D20,SUM($D$1:F$1),H$1)</f>
        <v>00001</v>
      </c>
      <c r="I20" s="14" t="str">
        <f>MID($D20,SUM($D$1:H$1),I$1)</f>
        <v>00000000000000999999</v>
      </c>
      <c r="J20" s="14" t="str">
        <f>MID($D20,SUM($D$1:I$1),J$1)</f>
        <v xml:space="preserve">                </v>
      </c>
      <c r="K20" s="14" t="str">
        <f>MID($D20,SUM($D$1:J$1),K$1)</f>
        <v>80</v>
      </c>
      <c r="L20" s="14" t="str">
        <f>MID($D20,SUM($D$1:K$1),L$1)</f>
        <v>00000000099999999999</v>
      </c>
      <c r="M20" s="14" t="str">
        <f>MID($D20,SUM($D$1:L$1),M$1)</f>
        <v xml:space="preserve">                        Prueba</v>
      </c>
      <c r="N20" s="14" t="str">
        <f>MID($D20,SUM($D$1:M$1),N$1)</f>
        <v>000000000123200</v>
      </c>
      <c r="O20" s="14" t="str">
        <f>MID($D20,SUM($D$1:N$1),O$1)</f>
        <v>000000000002200</v>
      </c>
      <c r="P20" s="29" t="str">
        <f>MID($D20,SUM($D$1:O$1),P$1)</f>
        <v>000000000000000</v>
      </c>
      <c r="Q20" s="29" t="str">
        <f>MID($D20,SUM($D$1:P$1),Q$1)</f>
        <v>000000000000000</v>
      </c>
      <c r="R20" s="29" t="str">
        <f>MID($D20,SUM($D$1:Q$1),R$1)</f>
        <v>000000000000000</v>
      </c>
      <c r="S20" s="29" t="str">
        <f>MID($D20,SUM($D$1:R$1),S$1)</f>
        <v>000000000000000</v>
      </c>
      <c r="T20" s="14" t="str">
        <f>MID($D20,SUM($D$1:S$1),T$1)</f>
        <v>000000000000000</v>
      </c>
      <c r="U20" s="29" t="str">
        <f>MID($D20,SUM($D$1:T$1),U$1)</f>
        <v>000000000000000</v>
      </c>
      <c r="V20" s="14" t="str">
        <f>MID($D20,SUM($D$1:U$1),V$1)</f>
        <v>PES</v>
      </c>
      <c r="W20" s="14" t="str">
        <f>MID($D20,SUM($D$1:V$1),W$1)</f>
        <v>0001000000</v>
      </c>
      <c r="X20" s="14" t="str">
        <f>MID($D20,SUM($D$1:W$1),X$1)</f>
        <v>1</v>
      </c>
      <c r="Y20" s="14" t="str">
        <f>MID($D20,SUM($D$1:X$1),Y$1)</f>
        <v>0</v>
      </c>
      <c r="Z20" s="14" t="str">
        <f>MID($D20,SUM($D$1:Y$1),Z$1)</f>
        <v>000000000021000</v>
      </c>
      <c r="AA20" s="34" t="str">
        <f>MID($D20,SUM($D$1:Z$1),AA$1)</f>
        <v>000000000000000</v>
      </c>
      <c r="AB20" s="14" t="str">
        <f>MID($D20,SUM($D$1:AA$1),AB$1)</f>
        <v>00000000000</v>
      </c>
      <c r="AC20" s="14" t="str">
        <f>MID($D20,SUM($D$1:AB$1),AC$1)</f>
        <v xml:space="preserve">                              </v>
      </c>
      <c r="AD20" s="14" t="str">
        <f>MID($D20,SUM($D$1:AC$1),AD$1)</f>
        <v>000000000000000</v>
      </c>
      <c r="AE20" s="55"/>
      <c r="AF20" s="58" t="str">
        <f>IF(ISBLANK(AE20),TCOMP[[#This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0" s="38" t="str">
        <f>TCOMP[[#This Row],[TIPO5]]</f>
        <v>FC A</v>
      </c>
      <c r="AH20" s="38">
        <f>IF(LEFT(TCOMP[[#This Row],[PV2]],2)="NC",-TCOMP[[#This Row],[CRED FISC COMPUTABLE]]/100,TCOMP[[#This Row],[CRED FISC COMPUTABLE]]/100)</f>
        <v>210</v>
      </c>
      <c r="AI20" s="39">
        <f>IF(LEFT(TCOMP[[#This Row],[PV2]],2)="NC",-TCOMP[[#This Row],[TOTAL]]/100,TCOMP[[#This Row],[TOTAL]]/100)</f>
        <v>1232</v>
      </c>
    </row>
    <row r="21" spans="1:35" x14ac:dyDescent="0.2">
      <c r="A21" s="48">
        <v>17</v>
      </c>
      <c r="B21" s="19">
        <f>IF(COUNTIF(ERROR1[NUM],TCOMP[[#This Row],[UBIC]])&gt;0,1,0)+IF(COUNTIF(ERROR3[NUM],TCOMP[[#This Row],[UBIC]])&gt;0,1,0)*10</f>
        <v>0</v>
      </c>
      <c r="C21" s="19">
        <f>COUNTIFS(TALIC[TIPO2],TCOMP[[#This Row],[TIPO4]],TALIC[PV],TCOMP[[#This Row],[PV]],TALIC[NUM],TCOMP[[#This Row],[NUM]],TALIC[IDENT VEND],TCOMP[[#This Row],[DOC o CUIT]],TALIC[ERR],"&gt;1")</f>
        <v>0</v>
      </c>
      <c r="D21" s="42" t="s">
        <v>1528</v>
      </c>
      <c r="E21" s="14" t="str">
        <f>MID($D21,SUM($D$1:D$1),E$1)</f>
        <v>20200514</v>
      </c>
      <c r="F21" s="14" t="str">
        <f>MID($D21,SUM($D$1:E$1),F$1)</f>
        <v>001</v>
      </c>
      <c r="G21" s="25" t="str">
        <f>VLOOKUP(TCOMP[[#This Row],[TIPO4]],TIPOFACT[],3,0)</f>
        <v>FC A</v>
      </c>
      <c r="H21" s="14" t="str">
        <f>MID($D21,SUM($D$1:F$1),H$1)</f>
        <v>00001</v>
      </c>
      <c r="I21" s="14" t="str">
        <f>MID($D21,SUM($D$1:H$1),I$1)</f>
        <v>00000000000000999999</v>
      </c>
      <c r="J21" s="14" t="str">
        <f>MID($D21,SUM($D$1:I$1),J$1)</f>
        <v xml:space="preserve">                </v>
      </c>
      <c r="K21" s="14" t="str">
        <f>MID($D21,SUM($D$1:J$1),K$1)</f>
        <v>80</v>
      </c>
      <c r="L21" s="14" t="str">
        <f>MID($D21,SUM($D$1:K$1),L$1)</f>
        <v>00000000099999999999</v>
      </c>
      <c r="M21" s="14" t="str">
        <f>MID($D21,SUM($D$1:L$1),M$1)</f>
        <v xml:space="preserve">                        Prueba</v>
      </c>
      <c r="N21" s="14" t="str">
        <f>MID($D21,SUM($D$1:M$1),N$1)</f>
        <v>000000000123200</v>
      </c>
      <c r="O21" s="14" t="str">
        <f>MID($D21,SUM($D$1:N$1),O$1)</f>
        <v>000000000002200</v>
      </c>
      <c r="P21" s="29" t="str">
        <f>MID($D21,SUM($D$1:O$1),P$1)</f>
        <v>000000000000000</v>
      </c>
      <c r="Q21" s="29" t="str">
        <f>MID($D21,SUM($D$1:P$1),Q$1)</f>
        <v>000000000000000</v>
      </c>
      <c r="R21" s="29" t="str">
        <f>MID($D21,SUM($D$1:Q$1),R$1)</f>
        <v>000000000000000</v>
      </c>
      <c r="S21" s="29" t="str">
        <f>MID($D21,SUM($D$1:R$1),S$1)</f>
        <v>000000000000000</v>
      </c>
      <c r="T21" s="14" t="str">
        <f>MID($D21,SUM($D$1:S$1),T$1)</f>
        <v>000000000000000</v>
      </c>
      <c r="U21" s="29" t="str">
        <f>MID($D21,SUM($D$1:T$1),U$1)</f>
        <v>000000000000000</v>
      </c>
      <c r="V21" s="14" t="str">
        <f>MID($D21,SUM($D$1:U$1),V$1)</f>
        <v>PES</v>
      </c>
      <c r="W21" s="14" t="str">
        <f>MID($D21,SUM($D$1:V$1),W$1)</f>
        <v>0001000000</v>
      </c>
      <c r="X21" s="14" t="str">
        <f>MID($D21,SUM($D$1:W$1),X$1)</f>
        <v>1</v>
      </c>
      <c r="Y21" s="14" t="str">
        <f>MID($D21,SUM($D$1:X$1),Y$1)</f>
        <v>0</v>
      </c>
      <c r="Z21" s="14" t="str">
        <f>MID($D21,SUM($D$1:Y$1),Z$1)</f>
        <v>000000000021000</v>
      </c>
      <c r="AA21" s="34" t="str">
        <f>MID($D21,SUM($D$1:Z$1),AA$1)</f>
        <v>000000000000000</v>
      </c>
      <c r="AB21" s="14" t="str">
        <f>MID($D21,SUM($D$1:AA$1),AB$1)</f>
        <v>00000000000</v>
      </c>
      <c r="AC21" s="14" t="str">
        <f>MID($D21,SUM($D$1:AB$1),AC$1)</f>
        <v xml:space="preserve">                              </v>
      </c>
      <c r="AD21" s="14" t="str">
        <f>MID($D21,SUM($D$1:AC$1),AD$1)</f>
        <v>000000000000000</v>
      </c>
      <c r="AE21" s="55"/>
      <c r="AF21" s="58" t="str">
        <f>IF(ISBLANK(AE21),TCOMP[[#This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1" s="38" t="str">
        <f>TCOMP[[#This Row],[TIPO5]]</f>
        <v>FC A</v>
      </c>
      <c r="AH21" s="38">
        <f>IF(LEFT(TCOMP[[#This Row],[PV2]],2)="NC",-TCOMP[[#This Row],[CRED FISC COMPUTABLE]]/100,TCOMP[[#This Row],[CRED FISC COMPUTABLE]]/100)</f>
        <v>210</v>
      </c>
      <c r="AI21" s="39">
        <f>IF(LEFT(TCOMP[[#This Row],[PV2]],2)="NC",-TCOMP[[#This Row],[TOTAL]]/100,TCOMP[[#This Row],[TOTAL]]/100)</f>
        <v>1232</v>
      </c>
    </row>
    <row r="22" spans="1:35" x14ac:dyDescent="0.2">
      <c r="A22" s="48">
        <v>18</v>
      </c>
      <c r="B22" s="19">
        <f>IF(COUNTIF(ERROR1[NUM],TCOMP[[#This Row],[UBIC]])&gt;0,1,0)+IF(COUNTIF(ERROR3[NUM],TCOMP[[#This Row],[UBIC]])&gt;0,1,0)*10</f>
        <v>0</v>
      </c>
      <c r="C22" s="19">
        <f>COUNTIFS(TALIC[TIPO2],TCOMP[[#This Row],[TIPO4]],TALIC[PV],TCOMP[[#This Row],[PV]],TALIC[NUM],TCOMP[[#This Row],[NUM]],TALIC[IDENT VEND],TCOMP[[#This Row],[DOC o CUIT]],TALIC[ERR],"&gt;1")</f>
        <v>0</v>
      </c>
      <c r="D22" s="42" t="s">
        <v>1528</v>
      </c>
      <c r="E22" s="14" t="str">
        <f>MID($D22,SUM($D$1:D$1),E$1)</f>
        <v>20200514</v>
      </c>
      <c r="F22" s="14" t="str">
        <f>MID($D22,SUM($D$1:E$1),F$1)</f>
        <v>001</v>
      </c>
      <c r="G22" s="25" t="str">
        <f>VLOOKUP(TCOMP[[#This Row],[TIPO4]],TIPOFACT[],3,0)</f>
        <v>FC A</v>
      </c>
      <c r="H22" s="14" t="str">
        <f>MID($D22,SUM($D$1:F$1),H$1)</f>
        <v>00001</v>
      </c>
      <c r="I22" s="14" t="str">
        <f>MID($D22,SUM($D$1:H$1),I$1)</f>
        <v>00000000000000999999</v>
      </c>
      <c r="J22" s="14" t="str">
        <f>MID($D22,SUM($D$1:I$1),J$1)</f>
        <v xml:space="preserve">                </v>
      </c>
      <c r="K22" s="14" t="str">
        <f>MID($D22,SUM($D$1:J$1),K$1)</f>
        <v>80</v>
      </c>
      <c r="L22" s="14" t="str">
        <f>MID($D22,SUM($D$1:K$1),L$1)</f>
        <v>00000000099999999999</v>
      </c>
      <c r="M22" s="14" t="str">
        <f>MID($D22,SUM($D$1:L$1),M$1)</f>
        <v xml:space="preserve">                        Prueba</v>
      </c>
      <c r="N22" s="14" t="str">
        <f>MID($D22,SUM($D$1:M$1),N$1)</f>
        <v>000000000123200</v>
      </c>
      <c r="O22" s="14" t="str">
        <f>MID($D22,SUM($D$1:N$1),O$1)</f>
        <v>000000000002200</v>
      </c>
      <c r="P22" s="29" t="str">
        <f>MID($D22,SUM($D$1:O$1),P$1)</f>
        <v>000000000000000</v>
      </c>
      <c r="Q22" s="29" t="str">
        <f>MID($D22,SUM($D$1:P$1),Q$1)</f>
        <v>000000000000000</v>
      </c>
      <c r="R22" s="29" t="str">
        <f>MID($D22,SUM($D$1:Q$1),R$1)</f>
        <v>000000000000000</v>
      </c>
      <c r="S22" s="29" t="str">
        <f>MID($D22,SUM($D$1:R$1),S$1)</f>
        <v>000000000000000</v>
      </c>
      <c r="T22" s="14" t="str">
        <f>MID($D22,SUM($D$1:S$1),T$1)</f>
        <v>000000000000000</v>
      </c>
      <c r="U22" s="29" t="str">
        <f>MID($D22,SUM($D$1:T$1),U$1)</f>
        <v>000000000000000</v>
      </c>
      <c r="V22" s="14" t="str">
        <f>MID($D22,SUM($D$1:U$1),V$1)</f>
        <v>PES</v>
      </c>
      <c r="W22" s="14" t="str">
        <f>MID($D22,SUM($D$1:V$1),W$1)</f>
        <v>0001000000</v>
      </c>
      <c r="X22" s="14" t="str">
        <f>MID($D22,SUM($D$1:W$1),X$1)</f>
        <v>1</v>
      </c>
      <c r="Y22" s="14" t="str">
        <f>MID($D22,SUM($D$1:X$1),Y$1)</f>
        <v>0</v>
      </c>
      <c r="Z22" s="14" t="str">
        <f>MID($D22,SUM($D$1:Y$1),Z$1)</f>
        <v>000000000021000</v>
      </c>
      <c r="AA22" s="34" t="str">
        <f>MID($D22,SUM($D$1:Z$1),AA$1)</f>
        <v>000000000000000</v>
      </c>
      <c r="AB22" s="14" t="str">
        <f>MID($D22,SUM($D$1:AA$1),AB$1)</f>
        <v>00000000000</v>
      </c>
      <c r="AC22" s="14" t="str">
        <f>MID($D22,SUM($D$1:AB$1),AC$1)</f>
        <v xml:space="preserve">                              </v>
      </c>
      <c r="AD22" s="14" t="str">
        <f>MID($D22,SUM($D$1:AC$1),AD$1)</f>
        <v>000000000000000</v>
      </c>
      <c r="AE22" s="55"/>
      <c r="AF22" s="58" t="str">
        <f>IF(ISBLANK(AE22),TCOMP[[#This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2" s="38" t="str">
        <f>TCOMP[[#This Row],[TIPO5]]</f>
        <v>FC A</v>
      </c>
      <c r="AH22" s="38">
        <f>IF(LEFT(TCOMP[[#This Row],[PV2]],2)="NC",-TCOMP[[#This Row],[CRED FISC COMPUTABLE]]/100,TCOMP[[#This Row],[CRED FISC COMPUTABLE]]/100)</f>
        <v>210</v>
      </c>
      <c r="AI22" s="39">
        <f>IF(LEFT(TCOMP[[#This Row],[PV2]],2)="NC",-TCOMP[[#This Row],[TOTAL]]/100,TCOMP[[#This Row],[TOTAL]]/100)</f>
        <v>1232</v>
      </c>
    </row>
    <row r="23" spans="1:35" x14ac:dyDescent="0.2">
      <c r="A23" s="48">
        <v>19</v>
      </c>
      <c r="B23" s="19">
        <f>IF(COUNTIF(ERROR1[NUM],TCOMP[[#This Row],[UBIC]])&gt;0,1,0)+IF(COUNTIF(ERROR3[NUM],TCOMP[[#This Row],[UBIC]])&gt;0,1,0)*10</f>
        <v>0</v>
      </c>
      <c r="C23" s="19">
        <f>COUNTIFS(TALIC[TIPO2],TCOMP[[#This Row],[TIPO4]],TALIC[PV],TCOMP[[#This Row],[PV]],TALIC[NUM],TCOMP[[#This Row],[NUM]],TALIC[IDENT VEND],TCOMP[[#This Row],[DOC o CUIT]],TALIC[ERR],"&gt;1")</f>
        <v>0</v>
      </c>
      <c r="D23" s="42" t="s">
        <v>1528</v>
      </c>
      <c r="E23" s="14" t="str">
        <f>MID($D23,SUM($D$1:D$1),E$1)</f>
        <v>20200514</v>
      </c>
      <c r="F23" s="14" t="str">
        <f>MID($D23,SUM($D$1:E$1),F$1)</f>
        <v>001</v>
      </c>
      <c r="G23" s="25" t="str">
        <f>VLOOKUP(TCOMP[[#This Row],[TIPO4]],TIPOFACT[],3,0)</f>
        <v>FC A</v>
      </c>
      <c r="H23" s="14" t="str">
        <f>MID($D23,SUM($D$1:F$1),H$1)</f>
        <v>00001</v>
      </c>
      <c r="I23" s="14" t="str">
        <f>MID($D23,SUM($D$1:H$1),I$1)</f>
        <v>00000000000000999999</v>
      </c>
      <c r="J23" s="14" t="str">
        <f>MID($D23,SUM($D$1:I$1),J$1)</f>
        <v xml:space="preserve">                </v>
      </c>
      <c r="K23" s="14" t="str">
        <f>MID($D23,SUM($D$1:J$1),K$1)</f>
        <v>80</v>
      </c>
      <c r="L23" s="14" t="str">
        <f>MID($D23,SUM($D$1:K$1),L$1)</f>
        <v>00000000099999999999</v>
      </c>
      <c r="M23" s="14" t="str">
        <f>MID($D23,SUM($D$1:L$1),M$1)</f>
        <v xml:space="preserve">                        Prueba</v>
      </c>
      <c r="N23" s="14" t="str">
        <f>MID($D23,SUM($D$1:M$1),N$1)</f>
        <v>000000000123200</v>
      </c>
      <c r="O23" s="14" t="str">
        <f>MID($D23,SUM($D$1:N$1),O$1)</f>
        <v>000000000002200</v>
      </c>
      <c r="P23" s="29" t="str">
        <f>MID($D23,SUM($D$1:O$1),P$1)</f>
        <v>000000000000000</v>
      </c>
      <c r="Q23" s="29" t="str">
        <f>MID($D23,SUM($D$1:P$1),Q$1)</f>
        <v>000000000000000</v>
      </c>
      <c r="R23" s="29" t="str">
        <f>MID($D23,SUM($D$1:Q$1),R$1)</f>
        <v>000000000000000</v>
      </c>
      <c r="S23" s="29" t="str">
        <f>MID($D23,SUM($D$1:R$1),S$1)</f>
        <v>000000000000000</v>
      </c>
      <c r="T23" s="14" t="str">
        <f>MID($D23,SUM($D$1:S$1),T$1)</f>
        <v>000000000000000</v>
      </c>
      <c r="U23" s="29" t="str">
        <f>MID($D23,SUM($D$1:T$1),U$1)</f>
        <v>000000000000000</v>
      </c>
      <c r="V23" s="14" t="str">
        <f>MID($D23,SUM($D$1:U$1),V$1)</f>
        <v>PES</v>
      </c>
      <c r="W23" s="14" t="str">
        <f>MID($D23,SUM($D$1:V$1),W$1)</f>
        <v>0001000000</v>
      </c>
      <c r="X23" s="14" t="str">
        <f>MID($D23,SUM($D$1:W$1),X$1)</f>
        <v>1</v>
      </c>
      <c r="Y23" s="14" t="str">
        <f>MID($D23,SUM($D$1:X$1),Y$1)</f>
        <v>0</v>
      </c>
      <c r="Z23" s="14" t="str">
        <f>MID($D23,SUM($D$1:Y$1),Z$1)</f>
        <v>000000000021000</v>
      </c>
      <c r="AA23" s="34" t="str">
        <f>MID($D23,SUM($D$1:Z$1),AA$1)</f>
        <v>000000000000000</v>
      </c>
      <c r="AB23" s="14" t="str">
        <f>MID($D23,SUM($D$1:AA$1),AB$1)</f>
        <v>00000000000</v>
      </c>
      <c r="AC23" s="14" t="str">
        <f>MID($D23,SUM($D$1:AB$1),AC$1)</f>
        <v xml:space="preserve">                              </v>
      </c>
      <c r="AD23" s="14" t="str">
        <f>MID($D23,SUM($D$1:AC$1),AD$1)</f>
        <v>000000000000000</v>
      </c>
      <c r="AE23" s="55"/>
      <c r="AF23" s="58" t="str">
        <f>IF(ISBLANK(AE23),TCOMP[[#This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3" s="38" t="str">
        <f>TCOMP[[#This Row],[TIPO5]]</f>
        <v>FC A</v>
      </c>
      <c r="AH23" s="38">
        <f>IF(LEFT(TCOMP[[#This Row],[PV2]],2)="NC",-TCOMP[[#This Row],[CRED FISC COMPUTABLE]]/100,TCOMP[[#This Row],[CRED FISC COMPUTABLE]]/100)</f>
        <v>210</v>
      </c>
      <c r="AI23" s="39">
        <f>IF(LEFT(TCOMP[[#This Row],[PV2]],2)="NC",-TCOMP[[#This Row],[TOTAL]]/100,TCOMP[[#This Row],[TOTAL]]/100)</f>
        <v>1232</v>
      </c>
    </row>
    <row r="24" spans="1:35" x14ac:dyDescent="0.2">
      <c r="A24" s="48">
        <v>20</v>
      </c>
      <c r="B24" s="19">
        <f>IF(COUNTIF(ERROR1[NUM],TCOMP[[#This Row],[UBIC]])&gt;0,1,0)+IF(COUNTIF(ERROR3[NUM],TCOMP[[#This Row],[UBIC]])&gt;0,1,0)*10</f>
        <v>0</v>
      </c>
      <c r="C24" s="19">
        <f>COUNTIFS(TALIC[TIPO2],TCOMP[[#This Row],[TIPO4]],TALIC[PV],TCOMP[[#This Row],[PV]],TALIC[NUM],TCOMP[[#This Row],[NUM]],TALIC[IDENT VEND],TCOMP[[#This Row],[DOC o CUIT]],TALIC[ERR],"&gt;1")</f>
        <v>0</v>
      </c>
      <c r="D24" s="42" t="s">
        <v>1528</v>
      </c>
      <c r="E24" s="14" t="str">
        <f>MID($D24,SUM($D$1:D$1),E$1)</f>
        <v>20200514</v>
      </c>
      <c r="F24" s="14" t="str">
        <f>MID($D24,SUM($D$1:E$1),F$1)</f>
        <v>001</v>
      </c>
      <c r="G24" s="25" t="str">
        <f>VLOOKUP(TCOMP[[#This Row],[TIPO4]],TIPOFACT[],3,0)</f>
        <v>FC A</v>
      </c>
      <c r="H24" s="14" t="str">
        <f>MID($D24,SUM($D$1:F$1),H$1)</f>
        <v>00001</v>
      </c>
      <c r="I24" s="14" t="str">
        <f>MID($D24,SUM($D$1:H$1),I$1)</f>
        <v>00000000000000999999</v>
      </c>
      <c r="J24" s="14" t="str">
        <f>MID($D24,SUM($D$1:I$1),J$1)</f>
        <v xml:space="preserve">                </v>
      </c>
      <c r="K24" s="14" t="str">
        <f>MID($D24,SUM($D$1:J$1),K$1)</f>
        <v>80</v>
      </c>
      <c r="L24" s="14" t="str">
        <f>MID($D24,SUM($D$1:K$1),L$1)</f>
        <v>00000000099999999999</v>
      </c>
      <c r="M24" s="14" t="str">
        <f>MID($D24,SUM($D$1:L$1),M$1)</f>
        <v xml:space="preserve">                        Prueba</v>
      </c>
      <c r="N24" s="14" t="str">
        <f>MID($D24,SUM($D$1:M$1),N$1)</f>
        <v>000000000123200</v>
      </c>
      <c r="O24" s="14" t="str">
        <f>MID($D24,SUM($D$1:N$1),O$1)</f>
        <v>000000000002200</v>
      </c>
      <c r="P24" s="29" t="str">
        <f>MID($D24,SUM($D$1:O$1),P$1)</f>
        <v>000000000000000</v>
      </c>
      <c r="Q24" s="29" t="str">
        <f>MID($D24,SUM($D$1:P$1),Q$1)</f>
        <v>000000000000000</v>
      </c>
      <c r="R24" s="29" t="str">
        <f>MID($D24,SUM($D$1:Q$1),R$1)</f>
        <v>000000000000000</v>
      </c>
      <c r="S24" s="29" t="str">
        <f>MID($D24,SUM($D$1:R$1),S$1)</f>
        <v>000000000000000</v>
      </c>
      <c r="T24" s="14" t="str">
        <f>MID($D24,SUM($D$1:S$1),T$1)</f>
        <v>000000000000000</v>
      </c>
      <c r="U24" s="29" t="str">
        <f>MID($D24,SUM($D$1:T$1),U$1)</f>
        <v>000000000000000</v>
      </c>
      <c r="V24" s="14" t="str">
        <f>MID($D24,SUM($D$1:U$1),V$1)</f>
        <v>PES</v>
      </c>
      <c r="W24" s="14" t="str">
        <f>MID($D24,SUM($D$1:V$1),W$1)</f>
        <v>0001000000</v>
      </c>
      <c r="X24" s="14" t="str">
        <f>MID($D24,SUM($D$1:W$1),X$1)</f>
        <v>1</v>
      </c>
      <c r="Y24" s="14" t="str">
        <f>MID($D24,SUM($D$1:X$1),Y$1)</f>
        <v>0</v>
      </c>
      <c r="Z24" s="14" t="str">
        <f>MID($D24,SUM($D$1:Y$1),Z$1)</f>
        <v>000000000021000</v>
      </c>
      <c r="AA24" s="34" t="str">
        <f>MID($D24,SUM($D$1:Z$1),AA$1)</f>
        <v>000000000000000</v>
      </c>
      <c r="AB24" s="14" t="str">
        <f>MID($D24,SUM($D$1:AA$1),AB$1)</f>
        <v>00000000000</v>
      </c>
      <c r="AC24" s="14" t="str">
        <f>MID($D24,SUM($D$1:AB$1),AC$1)</f>
        <v xml:space="preserve">                              </v>
      </c>
      <c r="AD24" s="14" t="str">
        <f>MID($D24,SUM($D$1:AC$1),AD$1)</f>
        <v>000000000000000</v>
      </c>
      <c r="AE24" s="55"/>
      <c r="AF24" s="58" t="str">
        <f>IF(ISBLANK(AE24),TCOMP[[#This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4" s="38" t="str">
        <f>TCOMP[[#This Row],[TIPO5]]</f>
        <v>FC A</v>
      </c>
      <c r="AH24" s="38">
        <f>IF(LEFT(TCOMP[[#This Row],[PV2]],2)="NC",-TCOMP[[#This Row],[CRED FISC COMPUTABLE]]/100,TCOMP[[#This Row],[CRED FISC COMPUTABLE]]/100)</f>
        <v>210</v>
      </c>
      <c r="AI24" s="39">
        <f>IF(LEFT(TCOMP[[#This Row],[PV2]],2)="NC",-TCOMP[[#This Row],[TOTAL]]/100,TCOMP[[#This Row],[TOTAL]]/100)</f>
        <v>1232</v>
      </c>
    </row>
    <row r="25" spans="1:35" x14ac:dyDescent="0.2">
      <c r="A25" s="48">
        <v>21</v>
      </c>
      <c r="B25" s="19">
        <f>IF(COUNTIF(ERROR1[NUM],TCOMP[[#This Row],[UBIC]])&gt;0,1,0)+IF(COUNTIF(ERROR3[NUM],TCOMP[[#This Row],[UBIC]])&gt;0,1,0)*10</f>
        <v>0</v>
      </c>
      <c r="C25" s="19">
        <f>COUNTIFS(TALIC[TIPO2],TCOMP[[#This Row],[TIPO4]],TALIC[PV],TCOMP[[#This Row],[PV]],TALIC[NUM],TCOMP[[#This Row],[NUM]],TALIC[IDENT VEND],TCOMP[[#This Row],[DOC o CUIT]],TALIC[ERR],"&gt;1")</f>
        <v>0</v>
      </c>
      <c r="D25" s="42" t="s">
        <v>1528</v>
      </c>
      <c r="E25" s="14" t="str">
        <f>MID($D25,SUM($D$1:D$1),E$1)</f>
        <v>20200514</v>
      </c>
      <c r="F25" s="14" t="str">
        <f>MID($D25,SUM($D$1:E$1),F$1)</f>
        <v>001</v>
      </c>
      <c r="G25" s="25" t="str">
        <f>VLOOKUP(TCOMP[[#This Row],[TIPO4]],TIPOFACT[],3,0)</f>
        <v>FC A</v>
      </c>
      <c r="H25" s="14" t="str">
        <f>MID($D25,SUM($D$1:F$1),H$1)</f>
        <v>00001</v>
      </c>
      <c r="I25" s="14" t="str">
        <f>MID($D25,SUM($D$1:H$1),I$1)</f>
        <v>00000000000000999999</v>
      </c>
      <c r="J25" s="14" t="str">
        <f>MID($D25,SUM($D$1:I$1),J$1)</f>
        <v xml:space="preserve">                </v>
      </c>
      <c r="K25" s="14" t="str">
        <f>MID($D25,SUM($D$1:J$1),K$1)</f>
        <v>80</v>
      </c>
      <c r="L25" s="14" t="str">
        <f>MID($D25,SUM($D$1:K$1),L$1)</f>
        <v>00000000099999999999</v>
      </c>
      <c r="M25" s="14" t="str">
        <f>MID($D25,SUM($D$1:L$1),M$1)</f>
        <v xml:space="preserve">                        Prueba</v>
      </c>
      <c r="N25" s="14" t="str">
        <f>MID($D25,SUM($D$1:M$1),N$1)</f>
        <v>000000000123200</v>
      </c>
      <c r="O25" s="14" t="str">
        <f>MID($D25,SUM($D$1:N$1),O$1)</f>
        <v>000000000002200</v>
      </c>
      <c r="P25" s="29" t="str">
        <f>MID($D25,SUM($D$1:O$1),P$1)</f>
        <v>000000000000000</v>
      </c>
      <c r="Q25" s="29" t="str">
        <f>MID($D25,SUM($D$1:P$1),Q$1)</f>
        <v>000000000000000</v>
      </c>
      <c r="R25" s="29" t="str">
        <f>MID($D25,SUM($D$1:Q$1),R$1)</f>
        <v>000000000000000</v>
      </c>
      <c r="S25" s="29" t="str">
        <f>MID($D25,SUM($D$1:R$1),S$1)</f>
        <v>000000000000000</v>
      </c>
      <c r="T25" s="14" t="str">
        <f>MID($D25,SUM($D$1:S$1),T$1)</f>
        <v>000000000000000</v>
      </c>
      <c r="U25" s="29" t="str">
        <f>MID($D25,SUM($D$1:T$1),U$1)</f>
        <v>000000000000000</v>
      </c>
      <c r="V25" s="14" t="str">
        <f>MID($D25,SUM($D$1:U$1),V$1)</f>
        <v>PES</v>
      </c>
      <c r="W25" s="14" t="str">
        <f>MID($D25,SUM($D$1:V$1),W$1)</f>
        <v>0001000000</v>
      </c>
      <c r="X25" s="14" t="str">
        <f>MID($D25,SUM($D$1:W$1),X$1)</f>
        <v>1</v>
      </c>
      <c r="Y25" s="14" t="str">
        <f>MID($D25,SUM($D$1:X$1),Y$1)</f>
        <v>0</v>
      </c>
      <c r="Z25" s="14" t="str">
        <f>MID($D25,SUM($D$1:Y$1),Z$1)</f>
        <v>000000000021000</v>
      </c>
      <c r="AA25" s="34" t="str">
        <f>MID($D25,SUM($D$1:Z$1),AA$1)</f>
        <v>000000000000000</v>
      </c>
      <c r="AB25" s="14" t="str">
        <f>MID($D25,SUM($D$1:AA$1),AB$1)</f>
        <v>00000000000</v>
      </c>
      <c r="AC25" s="14" t="str">
        <f>MID($D25,SUM($D$1:AB$1),AC$1)</f>
        <v xml:space="preserve">                              </v>
      </c>
      <c r="AD25" s="14" t="str">
        <f>MID($D25,SUM($D$1:AC$1),AD$1)</f>
        <v>000000000000000</v>
      </c>
      <c r="AE25" s="55"/>
      <c r="AF25" s="58" t="str">
        <f>IF(ISBLANK(AE25),TCOMP[[#This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5" s="38" t="str">
        <f>TCOMP[[#This Row],[TIPO5]]</f>
        <v>FC A</v>
      </c>
      <c r="AH25" s="38">
        <f>IF(LEFT(TCOMP[[#This Row],[PV2]],2)="NC",-TCOMP[[#This Row],[CRED FISC COMPUTABLE]]/100,TCOMP[[#This Row],[CRED FISC COMPUTABLE]]/100)</f>
        <v>210</v>
      </c>
      <c r="AI25" s="39">
        <f>IF(LEFT(TCOMP[[#This Row],[PV2]],2)="NC",-TCOMP[[#This Row],[TOTAL]]/100,TCOMP[[#This Row],[TOTAL]]/100)</f>
        <v>1232</v>
      </c>
    </row>
    <row r="26" spans="1:35" x14ac:dyDescent="0.2">
      <c r="A26" s="48">
        <v>22</v>
      </c>
      <c r="B26" s="19">
        <f>IF(COUNTIF(ERROR1[NUM],TCOMP[[#This Row],[UBIC]])&gt;0,1,0)+IF(COUNTIF(ERROR3[NUM],TCOMP[[#This Row],[UBIC]])&gt;0,1,0)*10</f>
        <v>0</v>
      </c>
      <c r="C26" s="19">
        <f>COUNTIFS(TALIC[TIPO2],TCOMP[[#This Row],[TIPO4]],TALIC[PV],TCOMP[[#This Row],[PV]],TALIC[NUM],TCOMP[[#This Row],[NUM]],TALIC[IDENT VEND],TCOMP[[#This Row],[DOC o CUIT]],TALIC[ERR],"&gt;1")</f>
        <v>0</v>
      </c>
      <c r="D26" s="42" t="s">
        <v>1528</v>
      </c>
      <c r="E26" s="14" t="str">
        <f>MID($D26,SUM($D$1:D$1),E$1)</f>
        <v>20200514</v>
      </c>
      <c r="F26" s="14" t="str">
        <f>MID($D26,SUM($D$1:E$1),F$1)</f>
        <v>001</v>
      </c>
      <c r="G26" s="25" t="str">
        <f>VLOOKUP(TCOMP[[#This Row],[TIPO4]],TIPOFACT[],3,0)</f>
        <v>FC A</v>
      </c>
      <c r="H26" s="14" t="str">
        <f>MID($D26,SUM($D$1:F$1),H$1)</f>
        <v>00001</v>
      </c>
      <c r="I26" s="14" t="str">
        <f>MID($D26,SUM($D$1:H$1),I$1)</f>
        <v>00000000000000999999</v>
      </c>
      <c r="J26" s="14" t="str">
        <f>MID($D26,SUM($D$1:I$1),J$1)</f>
        <v xml:space="preserve">                </v>
      </c>
      <c r="K26" s="14" t="str">
        <f>MID($D26,SUM($D$1:J$1),K$1)</f>
        <v>80</v>
      </c>
      <c r="L26" s="14" t="str">
        <f>MID($D26,SUM($D$1:K$1),L$1)</f>
        <v>00000000099999999999</v>
      </c>
      <c r="M26" s="14" t="str">
        <f>MID($D26,SUM($D$1:L$1),M$1)</f>
        <v xml:space="preserve">                        Prueba</v>
      </c>
      <c r="N26" s="14" t="str">
        <f>MID($D26,SUM($D$1:M$1),N$1)</f>
        <v>000000000123200</v>
      </c>
      <c r="O26" s="14" t="str">
        <f>MID($D26,SUM($D$1:N$1),O$1)</f>
        <v>000000000002200</v>
      </c>
      <c r="P26" s="29" t="str">
        <f>MID($D26,SUM($D$1:O$1),P$1)</f>
        <v>000000000000000</v>
      </c>
      <c r="Q26" s="29" t="str">
        <f>MID($D26,SUM($D$1:P$1),Q$1)</f>
        <v>000000000000000</v>
      </c>
      <c r="R26" s="29" t="str">
        <f>MID($D26,SUM($D$1:Q$1),R$1)</f>
        <v>000000000000000</v>
      </c>
      <c r="S26" s="29" t="str">
        <f>MID($D26,SUM($D$1:R$1),S$1)</f>
        <v>000000000000000</v>
      </c>
      <c r="T26" s="14" t="str">
        <f>MID($D26,SUM($D$1:S$1),T$1)</f>
        <v>000000000000000</v>
      </c>
      <c r="U26" s="29" t="str">
        <f>MID($D26,SUM($D$1:T$1),U$1)</f>
        <v>000000000000000</v>
      </c>
      <c r="V26" s="14" t="str">
        <f>MID($D26,SUM($D$1:U$1),V$1)</f>
        <v>PES</v>
      </c>
      <c r="W26" s="14" t="str">
        <f>MID($D26,SUM($D$1:V$1),W$1)</f>
        <v>0001000000</v>
      </c>
      <c r="X26" s="14" t="str">
        <f>MID($D26,SUM($D$1:W$1),X$1)</f>
        <v>1</v>
      </c>
      <c r="Y26" s="14" t="str">
        <f>MID($D26,SUM($D$1:X$1),Y$1)</f>
        <v>0</v>
      </c>
      <c r="Z26" s="14" t="str">
        <f>MID($D26,SUM($D$1:Y$1),Z$1)</f>
        <v>000000000021000</v>
      </c>
      <c r="AA26" s="34" t="str">
        <f>MID($D26,SUM($D$1:Z$1),AA$1)</f>
        <v>000000000000000</v>
      </c>
      <c r="AB26" s="14" t="str">
        <f>MID($D26,SUM($D$1:AA$1),AB$1)</f>
        <v>00000000000</v>
      </c>
      <c r="AC26" s="14" t="str">
        <f>MID($D26,SUM($D$1:AB$1),AC$1)</f>
        <v xml:space="preserve">                              </v>
      </c>
      <c r="AD26" s="14" t="str">
        <f>MID($D26,SUM($D$1:AC$1),AD$1)</f>
        <v>000000000000000</v>
      </c>
      <c r="AE26" s="55"/>
      <c r="AF26" s="58" t="str">
        <f>IF(ISBLANK(AE26),TCOMP[[#This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6" s="38" t="str">
        <f>TCOMP[[#This Row],[TIPO5]]</f>
        <v>FC A</v>
      </c>
      <c r="AH26" s="38">
        <f>IF(LEFT(TCOMP[[#This Row],[PV2]],2)="NC",-TCOMP[[#This Row],[CRED FISC COMPUTABLE]]/100,TCOMP[[#This Row],[CRED FISC COMPUTABLE]]/100)</f>
        <v>210</v>
      </c>
      <c r="AI26" s="39">
        <f>IF(LEFT(TCOMP[[#This Row],[PV2]],2)="NC",-TCOMP[[#This Row],[TOTAL]]/100,TCOMP[[#This Row],[TOTAL]]/100)</f>
        <v>1232</v>
      </c>
    </row>
    <row r="27" spans="1:35" x14ac:dyDescent="0.2">
      <c r="A27" s="48">
        <v>23</v>
      </c>
      <c r="B27" s="19">
        <f>IF(COUNTIF(ERROR1[NUM],TCOMP[[#This Row],[UBIC]])&gt;0,1,0)+IF(COUNTIF(ERROR3[NUM],TCOMP[[#This Row],[UBIC]])&gt;0,1,0)*10</f>
        <v>0</v>
      </c>
      <c r="C27" s="19">
        <f>COUNTIFS(TALIC[TIPO2],TCOMP[[#This Row],[TIPO4]],TALIC[PV],TCOMP[[#This Row],[PV]],TALIC[NUM],TCOMP[[#This Row],[NUM]],TALIC[IDENT VEND],TCOMP[[#This Row],[DOC o CUIT]],TALIC[ERR],"&gt;1")</f>
        <v>0</v>
      </c>
      <c r="D27" s="42" t="s">
        <v>1528</v>
      </c>
      <c r="E27" s="14" t="str">
        <f>MID($D27,SUM($D$1:D$1),E$1)</f>
        <v>20200514</v>
      </c>
      <c r="F27" s="14" t="str">
        <f>MID($D27,SUM($D$1:E$1),F$1)</f>
        <v>001</v>
      </c>
      <c r="G27" s="25" t="str">
        <f>VLOOKUP(TCOMP[[#This Row],[TIPO4]],TIPOFACT[],3,0)</f>
        <v>FC A</v>
      </c>
      <c r="H27" s="14" t="str">
        <f>MID($D27,SUM($D$1:F$1),H$1)</f>
        <v>00001</v>
      </c>
      <c r="I27" s="14" t="str">
        <f>MID($D27,SUM($D$1:H$1),I$1)</f>
        <v>00000000000000999999</v>
      </c>
      <c r="J27" s="14" t="str">
        <f>MID($D27,SUM($D$1:I$1),J$1)</f>
        <v xml:space="preserve">                </v>
      </c>
      <c r="K27" s="14" t="str">
        <f>MID($D27,SUM($D$1:J$1),K$1)</f>
        <v>80</v>
      </c>
      <c r="L27" s="14" t="str">
        <f>MID($D27,SUM($D$1:K$1),L$1)</f>
        <v>00000000099999999999</v>
      </c>
      <c r="M27" s="14" t="str">
        <f>MID($D27,SUM($D$1:L$1),M$1)</f>
        <v xml:space="preserve">                        Prueba</v>
      </c>
      <c r="N27" s="14" t="str">
        <f>MID($D27,SUM($D$1:M$1),N$1)</f>
        <v>000000000123200</v>
      </c>
      <c r="O27" s="14" t="str">
        <f>MID($D27,SUM($D$1:N$1),O$1)</f>
        <v>000000000002200</v>
      </c>
      <c r="P27" s="29" t="str">
        <f>MID($D27,SUM($D$1:O$1),P$1)</f>
        <v>000000000000000</v>
      </c>
      <c r="Q27" s="29" t="str">
        <f>MID($D27,SUM($D$1:P$1),Q$1)</f>
        <v>000000000000000</v>
      </c>
      <c r="R27" s="29" t="str">
        <f>MID($D27,SUM($D$1:Q$1),R$1)</f>
        <v>000000000000000</v>
      </c>
      <c r="S27" s="29" t="str">
        <f>MID($D27,SUM($D$1:R$1),S$1)</f>
        <v>000000000000000</v>
      </c>
      <c r="T27" s="14" t="str">
        <f>MID($D27,SUM($D$1:S$1),T$1)</f>
        <v>000000000000000</v>
      </c>
      <c r="U27" s="29" t="str">
        <f>MID($D27,SUM($D$1:T$1),U$1)</f>
        <v>000000000000000</v>
      </c>
      <c r="V27" s="14" t="str">
        <f>MID($D27,SUM($D$1:U$1),V$1)</f>
        <v>PES</v>
      </c>
      <c r="W27" s="14" t="str">
        <f>MID($D27,SUM($D$1:V$1),W$1)</f>
        <v>0001000000</v>
      </c>
      <c r="X27" s="14" t="str">
        <f>MID($D27,SUM($D$1:W$1),X$1)</f>
        <v>1</v>
      </c>
      <c r="Y27" s="14" t="str">
        <f>MID($D27,SUM($D$1:X$1),Y$1)</f>
        <v>0</v>
      </c>
      <c r="Z27" s="14" t="str">
        <f>MID($D27,SUM($D$1:Y$1),Z$1)</f>
        <v>000000000021000</v>
      </c>
      <c r="AA27" s="34" t="str">
        <f>MID($D27,SUM($D$1:Z$1),AA$1)</f>
        <v>000000000000000</v>
      </c>
      <c r="AB27" s="14" t="str">
        <f>MID($D27,SUM($D$1:AA$1),AB$1)</f>
        <v>00000000000</v>
      </c>
      <c r="AC27" s="14" t="str">
        <f>MID($D27,SUM($D$1:AB$1),AC$1)</f>
        <v xml:space="preserve">                              </v>
      </c>
      <c r="AD27" s="14" t="str">
        <f>MID($D27,SUM($D$1:AC$1),AD$1)</f>
        <v>000000000000000</v>
      </c>
      <c r="AE27" s="55"/>
      <c r="AF27" s="58" t="str">
        <f>IF(ISBLANK(AE27),TCOMP[[#This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7" s="38" t="str">
        <f>TCOMP[[#This Row],[TIPO5]]</f>
        <v>FC A</v>
      </c>
      <c r="AH27" s="38">
        <f>IF(LEFT(TCOMP[[#This Row],[PV2]],2)="NC",-TCOMP[[#This Row],[CRED FISC COMPUTABLE]]/100,TCOMP[[#This Row],[CRED FISC COMPUTABLE]]/100)</f>
        <v>210</v>
      </c>
      <c r="AI27" s="39">
        <f>IF(LEFT(TCOMP[[#This Row],[PV2]],2)="NC",-TCOMP[[#This Row],[TOTAL]]/100,TCOMP[[#This Row],[TOTAL]]/100)</f>
        <v>1232</v>
      </c>
    </row>
    <row r="28" spans="1:35" x14ac:dyDescent="0.2">
      <c r="A28" s="48">
        <v>24</v>
      </c>
      <c r="B28" s="19">
        <f>IF(COUNTIF(ERROR1[NUM],TCOMP[[#This Row],[UBIC]])&gt;0,1,0)+IF(COUNTIF(ERROR3[NUM],TCOMP[[#This Row],[UBIC]])&gt;0,1,0)*10</f>
        <v>0</v>
      </c>
      <c r="C28" s="19">
        <f>COUNTIFS(TALIC[TIPO2],TCOMP[[#This Row],[TIPO4]],TALIC[PV],TCOMP[[#This Row],[PV]],TALIC[NUM],TCOMP[[#This Row],[NUM]],TALIC[IDENT VEND],TCOMP[[#This Row],[DOC o CUIT]],TALIC[ERR],"&gt;1")</f>
        <v>0</v>
      </c>
      <c r="D28" s="42" t="s">
        <v>1528</v>
      </c>
      <c r="E28" s="14" t="str">
        <f>MID($D28,SUM($D$1:D$1),E$1)</f>
        <v>20200514</v>
      </c>
      <c r="F28" s="14" t="str">
        <f>MID($D28,SUM($D$1:E$1),F$1)</f>
        <v>001</v>
      </c>
      <c r="G28" s="25" t="str">
        <f>VLOOKUP(TCOMP[[#This Row],[TIPO4]],TIPOFACT[],3,0)</f>
        <v>FC A</v>
      </c>
      <c r="H28" s="14" t="str">
        <f>MID($D28,SUM($D$1:F$1),H$1)</f>
        <v>00001</v>
      </c>
      <c r="I28" s="14" t="str">
        <f>MID($D28,SUM($D$1:H$1),I$1)</f>
        <v>00000000000000999999</v>
      </c>
      <c r="J28" s="14" t="str">
        <f>MID($D28,SUM($D$1:I$1),J$1)</f>
        <v xml:space="preserve">                </v>
      </c>
      <c r="K28" s="14" t="str">
        <f>MID($D28,SUM($D$1:J$1),K$1)</f>
        <v>80</v>
      </c>
      <c r="L28" s="14" t="str">
        <f>MID($D28,SUM($D$1:K$1),L$1)</f>
        <v>00000000099999999999</v>
      </c>
      <c r="M28" s="14" t="str">
        <f>MID($D28,SUM($D$1:L$1),M$1)</f>
        <v xml:space="preserve">                        Prueba</v>
      </c>
      <c r="N28" s="14" t="str">
        <f>MID($D28,SUM($D$1:M$1),N$1)</f>
        <v>000000000123200</v>
      </c>
      <c r="O28" s="14" t="str">
        <f>MID($D28,SUM($D$1:N$1),O$1)</f>
        <v>000000000002200</v>
      </c>
      <c r="P28" s="29" t="str">
        <f>MID($D28,SUM($D$1:O$1),P$1)</f>
        <v>000000000000000</v>
      </c>
      <c r="Q28" s="29" t="str">
        <f>MID($D28,SUM($D$1:P$1),Q$1)</f>
        <v>000000000000000</v>
      </c>
      <c r="R28" s="29" t="str">
        <f>MID($D28,SUM($D$1:Q$1),R$1)</f>
        <v>000000000000000</v>
      </c>
      <c r="S28" s="29" t="str">
        <f>MID($D28,SUM($D$1:R$1),S$1)</f>
        <v>000000000000000</v>
      </c>
      <c r="T28" s="14" t="str">
        <f>MID($D28,SUM($D$1:S$1),T$1)</f>
        <v>000000000000000</v>
      </c>
      <c r="U28" s="29" t="str">
        <f>MID($D28,SUM($D$1:T$1),U$1)</f>
        <v>000000000000000</v>
      </c>
      <c r="V28" s="14" t="str">
        <f>MID($D28,SUM($D$1:U$1),V$1)</f>
        <v>PES</v>
      </c>
      <c r="W28" s="14" t="str">
        <f>MID($D28,SUM($D$1:V$1),W$1)</f>
        <v>0001000000</v>
      </c>
      <c r="X28" s="14" t="str">
        <f>MID($D28,SUM($D$1:W$1),X$1)</f>
        <v>1</v>
      </c>
      <c r="Y28" s="14" t="str">
        <f>MID($D28,SUM($D$1:X$1),Y$1)</f>
        <v>0</v>
      </c>
      <c r="Z28" s="14" t="str">
        <f>MID($D28,SUM($D$1:Y$1),Z$1)</f>
        <v>000000000021000</v>
      </c>
      <c r="AA28" s="34" t="str">
        <f>MID($D28,SUM($D$1:Z$1),AA$1)</f>
        <v>000000000000000</v>
      </c>
      <c r="AB28" s="14" t="str">
        <f>MID($D28,SUM($D$1:AA$1),AB$1)</f>
        <v>00000000000</v>
      </c>
      <c r="AC28" s="14" t="str">
        <f>MID($D28,SUM($D$1:AB$1),AC$1)</f>
        <v xml:space="preserve">                              </v>
      </c>
      <c r="AD28" s="14" t="str">
        <f>MID($D28,SUM($D$1:AC$1),AD$1)</f>
        <v>000000000000000</v>
      </c>
      <c r="AE28" s="55"/>
      <c r="AF28" s="58" t="str">
        <f>IF(ISBLANK(AE28),TCOMP[[#This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8" s="38" t="str">
        <f>TCOMP[[#This Row],[TIPO5]]</f>
        <v>FC A</v>
      </c>
      <c r="AH28" s="38">
        <f>IF(LEFT(TCOMP[[#This Row],[PV2]],2)="NC",-TCOMP[[#This Row],[CRED FISC COMPUTABLE]]/100,TCOMP[[#This Row],[CRED FISC COMPUTABLE]]/100)</f>
        <v>210</v>
      </c>
      <c r="AI28" s="39">
        <f>IF(LEFT(TCOMP[[#This Row],[PV2]],2)="NC",-TCOMP[[#This Row],[TOTAL]]/100,TCOMP[[#This Row],[TOTAL]]/100)</f>
        <v>1232</v>
      </c>
    </row>
    <row r="29" spans="1:35" x14ac:dyDescent="0.2">
      <c r="A29" s="48">
        <v>25</v>
      </c>
      <c r="B29" s="19">
        <f>IF(COUNTIF(ERROR1[NUM],TCOMP[[#This Row],[UBIC]])&gt;0,1,0)+IF(COUNTIF(ERROR3[NUM],TCOMP[[#This Row],[UBIC]])&gt;0,1,0)*10</f>
        <v>0</v>
      </c>
      <c r="C29" s="19">
        <f>COUNTIFS(TALIC[TIPO2],TCOMP[[#This Row],[TIPO4]],TALIC[PV],TCOMP[[#This Row],[PV]],TALIC[NUM],TCOMP[[#This Row],[NUM]],TALIC[IDENT VEND],TCOMP[[#This Row],[DOC o CUIT]],TALIC[ERR],"&gt;1")</f>
        <v>0</v>
      </c>
      <c r="D29" s="42" t="s">
        <v>1528</v>
      </c>
      <c r="E29" s="14" t="str">
        <f>MID($D29,SUM($D$1:D$1),E$1)</f>
        <v>20200514</v>
      </c>
      <c r="F29" s="14" t="str">
        <f>MID($D29,SUM($D$1:E$1),F$1)</f>
        <v>001</v>
      </c>
      <c r="G29" s="25" t="str">
        <f>VLOOKUP(TCOMP[[#This Row],[TIPO4]],TIPOFACT[],3,0)</f>
        <v>FC A</v>
      </c>
      <c r="H29" s="14" t="str">
        <f>MID($D29,SUM($D$1:F$1),H$1)</f>
        <v>00001</v>
      </c>
      <c r="I29" s="14" t="str">
        <f>MID($D29,SUM($D$1:H$1),I$1)</f>
        <v>00000000000000999999</v>
      </c>
      <c r="J29" s="14" t="str">
        <f>MID($D29,SUM($D$1:I$1),J$1)</f>
        <v xml:space="preserve">                </v>
      </c>
      <c r="K29" s="14" t="str">
        <f>MID($D29,SUM($D$1:J$1),K$1)</f>
        <v>80</v>
      </c>
      <c r="L29" s="14" t="str">
        <f>MID($D29,SUM($D$1:K$1),L$1)</f>
        <v>00000000099999999999</v>
      </c>
      <c r="M29" s="14" t="str">
        <f>MID($D29,SUM($D$1:L$1),M$1)</f>
        <v xml:space="preserve">                        Prueba</v>
      </c>
      <c r="N29" s="14" t="str">
        <f>MID($D29,SUM($D$1:M$1),N$1)</f>
        <v>000000000123200</v>
      </c>
      <c r="O29" s="14" t="str">
        <f>MID($D29,SUM($D$1:N$1),O$1)</f>
        <v>000000000002200</v>
      </c>
      <c r="P29" s="29" t="str">
        <f>MID($D29,SUM($D$1:O$1),P$1)</f>
        <v>000000000000000</v>
      </c>
      <c r="Q29" s="29" t="str">
        <f>MID($D29,SUM($D$1:P$1),Q$1)</f>
        <v>000000000000000</v>
      </c>
      <c r="R29" s="29" t="str">
        <f>MID($D29,SUM($D$1:Q$1),R$1)</f>
        <v>000000000000000</v>
      </c>
      <c r="S29" s="29" t="str">
        <f>MID($D29,SUM($D$1:R$1),S$1)</f>
        <v>000000000000000</v>
      </c>
      <c r="T29" s="14" t="str">
        <f>MID($D29,SUM($D$1:S$1),T$1)</f>
        <v>000000000000000</v>
      </c>
      <c r="U29" s="29" t="str">
        <f>MID($D29,SUM($D$1:T$1),U$1)</f>
        <v>000000000000000</v>
      </c>
      <c r="V29" s="14" t="str">
        <f>MID($D29,SUM($D$1:U$1),V$1)</f>
        <v>PES</v>
      </c>
      <c r="W29" s="14" t="str">
        <f>MID($D29,SUM($D$1:V$1),W$1)</f>
        <v>0001000000</v>
      </c>
      <c r="X29" s="14" t="str">
        <f>MID($D29,SUM($D$1:W$1),X$1)</f>
        <v>1</v>
      </c>
      <c r="Y29" s="14" t="str">
        <f>MID($D29,SUM($D$1:X$1),Y$1)</f>
        <v>0</v>
      </c>
      <c r="Z29" s="14" t="str">
        <f>MID($D29,SUM($D$1:Y$1),Z$1)</f>
        <v>000000000021000</v>
      </c>
      <c r="AA29" s="34" t="str">
        <f>MID($D29,SUM($D$1:Z$1),AA$1)</f>
        <v>000000000000000</v>
      </c>
      <c r="AB29" s="14" t="str">
        <f>MID($D29,SUM($D$1:AA$1),AB$1)</f>
        <v>00000000000</v>
      </c>
      <c r="AC29" s="14" t="str">
        <f>MID($D29,SUM($D$1:AB$1),AC$1)</f>
        <v xml:space="preserve">                              </v>
      </c>
      <c r="AD29" s="14" t="str">
        <f>MID($D29,SUM($D$1:AC$1),AD$1)</f>
        <v>000000000000000</v>
      </c>
      <c r="AE29" s="55"/>
      <c r="AF29" s="58" t="str">
        <f>IF(ISBLANK(AE29),TCOMP[[#This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9" s="38" t="str">
        <f>TCOMP[[#This Row],[TIPO5]]</f>
        <v>FC A</v>
      </c>
      <c r="AH29" s="38">
        <f>IF(LEFT(TCOMP[[#This Row],[PV2]],2)="NC",-TCOMP[[#This Row],[CRED FISC COMPUTABLE]]/100,TCOMP[[#This Row],[CRED FISC COMPUTABLE]]/100)</f>
        <v>210</v>
      </c>
      <c r="AI29" s="39">
        <f>IF(LEFT(TCOMP[[#This Row],[PV2]],2)="NC",-TCOMP[[#This Row],[TOTAL]]/100,TCOMP[[#This Row],[TOTAL]]/100)</f>
        <v>1232</v>
      </c>
    </row>
    <row r="30" spans="1:35" x14ac:dyDescent="0.2">
      <c r="A30" s="48">
        <v>26</v>
      </c>
      <c r="B30" s="19">
        <f>IF(COUNTIF(ERROR1[NUM],TCOMP[[#This Row],[UBIC]])&gt;0,1,0)+IF(COUNTIF(ERROR3[NUM],TCOMP[[#This Row],[UBIC]])&gt;0,1,0)*10</f>
        <v>0</v>
      </c>
      <c r="C30" s="19">
        <f>COUNTIFS(TALIC[TIPO2],TCOMP[[#This Row],[TIPO4]],TALIC[PV],TCOMP[[#This Row],[PV]],TALIC[NUM],TCOMP[[#This Row],[NUM]],TALIC[IDENT VEND],TCOMP[[#This Row],[DOC o CUIT]],TALIC[ERR],"&gt;1")</f>
        <v>0</v>
      </c>
      <c r="D30" s="42" t="s">
        <v>1528</v>
      </c>
      <c r="E30" s="14" t="str">
        <f>MID($D30,SUM($D$1:D$1),E$1)</f>
        <v>20200514</v>
      </c>
      <c r="F30" s="14" t="str">
        <f>MID($D30,SUM($D$1:E$1),F$1)</f>
        <v>001</v>
      </c>
      <c r="G30" s="25" t="str">
        <f>VLOOKUP(TCOMP[[#This Row],[TIPO4]],TIPOFACT[],3,0)</f>
        <v>FC A</v>
      </c>
      <c r="H30" s="14" t="str">
        <f>MID($D30,SUM($D$1:F$1),H$1)</f>
        <v>00001</v>
      </c>
      <c r="I30" s="14" t="str">
        <f>MID($D30,SUM($D$1:H$1),I$1)</f>
        <v>00000000000000999999</v>
      </c>
      <c r="J30" s="14" t="str">
        <f>MID($D30,SUM($D$1:I$1),J$1)</f>
        <v xml:space="preserve">                </v>
      </c>
      <c r="K30" s="14" t="str">
        <f>MID($D30,SUM($D$1:J$1),K$1)</f>
        <v>80</v>
      </c>
      <c r="L30" s="14" t="str">
        <f>MID($D30,SUM($D$1:K$1),L$1)</f>
        <v>00000000099999999999</v>
      </c>
      <c r="M30" s="14" t="str">
        <f>MID($D30,SUM($D$1:L$1),M$1)</f>
        <v xml:space="preserve">                        Prueba</v>
      </c>
      <c r="N30" s="14" t="str">
        <f>MID($D30,SUM($D$1:M$1),N$1)</f>
        <v>000000000123200</v>
      </c>
      <c r="O30" s="14" t="str">
        <f>MID($D30,SUM($D$1:N$1),O$1)</f>
        <v>000000000002200</v>
      </c>
      <c r="P30" s="29" t="str">
        <f>MID($D30,SUM($D$1:O$1),P$1)</f>
        <v>000000000000000</v>
      </c>
      <c r="Q30" s="29" t="str">
        <f>MID($D30,SUM($D$1:P$1),Q$1)</f>
        <v>000000000000000</v>
      </c>
      <c r="R30" s="29" t="str">
        <f>MID($D30,SUM($D$1:Q$1),R$1)</f>
        <v>000000000000000</v>
      </c>
      <c r="S30" s="29" t="str">
        <f>MID($D30,SUM($D$1:R$1),S$1)</f>
        <v>000000000000000</v>
      </c>
      <c r="T30" s="14" t="str">
        <f>MID($D30,SUM($D$1:S$1),T$1)</f>
        <v>000000000000000</v>
      </c>
      <c r="U30" s="29" t="str">
        <f>MID($D30,SUM($D$1:T$1),U$1)</f>
        <v>000000000000000</v>
      </c>
      <c r="V30" s="14" t="str">
        <f>MID($D30,SUM($D$1:U$1),V$1)</f>
        <v>PES</v>
      </c>
      <c r="W30" s="14" t="str">
        <f>MID($D30,SUM($D$1:V$1),W$1)</f>
        <v>0001000000</v>
      </c>
      <c r="X30" s="14" t="str">
        <f>MID($D30,SUM($D$1:W$1),X$1)</f>
        <v>1</v>
      </c>
      <c r="Y30" s="14" t="str">
        <f>MID($D30,SUM($D$1:X$1),Y$1)</f>
        <v>0</v>
      </c>
      <c r="Z30" s="14" t="str">
        <f>MID($D30,SUM($D$1:Y$1),Z$1)</f>
        <v>000000000021000</v>
      </c>
      <c r="AA30" s="34" t="str">
        <f>MID($D30,SUM($D$1:Z$1),AA$1)</f>
        <v>000000000000000</v>
      </c>
      <c r="AB30" s="14" t="str">
        <f>MID($D30,SUM($D$1:AA$1),AB$1)</f>
        <v>00000000000</v>
      </c>
      <c r="AC30" s="14" t="str">
        <f>MID($D30,SUM($D$1:AB$1),AC$1)</f>
        <v xml:space="preserve">                              </v>
      </c>
      <c r="AD30" s="14" t="str">
        <f>MID($D30,SUM($D$1:AC$1),AD$1)</f>
        <v>000000000000000</v>
      </c>
      <c r="AE30" s="55"/>
      <c r="AF30" s="58" t="str">
        <f>IF(ISBLANK(AE30),TCOMP[[#This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30" s="38" t="str">
        <f>TCOMP[[#This Row],[TIPO5]]</f>
        <v>FC A</v>
      </c>
      <c r="AH30" s="38">
        <f>IF(LEFT(TCOMP[[#This Row],[PV2]],2)="NC",-TCOMP[[#This Row],[CRED FISC COMPUTABLE]]/100,TCOMP[[#This Row],[CRED FISC COMPUTABLE]]/100)</f>
        <v>210</v>
      </c>
      <c r="AI30" s="39">
        <f>IF(LEFT(TCOMP[[#This Row],[PV2]],2)="NC",-TCOMP[[#This Row],[TOTAL]]/100,TCOMP[[#This Row],[TOTAL]]/100)</f>
        <v>1232</v>
      </c>
    </row>
    <row r="31" spans="1:35" x14ac:dyDescent="0.2">
      <c r="A31" s="48">
        <v>27</v>
      </c>
      <c r="B31" s="19">
        <f>IF(COUNTIF(ERROR1[NUM],TCOMP[[#This Row],[UBIC]])&gt;0,1,0)+IF(COUNTIF(ERROR3[NUM],TCOMP[[#This Row],[UBIC]])&gt;0,1,0)*10</f>
        <v>0</v>
      </c>
      <c r="C31" s="19">
        <f>COUNTIFS(TALIC[TIPO2],TCOMP[[#This Row],[TIPO4]],TALIC[PV],TCOMP[[#This Row],[PV]],TALIC[NUM],TCOMP[[#This Row],[NUM]],TALIC[IDENT VEND],TCOMP[[#This Row],[DOC o CUIT]],TALIC[ERR],"&gt;1")</f>
        <v>0</v>
      </c>
      <c r="D31" s="42" t="s">
        <v>1528</v>
      </c>
      <c r="E31" s="14" t="str">
        <f>MID($D31,SUM($D$1:D$1),E$1)</f>
        <v>20200514</v>
      </c>
      <c r="F31" s="14" t="str">
        <f>MID($D31,SUM($D$1:E$1),F$1)</f>
        <v>001</v>
      </c>
      <c r="G31" s="25" t="str">
        <f>VLOOKUP(TCOMP[[#This Row],[TIPO4]],TIPOFACT[],3,0)</f>
        <v>FC A</v>
      </c>
      <c r="H31" s="14" t="str">
        <f>MID($D31,SUM($D$1:F$1),H$1)</f>
        <v>00001</v>
      </c>
      <c r="I31" s="14" t="str">
        <f>MID($D31,SUM($D$1:H$1),I$1)</f>
        <v>00000000000000999999</v>
      </c>
      <c r="J31" s="14" t="str">
        <f>MID($D31,SUM($D$1:I$1),J$1)</f>
        <v xml:space="preserve">                </v>
      </c>
      <c r="K31" s="14" t="str">
        <f>MID($D31,SUM($D$1:J$1),K$1)</f>
        <v>80</v>
      </c>
      <c r="L31" s="14" t="str">
        <f>MID($D31,SUM($D$1:K$1),L$1)</f>
        <v>00000000099999999999</v>
      </c>
      <c r="M31" s="14" t="str">
        <f>MID($D31,SUM($D$1:L$1),M$1)</f>
        <v xml:space="preserve">                        Prueba</v>
      </c>
      <c r="N31" s="14" t="str">
        <f>MID($D31,SUM($D$1:M$1),N$1)</f>
        <v>000000000123200</v>
      </c>
      <c r="O31" s="14" t="str">
        <f>MID($D31,SUM($D$1:N$1),O$1)</f>
        <v>000000000002200</v>
      </c>
      <c r="P31" s="29" t="str">
        <f>MID($D31,SUM($D$1:O$1),P$1)</f>
        <v>000000000000000</v>
      </c>
      <c r="Q31" s="29" t="str">
        <f>MID($D31,SUM($D$1:P$1),Q$1)</f>
        <v>000000000000000</v>
      </c>
      <c r="R31" s="29" t="str">
        <f>MID($D31,SUM($D$1:Q$1),R$1)</f>
        <v>000000000000000</v>
      </c>
      <c r="S31" s="29" t="str">
        <f>MID($D31,SUM($D$1:R$1),S$1)</f>
        <v>000000000000000</v>
      </c>
      <c r="T31" s="14" t="str">
        <f>MID($D31,SUM($D$1:S$1),T$1)</f>
        <v>000000000000000</v>
      </c>
      <c r="U31" s="29" t="str">
        <f>MID($D31,SUM($D$1:T$1),U$1)</f>
        <v>000000000000000</v>
      </c>
      <c r="V31" s="14" t="str">
        <f>MID($D31,SUM($D$1:U$1),V$1)</f>
        <v>PES</v>
      </c>
      <c r="W31" s="14" t="str">
        <f>MID($D31,SUM($D$1:V$1),W$1)</f>
        <v>0001000000</v>
      </c>
      <c r="X31" s="14" t="str">
        <f>MID($D31,SUM($D$1:W$1),X$1)</f>
        <v>1</v>
      </c>
      <c r="Y31" s="14" t="str">
        <f>MID($D31,SUM($D$1:X$1),Y$1)</f>
        <v>0</v>
      </c>
      <c r="Z31" s="14" t="str">
        <f>MID($D31,SUM($D$1:Y$1),Z$1)</f>
        <v>000000000021000</v>
      </c>
      <c r="AA31" s="34" t="str">
        <f>MID($D31,SUM($D$1:Z$1),AA$1)</f>
        <v>000000000000000</v>
      </c>
      <c r="AB31" s="14" t="str">
        <f>MID($D31,SUM($D$1:AA$1),AB$1)</f>
        <v>00000000000</v>
      </c>
      <c r="AC31" s="14" t="str">
        <f>MID($D31,SUM($D$1:AB$1),AC$1)</f>
        <v xml:space="preserve">                              </v>
      </c>
      <c r="AD31" s="14" t="str">
        <f>MID($D31,SUM($D$1:AC$1),AD$1)</f>
        <v>000000000000000</v>
      </c>
      <c r="AE31" s="55"/>
      <c r="AF31" s="58" t="str">
        <f>IF(ISBLANK(AE31),TCOMP[[#This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31" s="38" t="str">
        <f>TCOMP[[#This Row],[TIPO5]]</f>
        <v>FC A</v>
      </c>
      <c r="AH31" s="38">
        <f>IF(LEFT(TCOMP[[#This Row],[PV2]],2)="NC",-TCOMP[[#This Row],[CRED FISC COMPUTABLE]]/100,TCOMP[[#This Row],[CRED FISC COMPUTABLE]]/100)</f>
        <v>210</v>
      </c>
      <c r="AI31" s="39">
        <f>IF(LEFT(TCOMP[[#This Row],[PV2]],2)="NC",-TCOMP[[#This Row],[TOTAL]]/100,TCOMP[[#This Row],[TOTAL]]/100)</f>
        <v>1232</v>
      </c>
    </row>
    <row r="32" spans="1:35" x14ac:dyDescent="0.2">
      <c r="A32" s="48">
        <v>28</v>
      </c>
      <c r="B32" s="19">
        <f>IF(COUNTIF(ERROR1[NUM],TCOMP[[#This Row],[UBIC]])&gt;0,1,0)+IF(COUNTIF(ERROR3[NUM],TCOMP[[#This Row],[UBIC]])&gt;0,1,0)*10</f>
        <v>0</v>
      </c>
      <c r="C32" s="19">
        <f>COUNTIFS(TALIC[TIPO2],TCOMP[[#This Row],[TIPO4]],TALIC[PV],TCOMP[[#This Row],[PV]],TALIC[NUM],TCOMP[[#This Row],[NUM]],TALIC[IDENT VEND],TCOMP[[#This Row],[DOC o CUIT]],TALIC[ERR],"&gt;1")</f>
        <v>0</v>
      </c>
      <c r="D32" s="42" t="s">
        <v>1528</v>
      </c>
      <c r="E32" s="14" t="str">
        <f>MID($D32,SUM($D$1:D$1),E$1)</f>
        <v>20200514</v>
      </c>
      <c r="F32" s="14" t="str">
        <f>MID($D32,SUM($D$1:E$1),F$1)</f>
        <v>001</v>
      </c>
      <c r="G32" s="25" t="str">
        <f>VLOOKUP(TCOMP[[#This Row],[TIPO4]],TIPOFACT[],3,0)</f>
        <v>FC A</v>
      </c>
      <c r="H32" s="14" t="str">
        <f>MID($D32,SUM($D$1:F$1),H$1)</f>
        <v>00001</v>
      </c>
      <c r="I32" s="14" t="str">
        <f>MID($D32,SUM($D$1:H$1),I$1)</f>
        <v>00000000000000999999</v>
      </c>
      <c r="J32" s="14" t="str">
        <f>MID($D32,SUM($D$1:I$1),J$1)</f>
        <v xml:space="preserve">                </v>
      </c>
      <c r="K32" s="14" t="str">
        <f>MID($D32,SUM($D$1:J$1),K$1)</f>
        <v>80</v>
      </c>
      <c r="L32" s="14" t="str">
        <f>MID($D32,SUM($D$1:K$1),L$1)</f>
        <v>00000000099999999999</v>
      </c>
      <c r="M32" s="14" t="str">
        <f>MID($D32,SUM($D$1:L$1),M$1)</f>
        <v xml:space="preserve">                        Prueba</v>
      </c>
      <c r="N32" s="14" t="str">
        <f>MID($D32,SUM($D$1:M$1),N$1)</f>
        <v>000000000123200</v>
      </c>
      <c r="O32" s="14" t="str">
        <f>MID($D32,SUM($D$1:N$1),O$1)</f>
        <v>000000000002200</v>
      </c>
      <c r="P32" s="29" t="str">
        <f>MID($D32,SUM($D$1:O$1),P$1)</f>
        <v>000000000000000</v>
      </c>
      <c r="Q32" s="29" t="str">
        <f>MID($D32,SUM($D$1:P$1),Q$1)</f>
        <v>000000000000000</v>
      </c>
      <c r="R32" s="29" t="str">
        <f>MID($D32,SUM($D$1:Q$1),R$1)</f>
        <v>000000000000000</v>
      </c>
      <c r="S32" s="29" t="str">
        <f>MID($D32,SUM($D$1:R$1),S$1)</f>
        <v>000000000000000</v>
      </c>
      <c r="T32" s="14" t="str">
        <f>MID($D32,SUM($D$1:S$1),T$1)</f>
        <v>000000000000000</v>
      </c>
      <c r="U32" s="29" t="str">
        <f>MID($D32,SUM($D$1:T$1),U$1)</f>
        <v>000000000000000</v>
      </c>
      <c r="V32" s="14" t="str">
        <f>MID($D32,SUM($D$1:U$1),V$1)</f>
        <v>PES</v>
      </c>
      <c r="W32" s="14" t="str">
        <f>MID($D32,SUM($D$1:V$1),W$1)</f>
        <v>0001000000</v>
      </c>
      <c r="X32" s="14" t="str">
        <f>MID($D32,SUM($D$1:W$1),X$1)</f>
        <v>1</v>
      </c>
      <c r="Y32" s="14" t="str">
        <f>MID($D32,SUM($D$1:X$1),Y$1)</f>
        <v>0</v>
      </c>
      <c r="Z32" s="14" t="str">
        <f>MID($D32,SUM($D$1:Y$1),Z$1)</f>
        <v>000000000021000</v>
      </c>
      <c r="AA32" s="34" t="str">
        <f>MID($D32,SUM($D$1:Z$1),AA$1)</f>
        <v>000000000000000</v>
      </c>
      <c r="AB32" s="14" t="str">
        <f>MID($D32,SUM($D$1:AA$1),AB$1)</f>
        <v>00000000000</v>
      </c>
      <c r="AC32" s="14" t="str">
        <f>MID($D32,SUM($D$1:AB$1),AC$1)</f>
        <v xml:space="preserve">                              </v>
      </c>
      <c r="AD32" s="14" t="str">
        <f>MID($D32,SUM($D$1:AC$1),AD$1)</f>
        <v>000000000000000</v>
      </c>
      <c r="AE32" s="55"/>
      <c r="AF32" s="58" t="str">
        <f>IF(ISBLANK(AE32),TCOMP[[#This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32" s="38" t="str">
        <f>TCOMP[[#This Row],[TIPO5]]</f>
        <v>FC A</v>
      </c>
      <c r="AH32" s="38">
        <f>IF(LEFT(TCOMP[[#This Row],[PV2]],2)="NC",-TCOMP[[#This Row],[CRED FISC COMPUTABLE]]/100,TCOMP[[#This Row],[CRED FISC COMPUTABLE]]/100)</f>
        <v>210</v>
      </c>
      <c r="AI32" s="39">
        <f>IF(LEFT(TCOMP[[#This Row],[PV2]],2)="NC",-TCOMP[[#This Row],[TOTAL]]/100,TCOMP[[#This Row],[TOTAL]]/100)</f>
        <v>1232</v>
      </c>
    </row>
    <row r="33" spans="1:35" x14ac:dyDescent="0.2">
      <c r="A33" s="48">
        <v>29</v>
      </c>
      <c r="B33" s="19">
        <f>IF(COUNTIF(ERROR1[NUM],TCOMP[[#This Row],[UBIC]])&gt;0,1,0)+IF(COUNTIF(ERROR3[NUM],TCOMP[[#This Row],[UBIC]])&gt;0,1,0)*10</f>
        <v>0</v>
      </c>
      <c r="C33" s="19">
        <f>COUNTIFS(TALIC[TIPO2],TCOMP[[#This Row],[TIPO4]],TALIC[PV],TCOMP[[#This Row],[PV]],TALIC[NUM],TCOMP[[#This Row],[NUM]],TALIC[IDENT VEND],TCOMP[[#This Row],[DOC o CUIT]],TALIC[ERR],"&gt;1")</f>
        <v>0</v>
      </c>
      <c r="D33" s="42" t="s">
        <v>1528</v>
      </c>
      <c r="E33" s="14" t="str">
        <f>MID($D33,SUM($D$1:D$1),E$1)</f>
        <v>20200514</v>
      </c>
      <c r="F33" s="14" t="str">
        <f>MID($D33,SUM($D$1:E$1),F$1)</f>
        <v>001</v>
      </c>
      <c r="G33" s="25" t="str">
        <f>VLOOKUP(TCOMP[[#This Row],[TIPO4]],TIPOFACT[],3,0)</f>
        <v>FC A</v>
      </c>
      <c r="H33" s="14" t="str">
        <f>MID($D33,SUM($D$1:F$1),H$1)</f>
        <v>00001</v>
      </c>
      <c r="I33" s="14" t="str">
        <f>MID($D33,SUM($D$1:H$1),I$1)</f>
        <v>00000000000000999999</v>
      </c>
      <c r="J33" s="14" t="str">
        <f>MID($D33,SUM($D$1:I$1),J$1)</f>
        <v xml:space="preserve">                </v>
      </c>
      <c r="K33" s="14" t="str">
        <f>MID($D33,SUM($D$1:J$1),K$1)</f>
        <v>80</v>
      </c>
      <c r="L33" s="14" t="str">
        <f>MID($D33,SUM($D$1:K$1),L$1)</f>
        <v>00000000099999999999</v>
      </c>
      <c r="M33" s="14" t="str">
        <f>MID($D33,SUM($D$1:L$1),M$1)</f>
        <v xml:space="preserve">                        Prueba</v>
      </c>
      <c r="N33" s="14" t="str">
        <f>MID($D33,SUM($D$1:M$1),N$1)</f>
        <v>000000000123200</v>
      </c>
      <c r="O33" s="14" t="str">
        <f>MID($D33,SUM($D$1:N$1),O$1)</f>
        <v>000000000002200</v>
      </c>
      <c r="P33" s="29" t="str">
        <f>MID($D33,SUM($D$1:O$1),P$1)</f>
        <v>000000000000000</v>
      </c>
      <c r="Q33" s="29" t="str">
        <f>MID($D33,SUM($D$1:P$1),Q$1)</f>
        <v>000000000000000</v>
      </c>
      <c r="R33" s="29" t="str">
        <f>MID($D33,SUM($D$1:Q$1),R$1)</f>
        <v>000000000000000</v>
      </c>
      <c r="S33" s="29" t="str">
        <f>MID($D33,SUM($D$1:R$1),S$1)</f>
        <v>000000000000000</v>
      </c>
      <c r="T33" s="14" t="str">
        <f>MID($D33,SUM($D$1:S$1),T$1)</f>
        <v>000000000000000</v>
      </c>
      <c r="U33" s="29" t="str">
        <f>MID($D33,SUM($D$1:T$1),U$1)</f>
        <v>000000000000000</v>
      </c>
      <c r="V33" s="14" t="str">
        <f>MID($D33,SUM($D$1:U$1),V$1)</f>
        <v>PES</v>
      </c>
      <c r="W33" s="14" t="str">
        <f>MID($D33,SUM($D$1:V$1),W$1)</f>
        <v>0001000000</v>
      </c>
      <c r="X33" s="14" t="str">
        <f>MID($D33,SUM($D$1:W$1),X$1)</f>
        <v>1</v>
      </c>
      <c r="Y33" s="14" t="str">
        <f>MID($D33,SUM($D$1:X$1),Y$1)</f>
        <v>0</v>
      </c>
      <c r="Z33" s="14" t="str">
        <f>MID($D33,SUM($D$1:Y$1),Z$1)</f>
        <v>000000000021000</v>
      </c>
      <c r="AA33" s="34" t="str">
        <f>MID($D33,SUM($D$1:Z$1),AA$1)</f>
        <v>000000000000000</v>
      </c>
      <c r="AB33" s="14" t="str">
        <f>MID($D33,SUM($D$1:AA$1),AB$1)</f>
        <v>00000000000</v>
      </c>
      <c r="AC33" s="14" t="str">
        <f>MID($D33,SUM($D$1:AB$1),AC$1)</f>
        <v xml:space="preserve">                              </v>
      </c>
      <c r="AD33" s="14" t="str">
        <f>MID($D33,SUM($D$1:AC$1),AD$1)</f>
        <v>000000000000000</v>
      </c>
      <c r="AE33" s="55"/>
      <c r="AF33" s="58" t="str">
        <f>IF(ISBLANK(AE33),TCOMP[[#This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33" s="38" t="str">
        <f>TCOMP[[#This Row],[TIPO5]]</f>
        <v>FC A</v>
      </c>
      <c r="AH33" s="38">
        <f>IF(LEFT(TCOMP[[#This Row],[PV2]],2)="NC",-TCOMP[[#This Row],[CRED FISC COMPUTABLE]]/100,TCOMP[[#This Row],[CRED FISC COMPUTABLE]]/100)</f>
        <v>210</v>
      </c>
      <c r="AI33" s="39">
        <f>IF(LEFT(TCOMP[[#This Row],[PV2]],2)="NC",-TCOMP[[#This Row],[TOTAL]]/100,TCOMP[[#This Row],[TOTAL]]/100)</f>
        <v>1232</v>
      </c>
    </row>
    <row r="34" spans="1:35" x14ac:dyDescent="0.2">
      <c r="A34" s="48">
        <v>30</v>
      </c>
      <c r="B34" s="19">
        <f>IF(COUNTIF(ERROR1[NUM],TCOMP[[#This Row],[UBIC]])&gt;0,1,0)+IF(COUNTIF(ERROR3[NUM],TCOMP[[#This Row],[UBIC]])&gt;0,1,0)*10</f>
        <v>0</v>
      </c>
      <c r="C34" s="19">
        <f>COUNTIFS(TALIC[TIPO2],TCOMP[[#This Row],[TIPO4]],TALIC[PV],TCOMP[[#This Row],[PV]],TALIC[NUM],TCOMP[[#This Row],[NUM]],TALIC[IDENT VEND],TCOMP[[#This Row],[DOC o CUIT]],TALIC[ERR],"&gt;1")</f>
        <v>0</v>
      </c>
      <c r="D34" s="42" t="s">
        <v>1528</v>
      </c>
      <c r="E34" s="14" t="str">
        <f>MID($D34,SUM($D$1:D$1),E$1)</f>
        <v>20200514</v>
      </c>
      <c r="F34" s="14" t="str">
        <f>MID($D34,SUM($D$1:E$1),F$1)</f>
        <v>001</v>
      </c>
      <c r="G34" s="25" t="str">
        <f>VLOOKUP(TCOMP[[#This Row],[TIPO4]],TIPOFACT[],3,0)</f>
        <v>FC A</v>
      </c>
      <c r="H34" s="14" t="str">
        <f>MID($D34,SUM($D$1:F$1),H$1)</f>
        <v>00001</v>
      </c>
      <c r="I34" s="14" t="str">
        <f>MID($D34,SUM($D$1:H$1),I$1)</f>
        <v>00000000000000999999</v>
      </c>
      <c r="J34" s="14" t="str">
        <f>MID($D34,SUM($D$1:I$1),J$1)</f>
        <v xml:space="preserve">                </v>
      </c>
      <c r="K34" s="14" t="str">
        <f>MID($D34,SUM($D$1:J$1),K$1)</f>
        <v>80</v>
      </c>
      <c r="L34" s="14" t="str">
        <f>MID($D34,SUM($D$1:K$1),L$1)</f>
        <v>00000000099999999999</v>
      </c>
      <c r="M34" s="14" t="str">
        <f>MID($D34,SUM($D$1:L$1),M$1)</f>
        <v xml:space="preserve">                        Prueba</v>
      </c>
      <c r="N34" s="14" t="str">
        <f>MID($D34,SUM($D$1:M$1),N$1)</f>
        <v>000000000123200</v>
      </c>
      <c r="O34" s="14" t="str">
        <f>MID($D34,SUM($D$1:N$1),O$1)</f>
        <v>000000000002200</v>
      </c>
      <c r="P34" s="29" t="str">
        <f>MID($D34,SUM($D$1:O$1),P$1)</f>
        <v>000000000000000</v>
      </c>
      <c r="Q34" s="29" t="str">
        <f>MID($D34,SUM($D$1:P$1),Q$1)</f>
        <v>000000000000000</v>
      </c>
      <c r="R34" s="29" t="str">
        <f>MID($D34,SUM($D$1:Q$1),R$1)</f>
        <v>000000000000000</v>
      </c>
      <c r="S34" s="29" t="str">
        <f>MID($D34,SUM($D$1:R$1),S$1)</f>
        <v>000000000000000</v>
      </c>
      <c r="T34" s="14" t="str">
        <f>MID($D34,SUM($D$1:S$1),T$1)</f>
        <v>000000000000000</v>
      </c>
      <c r="U34" s="29" t="str">
        <f>MID($D34,SUM($D$1:T$1),U$1)</f>
        <v>000000000000000</v>
      </c>
      <c r="V34" s="14" t="str">
        <f>MID($D34,SUM($D$1:U$1),V$1)</f>
        <v>PES</v>
      </c>
      <c r="W34" s="14" t="str">
        <f>MID($D34,SUM($D$1:V$1),W$1)</f>
        <v>0001000000</v>
      </c>
      <c r="X34" s="14" t="str">
        <f>MID($D34,SUM($D$1:W$1),X$1)</f>
        <v>1</v>
      </c>
      <c r="Y34" s="14" t="str">
        <f>MID($D34,SUM($D$1:X$1),Y$1)</f>
        <v>0</v>
      </c>
      <c r="Z34" s="14" t="str">
        <f>MID($D34,SUM($D$1:Y$1),Z$1)</f>
        <v>000000000021000</v>
      </c>
      <c r="AA34" s="34" t="str">
        <f>MID($D34,SUM($D$1:Z$1),AA$1)</f>
        <v>000000000000000</v>
      </c>
      <c r="AB34" s="14" t="str">
        <f>MID($D34,SUM($D$1:AA$1),AB$1)</f>
        <v>00000000000</v>
      </c>
      <c r="AC34" s="14" t="str">
        <f>MID($D34,SUM($D$1:AB$1),AC$1)</f>
        <v xml:space="preserve">                              </v>
      </c>
      <c r="AD34" s="14" t="str">
        <f>MID($D34,SUM($D$1:AC$1),AD$1)</f>
        <v>000000000000000</v>
      </c>
      <c r="AE34" s="55"/>
      <c r="AF34" s="58" t="str">
        <f>IF(ISBLANK(AE34),TCOMP[[#This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34" s="38" t="str">
        <f>TCOMP[[#This Row],[TIPO5]]</f>
        <v>FC A</v>
      </c>
      <c r="AH34" s="38">
        <f>IF(LEFT(TCOMP[[#This Row],[PV2]],2)="NC",-TCOMP[[#This Row],[CRED FISC COMPUTABLE]]/100,TCOMP[[#This Row],[CRED FISC COMPUTABLE]]/100)</f>
        <v>210</v>
      </c>
      <c r="AI34" s="39">
        <f>IF(LEFT(TCOMP[[#This Row],[PV2]],2)="NC",-TCOMP[[#This Row],[TOTAL]]/100,TCOMP[[#This Row],[TOTAL]]/100)</f>
        <v>1232</v>
      </c>
    </row>
    <row r="35" spans="1:35" x14ac:dyDescent="0.2">
      <c r="A35" s="48">
        <v>31</v>
      </c>
      <c r="B35" s="19">
        <f>IF(COUNTIF(ERROR1[NUM],TCOMP[[#This Row],[UBIC]])&gt;0,1,0)+IF(COUNTIF(ERROR3[NUM],TCOMP[[#This Row],[UBIC]])&gt;0,1,0)*10</f>
        <v>0</v>
      </c>
      <c r="C35" s="19">
        <f>COUNTIFS(TALIC[TIPO2],TCOMP[[#This Row],[TIPO4]],TALIC[PV],TCOMP[[#This Row],[PV]],TALIC[NUM],TCOMP[[#This Row],[NUM]],TALIC[IDENT VEND],TCOMP[[#This Row],[DOC o CUIT]],TALIC[ERR],"&gt;1")</f>
        <v>0</v>
      </c>
      <c r="D35" s="42" t="s">
        <v>1528</v>
      </c>
      <c r="E35" s="14" t="str">
        <f>MID($D35,SUM($D$1:D$1),E$1)</f>
        <v>20200514</v>
      </c>
      <c r="F35" s="14" t="str">
        <f>MID($D35,SUM($D$1:E$1),F$1)</f>
        <v>001</v>
      </c>
      <c r="G35" s="25" t="str">
        <f>VLOOKUP(TCOMP[[#This Row],[TIPO4]],TIPOFACT[],3,0)</f>
        <v>FC A</v>
      </c>
      <c r="H35" s="14" t="str">
        <f>MID($D35,SUM($D$1:F$1),H$1)</f>
        <v>00001</v>
      </c>
      <c r="I35" s="14" t="str">
        <f>MID($D35,SUM($D$1:H$1),I$1)</f>
        <v>00000000000000999999</v>
      </c>
      <c r="J35" s="14" t="str">
        <f>MID($D35,SUM($D$1:I$1),J$1)</f>
        <v xml:space="preserve">                </v>
      </c>
      <c r="K35" s="14" t="str">
        <f>MID($D35,SUM($D$1:J$1),K$1)</f>
        <v>80</v>
      </c>
      <c r="L35" s="14" t="str">
        <f>MID($D35,SUM($D$1:K$1),L$1)</f>
        <v>00000000099999999999</v>
      </c>
      <c r="M35" s="14" t="str">
        <f>MID($D35,SUM($D$1:L$1),M$1)</f>
        <v xml:space="preserve">                        Prueba</v>
      </c>
      <c r="N35" s="14" t="str">
        <f>MID($D35,SUM($D$1:M$1),N$1)</f>
        <v>000000000123200</v>
      </c>
      <c r="O35" s="14" t="str">
        <f>MID($D35,SUM($D$1:N$1),O$1)</f>
        <v>000000000002200</v>
      </c>
      <c r="P35" s="29" t="str">
        <f>MID($D35,SUM($D$1:O$1),P$1)</f>
        <v>000000000000000</v>
      </c>
      <c r="Q35" s="29" t="str">
        <f>MID($D35,SUM($D$1:P$1),Q$1)</f>
        <v>000000000000000</v>
      </c>
      <c r="R35" s="29" t="str">
        <f>MID($D35,SUM($D$1:Q$1),R$1)</f>
        <v>000000000000000</v>
      </c>
      <c r="S35" s="29" t="str">
        <f>MID($D35,SUM($D$1:R$1),S$1)</f>
        <v>000000000000000</v>
      </c>
      <c r="T35" s="14" t="str">
        <f>MID($D35,SUM($D$1:S$1),T$1)</f>
        <v>000000000000000</v>
      </c>
      <c r="U35" s="29" t="str">
        <f>MID($D35,SUM($D$1:T$1),U$1)</f>
        <v>000000000000000</v>
      </c>
      <c r="V35" s="14" t="str">
        <f>MID($D35,SUM($D$1:U$1),V$1)</f>
        <v>PES</v>
      </c>
      <c r="W35" s="14" t="str">
        <f>MID($D35,SUM($D$1:V$1),W$1)</f>
        <v>0001000000</v>
      </c>
      <c r="X35" s="14" t="str">
        <f>MID($D35,SUM($D$1:W$1),X$1)</f>
        <v>1</v>
      </c>
      <c r="Y35" s="14" t="str">
        <f>MID($D35,SUM($D$1:X$1),Y$1)</f>
        <v>0</v>
      </c>
      <c r="Z35" s="14" t="str">
        <f>MID($D35,SUM($D$1:Y$1),Z$1)</f>
        <v>000000000021000</v>
      </c>
      <c r="AA35" s="34" t="str">
        <f>MID($D35,SUM($D$1:Z$1),AA$1)</f>
        <v>000000000000000</v>
      </c>
      <c r="AB35" s="14" t="str">
        <f>MID($D35,SUM($D$1:AA$1),AB$1)</f>
        <v>00000000000</v>
      </c>
      <c r="AC35" s="14" t="str">
        <f>MID($D35,SUM($D$1:AB$1),AC$1)</f>
        <v xml:space="preserve">                              </v>
      </c>
      <c r="AD35" s="14" t="str">
        <f>MID($D35,SUM($D$1:AC$1),AD$1)</f>
        <v>000000000000000</v>
      </c>
      <c r="AE35" s="55"/>
      <c r="AF35" s="58" t="str">
        <f>IF(ISBLANK(AE35),TCOMP[[#This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35" s="38" t="str">
        <f>TCOMP[[#This Row],[TIPO5]]</f>
        <v>FC A</v>
      </c>
      <c r="AH35" s="38">
        <f>IF(LEFT(TCOMP[[#This Row],[PV2]],2)="NC",-TCOMP[[#This Row],[CRED FISC COMPUTABLE]]/100,TCOMP[[#This Row],[CRED FISC COMPUTABLE]]/100)</f>
        <v>210</v>
      </c>
      <c r="AI35" s="39">
        <f>IF(LEFT(TCOMP[[#This Row],[PV2]],2)="NC",-TCOMP[[#This Row],[TOTAL]]/100,TCOMP[[#This Row],[TOTAL]]/100)</f>
        <v>1232</v>
      </c>
    </row>
    <row r="36" spans="1:35" x14ac:dyDescent="0.2">
      <c r="A36" s="48">
        <v>32</v>
      </c>
      <c r="B36" s="19">
        <f>IF(COUNTIF(ERROR1[NUM],TCOMP[[#This Row],[UBIC]])&gt;0,1,0)+IF(COUNTIF(ERROR3[NUM],TCOMP[[#This Row],[UBIC]])&gt;0,1,0)*10</f>
        <v>0</v>
      </c>
      <c r="C36" s="19">
        <f>COUNTIFS(TALIC[TIPO2],TCOMP[[#This Row],[TIPO4]],TALIC[PV],TCOMP[[#This Row],[PV]],TALIC[NUM],TCOMP[[#This Row],[NUM]],TALIC[IDENT VEND],TCOMP[[#This Row],[DOC o CUIT]],TALIC[ERR],"&gt;1")</f>
        <v>0</v>
      </c>
      <c r="D36" s="42" t="s">
        <v>1528</v>
      </c>
      <c r="E36" s="14" t="str">
        <f>MID($D36,SUM($D$1:D$1),E$1)</f>
        <v>20200514</v>
      </c>
      <c r="F36" s="14" t="str">
        <f>MID($D36,SUM($D$1:E$1),F$1)</f>
        <v>001</v>
      </c>
      <c r="G36" s="25" t="str">
        <f>VLOOKUP(TCOMP[[#This Row],[TIPO4]],TIPOFACT[],3,0)</f>
        <v>FC A</v>
      </c>
      <c r="H36" s="14" t="str">
        <f>MID($D36,SUM($D$1:F$1),H$1)</f>
        <v>00001</v>
      </c>
      <c r="I36" s="14" t="str">
        <f>MID($D36,SUM($D$1:H$1),I$1)</f>
        <v>00000000000000999999</v>
      </c>
      <c r="J36" s="14" t="str">
        <f>MID($D36,SUM($D$1:I$1),J$1)</f>
        <v xml:space="preserve">                </v>
      </c>
      <c r="K36" s="14" t="str">
        <f>MID($D36,SUM($D$1:J$1),K$1)</f>
        <v>80</v>
      </c>
      <c r="L36" s="14" t="str">
        <f>MID($D36,SUM($D$1:K$1),L$1)</f>
        <v>00000000099999999999</v>
      </c>
      <c r="M36" s="14" t="str">
        <f>MID($D36,SUM($D$1:L$1),M$1)</f>
        <v xml:space="preserve">                        Prueba</v>
      </c>
      <c r="N36" s="14" t="str">
        <f>MID($D36,SUM($D$1:M$1),N$1)</f>
        <v>000000000123200</v>
      </c>
      <c r="O36" s="14" t="str">
        <f>MID($D36,SUM($D$1:N$1),O$1)</f>
        <v>000000000002200</v>
      </c>
      <c r="P36" s="29" t="str">
        <f>MID($D36,SUM($D$1:O$1),P$1)</f>
        <v>000000000000000</v>
      </c>
      <c r="Q36" s="29" t="str">
        <f>MID($D36,SUM($D$1:P$1),Q$1)</f>
        <v>000000000000000</v>
      </c>
      <c r="R36" s="29" t="str">
        <f>MID($D36,SUM($D$1:Q$1),R$1)</f>
        <v>000000000000000</v>
      </c>
      <c r="S36" s="29" t="str">
        <f>MID($D36,SUM($D$1:R$1),S$1)</f>
        <v>000000000000000</v>
      </c>
      <c r="T36" s="14" t="str">
        <f>MID($D36,SUM($D$1:S$1),T$1)</f>
        <v>000000000000000</v>
      </c>
      <c r="U36" s="29" t="str">
        <f>MID($D36,SUM($D$1:T$1),U$1)</f>
        <v>000000000000000</v>
      </c>
      <c r="V36" s="14" t="str">
        <f>MID($D36,SUM($D$1:U$1),V$1)</f>
        <v>PES</v>
      </c>
      <c r="W36" s="14" t="str">
        <f>MID($D36,SUM($D$1:V$1),W$1)</f>
        <v>0001000000</v>
      </c>
      <c r="X36" s="14" t="str">
        <f>MID($D36,SUM($D$1:W$1),X$1)</f>
        <v>1</v>
      </c>
      <c r="Y36" s="14" t="str">
        <f>MID($D36,SUM($D$1:X$1),Y$1)</f>
        <v>0</v>
      </c>
      <c r="Z36" s="14" t="str">
        <f>MID($D36,SUM($D$1:Y$1),Z$1)</f>
        <v>000000000021000</v>
      </c>
      <c r="AA36" s="34" t="str">
        <f>MID($D36,SUM($D$1:Z$1),AA$1)</f>
        <v>000000000000000</v>
      </c>
      <c r="AB36" s="14" t="str">
        <f>MID($D36,SUM($D$1:AA$1),AB$1)</f>
        <v>00000000000</v>
      </c>
      <c r="AC36" s="14" t="str">
        <f>MID($D36,SUM($D$1:AB$1),AC$1)</f>
        <v xml:space="preserve">                              </v>
      </c>
      <c r="AD36" s="14" t="str">
        <f>MID($D36,SUM($D$1:AC$1),AD$1)</f>
        <v>000000000000000</v>
      </c>
      <c r="AE36" s="55"/>
      <c r="AF36" s="58" t="str">
        <f>IF(ISBLANK(AE36),TCOMP[[#This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36" s="38" t="str">
        <f>TCOMP[[#This Row],[TIPO5]]</f>
        <v>FC A</v>
      </c>
      <c r="AH36" s="38">
        <f>IF(LEFT(TCOMP[[#This Row],[PV2]],2)="NC",-TCOMP[[#This Row],[CRED FISC COMPUTABLE]]/100,TCOMP[[#This Row],[CRED FISC COMPUTABLE]]/100)</f>
        <v>210</v>
      </c>
      <c r="AI36" s="39">
        <f>IF(LEFT(TCOMP[[#This Row],[PV2]],2)="NC",-TCOMP[[#This Row],[TOTAL]]/100,TCOMP[[#This Row],[TOTAL]]/100)</f>
        <v>1232</v>
      </c>
    </row>
    <row r="37" spans="1:35" x14ac:dyDescent="0.2">
      <c r="A37" s="48">
        <v>33</v>
      </c>
      <c r="B37" s="19">
        <f>IF(COUNTIF(ERROR1[NUM],TCOMP[[#This Row],[UBIC]])&gt;0,1,0)+IF(COUNTIF(ERROR3[NUM],TCOMP[[#This Row],[UBIC]])&gt;0,1,0)*10</f>
        <v>0</v>
      </c>
      <c r="C37" s="19">
        <f>COUNTIFS(TALIC[TIPO2],TCOMP[[#This Row],[TIPO4]],TALIC[PV],TCOMP[[#This Row],[PV]],TALIC[NUM],TCOMP[[#This Row],[NUM]],TALIC[IDENT VEND],TCOMP[[#This Row],[DOC o CUIT]],TALIC[ERR],"&gt;1")</f>
        <v>0</v>
      </c>
      <c r="D37" s="42" t="s">
        <v>1528</v>
      </c>
      <c r="E37" s="14" t="str">
        <f>MID($D37,SUM($D$1:D$1),E$1)</f>
        <v>20200514</v>
      </c>
      <c r="F37" s="14" t="str">
        <f>MID($D37,SUM($D$1:E$1),F$1)</f>
        <v>001</v>
      </c>
      <c r="G37" s="25" t="str">
        <f>VLOOKUP(TCOMP[[#This Row],[TIPO4]],TIPOFACT[],3,0)</f>
        <v>FC A</v>
      </c>
      <c r="H37" s="14" t="str">
        <f>MID($D37,SUM($D$1:F$1),H$1)</f>
        <v>00001</v>
      </c>
      <c r="I37" s="14" t="str">
        <f>MID($D37,SUM($D$1:H$1),I$1)</f>
        <v>00000000000000999999</v>
      </c>
      <c r="J37" s="14" t="str">
        <f>MID($D37,SUM($D$1:I$1),J$1)</f>
        <v xml:space="preserve">                </v>
      </c>
      <c r="K37" s="14" t="str">
        <f>MID($D37,SUM($D$1:J$1),K$1)</f>
        <v>80</v>
      </c>
      <c r="L37" s="14" t="str">
        <f>MID($D37,SUM($D$1:K$1),L$1)</f>
        <v>00000000099999999999</v>
      </c>
      <c r="M37" s="14" t="str">
        <f>MID($D37,SUM($D$1:L$1),M$1)</f>
        <v xml:space="preserve">                        Prueba</v>
      </c>
      <c r="N37" s="14" t="str">
        <f>MID($D37,SUM($D$1:M$1),N$1)</f>
        <v>000000000123200</v>
      </c>
      <c r="O37" s="14" t="str">
        <f>MID($D37,SUM($D$1:N$1),O$1)</f>
        <v>000000000002200</v>
      </c>
      <c r="P37" s="29" t="str">
        <f>MID($D37,SUM($D$1:O$1),P$1)</f>
        <v>000000000000000</v>
      </c>
      <c r="Q37" s="29" t="str">
        <f>MID($D37,SUM($D$1:P$1),Q$1)</f>
        <v>000000000000000</v>
      </c>
      <c r="R37" s="29" t="str">
        <f>MID($D37,SUM($D$1:Q$1),R$1)</f>
        <v>000000000000000</v>
      </c>
      <c r="S37" s="29" t="str">
        <f>MID($D37,SUM($D$1:R$1),S$1)</f>
        <v>000000000000000</v>
      </c>
      <c r="T37" s="14" t="str">
        <f>MID($D37,SUM($D$1:S$1),T$1)</f>
        <v>000000000000000</v>
      </c>
      <c r="U37" s="29" t="str">
        <f>MID($D37,SUM($D$1:T$1),U$1)</f>
        <v>000000000000000</v>
      </c>
      <c r="V37" s="14" t="str">
        <f>MID($D37,SUM($D$1:U$1),V$1)</f>
        <v>PES</v>
      </c>
      <c r="W37" s="14" t="str">
        <f>MID($D37,SUM($D$1:V$1),W$1)</f>
        <v>0001000000</v>
      </c>
      <c r="X37" s="14" t="str">
        <f>MID($D37,SUM($D$1:W$1),X$1)</f>
        <v>1</v>
      </c>
      <c r="Y37" s="14" t="str">
        <f>MID($D37,SUM($D$1:X$1),Y$1)</f>
        <v>0</v>
      </c>
      <c r="Z37" s="14" t="str">
        <f>MID($D37,SUM($D$1:Y$1),Z$1)</f>
        <v>000000000021000</v>
      </c>
      <c r="AA37" s="34" t="str">
        <f>MID($D37,SUM($D$1:Z$1),AA$1)</f>
        <v>000000000000000</v>
      </c>
      <c r="AB37" s="14" t="str">
        <f>MID($D37,SUM($D$1:AA$1),AB$1)</f>
        <v>00000000000</v>
      </c>
      <c r="AC37" s="14" t="str">
        <f>MID($D37,SUM($D$1:AB$1),AC$1)</f>
        <v xml:space="preserve">                              </v>
      </c>
      <c r="AD37" s="14" t="str">
        <f>MID($D37,SUM($D$1:AC$1),AD$1)</f>
        <v>000000000000000</v>
      </c>
      <c r="AE37" s="55"/>
      <c r="AF37" s="58" t="str">
        <f>IF(ISBLANK(AE37),TCOMP[[#This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37" s="38" t="str">
        <f>TCOMP[[#This Row],[TIPO5]]</f>
        <v>FC A</v>
      </c>
      <c r="AH37" s="38">
        <f>IF(LEFT(TCOMP[[#This Row],[PV2]],2)="NC",-TCOMP[[#This Row],[CRED FISC COMPUTABLE]]/100,TCOMP[[#This Row],[CRED FISC COMPUTABLE]]/100)</f>
        <v>210</v>
      </c>
      <c r="AI37" s="39">
        <f>IF(LEFT(TCOMP[[#This Row],[PV2]],2)="NC",-TCOMP[[#This Row],[TOTAL]]/100,TCOMP[[#This Row],[TOTAL]]/100)</f>
        <v>1232</v>
      </c>
    </row>
    <row r="38" spans="1:35" x14ac:dyDescent="0.2">
      <c r="A38" s="48">
        <v>34</v>
      </c>
      <c r="B38" s="19">
        <f>IF(COUNTIF(ERROR1[NUM],TCOMP[[#This Row],[UBIC]])&gt;0,1,0)+IF(COUNTIF(ERROR3[NUM],TCOMP[[#This Row],[UBIC]])&gt;0,1,0)*10</f>
        <v>0</v>
      </c>
      <c r="C38" s="19">
        <f>COUNTIFS(TALIC[TIPO2],TCOMP[[#This Row],[TIPO4]],TALIC[PV],TCOMP[[#This Row],[PV]],TALIC[NUM],TCOMP[[#This Row],[NUM]],TALIC[IDENT VEND],TCOMP[[#This Row],[DOC o CUIT]],TALIC[ERR],"&gt;1")</f>
        <v>0</v>
      </c>
      <c r="D38" s="42" t="s">
        <v>1528</v>
      </c>
      <c r="E38" s="14" t="str">
        <f>MID($D38,SUM($D$1:D$1),E$1)</f>
        <v>20200514</v>
      </c>
      <c r="F38" s="14" t="str">
        <f>MID($D38,SUM($D$1:E$1),F$1)</f>
        <v>001</v>
      </c>
      <c r="G38" s="25" t="str">
        <f>VLOOKUP(TCOMP[[#This Row],[TIPO4]],TIPOFACT[],3,0)</f>
        <v>FC A</v>
      </c>
      <c r="H38" s="14" t="str">
        <f>MID($D38,SUM($D$1:F$1),H$1)</f>
        <v>00001</v>
      </c>
      <c r="I38" s="14" t="str">
        <f>MID($D38,SUM($D$1:H$1),I$1)</f>
        <v>00000000000000999999</v>
      </c>
      <c r="J38" s="14" t="str">
        <f>MID($D38,SUM($D$1:I$1),J$1)</f>
        <v xml:space="preserve">                </v>
      </c>
      <c r="K38" s="14" t="str">
        <f>MID($D38,SUM($D$1:J$1),K$1)</f>
        <v>80</v>
      </c>
      <c r="L38" s="14" t="str">
        <f>MID($D38,SUM($D$1:K$1),L$1)</f>
        <v>00000000099999999999</v>
      </c>
      <c r="M38" s="14" t="str">
        <f>MID($D38,SUM($D$1:L$1),M$1)</f>
        <v xml:space="preserve">                        Prueba</v>
      </c>
      <c r="N38" s="14" t="str">
        <f>MID($D38,SUM($D$1:M$1),N$1)</f>
        <v>000000000123200</v>
      </c>
      <c r="O38" s="14" t="str">
        <f>MID($D38,SUM($D$1:N$1),O$1)</f>
        <v>000000000002200</v>
      </c>
      <c r="P38" s="29" t="str">
        <f>MID($D38,SUM($D$1:O$1),P$1)</f>
        <v>000000000000000</v>
      </c>
      <c r="Q38" s="29" t="str">
        <f>MID($D38,SUM($D$1:P$1),Q$1)</f>
        <v>000000000000000</v>
      </c>
      <c r="R38" s="29" t="str">
        <f>MID($D38,SUM($D$1:Q$1),R$1)</f>
        <v>000000000000000</v>
      </c>
      <c r="S38" s="29" t="str">
        <f>MID($D38,SUM($D$1:R$1),S$1)</f>
        <v>000000000000000</v>
      </c>
      <c r="T38" s="14" t="str">
        <f>MID($D38,SUM($D$1:S$1),T$1)</f>
        <v>000000000000000</v>
      </c>
      <c r="U38" s="29" t="str">
        <f>MID($D38,SUM($D$1:T$1),U$1)</f>
        <v>000000000000000</v>
      </c>
      <c r="V38" s="14" t="str">
        <f>MID($D38,SUM($D$1:U$1),V$1)</f>
        <v>PES</v>
      </c>
      <c r="W38" s="14" t="str">
        <f>MID($D38,SUM($D$1:V$1),W$1)</f>
        <v>0001000000</v>
      </c>
      <c r="X38" s="14" t="str">
        <f>MID($D38,SUM($D$1:W$1),X$1)</f>
        <v>1</v>
      </c>
      <c r="Y38" s="14" t="str">
        <f>MID($D38,SUM($D$1:X$1),Y$1)</f>
        <v>0</v>
      </c>
      <c r="Z38" s="14" t="str">
        <f>MID($D38,SUM($D$1:Y$1),Z$1)</f>
        <v>000000000021000</v>
      </c>
      <c r="AA38" s="34" t="str">
        <f>MID($D38,SUM($D$1:Z$1),AA$1)</f>
        <v>000000000000000</v>
      </c>
      <c r="AB38" s="14" t="str">
        <f>MID($D38,SUM($D$1:AA$1),AB$1)</f>
        <v>00000000000</v>
      </c>
      <c r="AC38" s="14" t="str">
        <f>MID($D38,SUM($D$1:AB$1),AC$1)</f>
        <v xml:space="preserve">                              </v>
      </c>
      <c r="AD38" s="14" t="str">
        <f>MID($D38,SUM($D$1:AC$1),AD$1)</f>
        <v>000000000000000</v>
      </c>
      <c r="AE38" s="55"/>
      <c r="AF38" s="58" t="str">
        <f>IF(ISBLANK(AE38),TCOMP[[#This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38" s="38" t="str">
        <f>TCOMP[[#This Row],[TIPO5]]</f>
        <v>FC A</v>
      </c>
      <c r="AH38" s="38">
        <f>IF(LEFT(TCOMP[[#This Row],[PV2]],2)="NC",-TCOMP[[#This Row],[CRED FISC COMPUTABLE]]/100,TCOMP[[#This Row],[CRED FISC COMPUTABLE]]/100)</f>
        <v>210</v>
      </c>
      <c r="AI38" s="39">
        <f>IF(LEFT(TCOMP[[#This Row],[PV2]],2)="NC",-TCOMP[[#This Row],[TOTAL]]/100,TCOMP[[#This Row],[TOTAL]]/100)</f>
        <v>1232</v>
      </c>
    </row>
    <row r="39" spans="1:35" x14ac:dyDescent="0.2">
      <c r="A39" s="48">
        <v>35</v>
      </c>
      <c r="B39" s="19">
        <f>IF(COUNTIF(ERROR1[NUM],TCOMP[[#This Row],[UBIC]])&gt;0,1,0)+IF(COUNTIF(ERROR3[NUM],TCOMP[[#This Row],[UBIC]])&gt;0,1,0)*10</f>
        <v>0</v>
      </c>
      <c r="C39" s="19">
        <f>COUNTIFS(TALIC[TIPO2],TCOMP[[#This Row],[TIPO4]],TALIC[PV],TCOMP[[#This Row],[PV]],TALIC[NUM],TCOMP[[#This Row],[NUM]],TALIC[IDENT VEND],TCOMP[[#This Row],[DOC o CUIT]],TALIC[ERR],"&gt;1")</f>
        <v>0</v>
      </c>
      <c r="D39" s="42" t="s">
        <v>1528</v>
      </c>
      <c r="E39" s="14" t="str">
        <f>MID($D39,SUM($D$1:D$1),E$1)</f>
        <v>20200514</v>
      </c>
      <c r="F39" s="14" t="str">
        <f>MID($D39,SUM($D$1:E$1),F$1)</f>
        <v>001</v>
      </c>
      <c r="G39" s="25" t="str">
        <f>VLOOKUP(TCOMP[[#This Row],[TIPO4]],TIPOFACT[],3,0)</f>
        <v>FC A</v>
      </c>
      <c r="H39" s="14" t="str">
        <f>MID($D39,SUM($D$1:F$1),H$1)</f>
        <v>00001</v>
      </c>
      <c r="I39" s="14" t="str">
        <f>MID($D39,SUM($D$1:H$1),I$1)</f>
        <v>00000000000000999999</v>
      </c>
      <c r="J39" s="14" t="str">
        <f>MID($D39,SUM($D$1:I$1),J$1)</f>
        <v xml:space="preserve">                </v>
      </c>
      <c r="K39" s="14" t="str">
        <f>MID($D39,SUM($D$1:J$1),K$1)</f>
        <v>80</v>
      </c>
      <c r="L39" s="14" t="str">
        <f>MID($D39,SUM($D$1:K$1),L$1)</f>
        <v>00000000099999999999</v>
      </c>
      <c r="M39" s="14" t="str">
        <f>MID($D39,SUM($D$1:L$1),M$1)</f>
        <v xml:space="preserve">                        Prueba</v>
      </c>
      <c r="N39" s="14" t="str">
        <f>MID($D39,SUM($D$1:M$1),N$1)</f>
        <v>000000000123200</v>
      </c>
      <c r="O39" s="14" t="str">
        <f>MID($D39,SUM($D$1:N$1),O$1)</f>
        <v>000000000002200</v>
      </c>
      <c r="P39" s="29" t="str">
        <f>MID($D39,SUM($D$1:O$1),P$1)</f>
        <v>000000000000000</v>
      </c>
      <c r="Q39" s="29" t="str">
        <f>MID($D39,SUM($D$1:P$1),Q$1)</f>
        <v>000000000000000</v>
      </c>
      <c r="R39" s="29" t="str">
        <f>MID($D39,SUM($D$1:Q$1),R$1)</f>
        <v>000000000000000</v>
      </c>
      <c r="S39" s="29" t="str">
        <f>MID($D39,SUM($D$1:R$1),S$1)</f>
        <v>000000000000000</v>
      </c>
      <c r="T39" s="14" t="str">
        <f>MID($D39,SUM($D$1:S$1),T$1)</f>
        <v>000000000000000</v>
      </c>
      <c r="U39" s="29" t="str">
        <f>MID($D39,SUM($D$1:T$1),U$1)</f>
        <v>000000000000000</v>
      </c>
      <c r="V39" s="14" t="str">
        <f>MID($D39,SUM($D$1:U$1),V$1)</f>
        <v>PES</v>
      </c>
      <c r="W39" s="14" t="str">
        <f>MID($D39,SUM($D$1:V$1),W$1)</f>
        <v>0001000000</v>
      </c>
      <c r="X39" s="14" t="str">
        <f>MID($D39,SUM($D$1:W$1),X$1)</f>
        <v>1</v>
      </c>
      <c r="Y39" s="14" t="str">
        <f>MID($D39,SUM($D$1:X$1),Y$1)</f>
        <v>0</v>
      </c>
      <c r="Z39" s="14" t="str">
        <f>MID($D39,SUM($D$1:Y$1),Z$1)</f>
        <v>000000000021000</v>
      </c>
      <c r="AA39" s="34" t="str">
        <f>MID($D39,SUM($D$1:Z$1),AA$1)</f>
        <v>000000000000000</v>
      </c>
      <c r="AB39" s="14" t="str">
        <f>MID($D39,SUM($D$1:AA$1),AB$1)</f>
        <v>00000000000</v>
      </c>
      <c r="AC39" s="14" t="str">
        <f>MID($D39,SUM($D$1:AB$1),AC$1)</f>
        <v xml:space="preserve">                              </v>
      </c>
      <c r="AD39" s="14" t="str">
        <f>MID($D39,SUM($D$1:AC$1),AD$1)</f>
        <v>000000000000000</v>
      </c>
      <c r="AE39" s="55"/>
      <c r="AF39" s="58" t="str">
        <f>IF(ISBLANK(AE39),TCOMP[[#This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39" s="38" t="str">
        <f>TCOMP[[#This Row],[TIPO5]]</f>
        <v>FC A</v>
      </c>
      <c r="AH39" s="38">
        <f>IF(LEFT(TCOMP[[#This Row],[PV2]],2)="NC",-TCOMP[[#This Row],[CRED FISC COMPUTABLE]]/100,TCOMP[[#This Row],[CRED FISC COMPUTABLE]]/100)</f>
        <v>210</v>
      </c>
      <c r="AI39" s="39">
        <f>IF(LEFT(TCOMP[[#This Row],[PV2]],2)="NC",-TCOMP[[#This Row],[TOTAL]]/100,TCOMP[[#This Row],[TOTAL]]/100)</f>
        <v>1232</v>
      </c>
    </row>
    <row r="40" spans="1:35" x14ac:dyDescent="0.2">
      <c r="A40" s="48">
        <v>36</v>
      </c>
      <c r="B40" s="19">
        <f>IF(COUNTIF(ERROR1[NUM],TCOMP[[#This Row],[UBIC]])&gt;0,1,0)+IF(COUNTIF(ERROR3[NUM],TCOMP[[#This Row],[UBIC]])&gt;0,1,0)*10</f>
        <v>0</v>
      </c>
      <c r="C40" s="19">
        <f>COUNTIFS(TALIC[TIPO2],TCOMP[[#This Row],[TIPO4]],TALIC[PV],TCOMP[[#This Row],[PV]],TALIC[NUM],TCOMP[[#This Row],[NUM]],TALIC[IDENT VEND],TCOMP[[#This Row],[DOC o CUIT]],TALIC[ERR],"&gt;1")</f>
        <v>0</v>
      </c>
      <c r="D40" s="42" t="s">
        <v>1528</v>
      </c>
      <c r="E40" s="14" t="str">
        <f>MID($D40,SUM($D$1:D$1),E$1)</f>
        <v>20200514</v>
      </c>
      <c r="F40" s="14" t="str">
        <f>MID($D40,SUM($D$1:E$1),F$1)</f>
        <v>001</v>
      </c>
      <c r="G40" s="25" t="str">
        <f>VLOOKUP(TCOMP[[#This Row],[TIPO4]],TIPOFACT[],3,0)</f>
        <v>FC A</v>
      </c>
      <c r="H40" s="14" t="str">
        <f>MID($D40,SUM($D$1:F$1),H$1)</f>
        <v>00001</v>
      </c>
      <c r="I40" s="14" t="str">
        <f>MID($D40,SUM($D$1:H$1),I$1)</f>
        <v>00000000000000999999</v>
      </c>
      <c r="J40" s="14" t="str">
        <f>MID($D40,SUM($D$1:I$1),J$1)</f>
        <v xml:space="preserve">                </v>
      </c>
      <c r="K40" s="14" t="str">
        <f>MID($D40,SUM($D$1:J$1),K$1)</f>
        <v>80</v>
      </c>
      <c r="L40" s="14" t="str">
        <f>MID($D40,SUM($D$1:K$1),L$1)</f>
        <v>00000000099999999999</v>
      </c>
      <c r="M40" s="14" t="str">
        <f>MID($D40,SUM($D$1:L$1),M$1)</f>
        <v xml:space="preserve">                        Prueba</v>
      </c>
      <c r="N40" s="14" t="str">
        <f>MID($D40,SUM($D$1:M$1),N$1)</f>
        <v>000000000123200</v>
      </c>
      <c r="O40" s="14" t="str">
        <f>MID($D40,SUM($D$1:N$1),O$1)</f>
        <v>000000000002200</v>
      </c>
      <c r="P40" s="29" t="str">
        <f>MID($D40,SUM($D$1:O$1),P$1)</f>
        <v>000000000000000</v>
      </c>
      <c r="Q40" s="29" t="str">
        <f>MID($D40,SUM($D$1:P$1),Q$1)</f>
        <v>000000000000000</v>
      </c>
      <c r="R40" s="29" t="str">
        <f>MID($D40,SUM($D$1:Q$1),R$1)</f>
        <v>000000000000000</v>
      </c>
      <c r="S40" s="29" t="str">
        <f>MID($D40,SUM($D$1:R$1),S$1)</f>
        <v>000000000000000</v>
      </c>
      <c r="T40" s="14" t="str">
        <f>MID($D40,SUM($D$1:S$1),T$1)</f>
        <v>000000000000000</v>
      </c>
      <c r="U40" s="29" t="str">
        <f>MID($D40,SUM($D$1:T$1),U$1)</f>
        <v>000000000000000</v>
      </c>
      <c r="V40" s="14" t="str">
        <f>MID($D40,SUM($D$1:U$1),V$1)</f>
        <v>PES</v>
      </c>
      <c r="W40" s="14" t="str">
        <f>MID($D40,SUM($D$1:V$1),W$1)</f>
        <v>0001000000</v>
      </c>
      <c r="X40" s="14" t="str">
        <f>MID($D40,SUM($D$1:W$1),X$1)</f>
        <v>1</v>
      </c>
      <c r="Y40" s="14" t="str">
        <f>MID($D40,SUM($D$1:X$1),Y$1)</f>
        <v>0</v>
      </c>
      <c r="Z40" s="14" t="str">
        <f>MID($D40,SUM($D$1:Y$1),Z$1)</f>
        <v>000000000021000</v>
      </c>
      <c r="AA40" s="34" t="str">
        <f>MID($D40,SUM($D$1:Z$1),AA$1)</f>
        <v>000000000000000</v>
      </c>
      <c r="AB40" s="14" t="str">
        <f>MID($D40,SUM($D$1:AA$1),AB$1)</f>
        <v>00000000000</v>
      </c>
      <c r="AC40" s="14" t="str">
        <f>MID($D40,SUM($D$1:AB$1),AC$1)</f>
        <v xml:space="preserve">                              </v>
      </c>
      <c r="AD40" s="14" t="str">
        <f>MID($D40,SUM($D$1:AC$1),AD$1)</f>
        <v>000000000000000</v>
      </c>
      <c r="AE40" s="55"/>
      <c r="AF40" s="58" t="str">
        <f>IF(ISBLANK(AE40),TCOMP[[#This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40" s="38" t="str">
        <f>TCOMP[[#This Row],[TIPO5]]</f>
        <v>FC A</v>
      </c>
      <c r="AH40" s="38">
        <f>IF(LEFT(TCOMP[[#This Row],[PV2]],2)="NC",-TCOMP[[#This Row],[CRED FISC COMPUTABLE]]/100,TCOMP[[#This Row],[CRED FISC COMPUTABLE]]/100)</f>
        <v>210</v>
      </c>
      <c r="AI40" s="39">
        <f>IF(LEFT(TCOMP[[#This Row],[PV2]],2)="NC",-TCOMP[[#This Row],[TOTAL]]/100,TCOMP[[#This Row],[TOTAL]]/100)</f>
        <v>1232</v>
      </c>
    </row>
    <row r="41" spans="1:35" x14ac:dyDescent="0.2">
      <c r="A41" s="48">
        <v>37</v>
      </c>
      <c r="B41" s="19">
        <f>IF(COUNTIF(ERROR1[NUM],TCOMP[[#This Row],[UBIC]])&gt;0,1,0)+IF(COUNTIF(ERROR3[NUM],TCOMP[[#This Row],[UBIC]])&gt;0,1,0)*10</f>
        <v>0</v>
      </c>
      <c r="C41" s="19">
        <f>COUNTIFS(TALIC[TIPO2],TCOMP[[#This Row],[TIPO4]],TALIC[PV],TCOMP[[#This Row],[PV]],TALIC[NUM],TCOMP[[#This Row],[NUM]],TALIC[IDENT VEND],TCOMP[[#This Row],[DOC o CUIT]],TALIC[ERR],"&gt;1")</f>
        <v>0</v>
      </c>
      <c r="D41" s="42" t="s">
        <v>1528</v>
      </c>
      <c r="E41" s="14" t="str">
        <f>MID($D41,SUM($D$1:D$1),E$1)</f>
        <v>20200514</v>
      </c>
      <c r="F41" s="14" t="str">
        <f>MID($D41,SUM($D$1:E$1),F$1)</f>
        <v>001</v>
      </c>
      <c r="G41" s="25" t="str">
        <f>VLOOKUP(TCOMP[[#This Row],[TIPO4]],TIPOFACT[],3,0)</f>
        <v>FC A</v>
      </c>
      <c r="H41" s="14" t="str">
        <f>MID($D41,SUM($D$1:F$1),H$1)</f>
        <v>00001</v>
      </c>
      <c r="I41" s="14" t="str">
        <f>MID($D41,SUM($D$1:H$1),I$1)</f>
        <v>00000000000000999999</v>
      </c>
      <c r="J41" s="14" t="str">
        <f>MID($D41,SUM($D$1:I$1),J$1)</f>
        <v xml:space="preserve">                </v>
      </c>
      <c r="K41" s="14" t="str">
        <f>MID($D41,SUM($D$1:J$1),K$1)</f>
        <v>80</v>
      </c>
      <c r="L41" s="14" t="str">
        <f>MID($D41,SUM($D$1:K$1),L$1)</f>
        <v>00000000099999999999</v>
      </c>
      <c r="M41" s="14" t="str">
        <f>MID($D41,SUM($D$1:L$1),M$1)</f>
        <v xml:space="preserve">                        Prueba</v>
      </c>
      <c r="N41" s="14" t="str">
        <f>MID($D41,SUM($D$1:M$1),N$1)</f>
        <v>000000000123200</v>
      </c>
      <c r="O41" s="14" t="str">
        <f>MID($D41,SUM($D$1:N$1),O$1)</f>
        <v>000000000002200</v>
      </c>
      <c r="P41" s="29" t="str">
        <f>MID($D41,SUM($D$1:O$1),P$1)</f>
        <v>000000000000000</v>
      </c>
      <c r="Q41" s="29" t="str">
        <f>MID($D41,SUM($D$1:P$1),Q$1)</f>
        <v>000000000000000</v>
      </c>
      <c r="R41" s="29" t="str">
        <f>MID($D41,SUM($D$1:Q$1),R$1)</f>
        <v>000000000000000</v>
      </c>
      <c r="S41" s="29" t="str">
        <f>MID($D41,SUM($D$1:R$1),S$1)</f>
        <v>000000000000000</v>
      </c>
      <c r="T41" s="14" t="str">
        <f>MID($D41,SUM($D$1:S$1),T$1)</f>
        <v>000000000000000</v>
      </c>
      <c r="U41" s="29" t="str">
        <f>MID($D41,SUM($D$1:T$1),U$1)</f>
        <v>000000000000000</v>
      </c>
      <c r="V41" s="14" t="str">
        <f>MID($D41,SUM($D$1:U$1),V$1)</f>
        <v>PES</v>
      </c>
      <c r="W41" s="14" t="str">
        <f>MID($D41,SUM($D$1:V$1),W$1)</f>
        <v>0001000000</v>
      </c>
      <c r="X41" s="14" t="str">
        <f>MID($D41,SUM($D$1:W$1),X$1)</f>
        <v>1</v>
      </c>
      <c r="Y41" s="14" t="str">
        <f>MID($D41,SUM($D$1:X$1),Y$1)</f>
        <v>0</v>
      </c>
      <c r="Z41" s="14" t="str">
        <f>MID($D41,SUM($D$1:Y$1),Z$1)</f>
        <v>000000000021000</v>
      </c>
      <c r="AA41" s="34" t="str">
        <f>MID($D41,SUM($D$1:Z$1),AA$1)</f>
        <v>000000000000000</v>
      </c>
      <c r="AB41" s="14" t="str">
        <f>MID($D41,SUM($D$1:AA$1),AB$1)</f>
        <v>00000000000</v>
      </c>
      <c r="AC41" s="14" t="str">
        <f>MID($D41,SUM($D$1:AB$1),AC$1)</f>
        <v xml:space="preserve">                              </v>
      </c>
      <c r="AD41" s="14" t="str">
        <f>MID($D41,SUM($D$1:AC$1),AD$1)</f>
        <v>000000000000000</v>
      </c>
      <c r="AE41" s="55"/>
      <c r="AF41" s="58" t="str">
        <f>IF(ISBLANK(AE41),TCOMP[[#This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41" s="38" t="str">
        <f>TCOMP[[#This Row],[TIPO5]]</f>
        <v>FC A</v>
      </c>
      <c r="AH41" s="38">
        <f>IF(LEFT(TCOMP[[#This Row],[PV2]],2)="NC",-TCOMP[[#This Row],[CRED FISC COMPUTABLE]]/100,TCOMP[[#This Row],[CRED FISC COMPUTABLE]]/100)</f>
        <v>210</v>
      </c>
      <c r="AI41" s="39">
        <f>IF(LEFT(TCOMP[[#This Row],[PV2]],2)="NC",-TCOMP[[#This Row],[TOTAL]]/100,TCOMP[[#This Row],[TOTAL]]/100)</f>
        <v>1232</v>
      </c>
    </row>
    <row r="42" spans="1:35" x14ac:dyDescent="0.2">
      <c r="A42" s="48">
        <v>38</v>
      </c>
      <c r="B42" s="19">
        <f>IF(COUNTIF(ERROR1[NUM],TCOMP[[#This Row],[UBIC]])&gt;0,1,0)+IF(COUNTIF(ERROR3[NUM],TCOMP[[#This Row],[UBIC]])&gt;0,1,0)*10</f>
        <v>0</v>
      </c>
      <c r="C42" s="19">
        <f>COUNTIFS(TALIC[TIPO2],TCOMP[[#This Row],[TIPO4]],TALIC[PV],TCOMP[[#This Row],[PV]],TALIC[NUM],TCOMP[[#This Row],[NUM]],TALIC[IDENT VEND],TCOMP[[#This Row],[DOC o CUIT]],TALIC[ERR],"&gt;1")</f>
        <v>0</v>
      </c>
      <c r="D42" s="42" t="s">
        <v>1528</v>
      </c>
      <c r="E42" s="14" t="str">
        <f>MID($D42,SUM($D$1:D$1),E$1)</f>
        <v>20200514</v>
      </c>
      <c r="F42" s="14" t="str">
        <f>MID($D42,SUM($D$1:E$1),F$1)</f>
        <v>001</v>
      </c>
      <c r="G42" s="25" t="str">
        <f>VLOOKUP(TCOMP[[#This Row],[TIPO4]],TIPOFACT[],3,0)</f>
        <v>FC A</v>
      </c>
      <c r="H42" s="14" t="str">
        <f>MID($D42,SUM($D$1:F$1),H$1)</f>
        <v>00001</v>
      </c>
      <c r="I42" s="14" t="str">
        <f>MID($D42,SUM($D$1:H$1),I$1)</f>
        <v>00000000000000999999</v>
      </c>
      <c r="J42" s="14" t="str">
        <f>MID($D42,SUM($D$1:I$1),J$1)</f>
        <v xml:space="preserve">                </v>
      </c>
      <c r="K42" s="14" t="str">
        <f>MID($D42,SUM($D$1:J$1),K$1)</f>
        <v>80</v>
      </c>
      <c r="L42" s="14" t="str">
        <f>MID($D42,SUM($D$1:K$1),L$1)</f>
        <v>00000000099999999999</v>
      </c>
      <c r="M42" s="14" t="str">
        <f>MID($D42,SUM($D$1:L$1),M$1)</f>
        <v xml:space="preserve">                        Prueba</v>
      </c>
      <c r="N42" s="14" t="str">
        <f>MID($D42,SUM($D$1:M$1),N$1)</f>
        <v>000000000123200</v>
      </c>
      <c r="O42" s="14" t="str">
        <f>MID($D42,SUM($D$1:N$1),O$1)</f>
        <v>000000000002200</v>
      </c>
      <c r="P42" s="29" t="str">
        <f>MID($D42,SUM($D$1:O$1),P$1)</f>
        <v>000000000000000</v>
      </c>
      <c r="Q42" s="29" t="str">
        <f>MID($D42,SUM($D$1:P$1),Q$1)</f>
        <v>000000000000000</v>
      </c>
      <c r="R42" s="29" t="str">
        <f>MID($D42,SUM($D$1:Q$1),R$1)</f>
        <v>000000000000000</v>
      </c>
      <c r="S42" s="29" t="str">
        <f>MID($D42,SUM($D$1:R$1),S$1)</f>
        <v>000000000000000</v>
      </c>
      <c r="T42" s="14" t="str">
        <f>MID($D42,SUM($D$1:S$1),T$1)</f>
        <v>000000000000000</v>
      </c>
      <c r="U42" s="29" t="str">
        <f>MID($D42,SUM($D$1:T$1),U$1)</f>
        <v>000000000000000</v>
      </c>
      <c r="V42" s="14" t="str">
        <f>MID($D42,SUM($D$1:U$1),V$1)</f>
        <v>PES</v>
      </c>
      <c r="W42" s="14" t="str">
        <f>MID($D42,SUM($D$1:V$1),W$1)</f>
        <v>0001000000</v>
      </c>
      <c r="X42" s="14" t="str">
        <f>MID($D42,SUM($D$1:W$1),X$1)</f>
        <v>1</v>
      </c>
      <c r="Y42" s="14" t="str">
        <f>MID($D42,SUM($D$1:X$1),Y$1)</f>
        <v>0</v>
      </c>
      <c r="Z42" s="14" t="str">
        <f>MID($D42,SUM($D$1:Y$1),Z$1)</f>
        <v>000000000021000</v>
      </c>
      <c r="AA42" s="34" t="str">
        <f>MID($D42,SUM($D$1:Z$1),AA$1)</f>
        <v>000000000000000</v>
      </c>
      <c r="AB42" s="14" t="str">
        <f>MID($D42,SUM($D$1:AA$1),AB$1)</f>
        <v>00000000000</v>
      </c>
      <c r="AC42" s="14" t="str">
        <f>MID($D42,SUM($D$1:AB$1),AC$1)</f>
        <v xml:space="preserve">                              </v>
      </c>
      <c r="AD42" s="14" t="str">
        <f>MID($D42,SUM($D$1:AC$1),AD$1)</f>
        <v>000000000000000</v>
      </c>
      <c r="AE42" s="55"/>
      <c r="AF42" s="58" t="str">
        <f>IF(ISBLANK(AE42),TCOMP[[#This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42" s="38" t="str">
        <f>TCOMP[[#This Row],[TIPO5]]</f>
        <v>FC A</v>
      </c>
      <c r="AH42" s="38">
        <f>IF(LEFT(TCOMP[[#This Row],[PV2]],2)="NC",-TCOMP[[#This Row],[CRED FISC COMPUTABLE]]/100,TCOMP[[#This Row],[CRED FISC COMPUTABLE]]/100)</f>
        <v>210</v>
      </c>
      <c r="AI42" s="39">
        <f>IF(LEFT(TCOMP[[#This Row],[PV2]],2)="NC",-TCOMP[[#This Row],[TOTAL]]/100,TCOMP[[#This Row],[TOTAL]]/100)</f>
        <v>1232</v>
      </c>
    </row>
    <row r="43" spans="1:35" x14ac:dyDescent="0.2">
      <c r="A43" s="48">
        <v>39</v>
      </c>
      <c r="B43" s="19">
        <f>IF(COUNTIF(ERROR1[NUM],TCOMP[[#This Row],[UBIC]])&gt;0,1,0)+IF(COUNTIF(ERROR3[NUM],TCOMP[[#This Row],[UBIC]])&gt;0,1,0)*10</f>
        <v>0</v>
      </c>
      <c r="C43" s="19">
        <f>COUNTIFS(TALIC[TIPO2],TCOMP[[#This Row],[TIPO4]],TALIC[PV],TCOMP[[#This Row],[PV]],TALIC[NUM],TCOMP[[#This Row],[NUM]],TALIC[IDENT VEND],TCOMP[[#This Row],[DOC o CUIT]],TALIC[ERR],"&gt;1")</f>
        <v>0</v>
      </c>
      <c r="D43" s="42" t="s">
        <v>1528</v>
      </c>
      <c r="E43" s="14" t="str">
        <f>MID($D43,SUM($D$1:D$1),E$1)</f>
        <v>20200514</v>
      </c>
      <c r="F43" s="14" t="str">
        <f>MID($D43,SUM($D$1:E$1),F$1)</f>
        <v>001</v>
      </c>
      <c r="G43" s="25" t="str">
        <f>VLOOKUP(TCOMP[[#This Row],[TIPO4]],TIPOFACT[],3,0)</f>
        <v>FC A</v>
      </c>
      <c r="H43" s="14" t="str">
        <f>MID($D43,SUM($D$1:F$1),H$1)</f>
        <v>00001</v>
      </c>
      <c r="I43" s="14" t="str">
        <f>MID($D43,SUM($D$1:H$1),I$1)</f>
        <v>00000000000000999999</v>
      </c>
      <c r="J43" s="14" t="str">
        <f>MID($D43,SUM($D$1:I$1),J$1)</f>
        <v xml:space="preserve">                </v>
      </c>
      <c r="K43" s="14" t="str">
        <f>MID($D43,SUM($D$1:J$1),K$1)</f>
        <v>80</v>
      </c>
      <c r="L43" s="14" t="str">
        <f>MID($D43,SUM($D$1:K$1),L$1)</f>
        <v>00000000099999999999</v>
      </c>
      <c r="M43" s="14" t="str">
        <f>MID($D43,SUM($D$1:L$1),M$1)</f>
        <v xml:space="preserve">                        Prueba</v>
      </c>
      <c r="N43" s="14" t="str">
        <f>MID($D43,SUM($D$1:M$1),N$1)</f>
        <v>000000000123200</v>
      </c>
      <c r="O43" s="14" t="str">
        <f>MID($D43,SUM($D$1:N$1),O$1)</f>
        <v>000000000002200</v>
      </c>
      <c r="P43" s="29" t="str">
        <f>MID($D43,SUM($D$1:O$1),P$1)</f>
        <v>000000000000000</v>
      </c>
      <c r="Q43" s="29" t="str">
        <f>MID($D43,SUM($D$1:P$1),Q$1)</f>
        <v>000000000000000</v>
      </c>
      <c r="R43" s="29" t="str">
        <f>MID($D43,SUM($D$1:Q$1),R$1)</f>
        <v>000000000000000</v>
      </c>
      <c r="S43" s="29" t="str">
        <f>MID($D43,SUM($D$1:R$1),S$1)</f>
        <v>000000000000000</v>
      </c>
      <c r="T43" s="14" t="str">
        <f>MID($D43,SUM($D$1:S$1),T$1)</f>
        <v>000000000000000</v>
      </c>
      <c r="U43" s="29" t="str">
        <f>MID($D43,SUM($D$1:T$1),U$1)</f>
        <v>000000000000000</v>
      </c>
      <c r="V43" s="14" t="str">
        <f>MID($D43,SUM($D$1:U$1),V$1)</f>
        <v>PES</v>
      </c>
      <c r="W43" s="14" t="str">
        <f>MID($D43,SUM($D$1:V$1),W$1)</f>
        <v>0001000000</v>
      </c>
      <c r="X43" s="14" t="str">
        <f>MID($D43,SUM($D$1:W$1),X$1)</f>
        <v>1</v>
      </c>
      <c r="Y43" s="14" t="str">
        <f>MID($D43,SUM($D$1:X$1),Y$1)</f>
        <v>0</v>
      </c>
      <c r="Z43" s="14" t="str">
        <f>MID($D43,SUM($D$1:Y$1),Z$1)</f>
        <v>000000000021000</v>
      </c>
      <c r="AA43" s="34" t="str">
        <f>MID($D43,SUM($D$1:Z$1),AA$1)</f>
        <v>000000000000000</v>
      </c>
      <c r="AB43" s="14" t="str">
        <f>MID($D43,SUM($D$1:AA$1),AB$1)</f>
        <v>00000000000</v>
      </c>
      <c r="AC43" s="14" t="str">
        <f>MID($D43,SUM($D$1:AB$1),AC$1)</f>
        <v xml:space="preserve">                              </v>
      </c>
      <c r="AD43" s="14" t="str">
        <f>MID($D43,SUM($D$1:AC$1),AD$1)</f>
        <v>000000000000000</v>
      </c>
      <c r="AE43" s="55"/>
      <c r="AF43" s="58" t="str">
        <f>IF(ISBLANK(AE43),TCOMP[[#This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43" s="38" t="str">
        <f>TCOMP[[#This Row],[TIPO5]]</f>
        <v>FC A</v>
      </c>
      <c r="AH43" s="38">
        <f>IF(LEFT(TCOMP[[#This Row],[PV2]],2)="NC",-TCOMP[[#This Row],[CRED FISC COMPUTABLE]]/100,TCOMP[[#This Row],[CRED FISC COMPUTABLE]]/100)</f>
        <v>210</v>
      </c>
      <c r="AI43" s="39">
        <f>IF(LEFT(TCOMP[[#This Row],[PV2]],2)="NC",-TCOMP[[#This Row],[TOTAL]]/100,TCOMP[[#This Row],[TOTAL]]/100)</f>
        <v>1232</v>
      </c>
    </row>
    <row r="44" spans="1:35" x14ac:dyDescent="0.2">
      <c r="A44" s="48">
        <v>40</v>
      </c>
      <c r="B44" s="19">
        <f>IF(COUNTIF(ERROR1[NUM],TCOMP[[#This Row],[UBIC]])&gt;0,1,0)+IF(COUNTIF(ERROR3[NUM],TCOMP[[#This Row],[UBIC]])&gt;0,1,0)*10</f>
        <v>0</v>
      </c>
      <c r="C44" s="19">
        <f>COUNTIFS(TALIC[TIPO2],TCOMP[[#This Row],[TIPO4]],TALIC[PV],TCOMP[[#This Row],[PV]],TALIC[NUM],TCOMP[[#This Row],[NUM]],TALIC[IDENT VEND],TCOMP[[#This Row],[DOC o CUIT]],TALIC[ERR],"&gt;1")</f>
        <v>0</v>
      </c>
      <c r="D44" s="42" t="s">
        <v>1528</v>
      </c>
      <c r="E44" s="14" t="str">
        <f>MID($D44,SUM($D$1:D$1),E$1)</f>
        <v>20200514</v>
      </c>
      <c r="F44" s="14" t="str">
        <f>MID($D44,SUM($D$1:E$1),F$1)</f>
        <v>001</v>
      </c>
      <c r="G44" s="25" t="str">
        <f>VLOOKUP(TCOMP[[#This Row],[TIPO4]],TIPOFACT[],3,0)</f>
        <v>FC A</v>
      </c>
      <c r="H44" s="14" t="str">
        <f>MID($D44,SUM($D$1:F$1),H$1)</f>
        <v>00001</v>
      </c>
      <c r="I44" s="14" t="str">
        <f>MID($D44,SUM($D$1:H$1),I$1)</f>
        <v>00000000000000999999</v>
      </c>
      <c r="J44" s="14" t="str">
        <f>MID($D44,SUM($D$1:I$1),J$1)</f>
        <v xml:space="preserve">                </v>
      </c>
      <c r="K44" s="14" t="str">
        <f>MID($D44,SUM($D$1:J$1),K$1)</f>
        <v>80</v>
      </c>
      <c r="L44" s="14" t="str">
        <f>MID($D44,SUM($D$1:K$1),L$1)</f>
        <v>00000000099999999999</v>
      </c>
      <c r="M44" s="14" t="str">
        <f>MID($D44,SUM($D$1:L$1),M$1)</f>
        <v xml:space="preserve">                        Prueba</v>
      </c>
      <c r="N44" s="14" t="str">
        <f>MID($D44,SUM($D$1:M$1),N$1)</f>
        <v>000000000123200</v>
      </c>
      <c r="O44" s="14" t="str">
        <f>MID($D44,SUM($D$1:N$1),O$1)</f>
        <v>000000000002200</v>
      </c>
      <c r="P44" s="29" t="str">
        <f>MID($D44,SUM($D$1:O$1),P$1)</f>
        <v>000000000000000</v>
      </c>
      <c r="Q44" s="29" t="str">
        <f>MID($D44,SUM($D$1:P$1),Q$1)</f>
        <v>000000000000000</v>
      </c>
      <c r="R44" s="29" t="str">
        <f>MID($D44,SUM($D$1:Q$1),R$1)</f>
        <v>000000000000000</v>
      </c>
      <c r="S44" s="29" t="str">
        <f>MID($D44,SUM($D$1:R$1),S$1)</f>
        <v>000000000000000</v>
      </c>
      <c r="T44" s="14" t="str">
        <f>MID($D44,SUM($D$1:S$1),T$1)</f>
        <v>000000000000000</v>
      </c>
      <c r="U44" s="29" t="str">
        <f>MID($D44,SUM($D$1:T$1),U$1)</f>
        <v>000000000000000</v>
      </c>
      <c r="V44" s="14" t="str">
        <f>MID($D44,SUM($D$1:U$1),V$1)</f>
        <v>PES</v>
      </c>
      <c r="W44" s="14" t="str">
        <f>MID($D44,SUM($D$1:V$1),W$1)</f>
        <v>0001000000</v>
      </c>
      <c r="X44" s="14" t="str">
        <f>MID($D44,SUM($D$1:W$1),X$1)</f>
        <v>1</v>
      </c>
      <c r="Y44" s="14" t="str">
        <f>MID($D44,SUM($D$1:X$1),Y$1)</f>
        <v>0</v>
      </c>
      <c r="Z44" s="14" t="str">
        <f>MID($D44,SUM($D$1:Y$1),Z$1)</f>
        <v>000000000021000</v>
      </c>
      <c r="AA44" s="34" t="str">
        <f>MID($D44,SUM($D$1:Z$1),AA$1)</f>
        <v>000000000000000</v>
      </c>
      <c r="AB44" s="14" t="str">
        <f>MID($D44,SUM($D$1:AA$1),AB$1)</f>
        <v>00000000000</v>
      </c>
      <c r="AC44" s="14" t="str">
        <f>MID($D44,SUM($D$1:AB$1),AC$1)</f>
        <v xml:space="preserve">                              </v>
      </c>
      <c r="AD44" s="14" t="str">
        <f>MID($D44,SUM($D$1:AC$1),AD$1)</f>
        <v>000000000000000</v>
      </c>
      <c r="AE44" s="55"/>
      <c r="AF44" s="58" t="str">
        <f>IF(ISBLANK(AE44),TCOMP[[#This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44" s="38" t="str">
        <f>TCOMP[[#This Row],[TIPO5]]</f>
        <v>FC A</v>
      </c>
      <c r="AH44" s="38">
        <f>IF(LEFT(TCOMP[[#This Row],[PV2]],2)="NC",-TCOMP[[#This Row],[CRED FISC COMPUTABLE]]/100,TCOMP[[#This Row],[CRED FISC COMPUTABLE]]/100)</f>
        <v>210</v>
      </c>
      <c r="AI44" s="39">
        <f>IF(LEFT(TCOMP[[#This Row],[PV2]],2)="NC",-TCOMP[[#This Row],[TOTAL]]/100,TCOMP[[#This Row],[TOTAL]]/100)</f>
        <v>1232</v>
      </c>
    </row>
    <row r="45" spans="1:35" x14ac:dyDescent="0.2">
      <c r="A45" s="48">
        <v>41</v>
      </c>
      <c r="B45" s="19">
        <f>IF(COUNTIF(ERROR1[NUM],TCOMP[[#This Row],[UBIC]])&gt;0,1,0)+IF(COUNTIF(ERROR3[NUM],TCOMP[[#This Row],[UBIC]])&gt;0,1,0)*10</f>
        <v>0</v>
      </c>
      <c r="C45" s="19">
        <f>COUNTIFS(TALIC[TIPO2],TCOMP[[#This Row],[TIPO4]],TALIC[PV],TCOMP[[#This Row],[PV]],TALIC[NUM],TCOMP[[#This Row],[NUM]],TALIC[IDENT VEND],TCOMP[[#This Row],[DOC o CUIT]],TALIC[ERR],"&gt;1")</f>
        <v>0</v>
      </c>
      <c r="D45" s="42" t="s">
        <v>1528</v>
      </c>
      <c r="E45" s="14" t="str">
        <f>MID($D45,SUM($D$1:D$1),E$1)</f>
        <v>20200514</v>
      </c>
      <c r="F45" s="14" t="str">
        <f>MID($D45,SUM($D$1:E$1),F$1)</f>
        <v>001</v>
      </c>
      <c r="G45" s="25" t="str">
        <f>VLOOKUP(TCOMP[[#This Row],[TIPO4]],TIPOFACT[],3,0)</f>
        <v>FC A</v>
      </c>
      <c r="H45" s="14" t="str">
        <f>MID($D45,SUM($D$1:F$1),H$1)</f>
        <v>00001</v>
      </c>
      <c r="I45" s="14" t="str">
        <f>MID($D45,SUM($D$1:H$1),I$1)</f>
        <v>00000000000000999999</v>
      </c>
      <c r="J45" s="14" t="str">
        <f>MID($D45,SUM($D$1:I$1),J$1)</f>
        <v xml:space="preserve">                </v>
      </c>
      <c r="K45" s="14" t="str">
        <f>MID($D45,SUM($D$1:J$1),K$1)</f>
        <v>80</v>
      </c>
      <c r="L45" s="14" t="str">
        <f>MID($D45,SUM($D$1:K$1),L$1)</f>
        <v>00000000099999999999</v>
      </c>
      <c r="M45" s="14" t="str">
        <f>MID($D45,SUM($D$1:L$1),M$1)</f>
        <v xml:space="preserve">                        Prueba</v>
      </c>
      <c r="N45" s="14" t="str">
        <f>MID($D45,SUM($D$1:M$1),N$1)</f>
        <v>000000000123200</v>
      </c>
      <c r="O45" s="14" t="str">
        <f>MID($D45,SUM($D$1:N$1),O$1)</f>
        <v>000000000002200</v>
      </c>
      <c r="P45" s="29" t="str">
        <f>MID($D45,SUM($D$1:O$1),P$1)</f>
        <v>000000000000000</v>
      </c>
      <c r="Q45" s="29" t="str">
        <f>MID($D45,SUM($D$1:P$1),Q$1)</f>
        <v>000000000000000</v>
      </c>
      <c r="R45" s="29" t="str">
        <f>MID($D45,SUM($D$1:Q$1),R$1)</f>
        <v>000000000000000</v>
      </c>
      <c r="S45" s="29" t="str">
        <f>MID($D45,SUM($D$1:R$1),S$1)</f>
        <v>000000000000000</v>
      </c>
      <c r="T45" s="14" t="str">
        <f>MID($D45,SUM($D$1:S$1),T$1)</f>
        <v>000000000000000</v>
      </c>
      <c r="U45" s="29" t="str">
        <f>MID($D45,SUM($D$1:T$1),U$1)</f>
        <v>000000000000000</v>
      </c>
      <c r="V45" s="14" t="str">
        <f>MID($D45,SUM($D$1:U$1),V$1)</f>
        <v>PES</v>
      </c>
      <c r="W45" s="14" t="str">
        <f>MID($D45,SUM($D$1:V$1),W$1)</f>
        <v>0001000000</v>
      </c>
      <c r="X45" s="14" t="str">
        <f>MID($D45,SUM($D$1:W$1),X$1)</f>
        <v>1</v>
      </c>
      <c r="Y45" s="14" t="str">
        <f>MID($D45,SUM($D$1:X$1),Y$1)</f>
        <v>0</v>
      </c>
      <c r="Z45" s="14" t="str">
        <f>MID($D45,SUM($D$1:Y$1),Z$1)</f>
        <v>000000000021000</v>
      </c>
      <c r="AA45" s="34" t="str">
        <f>MID($D45,SUM($D$1:Z$1),AA$1)</f>
        <v>000000000000000</v>
      </c>
      <c r="AB45" s="14" t="str">
        <f>MID($D45,SUM($D$1:AA$1),AB$1)</f>
        <v>00000000000</v>
      </c>
      <c r="AC45" s="14" t="str">
        <f>MID($D45,SUM($D$1:AB$1),AC$1)</f>
        <v xml:space="preserve">                              </v>
      </c>
      <c r="AD45" s="14" t="str">
        <f>MID($D45,SUM($D$1:AC$1),AD$1)</f>
        <v>000000000000000</v>
      </c>
      <c r="AE45" s="55"/>
      <c r="AF45" s="58" t="str">
        <f>IF(ISBLANK(AE45),TCOMP[[#This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45" s="38" t="str">
        <f>TCOMP[[#This Row],[TIPO5]]</f>
        <v>FC A</v>
      </c>
      <c r="AH45" s="38">
        <f>IF(LEFT(TCOMP[[#This Row],[PV2]],2)="NC",-TCOMP[[#This Row],[CRED FISC COMPUTABLE]]/100,TCOMP[[#This Row],[CRED FISC COMPUTABLE]]/100)</f>
        <v>210</v>
      </c>
      <c r="AI45" s="39">
        <f>IF(LEFT(TCOMP[[#This Row],[PV2]],2)="NC",-TCOMP[[#This Row],[TOTAL]]/100,TCOMP[[#This Row],[TOTAL]]/100)</f>
        <v>1232</v>
      </c>
    </row>
    <row r="46" spans="1:35" x14ac:dyDescent="0.2">
      <c r="A46" s="48">
        <v>42</v>
      </c>
      <c r="B46" s="19">
        <f>IF(COUNTIF(ERROR1[NUM],TCOMP[[#This Row],[UBIC]])&gt;0,1,0)+IF(COUNTIF(ERROR3[NUM],TCOMP[[#This Row],[UBIC]])&gt;0,1,0)*10</f>
        <v>0</v>
      </c>
      <c r="C46" s="19">
        <f>COUNTIFS(TALIC[TIPO2],TCOMP[[#This Row],[TIPO4]],TALIC[PV],TCOMP[[#This Row],[PV]],TALIC[NUM],TCOMP[[#This Row],[NUM]],TALIC[IDENT VEND],TCOMP[[#This Row],[DOC o CUIT]],TALIC[ERR],"&gt;1")</f>
        <v>0</v>
      </c>
      <c r="D46" s="42" t="s">
        <v>1528</v>
      </c>
      <c r="E46" s="14" t="str">
        <f>MID($D46,SUM($D$1:D$1),E$1)</f>
        <v>20200514</v>
      </c>
      <c r="F46" s="14" t="str">
        <f>MID($D46,SUM($D$1:E$1),F$1)</f>
        <v>001</v>
      </c>
      <c r="G46" s="25" t="str">
        <f>VLOOKUP(TCOMP[[#This Row],[TIPO4]],TIPOFACT[],3,0)</f>
        <v>FC A</v>
      </c>
      <c r="H46" s="14" t="str">
        <f>MID($D46,SUM($D$1:F$1),H$1)</f>
        <v>00001</v>
      </c>
      <c r="I46" s="14" t="str">
        <f>MID($D46,SUM($D$1:H$1),I$1)</f>
        <v>00000000000000999999</v>
      </c>
      <c r="J46" s="14" t="str">
        <f>MID($D46,SUM($D$1:I$1),J$1)</f>
        <v xml:space="preserve">                </v>
      </c>
      <c r="K46" s="14" t="str">
        <f>MID($D46,SUM($D$1:J$1),K$1)</f>
        <v>80</v>
      </c>
      <c r="L46" s="14" t="str">
        <f>MID($D46,SUM($D$1:K$1),L$1)</f>
        <v>00000000099999999999</v>
      </c>
      <c r="M46" s="14" t="str">
        <f>MID($D46,SUM($D$1:L$1),M$1)</f>
        <v xml:space="preserve">                        Prueba</v>
      </c>
      <c r="N46" s="14" t="str">
        <f>MID($D46,SUM($D$1:M$1),N$1)</f>
        <v>000000000123200</v>
      </c>
      <c r="O46" s="14" t="str">
        <f>MID($D46,SUM($D$1:N$1),O$1)</f>
        <v>000000000002200</v>
      </c>
      <c r="P46" s="29" t="str">
        <f>MID($D46,SUM($D$1:O$1),P$1)</f>
        <v>000000000000000</v>
      </c>
      <c r="Q46" s="29" t="str">
        <f>MID($D46,SUM($D$1:P$1),Q$1)</f>
        <v>000000000000000</v>
      </c>
      <c r="R46" s="29" t="str">
        <f>MID($D46,SUM($D$1:Q$1),R$1)</f>
        <v>000000000000000</v>
      </c>
      <c r="S46" s="29" t="str">
        <f>MID($D46,SUM($D$1:R$1),S$1)</f>
        <v>000000000000000</v>
      </c>
      <c r="T46" s="14" t="str">
        <f>MID($D46,SUM($D$1:S$1),T$1)</f>
        <v>000000000000000</v>
      </c>
      <c r="U46" s="29" t="str">
        <f>MID($D46,SUM($D$1:T$1),U$1)</f>
        <v>000000000000000</v>
      </c>
      <c r="V46" s="14" t="str">
        <f>MID($D46,SUM($D$1:U$1),V$1)</f>
        <v>PES</v>
      </c>
      <c r="W46" s="14" t="str">
        <f>MID($D46,SUM($D$1:V$1),W$1)</f>
        <v>0001000000</v>
      </c>
      <c r="X46" s="14" t="str">
        <f>MID($D46,SUM($D$1:W$1),X$1)</f>
        <v>1</v>
      </c>
      <c r="Y46" s="14" t="str">
        <f>MID($D46,SUM($D$1:X$1),Y$1)</f>
        <v>0</v>
      </c>
      <c r="Z46" s="14" t="str">
        <f>MID($D46,SUM($D$1:Y$1),Z$1)</f>
        <v>000000000021000</v>
      </c>
      <c r="AA46" s="34" t="str">
        <f>MID($D46,SUM($D$1:Z$1),AA$1)</f>
        <v>000000000000000</v>
      </c>
      <c r="AB46" s="14" t="str">
        <f>MID($D46,SUM($D$1:AA$1),AB$1)</f>
        <v>00000000000</v>
      </c>
      <c r="AC46" s="14" t="str">
        <f>MID($D46,SUM($D$1:AB$1),AC$1)</f>
        <v xml:space="preserve">                              </v>
      </c>
      <c r="AD46" s="14" t="str">
        <f>MID($D46,SUM($D$1:AC$1),AD$1)</f>
        <v>000000000000000</v>
      </c>
      <c r="AE46" s="55"/>
      <c r="AF46" s="58" t="str">
        <f>IF(ISBLANK(AE46),TCOMP[[#This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46" s="38" t="str">
        <f>TCOMP[[#This Row],[TIPO5]]</f>
        <v>FC A</v>
      </c>
      <c r="AH46" s="38">
        <f>IF(LEFT(TCOMP[[#This Row],[PV2]],2)="NC",-TCOMP[[#This Row],[CRED FISC COMPUTABLE]]/100,TCOMP[[#This Row],[CRED FISC COMPUTABLE]]/100)</f>
        <v>210</v>
      </c>
      <c r="AI46" s="39">
        <f>IF(LEFT(TCOMP[[#This Row],[PV2]],2)="NC",-TCOMP[[#This Row],[TOTAL]]/100,TCOMP[[#This Row],[TOTAL]]/100)</f>
        <v>1232</v>
      </c>
    </row>
    <row r="47" spans="1:35" x14ac:dyDescent="0.2">
      <c r="A47" s="48">
        <v>43</v>
      </c>
      <c r="B47" s="19">
        <f>IF(COUNTIF(ERROR1[NUM],TCOMP[[#This Row],[UBIC]])&gt;0,1,0)+IF(COUNTIF(ERROR3[NUM],TCOMP[[#This Row],[UBIC]])&gt;0,1,0)*10</f>
        <v>0</v>
      </c>
      <c r="C47" s="19">
        <f>COUNTIFS(TALIC[TIPO2],TCOMP[[#This Row],[TIPO4]],TALIC[PV],TCOMP[[#This Row],[PV]],TALIC[NUM],TCOMP[[#This Row],[NUM]],TALIC[IDENT VEND],TCOMP[[#This Row],[DOC o CUIT]],TALIC[ERR],"&gt;1")</f>
        <v>0</v>
      </c>
      <c r="D47" s="42" t="s">
        <v>1528</v>
      </c>
      <c r="E47" s="14" t="str">
        <f>MID($D47,SUM($D$1:D$1),E$1)</f>
        <v>20200514</v>
      </c>
      <c r="F47" s="14" t="str">
        <f>MID($D47,SUM($D$1:E$1),F$1)</f>
        <v>001</v>
      </c>
      <c r="G47" s="25" t="str">
        <f>VLOOKUP(TCOMP[[#This Row],[TIPO4]],TIPOFACT[],3,0)</f>
        <v>FC A</v>
      </c>
      <c r="H47" s="14" t="str">
        <f>MID($D47,SUM($D$1:F$1),H$1)</f>
        <v>00001</v>
      </c>
      <c r="I47" s="14" t="str">
        <f>MID($D47,SUM($D$1:H$1),I$1)</f>
        <v>00000000000000999999</v>
      </c>
      <c r="J47" s="14" t="str">
        <f>MID($D47,SUM($D$1:I$1),J$1)</f>
        <v xml:space="preserve">                </v>
      </c>
      <c r="K47" s="14" t="str">
        <f>MID($D47,SUM($D$1:J$1),K$1)</f>
        <v>80</v>
      </c>
      <c r="L47" s="14" t="str">
        <f>MID($D47,SUM($D$1:K$1),L$1)</f>
        <v>00000000099999999999</v>
      </c>
      <c r="M47" s="14" t="str">
        <f>MID($D47,SUM($D$1:L$1),M$1)</f>
        <v xml:space="preserve">                        Prueba</v>
      </c>
      <c r="N47" s="14" t="str">
        <f>MID($D47,SUM($D$1:M$1),N$1)</f>
        <v>000000000123200</v>
      </c>
      <c r="O47" s="14" t="str">
        <f>MID($D47,SUM($D$1:N$1),O$1)</f>
        <v>000000000002200</v>
      </c>
      <c r="P47" s="29" t="str">
        <f>MID($D47,SUM($D$1:O$1),P$1)</f>
        <v>000000000000000</v>
      </c>
      <c r="Q47" s="29" t="str">
        <f>MID($D47,SUM($D$1:P$1),Q$1)</f>
        <v>000000000000000</v>
      </c>
      <c r="R47" s="29" t="str">
        <f>MID($D47,SUM($D$1:Q$1),R$1)</f>
        <v>000000000000000</v>
      </c>
      <c r="S47" s="29" t="str">
        <f>MID($D47,SUM($D$1:R$1),S$1)</f>
        <v>000000000000000</v>
      </c>
      <c r="T47" s="14" t="str">
        <f>MID($D47,SUM($D$1:S$1),T$1)</f>
        <v>000000000000000</v>
      </c>
      <c r="U47" s="29" t="str">
        <f>MID($D47,SUM($D$1:T$1),U$1)</f>
        <v>000000000000000</v>
      </c>
      <c r="V47" s="14" t="str">
        <f>MID($D47,SUM($D$1:U$1),V$1)</f>
        <v>PES</v>
      </c>
      <c r="W47" s="14" t="str">
        <f>MID($D47,SUM($D$1:V$1),W$1)</f>
        <v>0001000000</v>
      </c>
      <c r="X47" s="14" t="str">
        <f>MID($D47,SUM($D$1:W$1),X$1)</f>
        <v>1</v>
      </c>
      <c r="Y47" s="14" t="str">
        <f>MID($D47,SUM($D$1:X$1),Y$1)</f>
        <v>0</v>
      </c>
      <c r="Z47" s="14" t="str">
        <f>MID($D47,SUM($D$1:Y$1),Z$1)</f>
        <v>000000000021000</v>
      </c>
      <c r="AA47" s="34" t="str">
        <f>MID($D47,SUM($D$1:Z$1),AA$1)</f>
        <v>000000000000000</v>
      </c>
      <c r="AB47" s="14" t="str">
        <f>MID($D47,SUM($D$1:AA$1),AB$1)</f>
        <v>00000000000</v>
      </c>
      <c r="AC47" s="14" t="str">
        <f>MID($D47,SUM($D$1:AB$1),AC$1)</f>
        <v xml:space="preserve">                              </v>
      </c>
      <c r="AD47" s="14" t="str">
        <f>MID($D47,SUM($D$1:AC$1),AD$1)</f>
        <v>000000000000000</v>
      </c>
      <c r="AE47" s="55"/>
      <c r="AF47" s="58" t="str">
        <f>IF(ISBLANK(AE47),TCOMP[[#This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47" s="38" t="str">
        <f>TCOMP[[#This Row],[TIPO5]]</f>
        <v>FC A</v>
      </c>
      <c r="AH47" s="38">
        <f>IF(LEFT(TCOMP[[#This Row],[PV2]],2)="NC",-TCOMP[[#This Row],[CRED FISC COMPUTABLE]]/100,TCOMP[[#This Row],[CRED FISC COMPUTABLE]]/100)</f>
        <v>210</v>
      </c>
      <c r="AI47" s="39">
        <f>IF(LEFT(TCOMP[[#This Row],[PV2]],2)="NC",-TCOMP[[#This Row],[TOTAL]]/100,TCOMP[[#This Row],[TOTAL]]/100)</f>
        <v>1232</v>
      </c>
    </row>
    <row r="48" spans="1:35" x14ac:dyDescent="0.2">
      <c r="A48" s="48">
        <v>44</v>
      </c>
      <c r="B48" s="19">
        <f>IF(COUNTIF(ERROR1[NUM],TCOMP[[#This Row],[UBIC]])&gt;0,1,0)+IF(COUNTIF(ERROR3[NUM],TCOMP[[#This Row],[UBIC]])&gt;0,1,0)*10</f>
        <v>0</v>
      </c>
      <c r="C48" s="19">
        <f>COUNTIFS(TALIC[TIPO2],TCOMP[[#This Row],[TIPO4]],TALIC[PV],TCOMP[[#This Row],[PV]],TALIC[NUM],TCOMP[[#This Row],[NUM]],TALIC[IDENT VEND],TCOMP[[#This Row],[DOC o CUIT]],TALIC[ERR],"&gt;1")</f>
        <v>0</v>
      </c>
      <c r="D48" s="42" t="s">
        <v>1528</v>
      </c>
      <c r="E48" s="14" t="str">
        <f>MID($D48,SUM($D$1:D$1),E$1)</f>
        <v>20200514</v>
      </c>
      <c r="F48" s="14" t="str">
        <f>MID($D48,SUM($D$1:E$1),F$1)</f>
        <v>001</v>
      </c>
      <c r="G48" s="25" t="str">
        <f>VLOOKUP(TCOMP[[#This Row],[TIPO4]],TIPOFACT[],3,0)</f>
        <v>FC A</v>
      </c>
      <c r="H48" s="14" t="str">
        <f>MID($D48,SUM($D$1:F$1),H$1)</f>
        <v>00001</v>
      </c>
      <c r="I48" s="14" t="str">
        <f>MID($D48,SUM($D$1:H$1),I$1)</f>
        <v>00000000000000999999</v>
      </c>
      <c r="J48" s="14" t="str">
        <f>MID($D48,SUM($D$1:I$1),J$1)</f>
        <v xml:space="preserve">                </v>
      </c>
      <c r="K48" s="14" t="str">
        <f>MID($D48,SUM($D$1:J$1),K$1)</f>
        <v>80</v>
      </c>
      <c r="L48" s="14" t="str">
        <f>MID($D48,SUM($D$1:K$1),L$1)</f>
        <v>00000000099999999999</v>
      </c>
      <c r="M48" s="14" t="str">
        <f>MID($D48,SUM($D$1:L$1),M$1)</f>
        <v xml:space="preserve">                        Prueba</v>
      </c>
      <c r="N48" s="14" t="str">
        <f>MID($D48,SUM($D$1:M$1),N$1)</f>
        <v>000000000123200</v>
      </c>
      <c r="O48" s="14" t="str">
        <f>MID($D48,SUM($D$1:N$1),O$1)</f>
        <v>000000000002200</v>
      </c>
      <c r="P48" s="29" t="str">
        <f>MID($D48,SUM($D$1:O$1),P$1)</f>
        <v>000000000000000</v>
      </c>
      <c r="Q48" s="29" t="str">
        <f>MID($D48,SUM($D$1:P$1),Q$1)</f>
        <v>000000000000000</v>
      </c>
      <c r="R48" s="29" t="str">
        <f>MID($D48,SUM($D$1:Q$1),R$1)</f>
        <v>000000000000000</v>
      </c>
      <c r="S48" s="29" t="str">
        <f>MID($D48,SUM($D$1:R$1),S$1)</f>
        <v>000000000000000</v>
      </c>
      <c r="T48" s="14" t="str">
        <f>MID($D48,SUM($D$1:S$1),T$1)</f>
        <v>000000000000000</v>
      </c>
      <c r="U48" s="29" t="str">
        <f>MID($D48,SUM($D$1:T$1),U$1)</f>
        <v>000000000000000</v>
      </c>
      <c r="V48" s="14" t="str">
        <f>MID($D48,SUM($D$1:U$1),V$1)</f>
        <v>PES</v>
      </c>
      <c r="W48" s="14" t="str">
        <f>MID($D48,SUM($D$1:V$1),W$1)</f>
        <v>0001000000</v>
      </c>
      <c r="X48" s="14" t="str">
        <f>MID($D48,SUM($D$1:W$1),X$1)</f>
        <v>1</v>
      </c>
      <c r="Y48" s="14" t="str">
        <f>MID($D48,SUM($D$1:X$1),Y$1)</f>
        <v>0</v>
      </c>
      <c r="Z48" s="14" t="str">
        <f>MID($D48,SUM($D$1:Y$1),Z$1)</f>
        <v>000000000021000</v>
      </c>
      <c r="AA48" s="34" t="str">
        <f>MID($D48,SUM($D$1:Z$1),AA$1)</f>
        <v>000000000000000</v>
      </c>
      <c r="AB48" s="14" t="str">
        <f>MID($D48,SUM($D$1:AA$1),AB$1)</f>
        <v>00000000000</v>
      </c>
      <c r="AC48" s="14" t="str">
        <f>MID($D48,SUM($D$1:AB$1),AC$1)</f>
        <v xml:space="preserve">                              </v>
      </c>
      <c r="AD48" s="14" t="str">
        <f>MID($D48,SUM($D$1:AC$1),AD$1)</f>
        <v>000000000000000</v>
      </c>
      <c r="AE48" s="55"/>
      <c r="AF48" s="58" t="str">
        <f>IF(ISBLANK(AE48),TCOMP[[#This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48" s="38" t="str">
        <f>TCOMP[[#This Row],[TIPO5]]</f>
        <v>FC A</v>
      </c>
      <c r="AH48" s="38">
        <f>IF(LEFT(TCOMP[[#This Row],[PV2]],2)="NC",-TCOMP[[#This Row],[CRED FISC COMPUTABLE]]/100,TCOMP[[#This Row],[CRED FISC COMPUTABLE]]/100)</f>
        <v>210</v>
      </c>
      <c r="AI48" s="39">
        <f>IF(LEFT(TCOMP[[#This Row],[PV2]],2)="NC",-TCOMP[[#This Row],[TOTAL]]/100,TCOMP[[#This Row],[TOTAL]]/100)</f>
        <v>1232</v>
      </c>
    </row>
    <row r="49" spans="1:35" x14ac:dyDescent="0.2">
      <c r="A49" s="48">
        <v>45</v>
      </c>
      <c r="B49" s="19">
        <f>IF(COUNTIF(ERROR1[NUM],TCOMP[[#This Row],[UBIC]])&gt;0,1,0)+IF(COUNTIF(ERROR3[NUM],TCOMP[[#This Row],[UBIC]])&gt;0,1,0)*10</f>
        <v>0</v>
      </c>
      <c r="C49" s="19">
        <f>COUNTIFS(TALIC[TIPO2],TCOMP[[#This Row],[TIPO4]],TALIC[PV],TCOMP[[#This Row],[PV]],TALIC[NUM],TCOMP[[#This Row],[NUM]],TALIC[IDENT VEND],TCOMP[[#This Row],[DOC o CUIT]],TALIC[ERR],"&gt;1")</f>
        <v>0</v>
      </c>
      <c r="D49" s="42" t="s">
        <v>1528</v>
      </c>
      <c r="E49" s="14" t="str">
        <f>MID($D49,SUM($D$1:D$1),E$1)</f>
        <v>20200514</v>
      </c>
      <c r="F49" s="14" t="str">
        <f>MID($D49,SUM($D$1:E$1),F$1)</f>
        <v>001</v>
      </c>
      <c r="G49" s="25" t="str">
        <f>VLOOKUP(TCOMP[[#This Row],[TIPO4]],TIPOFACT[],3,0)</f>
        <v>FC A</v>
      </c>
      <c r="H49" s="14" t="str">
        <f>MID($D49,SUM($D$1:F$1),H$1)</f>
        <v>00001</v>
      </c>
      <c r="I49" s="14" t="str">
        <f>MID($D49,SUM($D$1:H$1),I$1)</f>
        <v>00000000000000999999</v>
      </c>
      <c r="J49" s="14" t="str">
        <f>MID($D49,SUM($D$1:I$1),J$1)</f>
        <v xml:space="preserve">                </v>
      </c>
      <c r="K49" s="14" t="str">
        <f>MID($D49,SUM($D$1:J$1),K$1)</f>
        <v>80</v>
      </c>
      <c r="L49" s="14" t="str">
        <f>MID($D49,SUM($D$1:K$1),L$1)</f>
        <v>00000000099999999999</v>
      </c>
      <c r="M49" s="14" t="str">
        <f>MID($D49,SUM($D$1:L$1),M$1)</f>
        <v xml:space="preserve">                        Prueba</v>
      </c>
      <c r="N49" s="14" t="str">
        <f>MID($D49,SUM($D$1:M$1),N$1)</f>
        <v>000000000123200</v>
      </c>
      <c r="O49" s="14" t="str">
        <f>MID($D49,SUM($D$1:N$1),O$1)</f>
        <v>000000000002200</v>
      </c>
      <c r="P49" s="29" t="str">
        <f>MID($D49,SUM($D$1:O$1),P$1)</f>
        <v>000000000000000</v>
      </c>
      <c r="Q49" s="29" t="str">
        <f>MID($D49,SUM($D$1:P$1),Q$1)</f>
        <v>000000000000000</v>
      </c>
      <c r="R49" s="29" t="str">
        <f>MID($D49,SUM($D$1:Q$1),R$1)</f>
        <v>000000000000000</v>
      </c>
      <c r="S49" s="29" t="str">
        <f>MID($D49,SUM($D$1:R$1),S$1)</f>
        <v>000000000000000</v>
      </c>
      <c r="T49" s="14" t="str">
        <f>MID($D49,SUM($D$1:S$1),T$1)</f>
        <v>000000000000000</v>
      </c>
      <c r="U49" s="29" t="str">
        <f>MID($D49,SUM($D$1:T$1),U$1)</f>
        <v>000000000000000</v>
      </c>
      <c r="V49" s="14" t="str">
        <f>MID($D49,SUM($D$1:U$1),V$1)</f>
        <v>PES</v>
      </c>
      <c r="W49" s="14" t="str">
        <f>MID($D49,SUM($D$1:V$1),W$1)</f>
        <v>0001000000</v>
      </c>
      <c r="X49" s="14" t="str">
        <f>MID($D49,SUM($D$1:W$1),X$1)</f>
        <v>1</v>
      </c>
      <c r="Y49" s="14" t="str">
        <f>MID($D49,SUM($D$1:X$1),Y$1)</f>
        <v>0</v>
      </c>
      <c r="Z49" s="14" t="str">
        <f>MID($D49,SUM($D$1:Y$1),Z$1)</f>
        <v>000000000021000</v>
      </c>
      <c r="AA49" s="34" t="str">
        <f>MID($D49,SUM($D$1:Z$1),AA$1)</f>
        <v>000000000000000</v>
      </c>
      <c r="AB49" s="14" t="str">
        <f>MID($D49,SUM($D$1:AA$1),AB$1)</f>
        <v>00000000000</v>
      </c>
      <c r="AC49" s="14" t="str">
        <f>MID($D49,SUM($D$1:AB$1),AC$1)</f>
        <v xml:space="preserve">                              </v>
      </c>
      <c r="AD49" s="14" t="str">
        <f>MID($D49,SUM($D$1:AC$1),AD$1)</f>
        <v>000000000000000</v>
      </c>
      <c r="AE49" s="55"/>
      <c r="AF49" s="58" t="str">
        <f>IF(ISBLANK(AE49),TCOMP[[#This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49" s="38" t="str">
        <f>TCOMP[[#This Row],[TIPO5]]</f>
        <v>FC A</v>
      </c>
      <c r="AH49" s="38">
        <f>IF(LEFT(TCOMP[[#This Row],[PV2]],2)="NC",-TCOMP[[#This Row],[CRED FISC COMPUTABLE]]/100,TCOMP[[#This Row],[CRED FISC COMPUTABLE]]/100)</f>
        <v>210</v>
      </c>
      <c r="AI49" s="39">
        <f>IF(LEFT(TCOMP[[#This Row],[PV2]],2)="NC",-TCOMP[[#This Row],[TOTAL]]/100,TCOMP[[#This Row],[TOTAL]]/100)</f>
        <v>1232</v>
      </c>
    </row>
    <row r="50" spans="1:35" x14ac:dyDescent="0.2">
      <c r="A50" s="48">
        <v>46</v>
      </c>
      <c r="B50" s="19">
        <f>IF(COUNTIF(ERROR1[NUM],TCOMP[[#This Row],[UBIC]])&gt;0,1,0)+IF(COUNTIF(ERROR3[NUM],TCOMP[[#This Row],[UBIC]])&gt;0,1,0)*10</f>
        <v>0</v>
      </c>
      <c r="C50" s="19">
        <f>COUNTIFS(TALIC[TIPO2],TCOMP[[#This Row],[TIPO4]],TALIC[PV],TCOMP[[#This Row],[PV]],TALIC[NUM],TCOMP[[#This Row],[NUM]],TALIC[IDENT VEND],TCOMP[[#This Row],[DOC o CUIT]],TALIC[ERR],"&gt;1")</f>
        <v>0</v>
      </c>
      <c r="D50" s="42" t="s">
        <v>1528</v>
      </c>
      <c r="E50" s="14" t="str">
        <f>MID($D50,SUM($D$1:D$1),E$1)</f>
        <v>20200514</v>
      </c>
      <c r="F50" s="14" t="str">
        <f>MID($D50,SUM($D$1:E$1),F$1)</f>
        <v>001</v>
      </c>
      <c r="G50" s="25" t="str">
        <f>VLOOKUP(TCOMP[[#This Row],[TIPO4]],TIPOFACT[],3,0)</f>
        <v>FC A</v>
      </c>
      <c r="H50" s="14" t="str">
        <f>MID($D50,SUM($D$1:F$1),H$1)</f>
        <v>00001</v>
      </c>
      <c r="I50" s="14" t="str">
        <f>MID($D50,SUM($D$1:H$1),I$1)</f>
        <v>00000000000000999999</v>
      </c>
      <c r="J50" s="14" t="str">
        <f>MID($D50,SUM($D$1:I$1),J$1)</f>
        <v xml:space="preserve">                </v>
      </c>
      <c r="K50" s="14" t="str">
        <f>MID($D50,SUM($D$1:J$1),K$1)</f>
        <v>80</v>
      </c>
      <c r="L50" s="14" t="str">
        <f>MID($D50,SUM($D$1:K$1),L$1)</f>
        <v>00000000099999999999</v>
      </c>
      <c r="M50" s="14" t="str">
        <f>MID($D50,SUM($D$1:L$1),M$1)</f>
        <v xml:space="preserve">                        Prueba</v>
      </c>
      <c r="N50" s="14" t="str">
        <f>MID($D50,SUM($D$1:M$1),N$1)</f>
        <v>000000000123200</v>
      </c>
      <c r="O50" s="14" t="str">
        <f>MID($D50,SUM($D$1:N$1),O$1)</f>
        <v>000000000002200</v>
      </c>
      <c r="P50" s="29" t="str">
        <f>MID($D50,SUM($D$1:O$1),P$1)</f>
        <v>000000000000000</v>
      </c>
      <c r="Q50" s="29" t="str">
        <f>MID($D50,SUM($D$1:P$1),Q$1)</f>
        <v>000000000000000</v>
      </c>
      <c r="R50" s="29" t="str">
        <f>MID($D50,SUM($D$1:Q$1),R$1)</f>
        <v>000000000000000</v>
      </c>
      <c r="S50" s="29" t="str">
        <f>MID($D50,SUM($D$1:R$1),S$1)</f>
        <v>000000000000000</v>
      </c>
      <c r="T50" s="14" t="str">
        <f>MID($D50,SUM($D$1:S$1),T$1)</f>
        <v>000000000000000</v>
      </c>
      <c r="U50" s="29" t="str">
        <f>MID($D50,SUM($D$1:T$1),U$1)</f>
        <v>000000000000000</v>
      </c>
      <c r="V50" s="14" t="str">
        <f>MID($D50,SUM($D$1:U$1),V$1)</f>
        <v>PES</v>
      </c>
      <c r="W50" s="14" t="str">
        <f>MID($D50,SUM($D$1:V$1),W$1)</f>
        <v>0001000000</v>
      </c>
      <c r="X50" s="14" t="str">
        <f>MID($D50,SUM($D$1:W$1),X$1)</f>
        <v>1</v>
      </c>
      <c r="Y50" s="14" t="str">
        <f>MID($D50,SUM($D$1:X$1),Y$1)</f>
        <v>0</v>
      </c>
      <c r="Z50" s="14" t="str">
        <f>MID($D50,SUM($D$1:Y$1),Z$1)</f>
        <v>000000000021000</v>
      </c>
      <c r="AA50" s="34" t="str">
        <f>MID($D50,SUM($D$1:Z$1),AA$1)</f>
        <v>000000000000000</v>
      </c>
      <c r="AB50" s="14" t="str">
        <f>MID($D50,SUM($D$1:AA$1),AB$1)</f>
        <v>00000000000</v>
      </c>
      <c r="AC50" s="14" t="str">
        <f>MID($D50,SUM($D$1:AB$1),AC$1)</f>
        <v xml:space="preserve">                              </v>
      </c>
      <c r="AD50" s="14" t="str">
        <f>MID($D50,SUM($D$1:AC$1),AD$1)</f>
        <v>000000000000000</v>
      </c>
      <c r="AE50" s="55"/>
      <c r="AF50" s="58" t="str">
        <f>IF(ISBLANK(AE50),TCOMP[[#This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50" s="38" t="str">
        <f>TCOMP[[#This Row],[TIPO5]]</f>
        <v>FC A</v>
      </c>
      <c r="AH50" s="38">
        <f>IF(LEFT(TCOMP[[#This Row],[PV2]],2)="NC",-TCOMP[[#This Row],[CRED FISC COMPUTABLE]]/100,TCOMP[[#This Row],[CRED FISC COMPUTABLE]]/100)</f>
        <v>210</v>
      </c>
      <c r="AI50" s="39">
        <f>IF(LEFT(TCOMP[[#This Row],[PV2]],2)="NC",-TCOMP[[#This Row],[TOTAL]]/100,TCOMP[[#This Row],[TOTAL]]/100)</f>
        <v>1232</v>
      </c>
    </row>
    <row r="51" spans="1:35" x14ac:dyDescent="0.2">
      <c r="A51" s="48">
        <v>47</v>
      </c>
      <c r="B51" s="19">
        <f>IF(COUNTIF(ERROR1[NUM],TCOMP[[#This Row],[UBIC]])&gt;0,1,0)+IF(COUNTIF(ERROR3[NUM],TCOMP[[#This Row],[UBIC]])&gt;0,1,0)*10</f>
        <v>0</v>
      </c>
      <c r="C51" s="19">
        <f>COUNTIFS(TALIC[TIPO2],TCOMP[[#This Row],[TIPO4]],TALIC[PV],TCOMP[[#This Row],[PV]],TALIC[NUM],TCOMP[[#This Row],[NUM]],TALIC[IDENT VEND],TCOMP[[#This Row],[DOC o CUIT]],TALIC[ERR],"&gt;1")</f>
        <v>0</v>
      </c>
      <c r="D51" s="42" t="s">
        <v>1528</v>
      </c>
      <c r="E51" s="14" t="str">
        <f>MID($D51,SUM($D$1:D$1),E$1)</f>
        <v>20200514</v>
      </c>
      <c r="F51" s="14" t="str">
        <f>MID($D51,SUM($D$1:E$1),F$1)</f>
        <v>001</v>
      </c>
      <c r="G51" s="25" t="str">
        <f>VLOOKUP(TCOMP[[#This Row],[TIPO4]],TIPOFACT[],3,0)</f>
        <v>FC A</v>
      </c>
      <c r="H51" s="14" t="str">
        <f>MID($D51,SUM($D$1:F$1),H$1)</f>
        <v>00001</v>
      </c>
      <c r="I51" s="14" t="str">
        <f>MID($D51,SUM($D$1:H$1),I$1)</f>
        <v>00000000000000999999</v>
      </c>
      <c r="J51" s="14" t="str">
        <f>MID($D51,SUM($D$1:I$1),J$1)</f>
        <v xml:space="preserve">                </v>
      </c>
      <c r="K51" s="14" t="str">
        <f>MID($D51,SUM($D$1:J$1),K$1)</f>
        <v>80</v>
      </c>
      <c r="L51" s="14" t="str">
        <f>MID($D51,SUM($D$1:K$1),L$1)</f>
        <v>00000000099999999999</v>
      </c>
      <c r="M51" s="14" t="str">
        <f>MID($D51,SUM($D$1:L$1),M$1)</f>
        <v xml:space="preserve">                        Prueba</v>
      </c>
      <c r="N51" s="14" t="str">
        <f>MID($D51,SUM($D$1:M$1),N$1)</f>
        <v>000000000123200</v>
      </c>
      <c r="O51" s="14" t="str">
        <f>MID($D51,SUM($D$1:N$1),O$1)</f>
        <v>000000000002200</v>
      </c>
      <c r="P51" s="29" t="str">
        <f>MID($D51,SUM($D$1:O$1),P$1)</f>
        <v>000000000000000</v>
      </c>
      <c r="Q51" s="29" t="str">
        <f>MID($D51,SUM($D$1:P$1),Q$1)</f>
        <v>000000000000000</v>
      </c>
      <c r="R51" s="29" t="str">
        <f>MID($D51,SUM($D$1:Q$1),R$1)</f>
        <v>000000000000000</v>
      </c>
      <c r="S51" s="29" t="str">
        <f>MID($D51,SUM($D$1:R$1),S$1)</f>
        <v>000000000000000</v>
      </c>
      <c r="T51" s="14" t="str">
        <f>MID($D51,SUM($D$1:S$1),T$1)</f>
        <v>000000000000000</v>
      </c>
      <c r="U51" s="29" t="str">
        <f>MID($D51,SUM($D$1:T$1),U$1)</f>
        <v>000000000000000</v>
      </c>
      <c r="V51" s="14" t="str">
        <f>MID($D51,SUM($D$1:U$1),V$1)</f>
        <v>PES</v>
      </c>
      <c r="W51" s="14" t="str">
        <f>MID($D51,SUM($D$1:V$1),W$1)</f>
        <v>0001000000</v>
      </c>
      <c r="X51" s="14" t="str">
        <f>MID($D51,SUM($D$1:W$1),X$1)</f>
        <v>1</v>
      </c>
      <c r="Y51" s="14" t="str">
        <f>MID($D51,SUM($D$1:X$1),Y$1)</f>
        <v>0</v>
      </c>
      <c r="Z51" s="14" t="str">
        <f>MID($D51,SUM($D$1:Y$1),Z$1)</f>
        <v>000000000021000</v>
      </c>
      <c r="AA51" s="34" t="str">
        <f>MID($D51,SUM($D$1:Z$1),AA$1)</f>
        <v>000000000000000</v>
      </c>
      <c r="AB51" s="14" t="str">
        <f>MID($D51,SUM($D$1:AA$1),AB$1)</f>
        <v>00000000000</v>
      </c>
      <c r="AC51" s="14" t="str">
        <f>MID($D51,SUM($D$1:AB$1),AC$1)</f>
        <v xml:space="preserve">                              </v>
      </c>
      <c r="AD51" s="14" t="str">
        <f>MID($D51,SUM($D$1:AC$1),AD$1)</f>
        <v>000000000000000</v>
      </c>
      <c r="AE51" s="55"/>
      <c r="AF51" s="58" t="str">
        <f>IF(ISBLANK(AE51),TCOMP[[#This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51" s="38" t="str">
        <f>TCOMP[[#This Row],[TIPO5]]</f>
        <v>FC A</v>
      </c>
      <c r="AH51" s="38">
        <f>IF(LEFT(TCOMP[[#This Row],[PV2]],2)="NC",-TCOMP[[#This Row],[CRED FISC COMPUTABLE]]/100,TCOMP[[#This Row],[CRED FISC COMPUTABLE]]/100)</f>
        <v>210</v>
      </c>
      <c r="AI51" s="39">
        <f>IF(LEFT(TCOMP[[#This Row],[PV2]],2)="NC",-TCOMP[[#This Row],[TOTAL]]/100,TCOMP[[#This Row],[TOTAL]]/100)</f>
        <v>1232</v>
      </c>
    </row>
    <row r="52" spans="1:35" x14ac:dyDescent="0.2">
      <c r="A52" s="48">
        <v>48</v>
      </c>
      <c r="B52" s="19">
        <f>IF(COUNTIF(ERROR1[NUM],TCOMP[[#This Row],[UBIC]])&gt;0,1,0)+IF(COUNTIF(ERROR3[NUM],TCOMP[[#This Row],[UBIC]])&gt;0,1,0)*10</f>
        <v>0</v>
      </c>
      <c r="C52" s="19">
        <f>COUNTIFS(TALIC[TIPO2],TCOMP[[#This Row],[TIPO4]],TALIC[PV],TCOMP[[#This Row],[PV]],TALIC[NUM],TCOMP[[#This Row],[NUM]],TALIC[IDENT VEND],TCOMP[[#This Row],[DOC o CUIT]],TALIC[ERR],"&gt;1")</f>
        <v>0</v>
      </c>
      <c r="D52" s="42" t="s">
        <v>1528</v>
      </c>
      <c r="E52" s="14" t="str">
        <f>MID($D52,SUM($D$1:D$1),E$1)</f>
        <v>20200514</v>
      </c>
      <c r="F52" s="14" t="str">
        <f>MID($D52,SUM($D$1:E$1),F$1)</f>
        <v>001</v>
      </c>
      <c r="G52" s="25" t="str">
        <f>VLOOKUP(TCOMP[[#This Row],[TIPO4]],TIPOFACT[],3,0)</f>
        <v>FC A</v>
      </c>
      <c r="H52" s="14" t="str">
        <f>MID($D52,SUM($D$1:F$1),H$1)</f>
        <v>00001</v>
      </c>
      <c r="I52" s="14" t="str">
        <f>MID($D52,SUM($D$1:H$1),I$1)</f>
        <v>00000000000000999999</v>
      </c>
      <c r="J52" s="14" t="str">
        <f>MID($D52,SUM($D$1:I$1),J$1)</f>
        <v xml:space="preserve">                </v>
      </c>
      <c r="K52" s="14" t="str">
        <f>MID($D52,SUM($D$1:J$1),K$1)</f>
        <v>80</v>
      </c>
      <c r="L52" s="14" t="str">
        <f>MID($D52,SUM($D$1:K$1),L$1)</f>
        <v>00000000099999999999</v>
      </c>
      <c r="M52" s="14" t="str">
        <f>MID($D52,SUM($D$1:L$1),M$1)</f>
        <v xml:space="preserve">                        Prueba</v>
      </c>
      <c r="N52" s="14" t="str">
        <f>MID($D52,SUM($D$1:M$1),N$1)</f>
        <v>000000000123200</v>
      </c>
      <c r="O52" s="14" t="str">
        <f>MID($D52,SUM($D$1:N$1),O$1)</f>
        <v>000000000002200</v>
      </c>
      <c r="P52" s="29" t="str">
        <f>MID($D52,SUM($D$1:O$1),P$1)</f>
        <v>000000000000000</v>
      </c>
      <c r="Q52" s="29" t="str">
        <f>MID($D52,SUM($D$1:P$1),Q$1)</f>
        <v>000000000000000</v>
      </c>
      <c r="R52" s="29" t="str">
        <f>MID($D52,SUM($D$1:Q$1),R$1)</f>
        <v>000000000000000</v>
      </c>
      <c r="S52" s="29" t="str">
        <f>MID($D52,SUM($D$1:R$1),S$1)</f>
        <v>000000000000000</v>
      </c>
      <c r="T52" s="14" t="str">
        <f>MID($D52,SUM($D$1:S$1),T$1)</f>
        <v>000000000000000</v>
      </c>
      <c r="U52" s="29" t="str">
        <f>MID($D52,SUM($D$1:T$1),U$1)</f>
        <v>000000000000000</v>
      </c>
      <c r="V52" s="14" t="str">
        <f>MID($D52,SUM($D$1:U$1),V$1)</f>
        <v>PES</v>
      </c>
      <c r="W52" s="14" t="str">
        <f>MID($D52,SUM($D$1:V$1),W$1)</f>
        <v>0001000000</v>
      </c>
      <c r="X52" s="14" t="str">
        <f>MID($D52,SUM($D$1:W$1),X$1)</f>
        <v>1</v>
      </c>
      <c r="Y52" s="14" t="str">
        <f>MID($D52,SUM($D$1:X$1),Y$1)</f>
        <v>0</v>
      </c>
      <c r="Z52" s="14" t="str">
        <f>MID($D52,SUM($D$1:Y$1),Z$1)</f>
        <v>000000000021000</v>
      </c>
      <c r="AA52" s="34" t="str">
        <f>MID($D52,SUM($D$1:Z$1),AA$1)</f>
        <v>000000000000000</v>
      </c>
      <c r="AB52" s="14" t="str">
        <f>MID($D52,SUM($D$1:AA$1),AB$1)</f>
        <v>00000000000</v>
      </c>
      <c r="AC52" s="14" t="str">
        <f>MID($D52,SUM($D$1:AB$1),AC$1)</f>
        <v xml:space="preserve">                              </v>
      </c>
      <c r="AD52" s="14" t="str">
        <f>MID($D52,SUM($D$1:AC$1),AD$1)</f>
        <v>000000000000000</v>
      </c>
      <c r="AE52" s="55"/>
      <c r="AF52" s="58" t="str">
        <f>IF(ISBLANK(AE52),TCOMP[[#This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52" s="38" t="str">
        <f>TCOMP[[#This Row],[TIPO5]]</f>
        <v>FC A</v>
      </c>
      <c r="AH52" s="38">
        <f>IF(LEFT(TCOMP[[#This Row],[PV2]],2)="NC",-TCOMP[[#This Row],[CRED FISC COMPUTABLE]]/100,TCOMP[[#This Row],[CRED FISC COMPUTABLE]]/100)</f>
        <v>210</v>
      </c>
      <c r="AI52" s="39">
        <f>IF(LEFT(TCOMP[[#This Row],[PV2]],2)="NC",-TCOMP[[#This Row],[TOTAL]]/100,TCOMP[[#This Row],[TOTAL]]/100)</f>
        <v>1232</v>
      </c>
    </row>
    <row r="53" spans="1:35" x14ac:dyDescent="0.2">
      <c r="A53" s="48">
        <v>49</v>
      </c>
      <c r="B53" s="19">
        <f>IF(COUNTIF(ERROR1[NUM],TCOMP[[#This Row],[UBIC]])&gt;0,1,0)+IF(COUNTIF(ERROR3[NUM],TCOMP[[#This Row],[UBIC]])&gt;0,1,0)*10</f>
        <v>0</v>
      </c>
      <c r="C53" s="19">
        <f>COUNTIFS(TALIC[TIPO2],TCOMP[[#This Row],[TIPO4]],TALIC[PV],TCOMP[[#This Row],[PV]],TALIC[NUM],TCOMP[[#This Row],[NUM]],TALIC[IDENT VEND],TCOMP[[#This Row],[DOC o CUIT]],TALIC[ERR],"&gt;1")</f>
        <v>0</v>
      </c>
      <c r="D53" s="42" t="s">
        <v>1528</v>
      </c>
      <c r="E53" s="14" t="str">
        <f>MID($D53,SUM($D$1:D$1),E$1)</f>
        <v>20200514</v>
      </c>
      <c r="F53" s="14" t="str">
        <f>MID($D53,SUM($D$1:E$1),F$1)</f>
        <v>001</v>
      </c>
      <c r="G53" s="25" t="str">
        <f>VLOOKUP(TCOMP[[#This Row],[TIPO4]],TIPOFACT[],3,0)</f>
        <v>FC A</v>
      </c>
      <c r="H53" s="14" t="str">
        <f>MID($D53,SUM($D$1:F$1),H$1)</f>
        <v>00001</v>
      </c>
      <c r="I53" s="14" t="str">
        <f>MID($D53,SUM($D$1:H$1),I$1)</f>
        <v>00000000000000999999</v>
      </c>
      <c r="J53" s="14" t="str">
        <f>MID($D53,SUM($D$1:I$1),J$1)</f>
        <v xml:space="preserve">                </v>
      </c>
      <c r="K53" s="14" t="str">
        <f>MID($D53,SUM($D$1:J$1),K$1)</f>
        <v>80</v>
      </c>
      <c r="L53" s="14" t="str">
        <f>MID($D53,SUM($D$1:K$1),L$1)</f>
        <v>00000000099999999999</v>
      </c>
      <c r="M53" s="14" t="str">
        <f>MID($D53,SUM($D$1:L$1),M$1)</f>
        <v xml:space="preserve">                        Prueba</v>
      </c>
      <c r="N53" s="14" t="str">
        <f>MID($D53,SUM($D$1:M$1),N$1)</f>
        <v>000000000123200</v>
      </c>
      <c r="O53" s="14" t="str">
        <f>MID($D53,SUM($D$1:N$1),O$1)</f>
        <v>000000000002200</v>
      </c>
      <c r="P53" s="29" t="str">
        <f>MID($D53,SUM($D$1:O$1),P$1)</f>
        <v>000000000000000</v>
      </c>
      <c r="Q53" s="29" t="str">
        <f>MID($D53,SUM($D$1:P$1),Q$1)</f>
        <v>000000000000000</v>
      </c>
      <c r="R53" s="29" t="str">
        <f>MID($D53,SUM($D$1:Q$1),R$1)</f>
        <v>000000000000000</v>
      </c>
      <c r="S53" s="29" t="str">
        <f>MID($D53,SUM($D$1:R$1),S$1)</f>
        <v>000000000000000</v>
      </c>
      <c r="T53" s="14" t="str">
        <f>MID($D53,SUM($D$1:S$1),T$1)</f>
        <v>000000000000000</v>
      </c>
      <c r="U53" s="29" t="str">
        <f>MID($D53,SUM($D$1:T$1),U$1)</f>
        <v>000000000000000</v>
      </c>
      <c r="V53" s="14" t="str">
        <f>MID($D53,SUM($D$1:U$1),V$1)</f>
        <v>PES</v>
      </c>
      <c r="W53" s="14" t="str">
        <f>MID($D53,SUM($D$1:V$1),W$1)</f>
        <v>0001000000</v>
      </c>
      <c r="X53" s="14" t="str">
        <f>MID($D53,SUM($D$1:W$1),X$1)</f>
        <v>1</v>
      </c>
      <c r="Y53" s="14" t="str">
        <f>MID($D53,SUM($D$1:X$1),Y$1)</f>
        <v>0</v>
      </c>
      <c r="Z53" s="14" t="str">
        <f>MID($D53,SUM($D$1:Y$1),Z$1)</f>
        <v>000000000021000</v>
      </c>
      <c r="AA53" s="34" t="str">
        <f>MID($D53,SUM($D$1:Z$1),AA$1)</f>
        <v>000000000000000</v>
      </c>
      <c r="AB53" s="14" t="str">
        <f>MID($D53,SUM($D$1:AA$1),AB$1)</f>
        <v>00000000000</v>
      </c>
      <c r="AC53" s="14" t="str">
        <f>MID($D53,SUM($D$1:AB$1),AC$1)</f>
        <v xml:space="preserve">                              </v>
      </c>
      <c r="AD53" s="14" t="str">
        <f>MID($D53,SUM($D$1:AC$1),AD$1)</f>
        <v>000000000000000</v>
      </c>
      <c r="AE53" s="55"/>
      <c r="AF53" s="58" t="str">
        <f>IF(ISBLANK(AE53),TCOMP[[#This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53" s="38" t="str">
        <f>TCOMP[[#This Row],[TIPO5]]</f>
        <v>FC A</v>
      </c>
      <c r="AH53" s="38">
        <f>IF(LEFT(TCOMP[[#This Row],[PV2]],2)="NC",-TCOMP[[#This Row],[CRED FISC COMPUTABLE]]/100,TCOMP[[#This Row],[CRED FISC COMPUTABLE]]/100)</f>
        <v>210</v>
      </c>
      <c r="AI53" s="39">
        <f>IF(LEFT(TCOMP[[#This Row],[PV2]],2)="NC",-TCOMP[[#This Row],[TOTAL]]/100,TCOMP[[#This Row],[TOTAL]]/100)</f>
        <v>1232</v>
      </c>
    </row>
    <row r="54" spans="1:35" x14ac:dyDescent="0.2">
      <c r="A54" s="48">
        <v>50</v>
      </c>
      <c r="B54" s="19">
        <f>IF(COUNTIF(ERROR1[NUM],TCOMP[[#This Row],[UBIC]])&gt;0,1,0)+IF(COUNTIF(ERROR3[NUM],TCOMP[[#This Row],[UBIC]])&gt;0,1,0)*10</f>
        <v>0</v>
      </c>
      <c r="C54" s="19">
        <f>COUNTIFS(TALIC[TIPO2],TCOMP[[#This Row],[TIPO4]],TALIC[PV],TCOMP[[#This Row],[PV]],TALIC[NUM],TCOMP[[#This Row],[NUM]],TALIC[IDENT VEND],TCOMP[[#This Row],[DOC o CUIT]],TALIC[ERR],"&gt;1")</f>
        <v>0</v>
      </c>
      <c r="D54" s="42" t="s">
        <v>1528</v>
      </c>
      <c r="E54" s="14" t="str">
        <f>MID($D54,SUM($D$1:D$1),E$1)</f>
        <v>20200514</v>
      </c>
      <c r="F54" s="14" t="str">
        <f>MID($D54,SUM($D$1:E$1),F$1)</f>
        <v>001</v>
      </c>
      <c r="G54" s="25" t="str">
        <f>VLOOKUP(TCOMP[[#This Row],[TIPO4]],TIPOFACT[],3,0)</f>
        <v>FC A</v>
      </c>
      <c r="H54" s="14" t="str">
        <f>MID($D54,SUM($D$1:F$1),H$1)</f>
        <v>00001</v>
      </c>
      <c r="I54" s="14" t="str">
        <f>MID($D54,SUM($D$1:H$1),I$1)</f>
        <v>00000000000000999999</v>
      </c>
      <c r="J54" s="14" t="str">
        <f>MID($D54,SUM($D$1:I$1),J$1)</f>
        <v xml:space="preserve">                </v>
      </c>
      <c r="K54" s="14" t="str">
        <f>MID($D54,SUM($D$1:J$1),K$1)</f>
        <v>80</v>
      </c>
      <c r="L54" s="14" t="str">
        <f>MID($D54,SUM($D$1:K$1),L$1)</f>
        <v>00000000099999999999</v>
      </c>
      <c r="M54" s="14" t="str">
        <f>MID($D54,SUM($D$1:L$1),M$1)</f>
        <v xml:space="preserve">                        Prueba</v>
      </c>
      <c r="N54" s="14" t="str">
        <f>MID($D54,SUM($D$1:M$1),N$1)</f>
        <v>000000000123200</v>
      </c>
      <c r="O54" s="14" t="str">
        <f>MID($D54,SUM($D$1:N$1),O$1)</f>
        <v>000000000002200</v>
      </c>
      <c r="P54" s="29" t="str">
        <f>MID($D54,SUM($D$1:O$1),P$1)</f>
        <v>000000000000000</v>
      </c>
      <c r="Q54" s="29" t="str">
        <f>MID($D54,SUM($D$1:P$1),Q$1)</f>
        <v>000000000000000</v>
      </c>
      <c r="R54" s="29" t="str">
        <f>MID($D54,SUM($D$1:Q$1),R$1)</f>
        <v>000000000000000</v>
      </c>
      <c r="S54" s="29" t="str">
        <f>MID($D54,SUM($D$1:R$1),S$1)</f>
        <v>000000000000000</v>
      </c>
      <c r="T54" s="14" t="str">
        <f>MID($D54,SUM($D$1:S$1),T$1)</f>
        <v>000000000000000</v>
      </c>
      <c r="U54" s="29" t="str">
        <f>MID($D54,SUM($D$1:T$1),U$1)</f>
        <v>000000000000000</v>
      </c>
      <c r="V54" s="14" t="str">
        <f>MID($D54,SUM($D$1:U$1),V$1)</f>
        <v>PES</v>
      </c>
      <c r="W54" s="14" t="str">
        <f>MID($D54,SUM($D$1:V$1),W$1)</f>
        <v>0001000000</v>
      </c>
      <c r="X54" s="14" t="str">
        <f>MID($D54,SUM($D$1:W$1),X$1)</f>
        <v>1</v>
      </c>
      <c r="Y54" s="14" t="str">
        <f>MID($D54,SUM($D$1:X$1),Y$1)</f>
        <v>0</v>
      </c>
      <c r="Z54" s="14" t="str">
        <f>MID($D54,SUM($D$1:Y$1),Z$1)</f>
        <v>000000000021000</v>
      </c>
      <c r="AA54" s="34" t="str">
        <f>MID($D54,SUM($D$1:Z$1),AA$1)</f>
        <v>000000000000000</v>
      </c>
      <c r="AB54" s="14" t="str">
        <f>MID($D54,SUM($D$1:AA$1),AB$1)</f>
        <v>00000000000</v>
      </c>
      <c r="AC54" s="14" t="str">
        <f>MID($D54,SUM($D$1:AB$1),AC$1)</f>
        <v xml:space="preserve">                              </v>
      </c>
      <c r="AD54" s="14" t="str">
        <f>MID($D54,SUM($D$1:AC$1),AD$1)</f>
        <v>000000000000000</v>
      </c>
      <c r="AE54" s="55"/>
      <c r="AF54" s="58" t="str">
        <f>IF(ISBLANK(AE54),TCOMP[[#This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54" s="38" t="str">
        <f>TCOMP[[#This Row],[TIPO5]]</f>
        <v>FC A</v>
      </c>
      <c r="AH54" s="38">
        <f>IF(LEFT(TCOMP[[#This Row],[PV2]],2)="NC",-TCOMP[[#This Row],[CRED FISC COMPUTABLE]]/100,TCOMP[[#This Row],[CRED FISC COMPUTABLE]]/100)</f>
        <v>210</v>
      </c>
      <c r="AI54" s="39">
        <f>IF(LEFT(TCOMP[[#This Row],[PV2]],2)="NC",-TCOMP[[#This Row],[TOTAL]]/100,TCOMP[[#This Row],[TOTAL]]/100)</f>
        <v>1232</v>
      </c>
    </row>
    <row r="55" spans="1:35" x14ac:dyDescent="0.2">
      <c r="A55" s="48">
        <v>51</v>
      </c>
      <c r="B55" s="19">
        <f>IF(COUNTIF(ERROR1[NUM],TCOMP[[#This Row],[UBIC]])&gt;0,1,0)+IF(COUNTIF(ERROR3[NUM],TCOMP[[#This Row],[UBIC]])&gt;0,1,0)*10</f>
        <v>0</v>
      </c>
      <c r="C55" s="19">
        <f>COUNTIFS(TALIC[TIPO2],TCOMP[[#This Row],[TIPO4]],TALIC[PV],TCOMP[[#This Row],[PV]],TALIC[NUM],TCOMP[[#This Row],[NUM]],TALIC[IDENT VEND],TCOMP[[#This Row],[DOC o CUIT]],TALIC[ERR],"&gt;1")</f>
        <v>0</v>
      </c>
      <c r="D55" s="42" t="s">
        <v>1528</v>
      </c>
      <c r="E55" s="14" t="str">
        <f>MID($D55,SUM($D$1:D$1),E$1)</f>
        <v>20200514</v>
      </c>
      <c r="F55" s="14" t="str">
        <f>MID($D55,SUM($D$1:E$1),F$1)</f>
        <v>001</v>
      </c>
      <c r="G55" s="25" t="str">
        <f>VLOOKUP(TCOMP[[#This Row],[TIPO4]],TIPOFACT[],3,0)</f>
        <v>FC A</v>
      </c>
      <c r="H55" s="14" t="str">
        <f>MID($D55,SUM($D$1:F$1),H$1)</f>
        <v>00001</v>
      </c>
      <c r="I55" s="14" t="str">
        <f>MID($D55,SUM($D$1:H$1),I$1)</f>
        <v>00000000000000999999</v>
      </c>
      <c r="J55" s="14" t="str">
        <f>MID($D55,SUM($D$1:I$1),J$1)</f>
        <v xml:space="preserve">                </v>
      </c>
      <c r="K55" s="14" t="str">
        <f>MID($D55,SUM($D$1:J$1),K$1)</f>
        <v>80</v>
      </c>
      <c r="L55" s="14" t="str">
        <f>MID($D55,SUM($D$1:K$1),L$1)</f>
        <v>00000000099999999999</v>
      </c>
      <c r="M55" s="14" t="str">
        <f>MID($D55,SUM($D$1:L$1),M$1)</f>
        <v xml:space="preserve">                        Prueba</v>
      </c>
      <c r="N55" s="14" t="str">
        <f>MID($D55,SUM($D$1:M$1),N$1)</f>
        <v>000000000123200</v>
      </c>
      <c r="O55" s="14" t="str">
        <f>MID($D55,SUM($D$1:N$1),O$1)</f>
        <v>000000000002200</v>
      </c>
      <c r="P55" s="29" t="str">
        <f>MID($D55,SUM($D$1:O$1),P$1)</f>
        <v>000000000000000</v>
      </c>
      <c r="Q55" s="29" t="str">
        <f>MID($D55,SUM($D$1:P$1),Q$1)</f>
        <v>000000000000000</v>
      </c>
      <c r="R55" s="29" t="str">
        <f>MID($D55,SUM($D$1:Q$1),R$1)</f>
        <v>000000000000000</v>
      </c>
      <c r="S55" s="29" t="str">
        <f>MID($D55,SUM($D$1:R$1),S$1)</f>
        <v>000000000000000</v>
      </c>
      <c r="T55" s="14" t="str">
        <f>MID($D55,SUM($D$1:S$1),T$1)</f>
        <v>000000000000000</v>
      </c>
      <c r="U55" s="29" t="str">
        <f>MID($D55,SUM($D$1:T$1),U$1)</f>
        <v>000000000000000</v>
      </c>
      <c r="V55" s="14" t="str">
        <f>MID($D55,SUM($D$1:U$1),V$1)</f>
        <v>PES</v>
      </c>
      <c r="W55" s="14" t="str">
        <f>MID($D55,SUM($D$1:V$1),W$1)</f>
        <v>0001000000</v>
      </c>
      <c r="X55" s="14" t="str">
        <f>MID($D55,SUM($D$1:W$1),X$1)</f>
        <v>1</v>
      </c>
      <c r="Y55" s="14" t="str">
        <f>MID($D55,SUM($D$1:X$1),Y$1)</f>
        <v>0</v>
      </c>
      <c r="Z55" s="14" t="str">
        <f>MID($D55,SUM($D$1:Y$1),Z$1)</f>
        <v>000000000021000</v>
      </c>
      <c r="AA55" s="34" t="str">
        <f>MID($D55,SUM($D$1:Z$1),AA$1)</f>
        <v>000000000000000</v>
      </c>
      <c r="AB55" s="14" t="str">
        <f>MID($D55,SUM($D$1:AA$1),AB$1)</f>
        <v>00000000000</v>
      </c>
      <c r="AC55" s="14" t="str">
        <f>MID($D55,SUM($D$1:AB$1),AC$1)</f>
        <v xml:space="preserve">                              </v>
      </c>
      <c r="AD55" s="14" t="str">
        <f>MID($D55,SUM($D$1:AC$1),AD$1)</f>
        <v>000000000000000</v>
      </c>
      <c r="AE55" s="55"/>
      <c r="AF55" s="58" t="str">
        <f>IF(ISBLANK(AE55),TCOMP[[#This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55" s="38" t="str">
        <f>TCOMP[[#This Row],[TIPO5]]</f>
        <v>FC A</v>
      </c>
      <c r="AH55" s="38">
        <f>IF(LEFT(TCOMP[[#This Row],[PV2]],2)="NC",-TCOMP[[#This Row],[CRED FISC COMPUTABLE]]/100,TCOMP[[#This Row],[CRED FISC COMPUTABLE]]/100)</f>
        <v>210</v>
      </c>
      <c r="AI55" s="39">
        <f>IF(LEFT(TCOMP[[#This Row],[PV2]],2)="NC",-TCOMP[[#This Row],[TOTAL]]/100,TCOMP[[#This Row],[TOTAL]]/100)</f>
        <v>1232</v>
      </c>
    </row>
    <row r="56" spans="1:35" x14ac:dyDescent="0.2">
      <c r="A56" s="48">
        <v>52</v>
      </c>
      <c r="B56" s="19">
        <f>IF(COUNTIF(ERROR1[NUM],TCOMP[[#This Row],[UBIC]])&gt;0,1,0)+IF(COUNTIF(ERROR3[NUM],TCOMP[[#This Row],[UBIC]])&gt;0,1,0)*10</f>
        <v>0</v>
      </c>
      <c r="C56" s="19">
        <f>COUNTIFS(TALIC[TIPO2],TCOMP[[#This Row],[TIPO4]],TALIC[PV],TCOMP[[#This Row],[PV]],TALIC[NUM],TCOMP[[#This Row],[NUM]],TALIC[IDENT VEND],TCOMP[[#This Row],[DOC o CUIT]],TALIC[ERR],"&gt;1")</f>
        <v>0</v>
      </c>
      <c r="D56" s="42" t="s">
        <v>1528</v>
      </c>
      <c r="E56" s="14" t="str">
        <f>MID($D56,SUM($D$1:D$1),E$1)</f>
        <v>20200514</v>
      </c>
      <c r="F56" s="14" t="str">
        <f>MID($D56,SUM($D$1:E$1),F$1)</f>
        <v>001</v>
      </c>
      <c r="G56" s="25" t="str">
        <f>VLOOKUP(TCOMP[[#This Row],[TIPO4]],TIPOFACT[],3,0)</f>
        <v>FC A</v>
      </c>
      <c r="H56" s="14" t="str">
        <f>MID($D56,SUM($D$1:F$1),H$1)</f>
        <v>00001</v>
      </c>
      <c r="I56" s="14" t="str">
        <f>MID($D56,SUM($D$1:H$1),I$1)</f>
        <v>00000000000000999999</v>
      </c>
      <c r="J56" s="14" t="str">
        <f>MID($D56,SUM($D$1:I$1),J$1)</f>
        <v xml:space="preserve">                </v>
      </c>
      <c r="K56" s="14" t="str">
        <f>MID($D56,SUM($D$1:J$1),K$1)</f>
        <v>80</v>
      </c>
      <c r="L56" s="14" t="str">
        <f>MID($D56,SUM($D$1:K$1),L$1)</f>
        <v>00000000099999999999</v>
      </c>
      <c r="M56" s="14" t="str">
        <f>MID($D56,SUM($D$1:L$1),M$1)</f>
        <v xml:space="preserve">                        Prueba</v>
      </c>
      <c r="N56" s="14" t="str">
        <f>MID($D56,SUM($D$1:M$1),N$1)</f>
        <v>000000000123200</v>
      </c>
      <c r="O56" s="14" t="str">
        <f>MID($D56,SUM($D$1:N$1),O$1)</f>
        <v>000000000002200</v>
      </c>
      <c r="P56" s="29" t="str">
        <f>MID($D56,SUM($D$1:O$1),P$1)</f>
        <v>000000000000000</v>
      </c>
      <c r="Q56" s="29" t="str">
        <f>MID($D56,SUM($D$1:P$1),Q$1)</f>
        <v>000000000000000</v>
      </c>
      <c r="R56" s="29" t="str">
        <f>MID($D56,SUM($D$1:Q$1),R$1)</f>
        <v>000000000000000</v>
      </c>
      <c r="S56" s="29" t="str">
        <f>MID($D56,SUM($D$1:R$1),S$1)</f>
        <v>000000000000000</v>
      </c>
      <c r="T56" s="14" t="str">
        <f>MID($D56,SUM($D$1:S$1),T$1)</f>
        <v>000000000000000</v>
      </c>
      <c r="U56" s="29" t="str">
        <f>MID($D56,SUM($D$1:T$1),U$1)</f>
        <v>000000000000000</v>
      </c>
      <c r="V56" s="14" t="str">
        <f>MID($D56,SUM($D$1:U$1),V$1)</f>
        <v>PES</v>
      </c>
      <c r="W56" s="14" t="str">
        <f>MID($D56,SUM($D$1:V$1),W$1)</f>
        <v>0001000000</v>
      </c>
      <c r="X56" s="14" t="str">
        <f>MID($D56,SUM($D$1:W$1),X$1)</f>
        <v>1</v>
      </c>
      <c r="Y56" s="14" t="str">
        <f>MID($D56,SUM($D$1:X$1),Y$1)</f>
        <v>0</v>
      </c>
      <c r="Z56" s="14" t="str">
        <f>MID($D56,SUM($D$1:Y$1),Z$1)</f>
        <v>000000000021000</v>
      </c>
      <c r="AA56" s="34" t="str">
        <f>MID($D56,SUM($D$1:Z$1),AA$1)</f>
        <v>000000000000000</v>
      </c>
      <c r="AB56" s="14" t="str">
        <f>MID($D56,SUM($D$1:AA$1),AB$1)</f>
        <v>00000000000</v>
      </c>
      <c r="AC56" s="14" t="str">
        <f>MID($D56,SUM($D$1:AB$1),AC$1)</f>
        <v xml:space="preserve">                              </v>
      </c>
      <c r="AD56" s="14" t="str">
        <f>MID($D56,SUM($D$1:AC$1),AD$1)</f>
        <v>000000000000000</v>
      </c>
      <c r="AE56" s="55"/>
      <c r="AF56" s="58" t="str">
        <f>IF(ISBLANK(AE56),TCOMP[[#This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56" s="38" t="str">
        <f>TCOMP[[#This Row],[TIPO5]]</f>
        <v>FC A</v>
      </c>
      <c r="AH56" s="38">
        <f>IF(LEFT(TCOMP[[#This Row],[PV2]],2)="NC",-TCOMP[[#This Row],[CRED FISC COMPUTABLE]]/100,TCOMP[[#This Row],[CRED FISC COMPUTABLE]]/100)</f>
        <v>210</v>
      </c>
      <c r="AI56" s="39">
        <f>IF(LEFT(TCOMP[[#This Row],[PV2]],2)="NC",-TCOMP[[#This Row],[TOTAL]]/100,TCOMP[[#This Row],[TOTAL]]/100)</f>
        <v>1232</v>
      </c>
    </row>
    <row r="57" spans="1:35" x14ac:dyDescent="0.2">
      <c r="A57" s="48">
        <v>53</v>
      </c>
      <c r="B57" s="19">
        <f>IF(COUNTIF(ERROR1[NUM],TCOMP[[#This Row],[UBIC]])&gt;0,1,0)+IF(COUNTIF(ERROR3[NUM],TCOMP[[#This Row],[UBIC]])&gt;0,1,0)*10</f>
        <v>0</v>
      </c>
      <c r="C57" s="19">
        <f>COUNTIFS(TALIC[TIPO2],TCOMP[[#This Row],[TIPO4]],TALIC[PV],TCOMP[[#This Row],[PV]],TALIC[NUM],TCOMP[[#This Row],[NUM]],TALIC[IDENT VEND],TCOMP[[#This Row],[DOC o CUIT]],TALIC[ERR],"&gt;1")</f>
        <v>0</v>
      </c>
      <c r="D57" s="42" t="s">
        <v>1528</v>
      </c>
      <c r="E57" s="14" t="str">
        <f>MID($D57,SUM($D$1:D$1),E$1)</f>
        <v>20200514</v>
      </c>
      <c r="F57" s="14" t="str">
        <f>MID($D57,SUM($D$1:E$1),F$1)</f>
        <v>001</v>
      </c>
      <c r="G57" s="25" t="str">
        <f>VLOOKUP(TCOMP[[#This Row],[TIPO4]],TIPOFACT[],3,0)</f>
        <v>FC A</v>
      </c>
      <c r="H57" s="14" t="str">
        <f>MID($D57,SUM($D$1:F$1),H$1)</f>
        <v>00001</v>
      </c>
      <c r="I57" s="14" t="str">
        <f>MID($D57,SUM($D$1:H$1),I$1)</f>
        <v>00000000000000999999</v>
      </c>
      <c r="J57" s="14" t="str">
        <f>MID($D57,SUM($D$1:I$1),J$1)</f>
        <v xml:space="preserve">                </v>
      </c>
      <c r="K57" s="14" t="str">
        <f>MID($D57,SUM($D$1:J$1),K$1)</f>
        <v>80</v>
      </c>
      <c r="L57" s="14" t="str">
        <f>MID($D57,SUM($D$1:K$1),L$1)</f>
        <v>00000000099999999999</v>
      </c>
      <c r="M57" s="14" t="str">
        <f>MID($D57,SUM($D$1:L$1),M$1)</f>
        <v xml:space="preserve">                        Prueba</v>
      </c>
      <c r="N57" s="14" t="str">
        <f>MID($D57,SUM($D$1:M$1),N$1)</f>
        <v>000000000123200</v>
      </c>
      <c r="O57" s="14" t="str">
        <f>MID($D57,SUM($D$1:N$1),O$1)</f>
        <v>000000000002200</v>
      </c>
      <c r="P57" s="29" t="str">
        <f>MID($D57,SUM($D$1:O$1),P$1)</f>
        <v>000000000000000</v>
      </c>
      <c r="Q57" s="29" t="str">
        <f>MID($D57,SUM($D$1:P$1),Q$1)</f>
        <v>000000000000000</v>
      </c>
      <c r="R57" s="29" t="str">
        <f>MID($D57,SUM($D$1:Q$1),R$1)</f>
        <v>000000000000000</v>
      </c>
      <c r="S57" s="29" t="str">
        <f>MID($D57,SUM($D$1:R$1),S$1)</f>
        <v>000000000000000</v>
      </c>
      <c r="T57" s="14" t="str">
        <f>MID($D57,SUM($D$1:S$1),T$1)</f>
        <v>000000000000000</v>
      </c>
      <c r="U57" s="29" t="str">
        <f>MID($D57,SUM($D$1:T$1),U$1)</f>
        <v>000000000000000</v>
      </c>
      <c r="V57" s="14" t="str">
        <f>MID($D57,SUM($D$1:U$1),V$1)</f>
        <v>PES</v>
      </c>
      <c r="W57" s="14" t="str">
        <f>MID($D57,SUM($D$1:V$1),W$1)</f>
        <v>0001000000</v>
      </c>
      <c r="X57" s="14" t="str">
        <f>MID($D57,SUM($D$1:W$1),X$1)</f>
        <v>1</v>
      </c>
      <c r="Y57" s="14" t="str">
        <f>MID($D57,SUM($D$1:X$1),Y$1)</f>
        <v>0</v>
      </c>
      <c r="Z57" s="14" t="str">
        <f>MID($D57,SUM($D$1:Y$1),Z$1)</f>
        <v>000000000021000</v>
      </c>
      <c r="AA57" s="34" t="str">
        <f>MID($D57,SUM($D$1:Z$1),AA$1)</f>
        <v>000000000000000</v>
      </c>
      <c r="AB57" s="14" t="str">
        <f>MID($D57,SUM($D$1:AA$1),AB$1)</f>
        <v>00000000000</v>
      </c>
      <c r="AC57" s="14" t="str">
        <f>MID($D57,SUM($D$1:AB$1),AC$1)</f>
        <v xml:space="preserve">                              </v>
      </c>
      <c r="AD57" s="14" t="str">
        <f>MID($D57,SUM($D$1:AC$1),AD$1)</f>
        <v>000000000000000</v>
      </c>
      <c r="AE57" s="55"/>
      <c r="AF57" s="58" t="str">
        <f>IF(ISBLANK(AE57),TCOMP[[#This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57" s="38" t="str">
        <f>TCOMP[[#This Row],[TIPO5]]</f>
        <v>FC A</v>
      </c>
      <c r="AH57" s="38">
        <f>IF(LEFT(TCOMP[[#This Row],[PV2]],2)="NC",-TCOMP[[#This Row],[CRED FISC COMPUTABLE]]/100,TCOMP[[#This Row],[CRED FISC COMPUTABLE]]/100)</f>
        <v>210</v>
      </c>
      <c r="AI57" s="39">
        <f>IF(LEFT(TCOMP[[#This Row],[PV2]],2)="NC",-TCOMP[[#This Row],[TOTAL]]/100,TCOMP[[#This Row],[TOTAL]]/100)</f>
        <v>1232</v>
      </c>
    </row>
    <row r="58" spans="1:35" x14ac:dyDescent="0.2">
      <c r="A58" s="48">
        <v>54</v>
      </c>
      <c r="B58" s="19">
        <f>IF(COUNTIF(ERROR1[NUM],TCOMP[[#This Row],[UBIC]])&gt;0,1,0)+IF(COUNTIF(ERROR3[NUM],TCOMP[[#This Row],[UBIC]])&gt;0,1,0)*10</f>
        <v>0</v>
      </c>
      <c r="C58" s="19">
        <f>COUNTIFS(TALIC[TIPO2],TCOMP[[#This Row],[TIPO4]],TALIC[PV],TCOMP[[#This Row],[PV]],TALIC[NUM],TCOMP[[#This Row],[NUM]],TALIC[IDENT VEND],TCOMP[[#This Row],[DOC o CUIT]],TALIC[ERR],"&gt;1")</f>
        <v>0</v>
      </c>
      <c r="D58" s="42" t="s">
        <v>1528</v>
      </c>
      <c r="E58" s="14" t="str">
        <f>MID($D58,SUM($D$1:D$1),E$1)</f>
        <v>20200514</v>
      </c>
      <c r="F58" s="14" t="str">
        <f>MID($D58,SUM($D$1:E$1),F$1)</f>
        <v>001</v>
      </c>
      <c r="G58" s="25" t="str">
        <f>VLOOKUP(TCOMP[[#This Row],[TIPO4]],TIPOFACT[],3,0)</f>
        <v>FC A</v>
      </c>
      <c r="H58" s="14" t="str">
        <f>MID($D58,SUM($D$1:F$1),H$1)</f>
        <v>00001</v>
      </c>
      <c r="I58" s="14" t="str">
        <f>MID($D58,SUM($D$1:H$1),I$1)</f>
        <v>00000000000000999999</v>
      </c>
      <c r="J58" s="14" t="str">
        <f>MID($D58,SUM($D$1:I$1),J$1)</f>
        <v xml:space="preserve">                </v>
      </c>
      <c r="K58" s="14" t="str">
        <f>MID($D58,SUM($D$1:J$1),K$1)</f>
        <v>80</v>
      </c>
      <c r="L58" s="14" t="str">
        <f>MID($D58,SUM($D$1:K$1),L$1)</f>
        <v>00000000099999999999</v>
      </c>
      <c r="M58" s="14" t="str">
        <f>MID($D58,SUM($D$1:L$1),M$1)</f>
        <v xml:space="preserve">                        Prueba</v>
      </c>
      <c r="N58" s="14" t="str">
        <f>MID($D58,SUM($D$1:M$1),N$1)</f>
        <v>000000000123200</v>
      </c>
      <c r="O58" s="14" t="str">
        <f>MID($D58,SUM($D$1:N$1),O$1)</f>
        <v>000000000002200</v>
      </c>
      <c r="P58" s="29" t="str">
        <f>MID($D58,SUM($D$1:O$1),P$1)</f>
        <v>000000000000000</v>
      </c>
      <c r="Q58" s="29" t="str">
        <f>MID($D58,SUM($D$1:P$1),Q$1)</f>
        <v>000000000000000</v>
      </c>
      <c r="R58" s="29" t="str">
        <f>MID($D58,SUM($D$1:Q$1),R$1)</f>
        <v>000000000000000</v>
      </c>
      <c r="S58" s="29" t="str">
        <f>MID($D58,SUM($D$1:R$1),S$1)</f>
        <v>000000000000000</v>
      </c>
      <c r="T58" s="14" t="str">
        <f>MID($D58,SUM($D$1:S$1),T$1)</f>
        <v>000000000000000</v>
      </c>
      <c r="U58" s="29" t="str">
        <f>MID($D58,SUM($D$1:T$1),U$1)</f>
        <v>000000000000000</v>
      </c>
      <c r="V58" s="14" t="str">
        <f>MID($D58,SUM($D$1:U$1),V$1)</f>
        <v>PES</v>
      </c>
      <c r="W58" s="14" t="str">
        <f>MID($D58,SUM($D$1:V$1),W$1)</f>
        <v>0001000000</v>
      </c>
      <c r="X58" s="14" t="str">
        <f>MID($D58,SUM($D$1:W$1),X$1)</f>
        <v>1</v>
      </c>
      <c r="Y58" s="14" t="str">
        <f>MID($D58,SUM($D$1:X$1),Y$1)</f>
        <v>0</v>
      </c>
      <c r="Z58" s="14" t="str">
        <f>MID($D58,SUM($D$1:Y$1),Z$1)</f>
        <v>000000000021000</v>
      </c>
      <c r="AA58" s="34" t="str">
        <f>MID($D58,SUM($D$1:Z$1),AA$1)</f>
        <v>000000000000000</v>
      </c>
      <c r="AB58" s="14" t="str">
        <f>MID($D58,SUM($D$1:AA$1),AB$1)</f>
        <v>00000000000</v>
      </c>
      <c r="AC58" s="14" t="str">
        <f>MID($D58,SUM($D$1:AB$1),AC$1)</f>
        <v xml:space="preserve">                              </v>
      </c>
      <c r="AD58" s="14" t="str">
        <f>MID($D58,SUM($D$1:AC$1),AD$1)</f>
        <v>000000000000000</v>
      </c>
      <c r="AE58" s="55"/>
      <c r="AF58" s="58" t="str">
        <f>IF(ISBLANK(AE58),TCOMP[[#This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58" s="38" t="str">
        <f>TCOMP[[#This Row],[TIPO5]]</f>
        <v>FC A</v>
      </c>
      <c r="AH58" s="38">
        <f>IF(LEFT(TCOMP[[#This Row],[PV2]],2)="NC",-TCOMP[[#This Row],[CRED FISC COMPUTABLE]]/100,TCOMP[[#This Row],[CRED FISC COMPUTABLE]]/100)</f>
        <v>210</v>
      </c>
      <c r="AI58" s="39">
        <f>IF(LEFT(TCOMP[[#This Row],[PV2]],2)="NC",-TCOMP[[#This Row],[TOTAL]]/100,TCOMP[[#This Row],[TOTAL]]/100)</f>
        <v>1232</v>
      </c>
    </row>
    <row r="59" spans="1:35" x14ac:dyDescent="0.2">
      <c r="A59" s="48">
        <v>55</v>
      </c>
      <c r="B59" s="19">
        <f>IF(COUNTIF(ERROR1[NUM],TCOMP[[#This Row],[UBIC]])&gt;0,1,0)+IF(COUNTIF(ERROR3[NUM],TCOMP[[#This Row],[UBIC]])&gt;0,1,0)*10</f>
        <v>0</v>
      </c>
      <c r="C59" s="19">
        <f>COUNTIFS(TALIC[TIPO2],TCOMP[[#This Row],[TIPO4]],TALIC[PV],TCOMP[[#This Row],[PV]],TALIC[NUM],TCOMP[[#This Row],[NUM]],TALIC[IDENT VEND],TCOMP[[#This Row],[DOC o CUIT]],TALIC[ERR],"&gt;1")</f>
        <v>0</v>
      </c>
      <c r="D59" s="42" t="s">
        <v>1528</v>
      </c>
      <c r="E59" s="14" t="str">
        <f>MID($D59,SUM($D$1:D$1),E$1)</f>
        <v>20200514</v>
      </c>
      <c r="F59" s="14" t="str">
        <f>MID($D59,SUM($D$1:E$1),F$1)</f>
        <v>001</v>
      </c>
      <c r="G59" s="25" t="str">
        <f>VLOOKUP(TCOMP[[#This Row],[TIPO4]],TIPOFACT[],3,0)</f>
        <v>FC A</v>
      </c>
      <c r="H59" s="14" t="str">
        <f>MID($D59,SUM($D$1:F$1),H$1)</f>
        <v>00001</v>
      </c>
      <c r="I59" s="14" t="str">
        <f>MID($D59,SUM($D$1:H$1),I$1)</f>
        <v>00000000000000999999</v>
      </c>
      <c r="J59" s="14" t="str">
        <f>MID($D59,SUM($D$1:I$1),J$1)</f>
        <v xml:space="preserve">                </v>
      </c>
      <c r="K59" s="14" t="str">
        <f>MID($D59,SUM($D$1:J$1),K$1)</f>
        <v>80</v>
      </c>
      <c r="L59" s="14" t="str">
        <f>MID($D59,SUM($D$1:K$1),L$1)</f>
        <v>00000000099999999999</v>
      </c>
      <c r="M59" s="14" t="str">
        <f>MID($D59,SUM($D$1:L$1),M$1)</f>
        <v xml:space="preserve">                        Prueba</v>
      </c>
      <c r="N59" s="14" t="str">
        <f>MID($D59,SUM($D$1:M$1),N$1)</f>
        <v>000000000123200</v>
      </c>
      <c r="O59" s="14" t="str">
        <f>MID($D59,SUM($D$1:N$1),O$1)</f>
        <v>000000000002200</v>
      </c>
      <c r="P59" s="29" t="str">
        <f>MID($D59,SUM($D$1:O$1),P$1)</f>
        <v>000000000000000</v>
      </c>
      <c r="Q59" s="29" t="str">
        <f>MID($D59,SUM($D$1:P$1),Q$1)</f>
        <v>000000000000000</v>
      </c>
      <c r="R59" s="29" t="str">
        <f>MID($D59,SUM($D$1:Q$1),R$1)</f>
        <v>000000000000000</v>
      </c>
      <c r="S59" s="29" t="str">
        <f>MID($D59,SUM($D$1:R$1),S$1)</f>
        <v>000000000000000</v>
      </c>
      <c r="T59" s="14" t="str">
        <f>MID($D59,SUM($D$1:S$1),T$1)</f>
        <v>000000000000000</v>
      </c>
      <c r="U59" s="29" t="str">
        <f>MID($D59,SUM($D$1:T$1),U$1)</f>
        <v>000000000000000</v>
      </c>
      <c r="V59" s="14" t="str">
        <f>MID($D59,SUM($D$1:U$1),V$1)</f>
        <v>PES</v>
      </c>
      <c r="W59" s="14" t="str">
        <f>MID($D59,SUM($D$1:V$1),W$1)</f>
        <v>0001000000</v>
      </c>
      <c r="X59" s="14" t="str">
        <f>MID($D59,SUM($D$1:W$1),X$1)</f>
        <v>1</v>
      </c>
      <c r="Y59" s="14" t="str">
        <f>MID($D59,SUM($D$1:X$1),Y$1)</f>
        <v>0</v>
      </c>
      <c r="Z59" s="14" t="str">
        <f>MID($D59,SUM($D$1:Y$1),Z$1)</f>
        <v>000000000021000</v>
      </c>
      <c r="AA59" s="34" t="str">
        <f>MID($D59,SUM($D$1:Z$1),AA$1)</f>
        <v>000000000000000</v>
      </c>
      <c r="AB59" s="14" t="str">
        <f>MID($D59,SUM($D$1:AA$1),AB$1)</f>
        <v>00000000000</v>
      </c>
      <c r="AC59" s="14" t="str">
        <f>MID($D59,SUM($D$1:AB$1),AC$1)</f>
        <v xml:space="preserve">                              </v>
      </c>
      <c r="AD59" s="14" t="str">
        <f>MID($D59,SUM($D$1:AC$1),AD$1)</f>
        <v>000000000000000</v>
      </c>
      <c r="AE59" s="55"/>
      <c r="AF59" s="58" t="str">
        <f>IF(ISBLANK(AE59),TCOMP[[#This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59" s="38" t="str">
        <f>TCOMP[[#This Row],[TIPO5]]</f>
        <v>FC A</v>
      </c>
      <c r="AH59" s="38">
        <f>IF(LEFT(TCOMP[[#This Row],[PV2]],2)="NC",-TCOMP[[#This Row],[CRED FISC COMPUTABLE]]/100,TCOMP[[#This Row],[CRED FISC COMPUTABLE]]/100)</f>
        <v>210</v>
      </c>
      <c r="AI59" s="39">
        <f>IF(LEFT(TCOMP[[#This Row],[PV2]],2)="NC",-TCOMP[[#This Row],[TOTAL]]/100,TCOMP[[#This Row],[TOTAL]]/100)</f>
        <v>1232</v>
      </c>
    </row>
    <row r="60" spans="1:35" x14ac:dyDescent="0.2">
      <c r="A60" s="48">
        <v>56</v>
      </c>
      <c r="B60" s="19">
        <f>IF(COUNTIF(ERROR1[NUM],TCOMP[[#This Row],[UBIC]])&gt;0,1,0)+IF(COUNTIF(ERROR3[NUM],TCOMP[[#This Row],[UBIC]])&gt;0,1,0)*10</f>
        <v>0</v>
      </c>
      <c r="C60" s="19">
        <f>COUNTIFS(TALIC[TIPO2],TCOMP[[#This Row],[TIPO4]],TALIC[PV],TCOMP[[#This Row],[PV]],TALIC[NUM],TCOMP[[#This Row],[NUM]],TALIC[IDENT VEND],TCOMP[[#This Row],[DOC o CUIT]],TALIC[ERR],"&gt;1")</f>
        <v>0</v>
      </c>
      <c r="D60" s="42" t="s">
        <v>1528</v>
      </c>
      <c r="E60" s="14" t="str">
        <f>MID($D60,SUM($D$1:D$1),E$1)</f>
        <v>20200514</v>
      </c>
      <c r="F60" s="14" t="str">
        <f>MID($D60,SUM($D$1:E$1),F$1)</f>
        <v>001</v>
      </c>
      <c r="G60" s="25" t="str">
        <f>VLOOKUP(TCOMP[[#This Row],[TIPO4]],TIPOFACT[],3,0)</f>
        <v>FC A</v>
      </c>
      <c r="H60" s="14" t="str">
        <f>MID($D60,SUM($D$1:F$1),H$1)</f>
        <v>00001</v>
      </c>
      <c r="I60" s="14" t="str">
        <f>MID($D60,SUM($D$1:H$1),I$1)</f>
        <v>00000000000000999999</v>
      </c>
      <c r="J60" s="14" t="str">
        <f>MID($D60,SUM($D$1:I$1),J$1)</f>
        <v xml:space="preserve">                </v>
      </c>
      <c r="K60" s="14" t="str">
        <f>MID($D60,SUM($D$1:J$1),K$1)</f>
        <v>80</v>
      </c>
      <c r="L60" s="14" t="str">
        <f>MID($D60,SUM($D$1:K$1),L$1)</f>
        <v>00000000099999999999</v>
      </c>
      <c r="M60" s="14" t="str">
        <f>MID($D60,SUM($D$1:L$1),M$1)</f>
        <v xml:space="preserve">                        Prueba</v>
      </c>
      <c r="N60" s="14" t="str">
        <f>MID($D60,SUM($D$1:M$1),N$1)</f>
        <v>000000000123200</v>
      </c>
      <c r="O60" s="14" t="str">
        <f>MID($D60,SUM($D$1:N$1),O$1)</f>
        <v>000000000002200</v>
      </c>
      <c r="P60" s="29" t="str">
        <f>MID($D60,SUM($D$1:O$1),P$1)</f>
        <v>000000000000000</v>
      </c>
      <c r="Q60" s="29" t="str">
        <f>MID($D60,SUM($D$1:P$1),Q$1)</f>
        <v>000000000000000</v>
      </c>
      <c r="R60" s="29" t="str">
        <f>MID($D60,SUM($D$1:Q$1),R$1)</f>
        <v>000000000000000</v>
      </c>
      <c r="S60" s="29" t="str">
        <f>MID($D60,SUM($D$1:R$1),S$1)</f>
        <v>000000000000000</v>
      </c>
      <c r="T60" s="14" t="str">
        <f>MID($D60,SUM($D$1:S$1),T$1)</f>
        <v>000000000000000</v>
      </c>
      <c r="U60" s="29" t="str">
        <f>MID($D60,SUM($D$1:T$1),U$1)</f>
        <v>000000000000000</v>
      </c>
      <c r="V60" s="14" t="str">
        <f>MID($D60,SUM($D$1:U$1),V$1)</f>
        <v>PES</v>
      </c>
      <c r="W60" s="14" t="str">
        <f>MID($D60,SUM($D$1:V$1),W$1)</f>
        <v>0001000000</v>
      </c>
      <c r="X60" s="14" t="str">
        <f>MID($D60,SUM($D$1:W$1),X$1)</f>
        <v>1</v>
      </c>
      <c r="Y60" s="14" t="str">
        <f>MID($D60,SUM($D$1:X$1),Y$1)</f>
        <v>0</v>
      </c>
      <c r="Z60" s="14" t="str">
        <f>MID($D60,SUM($D$1:Y$1),Z$1)</f>
        <v>000000000021000</v>
      </c>
      <c r="AA60" s="34" t="str">
        <f>MID($D60,SUM($D$1:Z$1),AA$1)</f>
        <v>000000000000000</v>
      </c>
      <c r="AB60" s="14" t="str">
        <f>MID($D60,SUM($D$1:AA$1),AB$1)</f>
        <v>00000000000</v>
      </c>
      <c r="AC60" s="14" t="str">
        <f>MID($D60,SUM($D$1:AB$1),AC$1)</f>
        <v xml:space="preserve">                              </v>
      </c>
      <c r="AD60" s="14" t="str">
        <f>MID($D60,SUM($D$1:AC$1),AD$1)</f>
        <v>000000000000000</v>
      </c>
      <c r="AE60" s="55"/>
      <c r="AF60" s="58" t="str">
        <f>IF(ISBLANK(AE60),TCOMP[[#This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60" s="38" t="str">
        <f>TCOMP[[#This Row],[TIPO5]]</f>
        <v>FC A</v>
      </c>
      <c r="AH60" s="38">
        <f>IF(LEFT(TCOMP[[#This Row],[PV2]],2)="NC",-TCOMP[[#This Row],[CRED FISC COMPUTABLE]]/100,TCOMP[[#This Row],[CRED FISC COMPUTABLE]]/100)</f>
        <v>210</v>
      </c>
      <c r="AI60" s="39">
        <f>IF(LEFT(TCOMP[[#This Row],[PV2]],2)="NC",-TCOMP[[#This Row],[TOTAL]]/100,TCOMP[[#This Row],[TOTAL]]/100)</f>
        <v>1232</v>
      </c>
    </row>
    <row r="61" spans="1:35" x14ac:dyDescent="0.2">
      <c r="A61" s="48">
        <v>57</v>
      </c>
      <c r="B61" s="19">
        <f>IF(COUNTIF(ERROR1[NUM],TCOMP[[#This Row],[UBIC]])&gt;0,1,0)+IF(COUNTIF(ERROR3[NUM],TCOMP[[#This Row],[UBIC]])&gt;0,1,0)*10</f>
        <v>0</v>
      </c>
      <c r="C61" s="19">
        <f>COUNTIFS(TALIC[TIPO2],TCOMP[[#This Row],[TIPO4]],TALIC[PV],TCOMP[[#This Row],[PV]],TALIC[NUM],TCOMP[[#This Row],[NUM]],TALIC[IDENT VEND],TCOMP[[#This Row],[DOC o CUIT]],TALIC[ERR],"&gt;1")</f>
        <v>0</v>
      </c>
      <c r="D61" s="42" t="s">
        <v>1528</v>
      </c>
      <c r="E61" s="14" t="str">
        <f>MID($D61,SUM($D$1:D$1),E$1)</f>
        <v>20200514</v>
      </c>
      <c r="F61" s="14" t="str">
        <f>MID($D61,SUM($D$1:E$1),F$1)</f>
        <v>001</v>
      </c>
      <c r="G61" s="25" t="str">
        <f>VLOOKUP(TCOMP[[#This Row],[TIPO4]],TIPOFACT[],3,0)</f>
        <v>FC A</v>
      </c>
      <c r="H61" s="14" t="str">
        <f>MID($D61,SUM($D$1:F$1),H$1)</f>
        <v>00001</v>
      </c>
      <c r="I61" s="14" t="str">
        <f>MID($D61,SUM($D$1:H$1),I$1)</f>
        <v>00000000000000999999</v>
      </c>
      <c r="J61" s="14" t="str">
        <f>MID($D61,SUM($D$1:I$1),J$1)</f>
        <v xml:space="preserve">                </v>
      </c>
      <c r="K61" s="14" t="str">
        <f>MID($D61,SUM($D$1:J$1),K$1)</f>
        <v>80</v>
      </c>
      <c r="L61" s="14" t="str">
        <f>MID($D61,SUM($D$1:K$1),L$1)</f>
        <v>00000000099999999999</v>
      </c>
      <c r="M61" s="14" t="str">
        <f>MID($D61,SUM($D$1:L$1),M$1)</f>
        <v xml:space="preserve">                        Prueba</v>
      </c>
      <c r="N61" s="14" t="str">
        <f>MID($D61,SUM($D$1:M$1),N$1)</f>
        <v>000000000123200</v>
      </c>
      <c r="O61" s="14" t="str">
        <f>MID($D61,SUM($D$1:N$1),O$1)</f>
        <v>000000000002200</v>
      </c>
      <c r="P61" s="29" t="str">
        <f>MID($D61,SUM($D$1:O$1),P$1)</f>
        <v>000000000000000</v>
      </c>
      <c r="Q61" s="29" t="str">
        <f>MID($D61,SUM($D$1:P$1),Q$1)</f>
        <v>000000000000000</v>
      </c>
      <c r="R61" s="29" t="str">
        <f>MID($D61,SUM($D$1:Q$1),R$1)</f>
        <v>000000000000000</v>
      </c>
      <c r="S61" s="29" t="str">
        <f>MID($D61,SUM($D$1:R$1),S$1)</f>
        <v>000000000000000</v>
      </c>
      <c r="T61" s="14" t="str">
        <f>MID($D61,SUM($D$1:S$1),T$1)</f>
        <v>000000000000000</v>
      </c>
      <c r="U61" s="29" t="str">
        <f>MID($D61,SUM($D$1:T$1),U$1)</f>
        <v>000000000000000</v>
      </c>
      <c r="V61" s="14" t="str">
        <f>MID($D61,SUM($D$1:U$1),V$1)</f>
        <v>PES</v>
      </c>
      <c r="W61" s="14" t="str">
        <f>MID($D61,SUM($D$1:V$1),W$1)</f>
        <v>0001000000</v>
      </c>
      <c r="X61" s="14" t="str">
        <f>MID($D61,SUM($D$1:W$1),X$1)</f>
        <v>1</v>
      </c>
      <c r="Y61" s="14" t="str">
        <f>MID($D61,SUM($D$1:X$1),Y$1)</f>
        <v>0</v>
      </c>
      <c r="Z61" s="14" t="str">
        <f>MID($D61,SUM($D$1:Y$1),Z$1)</f>
        <v>000000000021000</v>
      </c>
      <c r="AA61" s="34" t="str">
        <f>MID($D61,SUM($D$1:Z$1),AA$1)</f>
        <v>000000000000000</v>
      </c>
      <c r="AB61" s="14" t="str">
        <f>MID($D61,SUM($D$1:AA$1),AB$1)</f>
        <v>00000000000</v>
      </c>
      <c r="AC61" s="14" t="str">
        <f>MID($D61,SUM($D$1:AB$1),AC$1)</f>
        <v xml:space="preserve">                              </v>
      </c>
      <c r="AD61" s="14" t="str">
        <f>MID($D61,SUM($D$1:AC$1),AD$1)</f>
        <v>000000000000000</v>
      </c>
      <c r="AE61" s="55"/>
      <c r="AF61" s="58" t="str">
        <f>IF(ISBLANK(AE61),TCOMP[[#This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61" s="38" t="str">
        <f>TCOMP[[#This Row],[TIPO5]]</f>
        <v>FC A</v>
      </c>
      <c r="AH61" s="38">
        <f>IF(LEFT(TCOMP[[#This Row],[PV2]],2)="NC",-TCOMP[[#This Row],[CRED FISC COMPUTABLE]]/100,TCOMP[[#This Row],[CRED FISC COMPUTABLE]]/100)</f>
        <v>210</v>
      </c>
      <c r="AI61" s="39">
        <f>IF(LEFT(TCOMP[[#This Row],[PV2]],2)="NC",-TCOMP[[#This Row],[TOTAL]]/100,TCOMP[[#This Row],[TOTAL]]/100)</f>
        <v>1232</v>
      </c>
    </row>
    <row r="62" spans="1:35" x14ac:dyDescent="0.2">
      <c r="A62" s="48">
        <v>58</v>
      </c>
      <c r="B62" s="19">
        <f>IF(COUNTIF(ERROR1[NUM],TCOMP[[#This Row],[UBIC]])&gt;0,1,0)+IF(COUNTIF(ERROR3[NUM],TCOMP[[#This Row],[UBIC]])&gt;0,1,0)*10</f>
        <v>0</v>
      </c>
      <c r="C62" s="19">
        <f>COUNTIFS(TALIC[TIPO2],TCOMP[[#This Row],[TIPO4]],TALIC[PV],TCOMP[[#This Row],[PV]],TALIC[NUM],TCOMP[[#This Row],[NUM]],TALIC[IDENT VEND],TCOMP[[#This Row],[DOC o CUIT]],TALIC[ERR],"&gt;1")</f>
        <v>0</v>
      </c>
      <c r="D62" s="42" t="s">
        <v>1528</v>
      </c>
      <c r="E62" s="14" t="str">
        <f>MID($D62,SUM($D$1:D$1),E$1)</f>
        <v>20200514</v>
      </c>
      <c r="F62" s="14" t="str">
        <f>MID($D62,SUM($D$1:E$1),F$1)</f>
        <v>001</v>
      </c>
      <c r="G62" s="25" t="str">
        <f>VLOOKUP(TCOMP[[#This Row],[TIPO4]],TIPOFACT[],3,0)</f>
        <v>FC A</v>
      </c>
      <c r="H62" s="14" t="str">
        <f>MID($D62,SUM($D$1:F$1),H$1)</f>
        <v>00001</v>
      </c>
      <c r="I62" s="14" t="str">
        <f>MID($D62,SUM($D$1:H$1),I$1)</f>
        <v>00000000000000999999</v>
      </c>
      <c r="J62" s="14" t="str">
        <f>MID($D62,SUM($D$1:I$1),J$1)</f>
        <v xml:space="preserve">                </v>
      </c>
      <c r="K62" s="14" t="str">
        <f>MID($D62,SUM($D$1:J$1),K$1)</f>
        <v>80</v>
      </c>
      <c r="L62" s="14" t="str">
        <f>MID($D62,SUM($D$1:K$1),L$1)</f>
        <v>00000000099999999999</v>
      </c>
      <c r="M62" s="14" t="str">
        <f>MID($D62,SUM($D$1:L$1),M$1)</f>
        <v xml:space="preserve">                        Prueba</v>
      </c>
      <c r="N62" s="14" t="str">
        <f>MID($D62,SUM($D$1:M$1),N$1)</f>
        <v>000000000123200</v>
      </c>
      <c r="O62" s="14" t="str">
        <f>MID($D62,SUM($D$1:N$1),O$1)</f>
        <v>000000000002200</v>
      </c>
      <c r="P62" s="29" t="str">
        <f>MID($D62,SUM($D$1:O$1),P$1)</f>
        <v>000000000000000</v>
      </c>
      <c r="Q62" s="29" t="str">
        <f>MID($D62,SUM($D$1:P$1),Q$1)</f>
        <v>000000000000000</v>
      </c>
      <c r="R62" s="29" t="str">
        <f>MID($D62,SUM($D$1:Q$1),R$1)</f>
        <v>000000000000000</v>
      </c>
      <c r="S62" s="29" t="str">
        <f>MID($D62,SUM($D$1:R$1),S$1)</f>
        <v>000000000000000</v>
      </c>
      <c r="T62" s="14" t="str">
        <f>MID($D62,SUM($D$1:S$1),T$1)</f>
        <v>000000000000000</v>
      </c>
      <c r="U62" s="29" t="str">
        <f>MID($D62,SUM($D$1:T$1),U$1)</f>
        <v>000000000000000</v>
      </c>
      <c r="V62" s="14" t="str">
        <f>MID($D62,SUM($D$1:U$1),V$1)</f>
        <v>PES</v>
      </c>
      <c r="W62" s="14" t="str">
        <f>MID($D62,SUM($D$1:V$1),W$1)</f>
        <v>0001000000</v>
      </c>
      <c r="X62" s="14" t="str">
        <f>MID($D62,SUM($D$1:W$1),X$1)</f>
        <v>1</v>
      </c>
      <c r="Y62" s="14" t="str">
        <f>MID($D62,SUM($D$1:X$1),Y$1)</f>
        <v>0</v>
      </c>
      <c r="Z62" s="14" t="str">
        <f>MID($D62,SUM($D$1:Y$1),Z$1)</f>
        <v>000000000021000</v>
      </c>
      <c r="AA62" s="34" t="str">
        <f>MID($D62,SUM($D$1:Z$1),AA$1)</f>
        <v>000000000000000</v>
      </c>
      <c r="AB62" s="14" t="str">
        <f>MID($D62,SUM($D$1:AA$1),AB$1)</f>
        <v>00000000000</v>
      </c>
      <c r="AC62" s="14" t="str">
        <f>MID($D62,SUM($D$1:AB$1),AC$1)</f>
        <v xml:space="preserve">                              </v>
      </c>
      <c r="AD62" s="14" t="str">
        <f>MID($D62,SUM($D$1:AC$1),AD$1)</f>
        <v>000000000000000</v>
      </c>
      <c r="AE62" s="55"/>
      <c r="AF62" s="58" t="str">
        <f>IF(ISBLANK(AE62),TCOMP[[#This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62" s="38" t="str">
        <f>TCOMP[[#This Row],[TIPO5]]</f>
        <v>FC A</v>
      </c>
      <c r="AH62" s="38">
        <f>IF(LEFT(TCOMP[[#This Row],[PV2]],2)="NC",-TCOMP[[#This Row],[CRED FISC COMPUTABLE]]/100,TCOMP[[#This Row],[CRED FISC COMPUTABLE]]/100)</f>
        <v>210</v>
      </c>
      <c r="AI62" s="39">
        <f>IF(LEFT(TCOMP[[#This Row],[PV2]],2)="NC",-TCOMP[[#This Row],[TOTAL]]/100,TCOMP[[#This Row],[TOTAL]]/100)</f>
        <v>1232</v>
      </c>
    </row>
    <row r="63" spans="1:35" x14ac:dyDescent="0.2">
      <c r="A63" s="48">
        <v>59</v>
      </c>
      <c r="B63" s="19">
        <f>IF(COUNTIF(ERROR1[NUM],TCOMP[[#This Row],[UBIC]])&gt;0,1,0)+IF(COUNTIF(ERROR3[NUM],TCOMP[[#This Row],[UBIC]])&gt;0,1,0)*10</f>
        <v>0</v>
      </c>
      <c r="C63" s="19">
        <f>COUNTIFS(TALIC[TIPO2],TCOMP[[#This Row],[TIPO4]],TALIC[PV],TCOMP[[#This Row],[PV]],TALIC[NUM],TCOMP[[#This Row],[NUM]],TALIC[IDENT VEND],TCOMP[[#This Row],[DOC o CUIT]],TALIC[ERR],"&gt;1")</f>
        <v>0</v>
      </c>
      <c r="D63" s="42" t="s">
        <v>1528</v>
      </c>
      <c r="E63" s="14" t="str">
        <f>MID($D63,SUM($D$1:D$1),E$1)</f>
        <v>20200514</v>
      </c>
      <c r="F63" s="14" t="str">
        <f>MID($D63,SUM($D$1:E$1),F$1)</f>
        <v>001</v>
      </c>
      <c r="G63" s="25" t="str">
        <f>VLOOKUP(TCOMP[[#This Row],[TIPO4]],TIPOFACT[],3,0)</f>
        <v>FC A</v>
      </c>
      <c r="H63" s="14" t="str">
        <f>MID($D63,SUM($D$1:F$1),H$1)</f>
        <v>00001</v>
      </c>
      <c r="I63" s="14" t="str">
        <f>MID($D63,SUM($D$1:H$1),I$1)</f>
        <v>00000000000000999999</v>
      </c>
      <c r="J63" s="14" t="str">
        <f>MID($D63,SUM($D$1:I$1),J$1)</f>
        <v xml:space="preserve">                </v>
      </c>
      <c r="K63" s="14" t="str">
        <f>MID($D63,SUM($D$1:J$1),K$1)</f>
        <v>80</v>
      </c>
      <c r="L63" s="14" t="str">
        <f>MID($D63,SUM($D$1:K$1),L$1)</f>
        <v>00000000099999999999</v>
      </c>
      <c r="M63" s="14" t="str">
        <f>MID($D63,SUM($D$1:L$1),M$1)</f>
        <v xml:space="preserve">                        Prueba</v>
      </c>
      <c r="N63" s="14" t="str">
        <f>MID($D63,SUM($D$1:M$1),N$1)</f>
        <v>000000000123200</v>
      </c>
      <c r="O63" s="14" t="str">
        <f>MID($D63,SUM($D$1:N$1),O$1)</f>
        <v>000000000002200</v>
      </c>
      <c r="P63" s="29" t="str">
        <f>MID($D63,SUM($D$1:O$1),P$1)</f>
        <v>000000000000000</v>
      </c>
      <c r="Q63" s="29" t="str">
        <f>MID($D63,SUM($D$1:P$1),Q$1)</f>
        <v>000000000000000</v>
      </c>
      <c r="R63" s="29" t="str">
        <f>MID($D63,SUM($D$1:Q$1),R$1)</f>
        <v>000000000000000</v>
      </c>
      <c r="S63" s="29" t="str">
        <f>MID($D63,SUM($D$1:R$1),S$1)</f>
        <v>000000000000000</v>
      </c>
      <c r="T63" s="14" t="str">
        <f>MID($D63,SUM($D$1:S$1),T$1)</f>
        <v>000000000000000</v>
      </c>
      <c r="U63" s="29" t="str">
        <f>MID($D63,SUM($D$1:T$1),U$1)</f>
        <v>000000000000000</v>
      </c>
      <c r="V63" s="14" t="str">
        <f>MID($D63,SUM($D$1:U$1),V$1)</f>
        <v>PES</v>
      </c>
      <c r="W63" s="14" t="str">
        <f>MID($D63,SUM($D$1:V$1),W$1)</f>
        <v>0001000000</v>
      </c>
      <c r="X63" s="14" t="str">
        <f>MID($D63,SUM($D$1:W$1),X$1)</f>
        <v>1</v>
      </c>
      <c r="Y63" s="14" t="str">
        <f>MID($D63,SUM($D$1:X$1),Y$1)</f>
        <v>0</v>
      </c>
      <c r="Z63" s="14" t="str">
        <f>MID($D63,SUM($D$1:Y$1),Z$1)</f>
        <v>000000000021000</v>
      </c>
      <c r="AA63" s="34" t="str">
        <f>MID($D63,SUM($D$1:Z$1),AA$1)</f>
        <v>000000000000000</v>
      </c>
      <c r="AB63" s="14" t="str">
        <f>MID($D63,SUM($D$1:AA$1),AB$1)</f>
        <v>00000000000</v>
      </c>
      <c r="AC63" s="14" t="str">
        <f>MID($D63,SUM($D$1:AB$1),AC$1)</f>
        <v xml:space="preserve">                              </v>
      </c>
      <c r="AD63" s="14" t="str">
        <f>MID($D63,SUM($D$1:AC$1),AD$1)</f>
        <v>000000000000000</v>
      </c>
      <c r="AE63" s="55"/>
      <c r="AF63" s="58" t="str">
        <f>IF(ISBLANK(AE63),TCOMP[[#This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63" s="38" t="str">
        <f>TCOMP[[#This Row],[TIPO5]]</f>
        <v>FC A</v>
      </c>
      <c r="AH63" s="38">
        <f>IF(LEFT(TCOMP[[#This Row],[PV2]],2)="NC",-TCOMP[[#This Row],[CRED FISC COMPUTABLE]]/100,TCOMP[[#This Row],[CRED FISC COMPUTABLE]]/100)</f>
        <v>210</v>
      </c>
      <c r="AI63" s="39">
        <f>IF(LEFT(TCOMP[[#This Row],[PV2]],2)="NC",-TCOMP[[#This Row],[TOTAL]]/100,TCOMP[[#This Row],[TOTAL]]/100)</f>
        <v>1232</v>
      </c>
    </row>
    <row r="64" spans="1:35" x14ac:dyDescent="0.2">
      <c r="A64" s="48">
        <v>60</v>
      </c>
      <c r="B64" s="19">
        <f>IF(COUNTIF(ERROR1[NUM],TCOMP[[#This Row],[UBIC]])&gt;0,1,0)+IF(COUNTIF(ERROR3[NUM],TCOMP[[#This Row],[UBIC]])&gt;0,1,0)*10</f>
        <v>0</v>
      </c>
      <c r="C64" s="19">
        <f>COUNTIFS(TALIC[TIPO2],TCOMP[[#This Row],[TIPO4]],TALIC[PV],TCOMP[[#This Row],[PV]],TALIC[NUM],TCOMP[[#This Row],[NUM]],TALIC[IDENT VEND],TCOMP[[#This Row],[DOC o CUIT]],TALIC[ERR],"&gt;1")</f>
        <v>0</v>
      </c>
      <c r="D64" s="42" t="s">
        <v>1528</v>
      </c>
      <c r="E64" s="14" t="str">
        <f>MID($D64,SUM($D$1:D$1),E$1)</f>
        <v>20200514</v>
      </c>
      <c r="F64" s="14" t="str">
        <f>MID($D64,SUM($D$1:E$1),F$1)</f>
        <v>001</v>
      </c>
      <c r="G64" s="25" t="str">
        <f>VLOOKUP(TCOMP[[#This Row],[TIPO4]],TIPOFACT[],3,0)</f>
        <v>FC A</v>
      </c>
      <c r="H64" s="14" t="str">
        <f>MID($D64,SUM($D$1:F$1),H$1)</f>
        <v>00001</v>
      </c>
      <c r="I64" s="14" t="str">
        <f>MID($D64,SUM($D$1:H$1),I$1)</f>
        <v>00000000000000999999</v>
      </c>
      <c r="J64" s="14" t="str">
        <f>MID($D64,SUM($D$1:I$1),J$1)</f>
        <v xml:space="preserve">                </v>
      </c>
      <c r="K64" s="14" t="str">
        <f>MID($D64,SUM($D$1:J$1),K$1)</f>
        <v>80</v>
      </c>
      <c r="L64" s="14" t="str">
        <f>MID($D64,SUM($D$1:K$1),L$1)</f>
        <v>00000000099999999999</v>
      </c>
      <c r="M64" s="14" t="str">
        <f>MID($D64,SUM($D$1:L$1),M$1)</f>
        <v xml:space="preserve">                        Prueba</v>
      </c>
      <c r="N64" s="14" t="str">
        <f>MID($D64,SUM($D$1:M$1),N$1)</f>
        <v>000000000123200</v>
      </c>
      <c r="O64" s="14" t="str">
        <f>MID($D64,SUM($D$1:N$1),O$1)</f>
        <v>000000000002200</v>
      </c>
      <c r="P64" s="29" t="str">
        <f>MID($D64,SUM($D$1:O$1),P$1)</f>
        <v>000000000000000</v>
      </c>
      <c r="Q64" s="29" t="str">
        <f>MID($D64,SUM($D$1:P$1),Q$1)</f>
        <v>000000000000000</v>
      </c>
      <c r="R64" s="29" t="str">
        <f>MID($D64,SUM($D$1:Q$1),R$1)</f>
        <v>000000000000000</v>
      </c>
      <c r="S64" s="29" t="str">
        <f>MID($D64,SUM($D$1:R$1),S$1)</f>
        <v>000000000000000</v>
      </c>
      <c r="T64" s="14" t="str">
        <f>MID($D64,SUM($D$1:S$1),T$1)</f>
        <v>000000000000000</v>
      </c>
      <c r="U64" s="29" t="str">
        <f>MID($D64,SUM($D$1:T$1),U$1)</f>
        <v>000000000000000</v>
      </c>
      <c r="V64" s="14" t="str">
        <f>MID($D64,SUM($D$1:U$1),V$1)</f>
        <v>PES</v>
      </c>
      <c r="W64" s="14" t="str">
        <f>MID($D64,SUM($D$1:V$1),W$1)</f>
        <v>0001000000</v>
      </c>
      <c r="X64" s="14" t="str">
        <f>MID($D64,SUM($D$1:W$1),X$1)</f>
        <v>1</v>
      </c>
      <c r="Y64" s="14" t="str">
        <f>MID($D64,SUM($D$1:X$1),Y$1)</f>
        <v>0</v>
      </c>
      <c r="Z64" s="14" t="str">
        <f>MID($D64,SUM($D$1:Y$1),Z$1)</f>
        <v>000000000021000</v>
      </c>
      <c r="AA64" s="34" t="str">
        <f>MID($D64,SUM($D$1:Z$1),AA$1)</f>
        <v>000000000000000</v>
      </c>
      <c r="AB64" s="14" t="str">
        <f>MID($D64,SUM($D$1:AA$1),AB$1)</f>
        <v>00000000000</v>
      </c>
      <c r="AC64" s="14" t="str">
        <f>MID($D64,SUM($D$1:AB$1),AC$1)</f>
        <v xml:space="preserve">                              </v>
      </c>
      <c r="AD64" s="14" t="str">
        <f>MID($D64,SUM($D$1:AC$1),AD$1)</f>
        <v>000000000000000</v>
      </c>
      <c r="AE64" s="55"/>
      <c r="AF64" s="58" t="str">
        <f>IF(ISBLANK(AE64),TCOMP[[#This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64" s="38" t="str">
        <f>TCOMP[[#This Row],[TIPO5]]</f>
        <v>FC A</v>
      </c>
      <c r="AH64" s="38">
        <f>IF(LEFT(TCOMP[[#This Row],[PV2]],2)="NC",-TCOMP[[#This Row],[CRED FISC COMPUTABLE]]/100,TCOMP[[#This Row],[CRED FISC COMPUTABLE]]/100)</f>
        <v>210</v>
      </c>
      <c r="AI64" s="39">
        <f>IF(LEFT(TCOMP[[#This Row],[PV2]],2)="NC",-TCOMP[[#This Row],[TOTAL]]/100,TCOMP[[#This Row],[TOTAL]]/100)</f>
        <v>1232</v>
      </c>
    </row>
    <row r="65" spans="1:35" x14ac:dyDescent="0.2">
      <c r="A65" s="48">
        <v>61</v>
      </c>
      <c r="B65" s="19">
        <f>IF(COUNTIF(ERROR1[NUM],TCOMP[[#This Row],[UBIC]])&gt;0,1,0)+IF(COUNTIF(ERROR3[NUM],TCOMP[[#This Row],[UBIC]])&gt;0,1,0)*10</f>
        <v>0</v>
      </c>
      <c r="C65" s="19">
        <f>COUNTIFS(TALIC[TIPO2],TCOMP[[#This Row],[TIPO4]],TALIC[PV],TCOMP[[#This Row],[PV]],TALIC[NUM],TCOMP[[#This Row],[NUM]],TALIC[IDENT VEND],TCOMP[[#This Row],[DOC o CUIT]],TALIC[ERR],"&gt;1")</f>
        <v>0</v>
      </c>
      <c r="D65" s="42" t="s">
        <v>1528</v>
      </c>
      <c r="E65" s="14" t="str">
        <f>MID($D65,SUM($D$1:D$1),E$1)</f>
        <v>20200514</v>
      </c>
      <c r="F65" s="14" t="str">
        <f>MID($D65,SUM($D$1:E$1),F$1)</f>
        <v>001</v>
      </c>
      <c r="G65" s="25" t="str">
        <f>VLOOKUP(TCOMP[[#This Row],[TIPO4]],TIPOFACT[],3,0)</f>
        <v>FC A</v>
      </c>
      <c r="H65" s="14" t="str">
        <f>MID($D65,SUM($D$1:F$1),H$1)</f>
        <v>00001</v>
      </c>
      <c r="I65" s="14" t="str">
        <f>MID($D65,SUM($D$1:H$1),I$1)</f>
        <v>00000000000000999999</v>
      </c>
      <c r="J65" s="14" t="str">
        <f>MID($D65,SUM($D$1:I$1),J$1)</f>
        <v xml:space="preserve">                </v>
      </c>
      <c r="K65" s="14" t="str">
        <f>MID($D65,SUM($D$1:J$1),K$1)</f>
        <v>80</v>
      </c>
      <c r="L65" s="14" t="str">
        <f>MID($D65,SUM($D$1:K$1),L$1)</f>
        <v>00000000099999999999</v>
      </c>
      <c r="M65" s="14" t="str">
        <f>MID($D65,SUM($D$1:L$1),M$1)</f>
        <v xml:space="preserve">                        Prueba</v>
      </c>
      <c r="N65" s="14" t="str">
        <f>MID($D65,SUM($D$1:M$1),N$1)</f>
        <v>000000000123200</v>
      </c>
      <c r="O65" s="14" t="str">
        <f>MID($D65,SUM($D$1:N$1),O$1)</f>
        <v>000000000002200</v>
      </c>
      <c r="P65" s="29" t="str">
        <f>MID($D65,SUM($D$1:O$1),P$1)</f>
        <v>000000000000000</v>
      </c>
      <c r="Q65" s="29" t="str">
        <f>MID($D65,SUM($D$1:P$1),Q$1)</f>
        <v>000000000000000</v>
      </c>
      <c r="R65" s="29" t="str">
        <f>MID($D65,SUM($D$1:Q$1),R$1)</f>
        <v>000000000000000</v>
      </c>
      <c r="S65" s="29" t="str">
        <f>MID($D65,SUM($D$1:R$1),S$1)</f>
        <v>000000000000000</v>
      </c>
      <c r="T65" s="14" t="str">
        <f>MID($D65,SUM($D$1:S$1),T$1)</f>
        <v>000000000000000</v>
      </c>
      <c r="U65" s="29" t="str">
        <f>MID($D65,SUM($D$1:T$1),U$1)</f>
        <v>000000000000000</v>
      </c>
      <c r="V65" s="14" t="str">
        <f>MID($D65,SUM($D$1:U$1),V$1)</f>
        <v>PES</v>
      </c>
      <c r="W65" s="14" t="str">
        <f>MID($D65,SUM($D$1:V$1),W$1)</f>
        <v>0001000000</v>
      </c>
      <c r="X65" s="14" t="str">
        <f>MID($D65,SUM($D$1:W$1),X$1)</f>
        <v>1</v>
      </c>
      <c r="Y65" s="14" t="str">
        <f>MID($D65,SUM($D$1:X$1),Y$1)</f>
        <v>0</v>
      </c>
      <c r="Z65" s="14" t="str">
        <f>MID($D65,SUM($D$1:Y$1),Z$1)</f>
        <v>000000000021000</v>
      </c>
      <c r="AA65" s="34" t="str">
        <f>MID($D65,SUM($D$1:Z$1),AA$1)</f>
        <v>000000000000000</v>
      </c>
      <c r="AB65" s="14" t="str">
        <f>MID($D65,SUM($D$1:AA$1),AB$1)</f>
        <v>00000000000</v>
      </c>
      <c r="AC65" s="14" t="str">
        <f>MID($D65,SUM($D$1:AB$1),AC$1)</f>
        <v xml:space="preserve">                              </v>
      </c>
      <c r="AD65" s="14" t="str">
        <f>MID($D65,SUM($D$1:AC$1),AD$1)</f>
        <v>000000000000000</v>
      </c>
      <c r="AE65" s="55"/>
      <c r="AF65" s="58" t="str">
        <f>IF(ISBLANK(AE65),TCOMP[[#This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65" s="38" t="str">
        <f>TCOMP[[#This Row],[TIPO5]]</f>
        <v>FC A</v>
      </c>
      <c r="AH65" s="38">
        <f>IF(LEFT(TCOMP[[#This Row],[PV2]],2)="NC",-TCOMP[[#This Row],[CRED FISC COMPUTABLE]]/100,TCOMP[[#This Row],[CRED FISC COMPUTABLE]]/100)</f>
        <v>210</v>
      </c>
      <c r="AI65" s="39">
        <f>IF(LEFT(TCOMP[[#This Row],[PV2]],2)="NC",-TCOMP[[#This Row],[TOTAL]]/100,TCOMP[[#This Row],[TOTAL]]/100)</f>
        <v>1232</v>
      </c>
    </row>
    <row r="66" spans="1:35" x14ac:dyDescent="0.2">
      <c r="A66" s="48">
        <v>62</v>
      </c>
      <c r="B66" s="19">
        <f>IF(COUNTIF(ERROR1[NUM],TCOMP[[#This Row],[UBIC]])&gt;0,1,0)+IF(COUNTIF(ERROR3[NUM],TCOMP[[#This Row],[UBIC]])&gt;0,1,0)*10</f>
        <v>0</v>
      </c>
      <c r="C66" s="19">
        <f>COUNTIFS(TALIC[TIPO2],TCOMP[[#This Row],[TIPO4]],TALIC[PV],TCOMP[[#This Row],[PV]],TALIC[NUM],TCOMP[[#This Row],[NUM]],TALIC[IDENT VEND],TCOMP[[#This Row],[DOC o CUIT]],TALIC[ERR],"&gt;1")</f>
        <v>0</v>
      </c>
      <c r="D66" s="42" t="s">
        <v>1528</v>
      </c>
      <c r="E66" s="14" t="str">
        <f>MID($D66,SUM($D$1:D$1),E$1)</f>
        <v>20200514</v>
      </c>
      <c r="F66" s="14" t="str">
        <f>MID($D66,SUM($D$1:E$1),F$1)</f>
        <v>001</v>
      </c>
      <c r="G66" s="25" t="str">
        <f>VLOOKUP(TCOMP[[#This Row],[TIPO4]],TIPOFACT[],3,0)</f>
        <v>FC A</v>
      </c>
      <c r="H66" s="14" t="str">
        <f>MID($D66,SUM($D$1:F$1),H$1)</f>
        <v>00001</v>
      </c>
      <c r="I66" s="14" t="str">
        <f>MID($D66,SUM($D$1:H$1),I$1)</f>
        <v>00000000000000999999</v>
      </c>
      <c r="J66" s="14" t="str">
        <f>MID($D66,SUM($D$1:I$1),J$1)</f>
        <v xml:space="preserve">                </v>
      </c>
      <c r="K66" s="14" t="str">
        <f>MID($D66,SUM($D$1:J$1),K$1)</f>
        <v>80</v>
      </c>
      <c r="L66" s="14" t="str">
        <f>MID($D66,SUM($D$1:K$1),L$1)</f>
        <v>00000000099999999999</v>
      </c>
      <c r="M66" s="14" t="str">
        <f>MID($D66,SUM($D$1:L$1),M$1)</f>
        <v xml:space="preserve">                        Prueba</v>
      </c>
      <c r="N66" s="14" t="str">
        <f>MID($D66,SUM($D$1:M$1),N$1)</f>
        <v>000000000123200</v>
      </c>
      <c r="O66" s="14" t="str">
        <f>MID($D66,SUM($D$1:N$1),O$1)</f>
        <v>000000000002200</v>
      </c>
      <c r="P66" s="29" t="str">
        <f>MID($D66,SUM($D$1:O$1),P$1)</f>
        <v>000000000000000</v>
      </c>
      <c r="Q66" s="29" t="str">
        <f>MID($D66,SUM($D$1:P$1),Q$1)</f>
        <v>000000000000000</v>
      </c>
      <c r="R66" s="29" t="str">
        <f>MID($D66,SUM($D$1:Q$1),R$1)</f>
        <v>000000000000000</v>
      </c>
      <c r="S66" s="29" t="str">
        <f>MID($D66,SUM($D$1:R$1),S$1)</f>
        <v>000000000000000</v>
      </c>
      <c r="T66" s="14" t="str">
        <f>MID($D66,SUM($D$1:S$1),T$1)</f>
        <v>000000000000000</v>
      </c>
      <c r="U66" s="29" t="str">
        <f>MID($D66,SUM($D$1:T$1),U$1)</f>
        <v>000000000000000</v>
      </c>
      <c r="V66" s="14" t="str">
        <f>MID($D66,SUM($D$1:U$1),V$1)</f>
        <v>PES</v>
      </c>
      <c r="W66" s="14" t="str">
        <f>MID($D66,SUM($D$1:V$1),W$1)</f>
        <v>0001000000</v>
      </c>
      <c r="X66" s="14" t="str">
        <f>MID($D66,SUM($D$1:W$1),X$1)</f>
        <v>1</v>
      </c>
      <c r="Y66" s="14" t="str">
        <f>MID($D66,SUM($D$1:X$1),Y$1)</f>
        <v>0</v>
      </c>
      <c r="Z66" s="14" t="str">
        <f>MID($D66,SUM($D$1:Y$1),Z$1)</f>
        <v>000000000021000</v>
      </c>
      <c r="AA66" s="34" t="str">
        <f>MID($D66,SUM($D$1:Z$1),AA$1)</f>
        <v>000000000000000</v>
      </c>
      <c r="AB66" s="14" t="str">
        <f>MID($D66,SUM($D$1:AA$1),AB$1)</f>
        <v>00000000000</v>
      </c>
      <c r="AC66" s="14" t="str">
        <f>MID($D66,SUM($D$1:AB$1),AC$1)</f>
        <v xml:space="preserve">                              </v>
      </c>
      <c r="AD66" s="14" t="str">
        <f>MID($D66,SUM($D$1:AC$1),AD$1)</f>
        <v>000000000000000</v>
      </c>
      <c r="AE66" s="55"/>
      <c r="AF66" s="58" t="str">
        <f>IF(ISBLANK(AE66),TCOMP[[#This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66" s="38" t="str">
        <f>TCOMP[[#This Row],[TIPO5]]</f>
        <v>FC A</v>
      </c>
      <c r="AH66" s="38">
        <f>IF(LEFT(TCOMP[[#This Row],[PV2]],2)="NC",-TCOMP[[#This Row],[CRED FISC COMPUTABLE]]/100,TCOMP[[#This Row],[CRED FISC COMPUTABLE]]/100)</f>
        <v>210</v>
      </c>
      <c r="AI66" s="39">
        <f>IF(LEFT(TCOMP[[#This Row],[PV2]],2)="NC",-TCOMP[[#This Row],[TOTAL]]/100,TCOMP[[#This Row],[TOTAL]]/100)</f>
        <v>1232</v>
      </c>
    </row>
    <row r="67" spans="1:35" x14ac:dyDescent="0.2">
      <c r="A67" s="48">
        <v>63</v>
      </c>
      <c r="B67" s="19">
        <f>IF(COUNTIF(ERROR1[NUM],TCOMP[[#This Row],[UBIC]])&gt;0,1,0)+IF(COUNTIF(ERROR3[NUM],TCOMP[[#This Row],[UBIC]])&gt;0,1,0)*10</f>
        <v>0</v>
      </c>
      <c r="C67" s="19">
        <f>COUNTIFS(TALIC[TIPO2],TCOMP[[#This Row],[TIPO4]],TALIC[PV],TCOMP[[#This Row],[PV]],TALIC[NUM],TCOMP[[#This Row],[NUM]],TALIC[IDENT VEND],TCOMP[[#This Row],[DOC o CUIT]],TALIC[ERR],"&gt;1")</f>
        <v>0</v>
      </c>
      <c r="D67" s="42" t="s">
        <v>1528</v>
      </c>
      <c r="E67" s="14" t="str">
        <f>MID($D67,SUM($D$1:D$1),E$1)</f>
        <v>20200514</v>
      </c>
      <c r="F67" s="14" t="str">
        <f>MID($D67,SUM($D$1:E$1),F$1)</f>
        <v>001</v>
      </c>
      <c r="G67" s="25" t="str">
        <f>VLOOKUP(TCOMP[[#This Row],[TIPO4]],TIPOFACT[],3,0)</f>
        <v>FC A</v>
      </c>
      <c r="H67" s="14" t="str">
        <f>MID($D67,SUM($D$1:F$1),H$1)</f>
        <v>00001</v>
      </c>
      <c r="I67" s="14" t="str">
        <f>MID($D67,SUM($D$1:H$1),I$1)</f>
        <v>00000000000000999999</v>
      </c>
      <c r="J67" s="14" t="str">
        <f>MID($D67,SUM($D$1:I$1),J$1)</f>
        <v xml:space="preserve">                </v>
      </c>
      <c r="K67" s="14" t="str">
        <f>MID($D67,SUM($D$1:J$1),K$1)</f>
        <v>80</v>
      </c>
      <c r="L67" s="14" t="str">
        <f>MID($D67,SUM($D$1:K$1),L$1)</f>
        <v>00000000099999999999</v>
      </c>
      <c r="M67" s="14" t="str">
        <f>MID($D67,SUM($D$1:L$1),M$1)</f>
        <v xml:space="preserve">                        Prueba</v>
      </c>
      <c r="N67" s="14" t="str">
        <f>MID($D67,SUM($D$1:M$1),N$1)</f>
        <v>000000000123200</v>
      </c>
      <c r="O67" s="14" t="str">
        <f>MID($D67,SUM($D$1:N$1),O$1)</f>
        <v>000000000002200</v>
      </c>
      <c r="P67" s="29" t="str">
        <f>MID($D67,SUM($D$1:O$1),P$1)</f>
        <v>000000000000000</v>
      </c>
      <c r="Q67" s="29" t="str">
        <f>MID($D67,SUM($D$1:P$1),Q$1)</f>
        <v>000000000000000</v>
      </c>
      <c r="R67" s="29" t="str">
        <f>MID($D67,SUM($D$1:Q$1),R$1)</f>
        <v>000000000000000</v>
      </c>
      <c r="S67" s="29" t="str">
        <f>MID($D67,SUM($D$1:R$1),S$1)</f>
        <v>000000000000000</v>
      </c>
      <c r="T67" s="14" t="str">
        <f>MID($D67,SUM($D$1:S$1),T$1)</f>
        <v>000000000000000</v>
      </c>
      <c r="U67" s="29" t="str">
        <f>MID($D67,SUM($D$1:T$1),U$1)</f>
        <v>000000000000000</v>
      </c>
      <c r="V67" s="14" t="str">
        <f>MID($D67,SUM($D$1:U$1),V$1)</f>
        <v>PES</v>
      </c>
      <c r="W67" s="14" t="str">
        <f>MID($D67,SUM($D$1:V$1),W$1)</f>
        <v>0001000000</v>
      </c>
      <c r="X67" s="14" t="str">
        <f>MID($D67,SUM($D$1:W$1),X$1)</f>
        <v>1</v>
      </c>
      <c r="Y67" s="14" t="str">
        <f>MID($D67,SUM($D$1:X$1),Y$1)</f>
        <v>0</v>
      </c>
      <c r="Z67" s="14" t="str">
        <f>MID($D67,SUM($D$1:Y$1),Z$1)</f>
        <v>000000000021000</v>
      </c>
      <c r="AA67" s="34" t="str">
        <f>MID($D67,SUM($D$1:Z$1),AA$1)</f>
        <v>000000000000000</v>
      </c>
      <c r="AB67" s="14" t="str">
        <f>MID($D67,SUM($D$1:AA$1),AB$1)</f>
        <v>00000000000</v>
      </c>
      <c r="AC67" s="14" t="str">
        <f>MID($D67,SUM($D$1:AB$1),AC$1)</f>
        <v xml:space="preserve">                              </v>
      </c>
      <c r="AD67" s="14" t="str">
        <f>MID($D67,SUM($D$1:AC$1),AD$1)</f>
        <v>000000000000000</v>
      </c>
      <c r="AE67" s="55"/>
      <c r="AF67" s="58" t="str">
        <f>IF(ISBLANK(AE67),TCOMP[[#This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67" s="38" t="str">
        <f>TCOMP[[#This Row],[TIPO5]]</f>
        <v>FC A</v>
      </c>
      <c r="AH67" s="38">
        <f>IF(LEFT(TCOMP[[#This Row],[PV2]],2)="NC",-TCOMP[[#This Row],[CRED FISC COMPUTABLE]]/100,TCOMP[[#This Row],[CRED FISC COMPUTABLE]]/100)</f>
        <v>210</v>
      </c>
      <c r="AI67" s="39">
        <f>IF(LEFT(TCOMP[[#This Row],[PV2]],2)="NC",-TCOMP[[#This Row],[TOTAL]]/100,TCOMP[[#This Row],[TOTAL]]/100)</f>
        <v>1232</v>
      </c>
    </row>
    <row r="68" spans="1:35" x14ac:dyDescent="0.2">
      <c r="A68" s="48">
        <v>64</v>
      </c>
      <c r="B68" s="19">
        <f>IF(COUNTIF(ERROR1[NUM],TCOMP[[#This Row],[UBIC]])&gt;0,1,0)+IF(COUNTIF(ERROR3[NUM],TCOMP[[#This Row],[UBIC]])&gt;0,1,0)*10</f>
        <v>0</v>
      </c>
      <c r="C68" s="19">
        <f>COUNTIFS(TALIC[TIPO2],TCOMP[[#This Row],[TIPO4]],TALIC[PV],TCOMP[[#This Row],[PV]],TALIC[NUM],TCOMP[[#This Row],[NUM]],TALIC[IDENT VEND],TCOMP[[#This Row],[DOC o CUIT]],TALIC[ERR],"&gt;1")</f>
        <v>0</v>
      </c>
      <c r="D68" s="42" t="s">
        <v>1528</v>
      </c>
      <c r="E68" s="14" t="str">
        <f>MID($D68,SUM($D$1:D$1),E$1)</f>
        <v>20200514</v>
      </c>
      <c r="F68" s="14" t="str">
        <f>MID($D68,SUM($D$1:E$1),F$1)</f>
        <v>001</v>
      </c>
      <c r="G68" s="25" t="str">
        <f>VLOOKUP(TCOMP[[#This Row],[TIPO4]],TIPOFACT[],3,0)</f>
        <v>FC A</v>
      </c>
      <c r="H68" s="14" t="str">
        <f>MID($D68,SUM($D$1:F$1),H$1)</f>
        <v>00001</v>
      </c>
      <c r="I68" s="14" t="str">
        <f>MID($D68,SUM($D$1:H$1),I$1)</f>
        <v>00000000000000999999</v>
      </c>
      <c r="J68" s="14" t="str">
        <f>MID($D68,SUM($D$1:I$1),J$1)</f>
        <v xml:space="preserve">                </v>
      </c>
      <c r="K68" s="14" t="str">
        <f>MID($D68,SUM($D$1:J$1),K$1)</f>
        <v>80</v>
      </c>
      <c r="L68" s="14" t="str">
        <f>MID($D68,SUM($D$1:K$1),L$1)</f>
        <v>00000000099999999999</v>
      </c>
      <c r="M68" s="14" t="str">
        <f>MID($D68,SUM($D$1:L$1),M$1)</f>
        <v xml:space="preserve">                        Prueba</v>
      </c>
      <c r="N68" s="14" t="str">
        <f>MID($D68,SUM($D$1:M$1),N$1)</f>
        <v>000000000123200</v>
      </c>
      <c r="O68" s="14" t="str">
        <f>MID($D68,SUM($D$1:N$1),O$1)</f>
        <v>000000000002200</v>
      </c>
      <c r="P68" s="29" t="str">
        <f>MID($D68,SUM($D$1:O$1),P$1)</f>
        <v>000000000000000</v>
      </c>
      <c r="Q68" s="29" t="str">
        <f>MID($D68,SUM($D$1:P$1),Q$1)</f>
        <v>000000000000000</v>
      </c>
      <c r="R68" s="29" t="str">
        <f>MID($D68,SUM($D$1:Q$1),R$1)</f>
        <v>000000000000000</v>
      </c>
      <c r="S68" s="29" t="str">
        <f>MID($D68,SUM($D$1:R$1),S$1)</f>
        <v>000000000000000</v>
      </c>
      <c r="T68" s="14" t="str">
        <f>MID($D68,SUM($D$1:S$1),T$1)</f>
        <v>000000000000000</v>
      </c>
      <c r="U68" s="29" t="str">
        <f>MID($D68,SUM($D$1:T$1),U$1)</f>
        <v>000000000000000</v>
      </c>
      <c r="V68" s="14" t="str">
        <f>MID($D68,SUM($D$1:U$1),V$1)</f>
        <v>PES</v>
      </c>
      <c r="W68" s="14" t="str">
        <f>MID($D68,SUM($D$1:V$1),W$1)</f>
        <v>0001000000</v>
      </c>
      <c r="X68" s="14" t="str">
        <f>MID($D68,SUM($D$1:W$1),X$1)</f>
        <v>1</v>
      </c>
      <c r="Y68" s="14" t="str">
        <f>MID($D68,SUM($D$1:X$1),Y$1)</f>
        <v>0</v>
      </c>
      <c r="Z68" s="14" t="str">
        <f>MID($D68,SUM($D$1:Y$1),Z$1)</f>
        <v>000000000021000</v>
      </c>
      <c r="AA68" s="34" t="str">
        <f>MID($D68,SUM($D$1:Z$1),AA$1)</f>
        <v>000000000000000</v>
      </c>
      <c r="AB68" s="14" t="str">
        <f>MID($D68,SUM($D$1:AA$1),AB$1)</f>
        <v>00000000000</v>
      </c>
      <c r="AC68" s="14" t="str">
        <f>MID($D68,SUM($D$1:AB$1),AC$1)</f>
        <v xml:space="preserve">                              </v>
      </c>
      <c r="AD68" s="14" t="str">
        <f>MID($D68,SUM($D$1:AC$1),AD$1)</f>
        <v>000000000000000</v>
      </c>
      <c r="AE68" s="55"/>
      <c r="AF68" s="58" t="str">
        <f>IF(ISBLANK(AE68),TCOMP[[#This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68" s="38" t="str">
        <f>TCOMP[[#This Row],[TIPO5]]</f>
        <v>FC A</v>
      </c>
      <c r="AH68" s="38">
        <f>IF(LEFT(TCOMP[[#This Row],[PV2]],2)="NC",-TCOMP[[#This Row],[CRED FISC COMPUTABLE]]/100,TCOMP[[#This Row],[CRED FISC COMPUTABLE]]/100)</f>
        <v>210</v>
      </c>
      <c r="AI68" s="39">
        <f>IF(LEFT(TCOMP[[#This Row],[PV2]],2)="NC",-TCOMP[[#This Row],[TOTAL]]/100,TCOMP[[#This Row],[TOTAL]]/100)</f>
        <v>1232</v>
      </c>
    </row>
    <row r="69" spans="1:35" x14ac:dyDescent="0.2">
      <c r="A69" s="48">
        <v>65</v>
      </c>
      <c r="B69" s="19">
        <f>IF(COUNTIF(ERROR1[NUM],TCOMP[[#This Row],[UBIC]])&gt;0,1,0)+IF(COUNTIF(ERROR3[NUM],TCOMP[[#This Row],[UBIC]])&gt;0,1,0)*10</f>
        <v>0</v>
      </c>
      <c r="C69" s="19">
        <f>COUNTIFS(TALIC[TIPO2],TCOMP[[#This Row],[TIPO4]],TALIC[PV],TCOMP[[#This Row],[PV]],TALIC[NUM],TCOMP[[#This Row],[NUM]],TALIC[IDENT VEND],TCOMP[[#This Row],[DOC o CUIT]],TALIC[ERR],"&gt;1")</f>
        <v>0</v>
      </c>
      <c r="D69" s="42" t="s">
        <v>1528</v>
      </c>
      <c r="E69" s="14" t="str">
        <f>MID($D69,SUM($D$1:D$1),E$1)</f>
        <v>20200514</v>
      </c>
      <c r="F69" s="14" t="str">
        <f>MID($D69,SUM($D$1:E$1),F$1)</f>
        <v>001</v>
      </c>
      <c r="G69" s="25" t="str">
        <f>VLOOKUP(TCOMP[[#This Row],[TIPO4]],TIPOFACT[],3,0)</f>
        <v>FC A</v>
      </c>
      <c r="H69" s="14" t="str">
        <f>MID($D69,SUM($D$1:F$1),H$1)</f>
        <v>00001</v>
      </c>
      <c r="I69" s="14" t="str">
        <f>MID($D69,SUM($D$1:H$1),I$1)</f>
        <v>00000000000000999999</v>
      </c>
      <c r="J69" s="14" t="str">
        <f>MID($D69,SUM($D$1:I$1),J$1)</f>
        <v xml:space="preserve">                </v>
      </c>
      <c r="K69" s="14" t="str">
        <f>MID($D69,SUM($D$1:J$1),K$1)</f>
        <v>80</v>
      </c>
      <c r="L69" s="14" t="str">
        <f>MID($D69,SUM($D$1:K$1),L$1)</f>
        <v>00000000099999999999</v>
      </c>
      <c r="M69" s="14" t="str">
        <f>MID($D69,SUM($D$1:L$1),M$1)</f>
        <v xml:space="preserve">                        Prueba</v>
      </c>
      <c r="N69" s="14" t="str">
        <f>MID($D69,SUM($D$1:M$1),N$1)</f>
        <v>000000000123200</v>
      </c>
      <c r="O69" s="14" t="str">
        <f>MID($D69,SUM($D$1:N$1),O$1)</f>
        <v>000000000002200</v>
      </c>
      <c r="P69" s="29" t="str">
        <f>MID($D69,SUM($D$1:O$1),P$1)</f>
        <v>000000000000000</v>
      </c>
      <c r="Q69" s="29" t="str">
        <f>MID($D69,SUM($D$1:P$1),Q$1)</f>
        <v>000000000000000</v>
      </c>
      <c r="R69" s="29" t="str">
        <f>MID($D69,SUM($D$1:Q$1),R$1)</f>
        <v>000000000000000</v>
      </c>
      <c r="S69" s="29" t="str">
        <f>MID($D69,SUM($D$1:R$1),S$1)</f>
        <v>000000000000000</v>
      </c>
      <c r="T69" s="14" t="str">
        <f>MID($D69,SUM($D$1:S$1),T$1)</f>
        <v>000000000000000</v>
      </c>
      <c r="U69" s="29" t="str">
        <f>MID($D69,SUM($D$1:T$1),U$1)</f>
        <v>000000000000000</v>
      </c>
      <c r="V69" s="14" t="str">
        <f>MID($D69,SUM($D$1:U$1),V$1)</f>
        <v>PES</v>
      </c>
      <c r="W69" s="14" t="str">
        <f>MID($D69,SUM($D$1:V$1),W$1)</f>
        <v>0001000000</v>
      </c>
      <c r="X69" s="14" t="str">
        <f>MID($D69,SUM($D$1:W$1),X$1)</f>
        <v>1</v>
      </c>
      <c r="Y69" s="14" t="str">
        <f>MID($D69,SUM($D$1:X$1),Y$1)</f>
        <v>0</v>
      </c>
      <c r="Z69" s="14" t="str">
        <f>MID($D69,SUM($D$1:Y$1),Z$1)</f>
        <v>000000000021000</v>
      </c>
      <c r="AA69" s="34" t="str">
        <f>MID($D69,SUM($D$1:Z$1),AA$1)</f>
        <v>000000000000000</v>
      </c>
      <c r="AB69" s="14" t="str">
        <f>MID($D69,SUM($D$1:AA$1),AB$1)</f>
        <v>00000000000</v>
      </c>
      <c r="AC69" s="14" t="str">
        <f>MID($D69,SUM($D$1:AB$1),AC$1)</f>
        <v xml:space="preserve">                              </v>
      </c>
      <c r="AD69" s="14" t="str">
        <f>MID($D69,SUM($D$1:AC$1),AD$1)</f>
        <v>000000000000000</v>
      </c>
      <c r="AE69" s="55"/>
      <c r="AF69" s="58" t="str">
        <f>IF(ISBLANK(AE69),TCOMP[[#This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69" s="38" t="str">
        <f>TCOMP[[#This Row],[TIPO5]]</f>
        <v>FC A</v>
      </c>
      <c r="AH69" s="38">
        <f>IF(LEFT(TCOMP[[#This Row],[PV2]],2)="NC",-TCOMP[[#This Row],[CRED FISC COMPUTABLE]]/100,TCOMP[[#This Row],[CRED FISC COMPUTABLE]]/100)</f>
        <v>210</v>
      </c>
      <c r="AI69" s="39">
        <f>IF(LEFT(TCOMP[[#This Row],[PV2]],2)="NC",-TCOMP[[#This Row],[TOTAL]]/100,TCOMP[[#This Row],[TOTAL]]/100)</f>
        <v>1232</v>
      </c>
    </row>
    <row r="70" spans="1:35" x14ac:dyDescent="0.2">
      <c r="A70" s="48">
        <v>66</v>
      </c>
      <c r="B70" s="19">
        <f>IF(COUNTIF(ERROR1[NUM],TCOMP[[#This Row],[UBIC]])&gt;0,1,0)+IF(COUNTIF(ERROR3[NUM],TCOMP[[#This Row],[UBIC]])&gt;0,1,0)*10</f>
        <v>0</v>
      </c>
      <c r="C70" s="19">
        <f>COUNTIFS(TALIC[TIPO2],TCOMP[[#This Row],[TIPO4]],TALIC[PV],TCOMP[[#This Row],[PV]],TALIC[NUM],TCOMP[[#This Row],[NUM]],TALIC[IDENT VEND],TCOMP[[#This Row],[DOC o CUIT]],TALIC[ERR],"&gt;1")</f>
        <v>0</v>
      </c>
      <c r="D70" s="42" t="s">
        <v>1528</v>
      </c>
      <c r="E70" s="14" t="str">
        <f>MID($D70,SUM($D$1:D$1),E$1)</f>
        <v>20200514</v>
      </c>
      <c r="F70" s="14" t="str">
        <f>MID($D70,SUM($D$1:E$1),F$1)</f>
        <v>001</v>
      </c>
      <c r="G70" s="25" t="str">
        <f>VLOOKUP(TCOMP[[#This Row],[TIPO4]],TIPOFACT[],3,0)</f>
        <v>FC A</v>
      </c>
      <c r="H70" s="14" t="str">
        <f>MID($D70,SUM($D$1:F$1),H$1)</f>
        <v>00001</v>
      </c>
      <c r="I70" s="14" t="str">
        <f>MID($D70,SUM($D$1:H$1),I$1)</f>
        <v>00000000000000999999</v>
      </c>
      <c r="J70" s="14" t="str">
        <f>MID($D70,SUM($D$1:I$1),J$1)</f>
        <v xml:space="preserve">                </v>
      </c>
      <c r="K70" s="14" t="str">
        <f>MID($D70,SUM($D$1:J$1),K$1)</f>
        <v>80</v>
      </c>
      <c r="L70" s="14" t="str">
        <f>MID($D70,SUM($D$1:K$1),L$1)</f>
        <v>00000000099999999999</v>
      </c>
      <c r="M70" s="14" t="str">
        <f>MID($D70,SUM($D$1:L$1),M$1)</f>
        <v xml:space="preserve">                        Prueba</v>
      </c>
      <c r="N70" s="14" t="str">
        <f>MID($D70,SUM($D$1:M$1),N$1)</f>
        <v>000000000123200</v>
      </c>
      <c r="O70" s="14" t="str">
        <f>MID($D70,SUM($D$1:N$1),O$1)</f>
        <v>000000000002200</v>
      </c>
      <c r="P70" s="29" t="str">
        <f>MID($D70,SUM($D$1:O$1),P$1)</f>
        <v>000000000000000</v>
      </c>
      <c r="Q70" s="29" t="str">
        <f>MID($D70,SUM($D$1:P$1),Q$1)</f>
        <v>000000000000000</v>
      </c>
      <c r="R70" s="29" t="str">
        <f>MID($D70,SUM($D$1:Q$1),R$1)</f>
        <v>000000000000000</v>
      </c>
      <c r="S70" s="29" t="str">
        <f>MID($D70,SUM($D$1:R$1),S$1)</f>
        <v>000000000000000</v>
      </c>
      <c r="T70" s="14" t="str">
        <f>MID($D70,SUM($D$1:S$1),T$1)</f>
        <v>000000000000000</v>
      </c>
      <c r="U70" s="29" t="str">
        <f>MID($D70,SUM($D$1:T$1),U$1)</f>
        <v>000000000000000</v>
      </c>
      <c r="V70" s="14" t="str">
        <f>MID($D70,SUM($D$1:U$1),V$1)</f>
        <v>PES</v>
      </c>
      <c r="W70" s="14" t="str">
        <f>MID($D70,SUM($D$1:V$1),W$1)</f>
        <v>0001000000</v>
      </c>
      <c r="X70" s="14" t="str">
        <f>MID($D70,SUM($D$1:W$1),X$1)</f>
        <v>1</v>
      </c>
      <c r="Y70" s="14" t="str">
        <f>MID($D70,SUM($D$1:X$1),Y$1)</f>
        <v>0</v>
      </c>
      <c r="Z70" s="14" t="str">
        <f>MID($D70,SUM($D$1:Y$1),Z$1)</f>
        <v>000000000021000</v>
      </c>
      <c r="AA70" s="34" t="str">
        <f>MID($D70,SUM($D$1:Z$1),AA$1)</f>
        <v>000000000000000</v>
      </c>
      <c r="AB70" s="14" t="str">
        <f>MID($D70,SUM($D$1:AA$1),AB$1)</f>
        <v>00000000000</v>
      </c>
      <c r="AC70" s="14" t="str">
        <f>MID($D70,SUM($D$1:AB$1),AC$1)</f>
        <v xml:space="preserve">                              </v>
      </c>
      <c r="AD70" s="14" t="str">
        <f>MID($D70,SUM($D$1:AC$1),AD$1)</f>
        <v>000000000000000</v>
      </c>
      <c r="AE70" s="55"/>
      <c r="AF70" s="58" t="str">
        <f>IF(ISBLANK(AE70),TCOMP[[#This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70" s="38" t="str">
        <f>TCOMP[[#This Row],[TIPO5]]</f>
        <v>FC A</v>
      </c>
      <c r="AH70" s="38">
        <f>IF(LEFT(TCOMP[[#This Row],[PV2]],2)="NC",-TCOMP[[#This Row],[CRED FISC COMPUTABLE]]/100,TCOMP[[#This Row],[CRED FISC COMPUTABLE]]/100)</f>
        <v>210</v>
      </c>
      <c r="AI70" s="39">
        <f>IF(LEFT(TCOMP[[#This Row],[PV2]],2)="NC",-TCOMP[[#This Row],[TOTAL]]/100,TCOMP[[#This Row],[TOTAL]]/100)</f>
        <v>1232</v>
      </c>
    </row>
    <row r="71" spans="1:35" x14ac:dyDescent="0.2">
      <c r="A71" s="48">
        <v>67</v>
      </c>
      <c r="B71" s="19">
        <f>IF(COUNTIF(ERROR1[NUM],TCOMP[[#This Row],[UBIC]])&gt;0,1,0)+IF(COUNTIF(ERROR3[NUM],TCOMP[[#This Row],[UBIC]])&gt;0,1,0)*10</f>
        <v>0</v>
      </c>
      <c r="C71" s="19">
        <f>COUNTIFS(TALIC[TIPO2],TCOMP[[#This Row],[TIPO4]],TALIC[PV],TCOMP[[#This Row],[PV]],TALIC[NUM],TCOMP[[#This Row],[NUM]],TALIC[IDENT VEND],TCOMP[[#This Row],[DOC o CUIT]],TALIC[ERR],"&gt;1")</f>
        <v>0</v>
      </c>
      <c r="D71" s="42" t="s">
        <v>1528</v>
      </c>
      <c r="E71" s="14" t="str">
        <f>MID($D71,SUM($D$1:D$1),E$1)</f>
        <v>20200514</v>
      </c>
      <c r="F71" s="14" t="str">
        <f>MID($D71,SUM($D$1:E$1),F$1)</f>
        <v>001</v>
      </c>
      <c r="G71" s="25" t="str">
        <f>VLOOKUP(TCOMP[[#This Row],[TIPO4]],TIPOFACT[],3,0)</f>
        <v>FC A</v>
      </c>
      <c r="H71" s="14" t="str">
        <f>MID($D71,SUM($D$1:F$1),H$1)</f>
        <v>00001</v>
      </c>
      <c r="I71" s="14" t="str">
        <f>MID($D71,SUM($D$1:H$1),I$1)</f>
        <v>00000000000000999999</v>
      </c>
      <c r="J71" s="14" t="str">
        <f>MID($D71,SUM($D$1:I$1),J$1)</f>
        <v xml:space="preserve">                </v>
      </c>
      <c r="K71" s="14" t="str">
        <f>MID($D71,SUM($D$1:J$1),K$1)</f>
        <v>80</v>
      </c>
      <c r="L71" s="14" t="str">
        <f>MID($D71,SUM($D$1:K$1),L$1)</f>
        <v>00000000099999999999</v>
      </c>
      <c r="M71" s="14" t="str">
        <f>MID($D71,SUM($D$1:L$1),M$1)</f>
        <v xml:space="preserve">                        Prueba</v>
      </c>
      <c r="N71" s="14" t="str">
        <f>MID($D71,SUM($D$1:M$1),N$1)</f>
        <v>000000000123200</v>
      </c>
      <c r="O71" s="14" t="str">
        <f>MID($D71,SUM($D$1:N$1),O$1)</f>
        <v>000000000002200</v>
      </c>
      <c r="P71" s="29" t="str">
        <f>MID($D71,SUM($D$1:O$1),P$1)</f>
        <v>000000000000000</v>
      </c>
      <c r="Q71" s="29" t="str">
        <f>MID($D71,SUM($D$1:P$1),Q$1)</f>
        <v>000000000000000</v>
      </c>
      <c r="R71" s="29" t="str">
        <f>MID($D71,SUM($D$1:Q$1),R$1)</f>
        <v>000000000000000</v>
      </c>
      <c r="S71" s="29" t="str">
        <f>MID($D71,SUM($D$1:R$1),S$1)</f>
        <v>000000000000000</v>
      </c>
      <c r="T71" s="14" t="str">
        <f>MID($D71,SUM($D$1:S$1),T$1)</f>
        <v>000000000000000</v>
      </c>
      <c r="U71" s="29" t="str">
        <f>MID($D71,SUM($D$1:T$1),U$1)</f>
        <v>000000000000000</v>
      </c>
      <c r="V71" s="14" t="str">
        <f>MID($D71,SUM($D$1:U$1),V$1)</f>
        <v>PES</v>
      </c>
      <c r="W71" s="14" t="str">
        <f>MID($D71,SUM($D$1:V$1),W$1)</f>
        <v>0001000000</v>
      </c>
      <c r="X71" s="14" t="str">
        <f>MID($D71,SUM($D$1:W$1),X$1)</f>
        <v>1</v>
      </c>
      <c r="Y71" s="14" t="str">
        <f>MID($D71,SUM($D$1:X$1),Y$1)</f>
        <v>0</v>
      </c>
      <c r="Z71" s="14" t="str">
        <f>MID($D71,SUM($D$1:Y$1),Z$1)</f>
        <v>000000000021000</v>
      </c>
      <c r="AA71" s="34" t="str">
        <f>MID($D71,SUM($D$1:Z$1),AA$1)</f>
        <v>000000000000000</v>
      </c>
      <c r="AB71" s="14" t="str">
        <f>MID($D71,SUM($D$1:AA$1),AB$1)</f>
        <v>00000000000</v>
      </c>
      <c r="AC71" s="14" t="str">
        <f>MID($D71,SUM($D$1:AB$1),AC$1)</f>
        <v xml:space="preserve">                              </v>
      </c>
      <c r="AD71" s="14" t="str">
        <f>MID($D71,SUM($D$1:AC$1),AD$1)</f>
        <v>000000000000000</v>
      </c>
      <c r="AE71" s="55"/>
      <c r="AF71" s="58" t="str">
        <f>IF(ISBLANK(AE71),TCOMP[[#This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71" s="38" t="str">
        <f>TCOMP[[#This Row],[TIPO5]]</f>
        <v>FC A</v>
      </c>
      <c r="AH71" s="38">
        <f>IF(LEFT(TCOMP[[#This Row],[PV2]],2)="NC",-TCOMP[[#This Row],[CRED FISC COMPUTABLE]]/100,TCOMP[[#This Row],[CRED FISC COMPUTABLE]]/100)</f>
        <v>210</v>
      </c>
      <c r="AI71" s="39">
        <f>IF(LEFT(TCOMP[[#This Row],[PV2]],2)="NC",-TCOMP[[#This Row],[TOTAL]]/100,TCOMP[[#This Row],[TOTAL]]/100)</f>
        <v>1232</v>
      </c>
    </row>
    <row r="72" spans="1:35" x14ac:dyDescent="0.2">
      <c r="A72" s="48">
        <v>68</v>
      </c>
      <c r="B72" s="19">
        <f>IF(COUNTIF(ERROR1[NUM],TCOMP[[#This Row],[UBIC]])&gt;0,1,0)+IF(COUNTIF(ERROR3[NUM],TCOMP[[#This Row],[UBIC]])&gt;0,1,0)*10</f>
        <v>0</v>
      </c>
      <c r="C72" s="19">
        <f>COUNTIFS(TALIC[TIPO2],TCOMP[[#This Row],[TIPO4]],TALIC[PV],TCOMP[[#This Row],[PV]],TALIC[NUM],TCOMP[[#This Row],[NUM]],TALIC[IDENT VEND],TCOMP[[#This Row],[DOC o CUIT]],TALIC[ERR],"&gt;1")</f>
        <v>0</v>
      </c>
      <c r="D72" s="42" t="s">
        <v>1528</v>
      </c>
      <c r="E72" s="14" t="str">
        <f>MID($D72,SUM($D$1:D$1),E$1)</f>
        <v>20200514</v>
      </c>
      <c r="F72" s="14" t="str">
        <f>MID($D72,SUM($D$1:E$1),F$1)</f>
        <v>001</v>
      </c>
      <c r="G72" s="25" t="str">
        <f>VLOOKUP(TCOMP[[#This Row],[TIPO4]],TIPOFACT[],3,0)</f>
        <v>FC A</v>
      </c>
      <c r="H72" s="14" t="str">
        <f>MID($D72,SUM($D$1:F$1),H$1)</f>
        <v>00001</v>
      </c>
      <c r="I72" s="14" t="str">
        <f>MID($D72,SUM($D$1:H$1),I$1)</f>
        <v>00000000000000999999</v>
      </c>
      <c r="J72" s="14" t="str">
        <f>MID($D72,SUM($D$1:I$1),J$1)</f>
        <v xml:space="preserve">                </v>
      </c>
      <c r="K72" s="14" t="str">
        <f>MID($D72,SUM($D$1:J$1),K$1)</f>
        <v>80</v>
      </c>
      <c r="L72" s="14" t="str">
        <f>MID($D72,SUM($D$1:K$1),L$1)</f>
        <v>00000000099999999999</v>
      </c>
      <c r="M72" s="14" t="str">
        <f>MID($D72,SUM($D$1:L$1),M$1)</f>
        <v xml:space="preserve">                        Prueba</v>
      </c>
      <c r="N72" s="14" t="str">
        <f>MID($D72,SUM($D$1:M$1),N$1)</f>
        <v>000000000123200</v>
      </c>
      <c r="O72" s="14" t="str">
        <f>MID($D72,SUM($D$1:N$1),O$1)</f>
        <v>000000000002200</v>
      </c>
      <c r="P72" s="29" t="str">
        <f>MID($D72,SUM($D$1:O$1),P$1)</f>
        <v>000000000000000</v>
      </c>
      <c r="Q72" s="29" t="str">
        <f>MID($D72,SUM($D$1:P$1),Q$1)</f>
        <v>000000000000000</v>
      </c>
      <c r="R72" s="29" t="str">
        <f>MID($D72,SUM($D$1:Q$1),R$1)</f>
        <v>000000000000000</v>
      </c>
      <c r="S72" s="29" t="str">
        <f>MID($D72,SUM($D$1:R$1),S$1)</f>
        <v>000000000000000</v>
      </c>
      <c r="T72" s="14" t="str">
        <f>MID($D72,SUM($D$1:S$1),T$1)</f>
        <v>000000000000000</v>
      </c>
      <c r="U72" s="29" t="str">
        <f>MID($D72,SUM($D$1:T$1),U$1)</f>
        <v>000000000000000</v>
      </c>
      <c r="V72" s="14" t="str">
        <f>MID($D72,SUM($D$1:U$1),V$1)</f>
        <v>PES</v>
      </c>
      <c r="W72" s="14" t="str">
        <f>MID($D72,SUM($D$1:V$1),W$1)</f>
        <v>0001000000</v>
      </c>
      <c r="X72" s="14" t="str">
        <f>MID($D72,SUM($D$1:W$1),X$1)</f>
        <v>1</v>
      </c>
      <c r="Y72" s="14" t="str">
        <f>MID($D72,SUM($D$1:X$1),Y$1)</f>
        <v>0</v>
      </c>
      <c r="Z72" s="14" t="str">
        <f>MID($D72,SUM($D$1:Y$1),Z$1)</f>
        <v>000000000021000</v>
      </c>
      <c r="AA72" s="34" t="str">
        <f>MID($D72,SUM($D$1:Z$1),AA$1)</f>
        <v>000000000000000</v>
      </c>
      <c r="AB72" s="14" t="str">
        <f>MID($D72,SUM($D$1:AA$1),AB$1)</f>
        <v>00000000000</v>
      </c>
      <c r="AC72" s="14" t="str">
        <f>MID($D72,SUM($D$1:AB$1),AC$1)</f>
        <v xml:space="preserve">                              </v>
      </c>
      <c r="AD72" s="14" t="str">
        <f>MID($D72,SUM($D$1:AC$1),AD$1)</f>
        <v>000000000000000</v>
      </c>
      <c r="AE72" s="55"/>
      <c r="AF72" s="58" t="str">
        <f>IF(ISBLANK(AE72),TCOMP[[#This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72" s="38" t="str">
        <f>TCOMP[[#This Row],[TIPO5]]</f>
        <v>FC A</v>
      </c>
      <c r="AH72" s="38">
        <f>IF(LEFT(TCOMP[[#This Row],[PV2]],2)="NC",-TCOMP[[#This Row],[CRED FISC COMPUTABLE]]/100,TCOMP[[#This Row],[CRED FISC COMPUTABLE]]/100)</f>
        <v>210</v>
      </c>
      <c r="AI72" s="39">
        <f>IF(LEFT(TCOMP[[#This Row],[PV2]],2)="NC",-TCOMP[[#This Row],[TOTAL]]/100,TCOMP[[#This Row],[TOTAL]]/100)</f>
        <v>1232</v>
      </c>
    </row>
    <row r="73" spans="1:35" x14ac:dyDescent="0.2">
      <c r="A73" s="48">
        <v>69</v>
      </c>
      <c r="B73" s="19">
        <f>IF(COUNTIF(ERROR1[NUM],TCOMP[[#This Row],[UBIC]])&gt;0,1,0)+IF(COUNTIF(ERROR3[NUM],TCOMP[[#This Row],[UBIC]])&gt;0,1,0)*10</f>
        <v>0</v>
      </c>
      <c r="C73" s="19">
        <f>COUNTIFS(TALIC[TIPO2],TCOMP[[#This Row],[TIPO4]],TALIC[PV],TCOMP[[#This Row],[PV]],TALIC[NUM],TCOMP[[#This Row],[NUM]],TALIC[IDENT VEND],TCOMP[[#This Row],[DOC o CUIT]],TALIC[ERR],"&gt;1")</f>
        <v>0</v>
      </c>
      <c r="D73" s="42" t="s">
        <v>1528</v>
      </c>
      <c r="E73" s="14" t="str">
        <f>MID($D73,SUM($D$1:D$1),E$1)</f>
        <v>20200514</v>
      </c>
      <c r="F73" s="14" t="str">
        <f>MID($D73,SUM($D$1:E$1),F$1)</f>
        <v>001</v>
      </c>
      <c r="G73" s="25" t="str">
        <f>VLOOKUP(TCOMP[[#This Row],[TIPO4]],TIPOFACT[],3,0)</f>
        <v>FC A</v>
      </c>
      <c r="H73" s="14" t="str">
        <f>MID($D73,SUM($D$1:F$1),H$1)</f>
        <v>00001</v>
      </c>
      <c r="I73" s="14" t="str">
        <f>MID($D73,SUM($D$1:H$1),I$1)</f>
        <v>00000000000000999999</v>
      </c>
      <c r="J73" s="14" t="str">
        <f>MID($D73,SUM($D$1:I$1),J$1)</f>
        <v xml:space="preserve">                </v>
      </c>
      <c r="K73" s="14" t="str">
        <f>MID($D73,SUM($D$1:J$1),K$1)</f>
        <v>80</v>
      </c>
      <c r="L73" s="14" t="str">
        <f>MID($D73,SUM($D$1:K$1),L$1)</f>
        <v>00000000099999999999</v>
      </c>
      <c r="M73" s="14" t="str">
        <f>MID($D73,SUM($D$1:L$1),M$1)</f>
        <v xml:space="preserve">                        Prueba</v>
      </c>
      <c r="N73" s="14" t="str">
        <f>MID($D73,SUM($D$1:M$1),N$1)</f>
        <v>000000000123200</v>
      </c>
      <c r="O73" s="14" t="str">
        <f>MID($D73,SUM($D$1:N$1),O$1)</f>
        <v>000000000002200</v>
      </c>
      <c r="P73" s="29" t="str">
        <f>MID($D73,SUM($D$1:O$1),P$1)</f>
        <v>000000000000000</v>
      </c>
      <c r="Q73" s="29" t="str">
        <f>MID($D73,SUM($D$1:P$1),Q$1)</f>
        <v>000000000000000</v>
      </c>
      <c r="R73" s="29" t="str">
        <f>MID($D73,SUM($D$1:Q$1),R$1)</f>
        <v>000000000000000</v>
      </c>
      <c r="S73" s="29" t="str">
        <f>MID($D73,SUM($D$1:R$1),S$1)</f>
        <v>000000000000000</v>
      </c>
      <c r="T73" s="14" t="str">
        <f>MID($D73,SUM($D$1:S$1),T$1)</f>
        <v>000000000000000</v>
      </c>
      <c r="U73" s="29" t="str">
        <f>MID($D73,SUM($D$1:T$1),U$1)</f>
        <v>000000000000000</v>
      </c>
      <c r="V73" s="14" t="str">
        <f>MID($D73,SUM($D$1:U$1),V$1)</f>
        <v>PES</v>
      </c>
      <c r="W73" s="14" t="str">
        <f>MID($D73,SUM($D$1:V$1),W$1)</f>
        <v>0001000000</v>
      </c>
      <c r="X73" s="14" t="str">
        <f>MID($D73,SUM($D$1:W$1),X$1)</f>
        <v>1</v>
      </c>
      <c r="Y73" s="14" t="str">
        <f>MID($D73,SUM($D$1:X$1),Y$1)</f>
        <v>0</v>
      </c>
      <c r="Z73" s="14" t="str">
        <f>MID($D73,SUM($D$1:Y$1),Z$1)</f>
        <v>000000000021000</v>
      </c>
      <c r="AA73" s="34" t="str">
        <f>MID($D73,SUM($D$1:Z$1),AA$1)</f>
        <v>000000000000000</v>
      </c>
      <c r="AB73" s="14" t="str">
        <f>MID($D73,SUM($D$1:AA$1),AB$1)</f>
        <v>00000000000</v>
      </c>
      <c r="AC73" s="14" t="str">
        <f>MID($D73,SUM($D$1:AB$1),AC$1)</f>
        <v xml:space="preserve">                              </v>
      </c>
      <c r="AD73" s="14" t="str">
        <f>MID($D73,SUM($D$1:AC$1),AD$1)</f>
        <v>000000000000000</v>
      </c>
      <c r="AE73" s="55"/>
      <c r="AF73" s="58" t="str">
        <f>IF(ISBLANK(AE73),TCOMP[[#This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73" s="38" t="str">
        <f>TCOMP[[#This Row],[TIPO5]]</f>
        <v>FC A</v>
      </c>
      <c r="AH73" s="38">
        <f>IF(LEFT(TCOMP[[#This Row],[PV2]],2)="NC",-TCOMP[[#This Row],[CRED FISC COMPUTABLE]]/100,TCOMP[[#This Row],[CRED FISC COMPUTABLE]]/100)</f>
        <v>210</v>
      </c>
      <c r="AI73" s="39">
        <f>IF(LEFT(TCOMP[[#This Row],[PV2]],2)="NC",-TCOMP[[#This Row],[TOTAL]]/100,TCOMP[[#This Row],[TOTAL]]/100)</f>
        <v>1232</v>
      </c>
    </row>
    <row r="74" spans="1:35" x14ac:dyDescent="0.2">
      <c r="A74" s="48">
        <v>70</v>
      </c>
      <c r="B74" s="19">
        <f>IF(COUNTIF(ERROR1[NUM],TCOMP[[#This Row],[UBIC]])&gt;0,1,0)+IF(COUNTIF(ERROR3[NUM],TCOMP[[#This Row],[UBIC]])&gt;0,1,0)*10</f>
        <v>0</v>
      </c>
      <c r="C74" s="19">
        <f>COUNTIFS(TALIC[TIPO2],TCOMP[[#This Row],[TIPO4]],TALIC[PV],TCOMP[[#This Row],[PV]],TALIC[NUM],TCOMP[[#This Row],[NUM]],TALIC[IDENT VEND],TCOMP[[#This Row],[DOC o CUIT]],TALIC[ERR],"&gt;1")</f>
        <v>0</v>
      </c>
      <c r="D74" s="42" t="s">
        <v>1528</v>
      </c>
      <c r="E74" s="14" t="str">
        <f>MID($D74,SUM($D$1:D$1),E$1)</f>
        <v>20200514</v>
      </c>
      <c r="F74" s="14" t="str">
        <f>MID($D74,SUM($D$1:E$1),F$1)</f>
        <v>001</v>
      </c>
      <c r="G74" s="25" t="str">
        <f>VLOOKUP(TCOMP[[#This Row],[TIPO4]],TIPOFACT[],3,0)</f>
        <v>FC A</v>
      </c>
      <c r="H74" s="14" t="str">
        <f>MID($D74,SUM($D$1:F$1),H$1)</f>
        <v>00001</v>
      </c>
      <c r="I74" s="14" t="str">
        <f>MID($D74,SUM($D$1:H$1),I$1)</f>
        <v>00000000000000999999</v>
      </c>
      <c r="J74" s="14" t="str">
        <f>MID($D74,SUM($D$1:I$1),J$1)</f>
        <v xml:space="preserve">                </v>
      </c>
      <c r="K74" s="14" t="str">
        <f>MID($D74,SUM($D$1:J$1),K$1)</f>
        <v>80</v>
      </c>
      <c r="L74" s="14" t="str">
        <f>MID($D74,SUM($D$1:K$1),L$1)</f>
        <v>00000000099999999999</v>
      </c>
      <c r="M74" s="14" t="str">
        <f>MID($D74,SUM($D$1:L$1),M$1)</f>
        <v xml:space="preserve">                        Prueba</v>
      </c>
      <c r="N74" s="14" t="str">
        <f>MID($D74,SUM($D$1:M$1),N$1)</f>
        <v>000000000123200</v>
      </c>
      <c r="O74" s="14" t="str">
        <f>MID($D74,SUM($D$1:N$1),O$1)</f>
        <v>000000000002200</v>
      </c>
      <c r="P74" s="29" t="str">
        <f>MID($D74,SUM($D$1:O$1),P$1)</f>
        <v>000000000000000</v>
      </c>
      <c r="Q74" s="29" t="str">
        <f>MID($D74,SUM($D$1:P$1),Q$1)</f>
        <v>000000000000000</v>
      </c>
      <c r="R74" s="29" t="str">
        <f>MID($D74,SUM($D$1:Q$1),R$1)</f>
        <v>000000000000000</v>
      </c>
      <c r="S74" s="29" t="str">
        <f>MID($D74,SUM($D$1:R$1),S$1)</f>
        <v>000000000000000</v>
      </c>
      <c r="T74" s="14" t="str">
        <f>MID($D74,SUM($D$1:S$1),T$1)</f>
        <v>000000000000000</v>
      </c>
      <c r="U74" s="29" t="str">
        <f>MID($D74,SUM($D$1:T$1),U$1)</f>
        <v>000000000000000</v>
      </c>
      <c r="V74" s="14" t="str">
        <f>MID($D74,SUM($D$1:U$1),V$1)</f>
        <v>PES</v>
      </c>
      <c r="W74" s="14" t="str">
        <f>MID($D74,SUM($D$1:V$1),W$1)</f>
        <v>0001000000</v>
      </c>
      <c r="X74" s="14" t="str">
        <f>MID($D74,SUM($D$1:W$1),X$1)</f>
        <v>1</v>
      </c>
      <c r="Y74" s="14" t="str">
        <f>MID($D74,SUM($D$1:X$1),Y$1)</f>
        <v>0</v>
      </c>
      <c r="Z74" s="14" t="str">
        <f>MID($D74,SUM($D$1:Y$1),Z$1)</f>
        <v>000000000021000</v>
      </c>
      <c r="AA74" s="34" t="str">
        <f>MID($D74,SUM($D$1:Z$1),AA$1)</f>
        <v>000000000000000</v>
      </c>
      <c r="AB74" s="14" t="str">
        <f>MID($D74,SUM($D$1:AA$1),AB$1)</f>
        <v>00000000000</v>
      </c>
      <c r="AC74" s="14" t="str">
        <f>MID($D74,SUM($D$1:AB$1),AC$1)</f>
        <v xml:space="preserve">                              </v>
      </c>
      <c r="AD74" s="14" t="str">
        <f>MID($D74,SUM($D$1:AC$1),AD$1)</f>
        <v>000000000000000</v>
      </c>
      <c r="AE74" s="55"/>
      <c r="AF74" s="58" t="str">
        <f>IF(ISBLANK(AE74),TCOMP[[#This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74" s="38" t="str">
        <f>TCOMP[[#This Row],[TIPO5]]</f>
        <v>FC A</v>
      </c>
      <c r="AH74" s="38">
        <f>IF(LEFT(TCOMP[[#This Row],[PV2]],2)="NC",-TCOMP[[#This Row],[CRED FISC COMPUTABLE]]/100,TCOMP[[#This Row],[CRED FISC COMPUTABLE]]/100)</f>
        <v>210</v>
      </c>
      <c r="AI74" s="39">
        <f>IF(LEFT(TCOMP[[#This Row],[PV2]],2)="NC",-TCOMP[[#This Row],[TOTAL]]/100,TCOMP[[#This Row],[TOTAL]]/100)</f>
        <v>1232</v>
      </c>
    </row>
    <row r="75" spans="1:35" x14ac:dyDescent="0.2">
      <c r="A75" s="48">
        <v>71</v>
      </c>
      <c r="B75" s="19">
        <f>IF(COUNTIF(ERROR1[NUM],TCOMP[[#This Row],[UBIC]])&gt;0,1,0)+IF(COUNTIF(ERROR3[NUM],TCOMP[[#This Row],[UBIC]])&gt;0,1,0)*10</f>
        <v>0</v>
      </c>
      <c r="C75" s="19">
        <f>COUNTIFS(TALIC[TIPO2],TCOMP[[#This Row],[TIPO4]],TALIC[PV],TCOMP[[#This Row],[PV]],TALIC[NUM],TCOMP[[#This Row],[NUM]],TALIC[IDENT VEND],TCOMP[[#This Row],[DOC o CUIT]],TALIC[ERR],"&gt;1")</f>
        <v>0</v>
      </c>
      <c r="D75" s="42" t="s">
        <v>1528</v>
      </c>
      <c r="E75" s="14" t="str">
        <f>MID($D75,SUM($D$1:D$1),E$1)</f>
        <v>20200514</v>
      </c>
      <c r="F75" s="14" t="str">
        <f>MID($D75,SUM($D$1:E$1),F$1)</f>
        <v>001</v>
      </c>
      <c r="G75" s="25" t="str">
        <f>VLOOKUP(TCOMP[[#This Row],[TIPO4]],TIPOFACT[],3,0)</f>
        <v>FC A</v>
      </c>
      <c r="H75" s="14" t="str">
        <f>MID($D75,SUM($D$1:F$1),H$1)</f>
        <v>00001</v>
      </c>
      <c r="I75" s="14" t="str">
        <f>MID($D75,SUM($D$1:H$1),I$1)</f>
        <v>00000000000000999999</v>
      </c>
      <c r="J75" s="14" t="str">
        <f>MID($D75,SUM($D$1:I$1),J$1)</f>
        <v xml:space="preserve">                </v>
      </c>
      <c r="K75" s="14" t="str">
        <f>MID($D75,SUM($D$1:J$1),K$1)</f>
        <v>80</v>
      </c>
      <c r="L75" s="14" t="str">
        <f>MID($D75,SUM($D$1:K$1),L$1)</f>
        <v>00000000099999999999</v>
      </c>
      <c r="M75" s="14" t="str">
        <f>MID($D75,SUM($D$1:L$1),M$1)</f>
        <v xml:space="preserve">                        Prueba</v>
      </c>
      <c r="N75" s="14" t="str">
        <f>MID($D75,SUM($D$1:M$1),N$1)</f>
        <v>000000000123200</v>
      </c>
      <c r="O75" s="14" t="str">
        <f>MID($D75,SUM($D$1:N$1),O$1)</f>
        <v>000000000002200</v>
      </c>
      <c r="P75" s="29" t="str">
        <f>MID($D75,SUM($D$1:O$1),P$1)</f>
        <v>000000000000000</v>
      </c>
      <c r="Q75" s="29" t="str">
        <f>MID($D75,SUM($D$1:P$1),Q$1)</f>
        <v>000000000000000</v>
      </c>
      <c r="R75" s="29" t="str">
        <f>MID($D75,SUM($D$1:Q$1),R$1)</f>
        <v>000000000000000</v>
      </c>
      <c r="S75" s="29" t="str">
        <f>MID($D75,SUM($D$1:R$1),S$1)</f>
        <v>000000000000000</v>
      </c>
      <c r="T75" s="14" t="str">
        <f>MID($D75,SUM($D$1:S$1),T$1)</f>
        <v>000000000000000</v>
      </c>
      <c r="U75" s="29" t="str">
        <f>MID($D75,SUM($D$1:T$1),U$1)</f>
        <v>000000000000000</v>
      </c>
      <c r="V75" s="14" t="str">
        <f>MID($D75,SUM($D$1:U$1),V$1)</f>
        <v>PES</v>
      </c>
      <c r="W75" s="14" t="str">
        <f>MID($D75,SUM($D$1:V$1),W$1)</f>
        <v>0001000000</v>
      </c>
      <c r="X75" s="14" t="str">
        <f>MID($D75,SUM($D$1:W$1),X$1)</f>
        <v>1</v>
      </c>
      <c r="Y75" s="14" t="str">
        <f>MID($D75,SUM($D$1:X$1),Y$1)</f>
        <v>0</v>
      </c>
      <c r="Z75" s="14" t="str">
        <f>MID($D75,SUM($D$1:Y$1),Z$1)</f>
        <v>000000000021000</v>
      </c>
      <c r="AA75" s="34" t="str">
        <f>MID($D75,SUM($D$1:Z$1),AA$1)</f>
        <v>000000000000000</v>
      </c>
      <c r="AB75" s="14" t="str">
        <f>MID($D75,SUM($D$1:AA$1),AB$1)</f>
        <v>00000000000</v>
      </c>
      <c r="AC75" s="14" t="str">
        <f>MID($D75,SUM($D$1:AB$1),AC$1)</f>
        <v xml:space="preserve">                              </v>
      </c>
      <c r="AD75" s="14" t="str">
        <f>MID($D75,SUM($D$1:AC$1),AD$1)</f>
        <v>000000000000000</v>
      </c>
      <c r="AE75" s="55"/>
      <c r="AF75" s="58" t="str">
        <f>IF(ISBLANK(AE75),TCOMP[[#This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75" s="38" t="str">
        <f>TCOMP[[#This Row],[TIPO5]]</f>
        <v>FC A</v>
      </c>
      <c r="AH75" s="38">
        <f>IF(LEFT(TCOMP[[#This Row],[PV2]],2)="NC",-TCOMP[[#This Row],[CRED FISC COMPUTABLE]]/100,TCOMP[[#This Row],[CRED FISC COMPUTABLE]]/100)</f>
        <v>210</v>
      </c>
      <c r="AI75" s="39">
        <f>IF(LEFT(TCOMP[[#This Row],[PV2]],2)="NC",-TCOMP[[#This Row],[TOTAL]]/100,TCOMP[[#This Row],[TOTAL]]/100)</f>
        <v>1232</v>
      </c>
    </row>
    <row r="76" spans="1:35" x14ac:dyDescent="0.2">
      <c r="A76" s="48">
        <v>72</v>
      </c>
      <c r="B76" s="19">
        <f>IF(COUNTIF(ERROR1[NUM],TCOMP[[#This Row],[UBIC]])&gt;0,1,0)+IF(COUNTIF(ERROR3[NUM],TCOMP[[#This Row],[UBIC]])&gt;0,1,0)*10</f>
        <v>0</v>
      </c>
      <c r="C76" s="19">
        <f>COUNTIFS(TALIC[TIPO2],TCOMP[[#This Row],[TIPO4]],TALIC[PV],TCOMP[[#This Row],[PV]],TALIC[NUM],TCOMP[[#This Row],[NUM]],TALIC[IDENT VEND],TCOMP[[#This Row],[DOC o CUIT]],TALIC[ERR],"&gt;1")</f>
        <v>0</v>
      </c>
      <c r="D76" s="42" t="s">
        <v>1528</v>
      </c>
      <c r="E76" s="14" t="str">
        <f>MID($D76,SUM($D$1:D$1),E$1)</f>
        <v>20200514</v>
      </c>
      <c r="F76" s="14" t="str">
        <f>MID($D76,SUM($D$1:E$1),F$1)</f>
        <v>001</v>
      </c>
      <c r="G76" s="25" t="str">
        <f>VLOOKUP(TCOMP[[#This Row],[TIPO4]],TIPOFACT[],3,0)</f>
        <v>FC A</v>
      </c>
      <c r="H76" s="14" t="str">
        <f>MID($D76,SUM($D$1:F$1),H$1)</f>
        <v>00001</v>
      </c>
      <c r="I76" s="14" t="str">
        <f>MID($D76,SUM($D$1:H$1),I$1)</f>
        <v>00000000000000999999</v>
      </c>
      <c r="J76" s="14" t="str">
        <f>MID($D76,SUM($D$1:I$1),J$1)</f>
        <v xml:space="preserve">                </v>
      </c>
      <c r="K76" s="14" t="str">
        <f>MID($D76,SUM($D$1:J$1),K$1)</f>
        <v>80</v>
      </c>
      <c r="L76" s="14" t="str">
        <f>MID($D76,SUM($D$1:K$1),L$1)</f>
        <v>00000000099999999999</v>
      </c>
      <c r="M76" s="14" t="str">
        <f>MID($D76,SUM($D$1:L$1),M$1)</f>
        <v xml:space="preserve">                        Prueba</v>
      </c>
      <c r="N76" s="14" t="str">
        <f>MID($D76,SUM($D$1:M$1),N$1)</f>
        <v>000000000123200</v>
      </c>
      <c r="O76" s="14" t="str">
        <f>MID($D76,SUM($D$1:N$1),O$1)</f>
        <v>000000000002200</v>
      </c>
      <c r="P76" s="29" t="str">
        <f>MID($D76,SUM($D$1:O$1),P$1)</f>
        <v>000000000000000</v>
      </c>
      <c r="Q76" s="29" t="str">
        <f>MID($D76,SUM($D$1:P$1),Q$1)</f>
        <v>000000000000000</v>
      </c>
      <c r="R76" s="29" t="str">
        <f>MID($D76,SUM($D$1:Q$1),R$1)</f>
        <v>000000000000000</v>
      </c>
      <c r="S76" s="29" t="str">
        <f>MID($D76,SUM($D$1:R$1),S$1)</f>
        <v>000000000000000</v>
      </c>
      <c r="T76" s="14" t="str">
        <f>MID($D76,SUM($D$1:S$1),T$1)</f>
        <v>000000000000000</v>
      </c>
      <c r="U76" s="29" t="str">
        <f>MID($D76,SUM($D$1:T$1),U$1)</f>
        <v>000000000000000</v>
      </c>
      <c r="V76" s="14" t="str">
        <f>MID($D76,SUM($D$1:U$1),V$1)</f>
        <v>PES</v>
      </c>
      <c r="W76" s="14" t="str">
        <f>MID($D76,SUM($D$1:V$1),W$1)</f>
        <v>0001000000</v>
      </c>
      <c r="X76" s="14" t="str">
        <f>MID($D76,SUM($D$1:W$1),X$1)</f>
        <v>1</v>
      </c>
      <c r="Y76" s="14" t="str">
        <f>MID($D76,SUM($D$1:X$1),Y$1)</f>
        <v>0</v>
      </c>
      <c r="Z76" s="14" t="str">
        <f>MID($D76,SUM($D$1:Y$1),Z$1)</f>
        <v>000000000021000</v>
      </c>
      <c r="AA76" s="34" t="str">
        <f>MID($D76,SUM($D$1:Z$1),AA$1)</f>
        <v>000000000000000</v>
      </c>
      <c r="AB76" s="14" t="str">
        <f>MID($D76,SUM($D$1:AA$1),AB$1)</f>
        <v>00000000000</v>
      </c>
      <c r="AC76" s="14" t="str">
        <f>MID($D76,SUM($D$1:AB$1),AC$1)</f>
        <v xml:space="preserve">                              </v>
      </c>
      <c r="AD76" s="14" t="str">
        <f>MID($D76,SUM($D$1:AC$1),AD$1)</f>
        <v>000000000000000</v>
      </c>
      <c r="AE76" s="55"/>
      <c r="AF76" s="58" t="str">
        <f>IF(ISBLANK(AE76),TCOMP[[#This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76" s="38" t="str">
        <f>TCOMP[[#This Row],[TIPO5]]</f>
        <v>FC A</v>
      </c>
      <c r="AH76" s="38">
        <f>IF(LEFT(TCOMP[[#This Row],[PV2]],2)="NC",-TCOMP[[#This Row],[CRED FISC COMPUTABLE]]/100,TCOMP[[#This Row],[CRED FISC COMPUTABLE]]/100)</f>
        <v>210</v>
      </c>
      <c r="AI76" s="39">
        <f>IF(LEFT(TCOMP[[#This Row],[PV2]],2)="NC",-TCOMP[[#This Row],[TOTAL]]/100,TCOMP[[#This Row],[TOTAL]]/100)</f>
        <v>1232</v>
      </c>
    </row>
    <row r="77" spans="1:35" x14ac:dyDescent="0.2">
      <c r="A77" s="48">
        <v>73</v>
      </c>
      <c r="B77" s="19">
        <f>IF(COUNTIF(ERROR1[NUM],TCOMP[[#This Row],[UBIC]])&gt;0,1,0)+IF(COUNTIF(ERROR3[NUM],TCOMP[[#This Row],[UBIC]])&gt;0,1,0)*10</f>
        <v>0</v>
      </c>
      <c r="C77" s="19">
        <f>COUNTIFS(TALIC[TIPO2],TCOMP[[#This Row],[TIPO4]],TALIC[PV],TCOMP[[#This Row],[PV]],TALIC[NUM],TCOMP[[#This Row],[NUM]],TALIC[IDENT VEND],TCOMP[[#This Row],[DOC o CUIT]],TALIC[ERR],"&gt;1")</f>
        <v>0</v>
      </c>
      <c r="D77" s="42" t="s">
        <v>1528</v>
      </c>
      <c r="E77" s="14" t="str">
        <f>MID($D77,SUM($D$1:D$1),E$1)</f>
        <v>20200514</v>
      </c>
      <c r="F77" s="14" t="str">
        <f>MID($D77,SUM($D$1:E$1),F$1)</f>
        <v>001</v>
      </c>
      <c r="G77" s="25" t="str">
        <f>VLOOKUP(TCOMP[[#This Row],[TIPO4]],TIPOFACT[],3,0)</f>
        <v>FC A</v>
      </c>
      <c r="H77" s="14" t="str">
        <f>MID($D77,SUM($D$1:F$1),H$1)</f>
        <v>00001</v>
      </c>
      <c r="I77" s="14" t="str">
        <f>MID($D77,SUM($D$1:H$1),I$1)</f>
        <v>00000000000000999999</v>
      </c>
      <c r="J77" s="14" t="str">
        <f>MID($D77,SUM($D$1:I$1),J$1)</f>
        <v xml:space="preserve">                </v>
      </c>
      <c r="K77" s="14" t="str">
        <f>MID($D77,SUM($D$1:J$1),K$1)</f>
        <v>80</v>
      </c>
      <c r="L77" s="14" t="str">
        <f>MID($D77,SUM($D$1:K$1),L$1)</f>
        <v>00000000099999999999</v>
      </c>
      <c r="M77" s="14" t="str">
        <f>MID($D77,SUM($D$1:L$1),M$1)</f>
        <v xml:space="preserve">                        Prueba</v>
      </c>
      <c r="N77" s="14" t="str">
        <f>MID($D77,SUM($D$1:M$1),N$1)</f>
        <v>000000000123200</v>
      </c>
      <c r="O77" s="14" t="str">
        <f>MID($D77,SUM($D$1:N$1),O$1)</f>
        <v>000000000002200</v>
      </c>
      <c r="P77" s="29" t="str">
        <f>MID($D77,SUM($D$1:O$1),P$1)</f>
        <v>000000000000000</v>
      </c>
      <c r="Q77" s="29" t="str">
        <f>MID($D77,SUM($D$1:P$1),Q$1)</f>
        <v>000000000000000</v>
      </c>
      <c r="R77" s="29" t="str">
        <f>MID($D77,SUM($D$1:Q$1),R$1)</f>
        <v>000000000000000</v>
      </c>
      <c r="S77" s="29" t="str">
        <f>MID($D77,SUM($D$1:R$1),S$1)</f>
        <v>000000000000000</v>
      </c>
      <c r="T77" s="14" t="str">
        <f>MID($D77,SUM($D$1:S$1),T$1)</f>
        <v>000000000000000</v>
      </c>
      <c r="U77" s="29" t="str">
        <f>MID($D77,SUM($D$1:T$1),U$1)</f>
        <v>000000000000000</v>
      </c>
      <c r="V77" s="14" t="str">
        <f>MID($D77,SUM($D$1:U$1),V$1)</f>
        <v>PES</v>
      </c>
      <c r="W77" s="14" t="str">
        <f>MID($D77,SUM($D$1:V$1),W$1)</f>
        <v>0001000000</v>
      </c>
      <c r="X77" s="14" t="str">
        <f>MID($D77,SUM($D$1:W$1),X$1)</f>
        <v>1</v>
      </c>
      <c r="Y77" s="14" t="str">
        <f>MID($D77,SUM($D$1:X$1),Y$1)</f>
        <v>0</v>
      </c>
      <c r="Z77" s="14" t="str">
        <f>MID($D77,SUM($D$1:Y$1),Z$1)</f>
        <v>000000000021000</v>
      </c>
      <c r="AA77" s="34" t="str">
        <f>MID($D77,SUM($D$1:Z$1),AA$1)</f>
        <v>000000000000000</v>
      </c>
      <c r="AB77" s="14" t="str">
        <f>MID($D77,SUM($D$1:AA$1),AB$1)</f>
        <v>00000000000</v>
      </c>
      <c r="AC77" s="14" t="str">
        <f>MID($D77,SUM($D$1:AB$1),AC$1)</f>
        <v xml:space="preserve">                              </v>
      </c>
      <c r="AD77" s="14" t="str">
        <f>MID($D77,SUM($D$1:AC$1),AD$1)</f>
        <v>000000000000000</v>
      </c>
      <c r="AE77" s="55"/>
      <c r="AF77" s="58" t="str">
        <f>IF(ISBLANK(AE77),TCOMP[[#This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77" s="38" t="str">
        <f>TCOMP[[#This Row],[TIPO5]]</f>
        <v>FC A</v>
      </c>
      <c r="AH77" s="38">
        <f>IF(LEFT(TCOMP[[#This Row],[PV2]],2)="NC",-TCOMP[[#This Row],[CRED FISC COMPUTABLE]]/100,TCOMP[[#This Row],[CRED FISC COMPUTABLE]]/100)</f>
        <v>210</v>
      </c>
      <c r="AI77" s="39">
        <f>IF(LEFT(TCOMP[[#This Row],[PV2]],2)="NC",-TCOMP[[#This Row],[TOTAL]]/100,TCOMP[[#This Row],[TOTAL]]/100)</f>
        <v>1232</v>
      </c>
    </row>
    <row r="78" spans="1:35" x14ac:dyDescent="0.2">
      <c r="A78" s="48">
        <v>74</v>
      </c>
      <c r="B78" s="19">
        <f>IF(COUNTIF(ERROR1[NUM],TCOMP[[#This Row],[UBIC]])&gt;0,1,0)+IF(COUNTIF(ERROR3[NUM],TCOMP[[#This Row],[UBIC]])&gt;0,1,0)*10</f>
        <v>0</v>
      </c>
      <c r="C78" s="19">
        <f>COUNTIFS(TALIC[TIPO2],TCOMP[[#This Row],[TIPO4]],TALIC[PV],TCOMP[[#This Row],[PV]],TALIC[NUM],TCOMP[[#This Row],[NUM]],TALIC[IDENT VEND],TCOMP[[#This Row],[DOC o CUIT]],TALIC[ERR],"&gt;1")</f>
        <v>0</v>
      </c>
      <c r="D78" s="42" t="s">
        <v>1528</v>
      </c>
      <c r="E78" s="14" t="str">
        <f>MID($D78,SUM($D$1:D$1),E$1)</f>
        <v>20200514</v>
      </c>
      <c r="F78" s="14" t="str">
        <f>MID($D78,SUM($D$1:E$1),F$1)</f>
        <v>001</v>
      </c>
      <c r="G78" s="25" t="str">
        <f>VLOOKUP(TCOMP[[#This Row],[TIPO4]],TIPOFACT[],3,0)</f>
        <v>FC A</v>
      </c>
      <c r="H78" s="14" t="str">
        <f>MID($D78,SUM($D$1:F$1),H$1)</f>
        <v>00001</v>
      </c>
      <c r="I78" s="14" t="str">
        <f>MID($D78,SUM($D$1:H$1),I$1)</f>
        <v>00000000000000999999</v>
      </c>
      <c r="J78" s="14" t="str">
        <f>MID($D78,SUM($D$1:I$1),J$1)</f>
        <v xml:space="preserve">                </v>
      </c>
      <c r="K78" s="14" t="str">
        <f>MID($D78,SUM($D$1:J$1),K$1)</f>
        <v>80</v>
      </c>
      <c r="L78" s="14" t="str">
        <f>MID($D78,SUM($D$1:K$1),L$1)</f>
        <v>00000000099999999999</v>
      </c>
      <c r="M78" s="14" t="str">
        <f>MID($D78,SUM($D$1:L$1),M$1)</f>
        <v xml:space="preserve">                        Prueba</v>
      </c>
      <c r="N78" s="14" t="str">
        <f>MID($D78,SUM($D$1:M$1),N$1)</f>
        <v>000000000123200</v>
      </c>
      <c r="O78" s="14" t="str">
        <f>MID($D78,SUM($D$1:N$1),O$1)</f>
        <v>000000000002200</v>
      </c>
      <c r="P78" s="29" t="str">
        <f>MID($D78,SUM($D$1:O$1),P$1)</f>
        <v>000000000000000</v>
      </c>
      <c r="Q78" s="29" t="str">
        <f>MID($D78,SUM($D$1:P$1),Q$1)</f>
        <v>000000000000000</v>
      </c>
      <c r="R78" s="29" t="str">
        <f>MID($D78,SUM($D$1:Q$1),R$1)</f>
        <v>000000000000000</v>
      </c>
      <c r="S78" s="29" t="str">
        <f>MID($D78,SUM($D$1:R$1),S$1)</f>
        <v>000000000000000</v>
      </c>
      <c r="T78" s="14" t="str">
        <f>MID($D78,SUM($D$1:S$1),T$1)</f>
        <v>000000000000000</v>
      </c>
      <c r="U78" s="29" t="str">
        <f>MID($D78,SUM($D$1:T$1),U$1)</f>
        <v>000000000000000</v>
      </c>
      <c r="V78" s="14" t="str">
        <f>MID($D78,SUM($D$1:U$1),V$1)</f>
        <v>PES</v>
      </c>
      <c r="W78" s="14" t="str">
        <f>MID($D78,SUM($D$1:V$1),W$1)</f>
        <v>0001000000</v>
      </c>
      <c r="X78" s="14" t="str">
        <f>MID($D78,SUM($D$1:W$1),X$1)</f>
        <v>1</v>
      </c>
      <c r="Y78" s="14" t="str">
        <f>MID($D78,SUM($D$1:X$1),Y$1)</f>
        <v>0</v>
      </c>
      <c r="Z78" s="14" t="str">
        <f>MID($D78,SUM($D$1:Y$1),Z$1)</f>
        <v>000000000021000</v>
      </c>
      <c r="AA78" s="34" t="str">
        <f>MID($D78,SUM($D$1:Z$1),AA$1)</f>
        <v>000000000000000</v>
      </c>
      <c r="AB78" s="14" t="str">
        <f>MID($D78,SUM($D$1:AA$1),AB$1)</f>
        <v>00000000000</v>
      </c>
      <c r="AC78" s="14" t="str">
        <f>MID($D78,SUM($D$1:AB$1),AC$1)</f>
        <v xml:space="preserve">                              </v>
      </c>
      <c r="AD78" s="14" t="str">
        <f>MID($D78,SUM($D$1:AC$1),AD$1)</f>
        <v>000000000000000</v>
      </c>
      <c r="AE78" s="55"/>
      <c r="AF78" s="58" t="str">
        <f>IF(ISBLANK(AE78),TCOMP[[#This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78" s="38" t="str">
        <f>TCOMP[[#This Row],[TIPO5]]</f>
        <v>FC A</v>
      </c>
      <c r="AH78" s="38">
        <f>IF(LEFT(TCOMP[[#This Row],[PV2]],2)="NC",-TCOMP[[#This Row],[CRED FISC COMPUTABLE]]/100,TCOMP[[#This Row],[CRED FISC COMPUTABLE]]/100)</f>
        <v>210</v>
      </c>
      <c r="AI78" s="39">
        <f>IF(LEFT(TCOMP[[#This Row],[PV2]],2)="NC",-TCOMP[[#This Row],[TOTAL]]/100,TCOMP[[#This Row],[TOTAL]]/100)</f>
        <v>1232</v>
      </c>
    </row>
    <row r="79" spans="1:35" x14ac:dyDescent="0.2">
      <c r="A79" s="48">
        <v>75</v>
      </c>
      <c r="B79" s="19">
        <f>IF(COUNTIF(ERROR1[NUM],TCOMP[[#This Row],[UBIC]])&gt;0,1,0)+IF(COUNTIF(ERROR3[NUM],TCOMP[[#This Row],[UBIC]])&gt;0,1,0)*10</f>
        <v>0</v>
      </c>
      <c r="C79" s="19">
        <f>COUNTIFS(TALIC[TIPO2],TCOMP[[#This Row],[TIPO4]],TALIC[PV],TCOMP[[#This Row],[PV]],TALIC[NUM],TCOMP[[#This Row],[NUM]],TALIC[IDENT VEND],TCOMP[[#This Row],[DOC o CUIT]],TALIC[ERR],"&gt;1")</f>
        <v>0</v>
      </c>
      <c r="D79" s="42" t="s">
        <v>1528</v>
      </c>
      <c r="E79" s="14" t="str">
        <f>MID($D79,SUM($D$1:D$1),E$1)</f>
        <v>20200514</v>
      </c>
      <c r="F79" s="14" t="str">
        <f>MID($D79,SUM($D$1:E$1),F$1)</f>
        <v>001</v>
      </c>
      <c r="G79" s="25" t="str">
        <f>VLOOKUP(TCOMP[[#This Row],[TIPO4]],TIPOFACT[],3,0)</f>
        <v>FC A</v>
      </c>
      <c r="H79" s="14" t="str">
        <f>MID($D79,SUM($D$1:F$1),H$1)</f>
        <v>00001</v>
      </c>
      <c r="I79" s="14" t="str">
        <f>MID($D79,SUM($D$1:H$1),I$1)</f>
        <v>00000000000000999999</v>
      </c>
      <c r="J79" s="14" t="str">
        <f>MID($D79,SUM($D$1:I$1),J$1)</f>
        <v xml:space="preserve">                </v>
      </c>
      <c r="K79" s="14" t="str">
        <f>MID($D79,SUM($D$1:J$1),K$1)</f>
        <v>80</v>
      </c>
      <c r="L79" s="14" t="str">
        <f>MID($D79,SUM($D$1:K$1),L$1)</f>
        <v>00000000099999999999</v>
      </c>
      <c r="M79" s="14" t="str">
        <f>MID($D79,SUM($D$1:L$1),M$1)</f>
        <v xml:space="preserve">                        Prueba</v>
      </c>
      <c r="N79" s="14" t="str">
        <f>MID($D79,SUM($D$1:M$1),N$1)</f>
        <v>000000000123200</v>
      </c>
      <c r="O79" s="14" t="str">
        <f>MID($D79,SUM($D$1:N$1),O$1)</f>
        <v>000000000002200</v>
      </c>
      <c r="P79" s="29" t="str">
        <f>MID($D79,SUM($D$1:O$1),P$1)</f>
        <v>000000000000000</v>
      </c>
      <c r="Q79" s="29" t="str">
        <f>MID($D79,SUM($D$1:P$1),Q$1)</f>
        <v>000000000000000</v>
      </c>
      <c r="R79" s="29" t="str">
        <f>MID($D79,SUM($D$1:Q$1),R$1)</f>
        <v>000000000000000</v>
      </c>
      <c r="S79" s="29" t="str">
        <f>MID($D79,SUM($D$1:R$1),S$1)</f>
        <v>000000000000000</v>
      </c>
      <c r="T79" s="14" t="str">
        <f>MID($D79,SUM($D$1:S$1),T$1)</f>
        <v>000000000000000</v>
      </c>
      <c r="U79" s="29" t="str">
        <f>MID($D79,SUM($D$1:T$1),U$1)</f>
        <v>000000000000000</v>
      </c>
      <c r="V79" s="14" t="str">
        <f>MID($D79,SUM($D$1:U$1),V$1)</f>
        <v>PES</v>
      </c>
      <c r="W79" s="14" t="str">
        <f>MID($D79,SUM($D$1:V$1),W$1)</f>
        <v>0001000000</v>
      </c>
      <c r="X79" s="14" t="str">
        <f>MID($D79,SUM($D$1:W$1),X$1)</f>
        <v>1</v>
      </c>
      <c r="Y79" s="14" t="str">
        <f>MID($D79,SUM($D$1:X$1),Y$1)</f>
        <v>0</v>
      </c>
      <c r="Z79" s="14" t="str">
        <f>MID($D79,SUM($D$1:Y$1),Z$1)</f>
        <v>000000000021000</v>
      </c>
      <c r="AA79" s="34" t="str">
        <f>MID($D79,SUM($D$1:Z$1),AA$1)</f>
        <v>000000000000000</v>
      </c>
      <c r="AB79" s="14" t="str">
        <f>MID($D79,SUM($D$1:AA$1),AB$1)</f>
        <v>00000000000</v>
      </c>
      <c r="AC79" s="14" t="str">
        <f>MID($D79,SUM($D$1:AB$1),AC$1)</f>
        <v xml:space="preserve">                              </v>
      </c>
      <c r="AD79" s="14" t="str">
        <f>MID($D79,SUM($D$1:AC$1),AD$1)</f>
        <v>000000000000000</v>
      </c>
      <c r="AE79" s="55"/>
      <c r="AF79" s="58" t="str">
        <f>IF(ISBLANK(AE79),TCOMP[[#This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79" s="38" t="str">
        <f>TCOMP[[#This Row],[TIPO5]]</f>
        <v>FC A</v>
      </c>
      <c r="AH79" s="38">
        <f>IF(LEFT(TCOMP[[#This Row],[PV2]],2)="NC",-TCOMP[[#This Row],[CRED FISC COMPUTABLE]]/100,TCOMP[[#This Row],[CRED FISC COMPUTABLE]]/100)</f>
        <v>210</v>
      </c>
      <c r="AI79" s="39">
        <f>IF(LEFT(TCOMP[[#This Row],[PV2]],2)="NC",-TCOMP[[#This Row],[TOTAL]]/100,TCOMP[[#This Row],[TOTAL]]/100)</f>
        <v>1232</v>
      </c>
    </row>
    <row r="80" spans="1:35" x14ac:dyDescent="0.2">
      <c r="A80" s="48">
        <v>76</v>
      </c>
      <c r="B80" s="19">
        <f>IF(COUNTIF(ERROR1[NUM],TCOMP[[#This Row],[UBIC]])&gt;0,1,0)+IF(COUNTIF(ERROR3[NUM],TCOMP[[#This Row],[UBIC]])&gt;0,1,0)*10</f>
        <v>0</v>
      </c>
      <c r="C80" s="19">
        <f>COUNTIFS(TALIC[TIPO2],TCOMP[[#This Row],[TIPO4]],TALIC[PV],TCOMP[[#This Row],[PV]],TALIC[NUM],TCOMP[[#This Row],[NUM]],TALIC[IDENT VEND],TCOMP[[#This Row],[DOC o CUIT]],TALIC[ERR],"&gt;1")</f>
        <v>0</v>
      </c>
      <c r="D80" s="42" t="s">
        <v>1528</v>
      </c>
      <c r="E80" s="14" t="str">
        <f>MID($D80,SUM($D$1:D$1),E$1)</f>
        <v>20200514</v>
      </c>
      <c r="F80" s="14" t="str">
        <f>MID($D80,SUM($D$1:E$1),F$1)</f>
        <v>001</v>
      </c>
      <c r="G80" s="25" t="str">
        <f>VLOOKUP(TCOMP[[#This Row],[TIPO4]],TIPOFACT[],3,0)</f>
        <v>FC A</v>
      </c>
      <c r="H80" s="14" t="str">
        <f>MID($D80,SUM($D$1:F$1),H$1)</f>
        <v>00001</v>
      </c>
      <c r="I80" s="14" t="str">
        <f>MID($D80,SUM($D$1:H$1),I$1)</f>
        <v>00000000000000999999</v>
      </c>
      <c r="J80" s="14" t="str">
        <f>MID($D80,SUM($D$1:I$1),J$1)</f>
        <v xml:space="preserve">                </v>
      </c>
      <c r="K80" s="14" t="str">
        <f>MID($D80,SUM($D$1:J$1),K$1)</f>
        <v>80</v>
      </c>
      <c r="L80" s="14" t="str">
        <f>MID($D80,SUM($D$1:K$1),L$1)</f>
        <v>00000000099999999999</v>
      </c>
      <c r="M80" s="14" t="str">
        <f>MID($D80,SUM($D$1:L$1),M$1)</f>
        <v xml:space="preserve">                        Prueba</v>
      </c>
      <c r="N80" s="14" t="str">
        <f>MID($D80,SUM($D$1:M$1),N$1)</f>
        <v>000000000123200</v>
      </c>
      <c r="O80" s="14" t="str">
        <f>MID($D80,SUM($D$1:N$1),O$1)</f>
        <v>000000000002200</v>
      </c>
      <c r="P80" s="29" t="str">
        <f>MID($D80,SUM($D$1:O$1),P$1)</f>
        <v>000000000000000</v>
      </c>
      <c r="Q80" s="29" t="str">
        <f>MID($D80,SUM($D$1:P$1),Q$1)</f>
        <v>000000000000000</v>
      </c>
      <c r="R80" s="29" t="str">
        <f>MID($D80,SUM($D$1:Q$1),R$1)</f>
        <v>000000000000000</v>
      </c>
      <c r="S80" s="29" t="str">
        <f>MID($D80,SUM($D$1:R$1),S$1)</f>
        <v>000000000000000</v>
      </c>
      <c r="T80" s="14" t="str">
        <f>MID($D80,SUM($D$1:S$1),T$1)</f>
        <v>000000000000000</v>
      </c>
      <c r="U80" s="29" t="str">
        <f>MID($D80,SUM($D$1:T$1),U$1)</f>
        <v>000000000000000</v>
      </c>
      <c r="V80" s="14" t="str">
        <f>MID($D80,SUM($D$1:U$1),V$1)</f>
        <v>PES</v>
      </c>
      <c r="W80" s="14" t="str">
        <f>MID($D80,SUM($D$1:V$1),W$1)</f>
        <v>0001000000</v>
      </c>
      <c r="X80" s="14" t="str">
        <f>MID($D80,SUM($D$1:W$1),X$1)</f>
        <v>1</v>
      </c>
      <c r="Y80" s="14" t="str">
        <f>MID($D80,SUM($D$1:X$1),Y$1)</f>
        <v>0</v>
      </c>
      <c r="Z80" s="14" t="str">
        <f>MID($D80,SUM($D$1:Y$1),Z$1)</f>
        <v>000000000021000</v>
      </c>
      <c r="AA80" s="34" t="str">
        <f>MID($D80,SUM($D$1:Z$1),AA$1)</f>
        <v>000000000000000</v>
      </c>
      <c r="AB80" s="14" t="str">
        <f>MID($D80,SUM($D$1:AA$1),AB$1)</f>
        <v>00000000000</v>
      </c>
      <c r="AC80" s="14" t="str">
        <f>MID($D80,SUM($D$1:AB$1),AC$1)</f>
        <v xml:space="preserve">                              </v>
      </c>
      <c r="AD80" s="14" t="str">
        <f>MID($D80,SUM($D$1:AC$1),AD$1)</f>
        <v>000000000000000</v>
      </c>
      <c r="AE80" s="55"/>
      <c r="AF80" s="58" t="str">
        <f>IF(ISBLANK(AE80),TCOMP[[#This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80" s="38" t="str">
        <f>TCOMP[[#This Row],[TIPO5]]</f>
        <v>FC A</v>
      </c>
      <c r="AH80" s="38">
        <f>IF(LEFT(TCOMP[[#This Row],[PV2]],2)="NC",-TCOMP[[#This Row],[CRED FISC COMPUTABLE]]/100,TCOMP[[#This Row],[CRED FISC COMPUTABLE]]/100)</f>
        <v>210</v>
      </c>
      <c r="AI80" s="39">
        <f>IF(LEFT(TCOMP[[#This Row],[PV2]],2)="NC",-TCOMP[[#This Row],[TOTAL]]/100,TCOMP[[#This Row],[TOTAL]]/100)</f>
        <v>1232</v>
      </c>
    </row>
    <row r="81" spans="1:35" x14ac:dyDescent="0.2">
      <c r="A81" s="48">
        <v>77</v>
      </c>
      <c r="B81" s="19">
        <f>IF(COUNTIF(ERROR1[NUM],TCOMP[[#This Row],[UBIC]])&gt;0,1,0)+IF(COUNTIF(ERROR3[NUM],TCOMP[[#This Row],[UBIC]])&gt;0,1,0)*10</f>
        <v>0</v>
      </c>
      <c r="C81" s="19">
        <f>COUNTIFS(TALIC[TIPO2],TCOMP[[#This Row],[TIPO4]],TALIC[PV],TCOMP[[#This Row],[PV]],TALIC[NUM],TCOMP[[#This Row],[NUM]],TALIC[IDENT VEND],TCOMP[[#This Row],[DOC o CUIT]],TALIC[ERR],"&gt;1")</f>
        <v>0</v>
      </c>
      <c r="D81" s="42" t="s">
        <v>1528</v>
      </c>
      <c r="E81" s="14" t="str">
        <f>MID($D81,SUM($D$1:D$1),E$1)</f>
        <v>20200514</v>
      </c>
      <c r="F81" s="14" t="str">
        <f>MID($D81,SUM($D$1:E$1),F$1)</f>
        <v>001</v>
      </c>
      <c r="G81" s="25" t="str">
        <f>VLOOKUP(TCOMP[[#This Row],[TIPO4]],TIPOFACT[],3,0)</f>
        <v>FC A</v>
      </c>
      <c r="H81" s="14" t="str">
        <f>MID($D81,SUM($D$1:F$1),H$1)</f>
        <v>00001</v>
      </c>
      <c r="I81" s="14" t="str">
        <f>MID($D81,SUM($D$1:H$1),I$1)</f>
        <v>00000000000000999999</v>
      </c>
      <c r="J81" s="14" t="str">
        <f>MID($D81,SUM($D$1:I$1),J$1)</f>
        <v xml:space="preserve">                </v>
      </c>
      <c r="K81" s="14" t="str">
        <f>MID($D81,SUM($D$1:J$1),K$1)</f>
        <v>80</v>
      </c>
      <c r="L81" s="14" t="str">
        <f>MID($D81,SUM($D$1:K$1),L$1)</f>
        <v>00000000099999999999</v>
      </c>
      <c r="M81" s="14" t="str">
        <f>MID($D81,SUM($D$1:L$1),M$1)</f>
        <v xml:space="preserve">                        Prueba</v>
      </c>
      <c r="N81" s="14" t="str">
        <f>MID($D81,SUM($D$1:M$1),N$1)</f>
        <v>000000000123200</v>
      </c>
      <c r="O81" s="14" t="str">
        <f>MID($D81,SUM($D$1:N$1),O$1)</f>
        <v>000000000002200</v>
      </c>
      <c r="P81" s="29" t="str">
        <f>MID($D81,SUM($D$1:O$1),P$1)</f>
        <v>000000000000000</v>
      </c>
      <c r="Q81" s="29" t="str">
        <f>MID($D81,SUM($D$1:P$1),Q$1)</f>
        <v>000000000000000</v>
      </c>
      <c r="R81" s="29" t="str">
        <f>MID($D81,SUM($D$1:Q$1),R$1)</f>
        <v>000000000000000</v>
      </c>
      <c r="S81" s="29" t="str">
        <f>MID($D81,SUM($D$1:R$1),S$1)</f>
        <v>000000000000000</v>
      </c>
      <c r="T81" s="14" t="str">
        <f>MID($D81,SUM($D$1:S$1),T$1)</f>
        <v>000000000000000</v>
      </c>
      <c r="U81" s="29" t="str">
        <f>MID($D81,SUM($D$1:T$1),U$1)</f>
        <v>000000000000000</v>
      </c>
      <c r="V81" s="14" t="str">
        <f>MID($D81,SUM($D$1:U$1),V$1)</f>
        <v>PES</v>
      </c>
      <c r="W81" s="14" t="str">
        <f>MID($D81,SUM($D$1:V$1),W$1)</f>
        <v>0001000000</v>
      </c>
      <c r="X81" s="14" t="str">
        <f>MID($D81,SUM($D$1:W$1),X$1)</f>
        <v>1</v>
      </c>
      <c r="Y81" s="14" t="str">
        <f>MID($D81,SUM($D$1:X$1),Y$1)</f>
        <v>0</v>
      </c>
      <c r="Z81" s="14" t="str">
        <f>MID($D81,SUM($D$1:Y$1),Z$1)</f>
        <v>000000000021000</v>
      </c>
      <c r="AA81" s="34" t="str">
        <f>MID($D81,SUM($D$1:Z$1),AA$1)</f>
        <v>000000000000000</v>
      </c>
      <c r="AB81" s="14" t="str">
        <f>MID($D81,SUM($D$1:AA$1),AB$1)</f>
        <v>00000000000</v>
      </c>
      <c r="AC81" s="14" t="str">
        <f>MID($D81,SUM($D$1:AB$1),AC$1)</f>
        <v xml:space="preserve">                              </v>
      </c>
      <c r="AD81" s="14" t="str">
        <f>MID($D81,SUM($D$1:AC$1),AD$1)</f>
        <v>000000000000000</v>
      </c>
      <c r="AE81" s="55"/>
      <c r="AF81" s="58" t="str">
        <f>IF(ISBLANK(AE81),TCOMP[[#This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81" s="38" t="str">
        <f>TCOMP[[#This Row],[TIPO5]]</f>
        <v>FC A</v>
      </c>
      <c r="AH81" s="38">
        <f>IF(LEFT(TCOMP[[#This Row],[PV2]],2)="NC",-TCOMP[[#This Row],[CRED FISC COMPUTABLE]]/100,TCOMP[[#This Row],[CRED FISC COMPUTABLE]]/100)</f>
        <v>210</v>
      </c>
      <c r="AI81" s="39">
        <f>IF(LEFT(TCOMP[[#This Row],[PV2]],2)="NC",-TCOMP[[#This Row],[TOTAL]]/100,TCOMP[[#This Row],[TOTAL]]/100)</f>
        <v>1232</v>
      </c>
    </row>
    <row r="82" spans="1:35" x14ac:dyDescent="0.2">
      <c r="A82" s="48">
        <v>78</v>
      </c>
      <c r="B82" s="19">
        <f>IF(COUNTIF(ERROR1[NUM],TCOMP[[#This Row],[UBIC]])&gt;0,1,0)+IF(COUNTIF(ERROR3[NUM],TCOMP[[#This Row],[UBIC]])&gt;0,1,0)*10</f>
        <v>0</v>
      </c>
      <c r="C82" s="19">
        <f>COUNTIFS(TALIC[TIPO2],TCOMP[[#This Row],[TIPO4]],TALIC[PV],TCOMP[[#This Row],[PV]],TALIC[NUM],TCOMP[[#This Row],[NUM]],TALIC[IDENT VEND],TCOMP[[#This Row],[DOC o CUIT]],TALIC[ERR],"&gt;1")</f>
        <v>0</v>
      </c>
      <c r="D82" s="42" t="s">
        <v>1528</v>
      </c>
      <c r="E82" s="14" t="str">
        <f>MID($D82,SUM($D$1:D$1),E$1)</f>
        <v>20200514</v>
      </c>
      <c r="F82" s="14" t="str">
        <f>MID($D82,SUM($D$1:E$1),F$1)</f>
        <v>001</v>
      </c>
      <c r="G82" s="25" t="str">
        <f>VLOOKUP(TCOMP[[#This Row],[TIPO4]],TIPOFACT[],3,0)</f>
        <v>FC A</v>
      </c>
      <c r="H82" s="14" t="str">
        <f>MID($D82,SUM($D$1:F$1),H$1)</f>
        <v>00001</v>
      </c>
      <c r="I82" s="14" t="str">
        <f>MID($D82,SUM($D$1:H$1),I$1)</f>
        <v>00000000000000999999</v>
      </c>
      <c r="J82" s="14" t="str">
        <f>MID($D82,SUM($D$1:I$1),J$1)</f>
        <v xml:space="preserve">                </v>
      </c>
      <c r="K82" s="14" t="str">
        <f>MID($D82,SUM($D$1:J$1),K$1)</f>
        <v>80</v>
      </c>
      <c r="L82" s="14" t="str">
        <f>MID($D82,SUM($D$1:K$1),L$1)</f>
        <v>00000000099999999999</v>
      </c>
      <c r="M82" s="14" t="str">
        <f>MID($D82,SUM($D$1:L$1),M$1)</f>
        <v xml:space="preserve">                        Prueba</v>
      </c>
      <c r="N82" s="14" t="str">
        <f>MID($D82,SUM($D$1:M$1),N$1)</f>
        <v>000000000123200</v>
      </c>
      <c r="O82" s="14" t="str">
        <f>MID($D82,SUM($D$1:N$1),O$1)</f>
        <v>000000000002200</v>
      </c>
      <c r="P82" s="29" t="str">
        <f>MID($D82,SUM($D$1:O$1),P$1)</f>
        <v>000000000000000</v>
      </c>
      <c r="Q82" s="29" t="str">
        <f>MID($D82,SUM($D$1:P$1),Q$1)</f>
        <v>000000000000000</v>
      </c>
      <c r="R82" s="29" t="str">
        <f>MID($D82,SUM($D$1:Q$1),R$1)</f>
        <v>000000000000000</v>
      </c>
      <c r="S82" s="29" t="str">
        <f>MID($D82,SUM($D$1:R$1),S$1)</f>
        <v>000000000000000</v>
      </c>
      <c r="T82" s="14" t="str">
        <f>MID($D82,SUM($D$1:S$1),T$1)</f>
        <v>000000000000000</v>
      </c>
      <c r="U82" s="29" t="str">
        <f>MID($D82,SUM($D$1:T$1),U$1)</f>
        <v>000000000000000</v>
      </c>
      <c r="V82" s="14" t="str">
        <f>MID($D82,SUM($D$1:U$1),V$1)</f>
        <v>PES</v>
      </c>
      <c r="W82" s="14" t="str">
        <f>MID($D82,SUM($D$1:V$1),W$1)</f>
        <v>0001000000</v>
      </c>
      <c r="X82" s="14" t="str">
        <f>MID($D82,SUM($D$1:W$1),X$1)</f>
        <v>1</v>
      </c>
      <c r="Y82" s="14" t="str">
        <f>MID($D82,SUM($D$1:X$1),Y$1)</f>
        <v>0</v>
      </c>
      <c r="Z82" s="14" t="str">
        <f>MID($D82,SUM($D$1:Y$1),Z$1)</f>
        <v>000000000021000</v>
      </c>
      <c r="AA82" s="34" t="str">
        <f>MID($D82,SUM($D$1:Z$1),AA$1)</f>
        <v>000000000000000</v>
      </c>
      <c r="AB82" s="14" t="str">
        <f>MID($D82,SUM($D$1:AA$1),AB$1)</f>
        <v>00000000000</v>
      </c>
      <c r="AC82" s="14" t="str">
        <f>MID($D82,SUM($D$1:AB$1),AC$1)</f>
        <v xml:space="preserve">                              </v>
      </c>
      <c r="AD82" s="14" t="str">
        <f>MID($D82,SUM($D$1:AC$1),AD$1)</f>
        <v>000000000000000</v>
      </c>
      <c r="AE82" s="55"/>
      <c r="AF82" s="58" t="str">
        <f>IF(ISBLANK(AE82),TCOMP[[#This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82" s="38" t="str">
        <f>TCOMP[[#This Row],[TIPO5]]</f>
        <v>FC A</v>
      </c>
      <c r="AH82" s="38">
        <f>IF(LEFT(TCOMP[[#This Row],[PV2]],2)="NC",-TCOMP[[#This Row],[CRED FISC COMPUTABLE]]/100,TCOMP[[#This Row],[CRED FISC COMPUTABLE]]/100)</f>
        <v>210</v>
      </c>
      <c r="AI82" s="39">
        <f>IF(LEFT(TCOMP[[#This Row],[PV2]],2)="NC",-TCOMP[[#This Row],[TOTAL]]/100,TCOMP[[#This Row],[TOTAL]]/100)</f>
        <v>1232</v>
      </c>
    </row>
    <row r="83" spans="1:35" x14ac:dyDescent="0.2">
      <c r="A83" s="48">
        <v>79</v>
      </c>
      <c r="B83" s="19">
        <f>IF(COUNTIF(ERROR1[NUM],TCOMP[[#This Row],[UBIC]])&gt;0,1,0)+IF(COUNTIF(ERROR3[NUM],TCOMP[[#This Row],[UBIC]])&gt;0,1,0)*10</f>
        <v>0</v>
      </c>
      <c r="C83" s="19">
        <f>COUNTIFS(TALIC[TIPO2],TCOMP[[#This Row],[TIPO4]],TALIC[PV],TCOMP[[#This Row],[PV]],TALIC[NUM],TCOMP[[#This Row],[NUM]],TALIC[IDENT VEND],TCOMP[[#This Row],[DOC o CUIT]],TALIC[ERR],"&gt;1")</f>
        <v>0</v>
      </c>
      <c r="D83" s="42" t="s">
        <v>1528</v>
      </c>
      <c r="E83" s="14" t="str">
        <f>MID($D83,SUM($D$1:D$1),E$1)</f>
        <v>20200514</v>
      </c>
      <c r="F83" s="14" t="str">
        <f>MID($D83,SUM($D$1:E$1),F$1)</f>
        <v>001</v>
      </c>
      <c r="G83" s="25" t="str">
        <f>VLOOKUP(TCOMP[[#This Row],[TIPO4]],TIPOFACT[],3,0)</f>
        <v>FC A</v>
      </c>
      <c r="H83" s="14" t="str">
        <f>MID($D83,SUM($D$1:F$1),H$1)</f>
        <v>00001</v>
      </c>
      <c r="I83" s="14" t="str">
        <f>MID($D83,SUM($D$1:H$1),I$1)</f>
        <v>00000000000000999999</v>
      </c>
      <c r="J83" s="14" t="str">
        <f>MID($D83,SUM($D$1:I$1),J$1)</f>
        <v xml:space="preserve">                </v>
      </c>
      <c r="K83" s="14" t="str">
        <f>MID($D83,SUM($D$1:J$1),K$1)</f>
        <v>80</v>
      </c>
      <c r="L83" s="14" t="str">
        <f>MID($D83,SUM($D$1:K$1),L$1)</f>
        <v>00000000099999999999</v>
      </c>
      <c r="M83" s="14" t="str">
        <f>MID($D83,SUM($D$1:L$1),M$1)</f>
        <v xml:space="preserve">                        Prueba</v>
      </c>
      <c r="N83" s="14" t="str">
        <f>MID($D83,SUM($D$1:M$1),N$1)</f>
        <v>000000000123200</v>
      </c>
      <c r="O83" s="14" t="str">
        <f>MID($D83,SUM($D$1:N$1),O$1)</f>
        <v>000000000002200</v>
      </c>
      <c r="P83" s="29" t="str">
        <f>MID($D83,SUM($D$1:O$1),P$1)</f>
        <v>000000000000000</v>
      </c>
      <c r="Q83" s="29" t="str">
        <f>MID($D83,SUM($D$1:P$1),Q$1)</f>
        <v>000000000000000</v>
      </c>
      <c r="R83" s="29" t="str">
        <f>MID($D83,SUM($D$1:Q$1),R$1)</f>
        <v>000000000000000</v>
      </c>
      <c r="S83" s="29" t="str">
        <f>MID($D83,SUM($D$1:R$1),S$1)</f>
        <v>000000000000000</v>
      </c>
      <c r="T83" s="14" t="str">
        <f>MID($D83,SUM($D$1:S$1),T$1)</f>
        <v>000000000000000</v>
      </c>
      <c r="U83" s="29" t="str">
        <f>MID($D83,SUM($D$1:T$1),U$1)</f>
        <v>000000000000000</v>
      </c>
      <c r="V83" s="14" t="str">
        <f>MID($D83,SUM($D$1:U$1),V$1)</f>
        <v>PES</v>
      </c>
      <c r="W83" s="14" t="str">
        <f>MID($D83,SUM($D$1:V$1),W$1)</f>
        <v>0001000000</v>
      </c>
      <c r="X83" s="14" t="str">
        <f>MID($D83,SUM($D$1:W$1),X$1)</f>
        <v>1</v>
      </c>
      <c r="Y83" s="14" t="str">
        <f>MID($D83,SUM($D$1:X$1),Y$1)</f>
        <v>0</v>
      </c>
      <c r="Z83" s="14" t="str">
        <f>MID($D83,SUM($D$1:Y$1),Z$1)</f>
        <v>000000000021000</v>
      </c>
      <c r="AA83" s="34" t="str">
        <f>MID($D83,SUM($D$1:Z$1),AA$1)</f>
        <v>000000000000000</v>
      </c>
      <c r="AB83" s="14" t="str">
        <f>MID($D83,SUM($D$1:AA$1),AB$1)</f>
        <v>00000000000</v>
      </c>
      <c r="AC83" s="14" t="str">
        <f>MID($D83,SUM($D$1:AB$1),AC$1)</f>
        <v xml:space="preserve">                              </v>
      </c>
      <c r="AD83" s="14" t="str">
        <f>MID($D83,SUM($D$1:AC$1),AD$1)</f>
        <v>000000000000000</v>
      </c>
      <c r="AE83" s="55"/>
      <c r="AF83" s="58" t="str">
        <f>IF(ISBLANK(AE83),TCOMP[[#This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83" s="38" t="str">
        <f>TCOMP[[#This Row],[TIPO5]]</f>
        <v>FC A</v>
      </c>
      <c r="AH83" s="38">
        <f>IF(LEFT(TCOMP[[#This Row],[PV2]],2)="NC",-TCOMP[[#This Row],[CRED FISC COMPUTABLE]]/100,TCOMP[[#This Row],[CRED FISC COMPUTABLE]]/100)</f>
        <v>210</v>
      </c>
      <c r="AI83" s="39">
        <f>IF(LEFT(TCOMP[[#This Row],[PV2]],2)="NC",-TCOMP[[#This Row],[TOTAL]]/100,TCOMP[[#This Row],[TOTAL]]/100)</f>
        <v>1232</v>
      </c>
    </row>
    <row r="84" spans="1:35" x14ac:dyDescent="0.2">
      <c r="A84" s="48">
        <v>80</v>
      </c>
      <c r="B84" s="19">
        <f>IF(COUNTIF(ERROR1[NUM],TCOMP[[#This Row],[UBIC]])&gt;0,1,0)+IF(COUNTIF(ERROR3[NUM],TCOMP[[#This Row],[UBIC]])&gt;0,1,0)*10</f>
        <v>0</v>
      </c>
      <c r="C84" s="19">
        <f>COUNTIFS(TALIC[TIPO2],TCOMP[[#This Row],[TIPO4]],TALIC[PV],TCOMP[[#This Row],[PV]],TALIC[NUM],TCOMP[[#This Row],[NUM]],TALIC[IDENT VEND],TCOMP[[#This Row],[DOC o CUIT]],TALIC[ERR],"&gt;1")</f>
        <v>0</v>
      </c>
      <c r="D84" s="42" t="s">
        <v>1528</v>
      </c>
      <c r="E84" s="14" t="str">
        <f>MID($D84,SUM($D$1:D$1),E$1)</f>
        <v>20200514</v>
      </c>
      <c r="F84" s="14" t="str">
        <f>MID($D84,SUM($D$1:E$1),F$1)</f>
        <v>001</v>
      </c>
      <c r="G84" s="25" t="str">
        <f>VLOOKUP(TCOMP[[#This Row],[TIPO4]],TIPOFACT[],3,0)</f>
        <v>FC A</v>
      </c>
      <c r="H84" s="14" t="str">
        <f>MID($D84,SUM($D$1:F$1),H$1)</f>
        <v>00001</v>
      </c>
      <c r="I84" s="14" t="str">
        <f>MID($D84,SUM($D$1:H$1),I$1)</f>
        <v>00000000000000999999</v>
      </c>
      <c r="J84" s="14" t="str">
        <f>MID($D84,SUM($D$1:I$1),J$1)</f>
        <v xml:space="preserve">                </v>
      </c>
      <c r="K84" s="14" t="str">
        <f>MID($D84,SUM($D$1:J$1),K$1)</f>
        <v>80</v>
      </c>
      <c r="L84" s="14" t="str">
        <f>MID($D84,SUM($D$1:K$1),L$1)</f>
        <v>00000000099999999999</v>
      </c>
      <c r="M84" s="14" t="str">
        <f>MID($D84,SUM($D$1:L$1),M$1)</f>
        <v xml:space="preserve">                        Prueba</v>
      </c>
      <c r="N84" s="14" t="str">
        <f>MID($D84,SUM($D$1:M$1),N$1)</f>
        <v>000000000123200</v>
      </c>
      <c r="O84" s="14" t="str">
        <f>MID($D84,SUM($D$1:N$1),O$1)</f>
        <v>000000000002200</v>
      </c>
      <c r="P84" s="29" t="str">
        <f>MID($D84,SUM($D$1:O$1),P$1)</f>
        <v>000000000000000</v>
      </c>
      <c r="Q84" s="29" t="str">
        <f>MID($D84,SUM($D$1:P$1),Q$1)</f>
        <v>000000000000000</v>
      </c>
      <c r="R84" s="29" t="str">
        <f>MID($D84,SUM($D$1:Q$1),R$1)</f>
        <v>000000000000000</v>
      </c>
      <c r="S84" s="29" t="str">
        <f>MID($D84,SUM($D$1:R$1),S$1)</f>
        <v>000000000000000</v>
      </c>
      <c r="T84" s="14" t="str">
        <f>MID($D84,SUM($D$1:S$1),T$1)</f>
        <v>000000000000000</v>
      </c>
      <c r="U84" s="29" t="str">
        <f>MID($D84,SUM($D$1:T$1),U$1)</f>
        <v>000000000000000</v>
      </c>
      <c r="V84" s="14" t="str">
        <f>MID($D84,SUM($D$1:U$1),V$1)</f>
        <v>PES</v>
      </c>
      <c r="W84" s="14" t="str">
        <f>MID($D84,SUM($D$1:V$1),W$1)</f>
        <v>0001000000</v>
      </c>
      <c r="X84" s="14" t="str">
        <f>MID($D84,SUM($D$1:W$1),X$1)</f>
        <v>1</v>
      </c>
      <c r="Y84" s="14" t="str">
        <f>MID($D84,SUM($D$1:X$1),Y$1)</f>
        <v>0</v>
      </c>
      <c r="Z84" s="14" t="str">
        <f>MID($D84,SUM($D$1:Y$1),Z$1)</f>
        <v>000000000021000</v>
      </c>
      <c r="AA84" s="34" t="str">
        <f>MID($D84,SUM($D$1:Z$1),AA$1)</f>
        <v>000000000000000</v>
      </c>
      <c r="AB84" s="14" t="str">
        <f>MID($D84,SUM($D$1:AA$1),AB$1)</f>
        <v>00000000000</v>
      </c>
      <c r="AC84" s="14" t="str">
        <f>MID($D84,SUM($D$1:AB$1),AC$1)</f>
        <v xml:space="preserve">                              </v>
      </c>
      <c r="AD84" s="14" t="str">
        <f>MID($D84,SUM($D$1:AC$1),AD$1)</f>
        <v>000000000000000</v>
      </c>
      <c r="AE84" s="55"/>
      <c r="AF84" s="58" t="str">
        <f>IF(ISBLANK(AE84),TCOMP[[#This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84" s="38" t="str">
        <f>TCOMP[[#This Row],[TIPO5]]</f>
        <v>FC A</v>
      </c>
      <c r="AH84" s="38">
        <f>IF(LEFT(TCOMP[[#This Row],[PV2]],2)="NC",-TCOMP[[#This Row],[CRED FISC COMPUTABLE]]/100,TCOMP[[#This Row],[CRED FISC COMPUTABLE]]/100)</f>
        <v>210</v>
      </c>
      <c r="AI84" s="39">
        <f>IF(LEFT(TCOMP[[#This Row],[PV2]],2)="NC",-TCOMP[[#This Row],[TOTAL]]/100,TCOMP[[#This Row],[TOTAL]]/100)</f>
        <v>1232</v>
      </c>
    </row>
    <row r="85" spans="1:35" x14ac:dyDescent="0.2">
      <c r="A85" s="48">
        <v>81</v>
      </c>
      <c r="B85" s="19">
        <f>IF(COUNTIF(ERROR1[NUM],TCOMP[[#This Row],[UBIC]])&gt;0,1,0)+IF(COUNTIF(ERROR3[NUM],TCOMP[[#This Row],[UBIC]])&gt;0,1,0)*10</f>
        <v>0</v>
      </c>
      <c r="C85" s="19">
        <f>COUNTIFS(TALIC[TIPO2],TCOMP[[#This Row],[TIPO4]],TALIC[PV],TCOMP[[#This Row],[PV]],TALIC[NUM],TCOMP[[#This Row],[NUM]],TALIC[IDENT VEND],TCOMP[[#This Row],[DOC o CUIT]],TALIC[ERR],"&gt;1")</f>
        <v>0</v>
      </c>
      <c r="D85" s="42" t="s">
        <v>1528</v>
      </c>
      <c r="E85" s="14" t="str">
        <f>MID($D85,SUM($D$1:D$1),E$1)</f>
        <v>20200514</v>
      </c>
      <c r="F85" s="14" t="str">
        <f>MID($D85,SUM($D$1:E$1),F$1)</f>
        <v>001</v>
      </c>
      <c r="G85" s="25" t="str">
        <f>VLOOKUP(TCOMP[[#This Row],[TIPO4]],TIPOFACT[],3,0)</f>
        <v>FC A</v>
      </c>
      <c r="H85" s="14" t="str">
        <f>MID($D85,SUM($D$1:F$1),H$1)</f>
        <v>00001</v>
      </c>
      <c r="I85" s="14" t="str">
        <f>MID($D85,SUM($D$1:H$1),I$1)</f>
        <v>00000000000000999999</v>
      </c>
      <c r="J85" s="14" t="str">
        <f>MID($D85,SUM($D$1:I$1),J$1)</f>
        <v xml:space="preserve">                </v>
      </c>
      <c r="K85" s="14" t="str">
        <f>MID($D85,SUM($D$1:J$1),K$1)</f>
        <v>80</v>
      </c>
      <c r="L85" s="14" t="str">
        <f>MID($D85,SUM($D$1:K$1),L$1)</f>
        <v>00000000099999999999</v>
      </c>
      <c r="M85" s="14" t="str">
        <f>MID($D85,SUM($D$1:L$1),M$1)</f>
        <v xml:space="preserve">                        Prueba</v>
      </c>
      <c r="N85" s="14" t="str">
        <f>MID($D85,SUM($D$1:M$1),N$1)</f>
        <v>000000000123200</v>
      </c>
      <c r="O85" s="14" t="str">
        <f>MID($D85,SUM($D$1:N$1),O$1)</f>
        <v>000000000002200</v>
      </c>
      <c r="P85" s="29" t="str">
        <f>MID($D85,SUM($D$1:O$1),P$1)</f>
        <v>000000000000000</v>
      </c>
      <c r="Q85" s="29" t="str">
        <f>MID($D85,SUM($D$1:P$1),Q$1)</f>
        <v>000000000000000</v>
      </c>
      <c r="R85" s="29" t="str">
        <f>MID($D85,SUM($D$1:Q$1),R$1)</f>
        <v>000000000000000</v>
      </c>
      <c r="S85" s="29" t="str">
        <f>MID($D85,SUM($D$1:R$1),S$1)</f>
        <v>000000000000000</v>
      </c>
      <c r="T85" s="14" t="str">
        <f>MID($D85,SUM($D$1:S$1),T$1)</f>
        <v>000000000000000</v>
      </c>
      <c r="U85" s="29" t="str">
        <f>MID($D85,SUM($D$1:T$1),U$1)</f>
        <v>000000000000000</v>
      </c>
      <c r="V85" s="14" t="str">
        <f>MID($D85,SUM($D$1:U$1),V$1)</f>
        <v>PES</v>
      </c>
      <c r="W85" s="14" t="str">
        <f>MID($D85,SUM($D$1:V$1),W$1)</f>
        <v>0001000000</v>
      </c>
      <c r="X85" s="14" t="str">
        <f>MID($D85,SUM($D$1:W$1),X$1)</f>
        <v>1</v>
      </c>
      <c r="Y85" s="14" t="str">
        <f>MID($D85,SUM($D$1:X$1),Y$1)</f>
        <v>0</v>
      </c>
      <c r="Z85" s="14" t="str">
        <f>MID($D85,SUM($D$1:Y$1),Z$1)</f>
        <v>000000000021000</v>
      </c>
      <c r="AA85" s="34" t="str">
        <f>MID($D85,SUM($D$1:Z$1),AA$1)</f>
        <v>000000000000000</v>
      </c>
      <c r="AB85" s="14" t="str">
        <f>MID($D85,SUM($D$1:AA$1),AB$1)</f>
        <v>00000000000</v>
      </c>
      <c r="AC85" s="14" t="str">
        <f>MID($D85,SUM($D$1:AB$1),AC$1)</f>
        <v xml:space="preserve">                              </v>
      </c>
      <c r="AD85" s="14" t="str">
        <f>MID($D85,SUM($D$1:AC$1),AD$1)</f>
        <v>000000000000000</v>
      </c>
      <c r="AE85" s="55"/>
      <c r="AF85" s="58" t="str">
        <f>IF(ISBLANK(AE85),TCOMP[[#This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85" s="38" t="str">
        <f>TCOMP[[#This Row],[TIPO5]]</f>
        <v>FC A</v>
      </c>
      <c r="AH85" s="38">
        <f>IF(LEFT(TCOMP[[#This Row],[PV2]],2)="NC",-TCOMP[[#This Row],[CRED FISC COMPUTABLE]]/100,TCOMP[[#This Row],[CRED FISC COMPUTABLE]]/100)</f>
        <v>210</v>
      </c>
      <c r="AI85" s="39">
        <f>IF(LEFT(TCOMP[[#This Row],[PV2]],2)="NC",-TCOMP[[#This Row],[TOTAL]]/100,TCOMP[[#This Row],[TOTAL]]/100)</f>
        <v>1232</v>
      </c>
    </row>
    <row r="86" spans="1:35" x14ac:dyDescent="0.2">
      <c r="A86" s="48">
        <v>82</v>
      </c>
      <c r="B86" s="19">
        <f>IF(COUNTIF(ERROR1[NUM],TCOMP[[#This Row],[UBIC]])&gt;0,1,0)+IF(COUNTIF(ERROR3[NUM],TCOMP[[#This Row],[UBIC]])&gt;0,1,0)*10</f>
        <v>0</v>
      </c>
      <c r="C86" s="19">
        <f>COUNTIFS(TALIC[TIPO2],TCOMP[[#This Row],[TIPO4]],TALIC[PV],TCOMP[[#This Row],[PV]],TALIC[NUM],TCOMP[[#This Row],[NUM]],TALIC[IDENT VEND],TCOMP[[#This Row],[DOC o CUIT]],TALIC[ERR],"&gt;1")</f>
        <v>0</v>
      </c>
      <c r="D86" s="42" t="s">
        <v>1528</v>
      </c>
      <c r="E86" s="14" t="str">
        <f>MID($D86,SUM($D$1:D$1),E$1)</f>
        <v>20200514</v>
      </c>
      <c r="F86" s="14" t="str">
        <f>MID($D86,SUM($D$1:E$1),F$1)</f>
        <v>001</v>
      </c>
      <c r="G86" s="25" t="str">
        <f>VLOOKUP(TCOMP[[#This Row],[TIPO4]],TIPOFACT[],3,0)</f>
        <v>FC A</v>
      </c>
      <c r="H86" s="14" t="str">
        <f>MID($D86,SUM($D$1:F$1),H$1)</f>
        <v>00001</v>
      </c>
      <c r="I86" s="14" t="str">
        <f>MID($D86,SUM($D$1:H$1),I$1)</f>
        <v>00000000000000999999</v>
      </c>
      <c r="J86" s="14" t="str">
        <f>MID($D86,SUM($D$1:I$1),J$1)</f>
        <v xml:space="preserve">                </v>
      </c>
      <c r="K86" s="14" t="str">
        <f>MID($D86,SUM($D$1:J$1),K$1)</f>
        <v>80</v>
      </c>
      <c r="L86" s="14" t="str">
        <f>MID($D86,SUM($D$1:K$1),L$1)</f>
        <v>00000000099999999999</v>
      </c>
      <c r="M86" s="14" t="str">
        <f>MID($D86,SUM($D$1:L$1),M$1)</f>
        <v xml:space="preserve">                        Prueba</v>
      </c>
      <c r="N86" s="14" t="str">
        <f>MID($D86,SUM($D$1:M$1),N$1)</f>
        <v>000000000123200</v>
      </c>
      <c r="O86" s="14" t="str">
        <f>MID($D86,SUM($D$1:N$1),O$1)</f>
        <v>000000000002200</v>
      </c>
      <c r="P86" s="29" t="str">
        <f>MID($D86,SUM($D$1:O$1),P$1)</f>
        <v>000000000000000</v>
      </c>
      <c r="Q86" s="29" t="str">
        <f>MID($D86,SUM($D$1:P$1),Q$1)</f>
        <v>000000000000000</v>
      </c>
      <c r="R86" s="29" t="str">
        <f>MID($D86,SUM($D$1:Q$1),R$1)</f>
        <v>000000000000000</v>
      </c>
      <c r="S86" s="29" t="str">
        <f>MID($D86,SUM($D$1:R$1),S$1)</f>
        <v>000000000000000</v>
      </c>
      <c r="T86" s="14" t="str">
        <f>MID($D86,SUM($D$1:S$1),T$1)</f>
        <v>000000000000000</v>
      </c>
      <c r="U86" s="29" t="str">
        <f>MID($D86,SUM($D$1:T$1),U$1)</f>
        <v>000000000000000</v>
      </c>
      <c r="V86" s="14" t="str">
        <f>MID($D86,SUM($D$1:U$1),V$1)</f>
        <v>PES</v>
      </c>
      <c r="W86" s="14" t="str">
        <f>MID($D86,SUM($D$1:V$1),W$1)</f>
        <v>0001000000</v>
      </c>
      <c r="X86" s="14" t="str">
        <f>MID($D86,SUM($D$1:W$1),X$1)</f>
        <v>1</v>
      </c>
      <c r="Y86" s="14" t="str">
        <f>MID($D86,SUM($D$1:X$1),Y$1)</f>
        <v>0</v>
      </c>
      <c r="Z86" s="14" t="str">
        <f>MID($D86,SUM($D$1:Y$1),Z$1)</f>
        <v>000000000021000</v>
      </c>
      <c r="AA86" s="34" t="str">
        <f>MID($D86,SUM($D$1:Z$1),AA$1)</f>
        <v>000000000000000</v>
      </c>
      <c r="AB86" s="14" t="str">
        <f>MID($D86,SUM($D$1:AA$1),AB$1)</f>
        <v>00000000000</v>
      </c>
      <c r="AC86" s="14" t="str">
        <f>MID($D86,SUM($D$1:AB$1),AC$1)</f>
        <v xml:space="preserve">                              </v>
      </c>
      <c r="AD86" s="14" t="str">
        <f>MID($D86,SUM($D$1:AC$1),AD$1)</f>
        <v>000000000000000</v>
      </c>
      <c r="AE86" s="55"/>
      <c r="AF86" s="58" t="str">
        <f>IF(ISBLANK(AE86),TCOMP[[#This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86" s="38" t="str">
        <f>TCOMP[[#This Row],[TIPO5]]</f>
        <v>FC A</v>
      </c>
      <c r="AH86" s="38">
        <f>IF(LEFT(TCOMP[[#This Row],[PV2]],2)="NC",-TCOMP[[#This Row],[CRED FISC COMPUTABLE]]/100,TCOMP[[#This Row],[CRED FISC COMPUTABLE]]/100)</f>
        <v>210</v>
      </c>
      <c r="AI86" s="39">
        <f>IF(LEFT(TCOMP[[#This Row],[PV2]],2)="NC",-TCOMP[[#This Row],[TOTAL]]/100,TCOMP[[#This Row],[TOTAL]]/100)</f>
        <v>1232</v>
      </c>
    </row>
    <row r="87" spans="1:35" x14ac:dyDescent="0.2">
      <c r="A87" s="48">
        <v>83</v>
      </c>
      <c r="B87" s="19">
        <f>IF(COUNTIF(ERROR1[NUM],TCOMP[[#This Row],[UBIC]])&gt;0,1,0)+IF(COUNTIF(ERROR3[NUM],TCOMP[[#This Row],[UBIC]])&gt;0,1,0)*10</f>
        <v>0</v>
      </c>
      <c r="C87" s="19">
        <f>COUNTIFS(TALIC[TIPO2],TCOMP[[#This Row],[TIPO4]],TALIC[PV],TCOMP[[#This Row],[PV]],TALIC[NUM],TCOMP[[#This Row],[NUM]],TALIC[IDENT VEND],TCOMP[[#This Row],[DOC o CUIT]],TALIC[ERR],"&gt;1")</f>
        <v>0</v>
      </c>
      <c r="D87" s="42" t="s">
        <v>1528</v>
      </c>
      <c r="E87" s="14" t="str">
        <f>MID($D87,SUM($D$1:D$1),E$1)</f>
        <v>20200514</v>
      </c>
      <c r="F87" s="14" t="str">
        <f>MID($D87,SUM($D$1:E$1),F$1)</f>
        <v>001</v>
      </c>
      <c r="G87" s="25" t="str">
        <f>VLOOKUP(TCOMP[[#This Row],[TIPO4]],TIPOFACT[],3,0)</f>
        <v>FC A</v>
      </c>
      <c r="H87" s="14" t="str">
        <f>MID($D87,SUM($D$1:F$1),H$1)</f>
        <v>00001</v>
      </c>
      <c r="I87" s="14" t="str">
        <f>MID($D87,SUM($D$1:H$1),I$1)</f>
        <v>00000000000000999999</v>
      </c>
      <c r="J87" s="14" t="str">
        <f>MID($D87,SUM($D$1:I$1),J$1)</f>
        <v xml:space="preserve">                </v>
      </c>
      <c r="K87" s="14" t="str">
        <f>MID($D87,SUM($D$1:J$1),K$1)</f>
        <v>80</v>
      </c>
      <c r="L87" s="14" t="str">
        <f>MID($D87,SUM($D$1:K$1),L$1)</f>
        <v>00000000099999999999</v>
      </c>
      <c r="M87" s="14" t="str">
        <f>MID($D87,SUM($D$1:L$1),M$1)</f>
        <v xml:space="preserve">                        Prueba</v>
      </c>
      <c r="N87" s="14" t="str">
        <f>MID($D87,SUM($D$1:M$1),N$1)</f>
        <v>000000000123200</v>
      </c>
      <c r="O87" s="14" t="str">
        <f>MID($D87,SUM($D$1:N$1),O$1)</f>
        <v>000000000002200</v>
      </c>
      <c r="P87" s="29" t="str">
        <f>MID($D87,SUM($D$1:O$1),P$1)</f>
        <v>000000000000000</v>
      </c>
      <c r="Q87" s="29" t="str">
        <f>MID($D87,SUM($D$1:P$1),Q$1)</f>
        <v>000000000000000</v>
      </c>
      <c r="R87" s="29" t="str">
        <f>MID($D87,SUM($D$1:Q$1),R$1)</f>
        <v>000000000000000</v>
      </c>
      <c r="S87" s="29" t="str">
        <f>MID($D87,SUM($D$1:R$1),S$1)</f>
        <v>000000000000000</v>
      </c>
      <c r="T87" s="14" t="str">
        <f>MID($D87,SUM($D$1:S$1),T$1)</f>
        <v>000000000000000</v>
      </c>
      <c r="U87" s="29" t="str">
        <f>MID($D87,SUM($D$1:T$1),U$1)</f>
        <v>000000000000000</v>
      </c>
      <c r="V87" s="14" t="str">
        <f>MID($D87,SUM($D$1:U$1),V$1)</f>
        <v>PES</v>
      </c>
      <c r="W87" s="14" t="str">
        <f>MID($D87,SUM($D$1:V$1),W$1)</f>
        <v>0001000000</v>
      </c>
      <c r="X87" s="14" t="str">
        <f>MID($D87,SUM($D$1:W$1),X$1)</f>
        <v>1</v>
      </c>
      <c r="Y87" s="14" t="str">
        <f>MID($D87,SUM($D$1:X$1),Y$1)</f>
        <v>0</v>
      </c>
      <c r="Z87" s="14" t="str">
        <f>MID($D87,SUM($D$1:Y$1),Z$1)</f>
        <v>000000000021000</v>
      </c>
      <c r="AA87" s="34" t="str">
        <f>MID($D87,SUM($D$1:Z$1),AA$1)</f>
        <v>000000000000000</v>
      </c>
      <c r="AB87" s="14" t="str">
        <f>MID($D87,SUM($D$1:AA$1),AB$1)</f>
        <v>00000000000</v>
      </c>
      <c r="AC87" s="14" t="str">
        <f>MID($D87,SUM($D$1:AB$1),AC$1)</f>
        <v xml:space="preserve">                              </v>
      </c>
      <c r="AD87" s="14" t="str">
        <f>MID($D87,SUM($D$1:AC$1),AD$1)</f>
        <v>000000000000000</v>
      </c>
      <c r="AE87" s="55"/>
      <c r="AF87" s="58" t="str">
        <f>IF(ISBLANK(AE87),TCOMP[[#This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87" s="38" t="str">
        <f>TCOMP[[#This Row],[TIPO5]]</f>
        <v>FC A</v>
      </c>
      <c r="AH87" s="38">
        <f>IF(LEFT(TCOMP[[#This Row],[PV2]],2)="NC",-TCOMP[[#This Row],[CRED FISC COMPUTABLE]]/100,TCOMP[[#This Row],[CRED FISC COMPUTABLE]]/100)</f>
        <v>210</v>
      </c>
      <c r="AI87" s="39">
        <f>IF(LEFT(TCOMP[[#This Row],[PV2]],2)="NC",-TCOMP[[#This Row],[TOTAL]]/100,TCOMP[[#This Row],[TOTAL]]/100)</f>
        <v>1232</v>
      </c>
    </row>
    <row r="88" spans="1:35" x14ac:dyDescent="0.2">
      <c r="A88" s="48">
        <v>84</v>
      </c>
      <c r="B88" s="19">
        <f>IF(COUNTIF(ERROR1[NUM],TCOMP[[#This Row],[UBIC]])&gt;0,1,0)+IF(COUNTIF(ERROR3[NUM],TCOMP[[#This Row],[UBIC]])&gt;0,1,0)*10</f>
        <v>0</v>
      </c>
      <c r="C88" s="19">
        <f>COUNTIFS(TALIC[TIPO2],TCOMP[[#This Row],[TIPO4]],TALIC[PV],TCOMP[[#This Row],[PV]],TALIC[NUM],TCOMP[[#This Row],[NUM]],TALIC[IDENT VEND],TCOMP[[#This Row],[DOC o CUIT]],TALIC[ERR],"&gt;1")</f>
        <v>0</v>
      </c>
      <c r="D88" s="42" t="s">
        <v>1528</v>
      </c>
      <c r="E88" s="14" t="str">
        <f>MID($D88,SUM($D$1:D$1),E$1)</f>
        <v>20200514</v>
      </c>
      <c r="F88" s="14" t="str">
        <f>MID($D88,SUM($D$1:E$1),F$1)</f>
        <v>001</v>
      </c>
      <c r="G88" s="25" t="str">
        <f>VLOOKUP(TCOMP[[#This Row],[TIPO4]],TIPOFACT[],3,0)</f>
        <v>FC A</v>
      </c>
      <c r="H88" s="14" t="str">
        <f>MID($D88,SUM($D$1:F$1),H$1)</f>
        <v>00001</v>
      </c>
      <c r="I88" s="14" t="str">
        <f>MID($D88,SUM($D$1:H$1),I$1)</f>
        <v>00000000000000999999</v>
      </c>
      <c r="J88" s="14" t="str">
        <f>MID($D88,SUM($D$1:I$1),J$1)</f>
        <v xml:space="preserve">                </v>
      </c>
      <c r="K88" s="14" t="str">
        <f>MID($D88,SUM($D$1:J$1),K$1)</f>
        <v>80</v>
      </c>
      <c r="L88" s="14" t="str">
        <f>MID($D88,SUM($D$1:K$1),L$1)</f>
        <v>00000000099999999999</v>
      </c>
      <c r="M88" s="14" t="str">
        <f>MID($D88,SUM($D$1:L$1),M$1)</f>
        <v xml:space="preserve">                        Prueba</v>
      </c>
      <c r="N88" s="14" t="str">
        <f>MID($D88,SUM($D$1:M$1),N$1)</f>
        <v>000000000123200</v>
      </c>
      <c r="O88" s="14" t="str">
        <f>MID($D88,SUM($D$1:N$1),O$1)</f>
        <v>000000000002200</v>
      </c>
      <c r="P88" s="29" t="str">
        <f>MID($D88,SUM($D$1:O$1),P$1)</f>
        <v>000000000000000</v>
      </c>
      <c r="Q88" s="29" t="str">
        <f>MID($D88,SUM($D$1:P$1),Q$1)</f>
        <v>000000000000000</v>
      </c>
      <c r="R88" s="29" t="str">
        <f>MID($D88,SUM($D$1:Q$1),R$1)</f>
        <v>000000000000000</v>
      </c>
      <c r="S88" s="29" t="str">
        <f>MID($D88,SUM($D$1:R$1),S$1)</f>
        <v>000000000000000</v>
      </c>
      <c r="T88" s="14" t="str">
        <f>MID($D88,SUM($D$1:S$1),T$1)</f>
        <v>000000000000000</v>
      </c>
      <c r="U88" s="29" t="str">
        <f>MID($D88,SUM($D$1:T$1),U$1)</f>
        <v>000000000000000</v>
      </c>
      <c r="V88" s="14" t="str">
        <f>MID($D88,SUM($D$1:U$1),V$1)</f>
        <v>PES</v>
      </c>
      <c r="W88" s="14" t="str">
        <f>MID($D88,SUM($D$1:V$1),W$1)</f>
        <v>0001000000</v>
      </c>
      <c r="X88" s="14" t="str">
        <f>MID($D88,SUM($D$1:W$1),X$1)</f>
        <v>1</v>
      </c>
      <c r="Y88" s="14" t="str">
        <f>MID($D88,SUM($D$1:X$1),Y$1)</f>
        <v>0</v>
      </c>
      <c r="Z88" s="14" t="str">
        <f>MID($D88,SUM($D$1:Y$1),Z$1)</f>
        <v>000000000021000</v>
      </c>
      <c r="AA88" s="34" t="str">
        <f>MID($D88,SUM($D$1:Z$1),AA$1)</f>
        <v>000000000000000</v>
      </c>
      <c r="AB88" s="14" t="str">
        <f>MID($D88,SUM($D$1:AA$1),AB$1)</f>
        <v>00000000000</v>
      </c>
      <c r="AC88" s="14" t="str">
        <f>MID($D88,SUM($D$1:AB$1),AC$1)</f>
        <v xml:space="preserve">                              </v>
      </c>
      <c r="AD88" s="14" t="str">
        <f>MID($D88,SUM($D$1:AC$1),AD$1)</f>
        <v>000000000000000</v>
      </c>
      <c r="AE88" s="55"/>
      <c r="AF88" s="58" t="str">
        <f>IF(ISBLANK(AE88),TCOMP[[#This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88" s="38" t="str">
        <f>TCOMP[[#This Row],[TIPO5]]</f>
        <v>FC A</v>
      </c>
      <c r="AH88" s="38">
        <f>IF(LEFT(TCOMP[[#This Row],[PV2]],2)="NC",-TCOMP[[#This Row],[CRED FISC COMPUTABLE]]/100,TCOMP[[#This Row],[CRED FISC COMPUTABLE]]/100)</f>
        <v>210</v>
      </c>
      <c r="AI88" s="39">
        <f>IF(LEFT(TCOMP[[#This Row],[PV2]],2)="NC",-TCOMP[[#This Row],[TOTAL]]/100,TCOMP[[#This Row],[TOTAL]]/100)</f>
        <v>1232</v>
      </c>
    </row>
    <row r="89" spans="1:35" x14ac:dyDescent="0.2">
      <c r="A89" s="48">
        <v>85</v>
      </c>
      <c r="B89" s="19">
        <f>IF(COUNTIF(ERROR1[NUM],TCOMP[[#This Row],[UBIC]])&gt;0,1,0)+IF(COUNTIF(ERROR3[NUM],TCOMP[[#This Row],[UBIC]])&gt;0,1,0)*10</f>
        <v>0</v>
      </c>
      <c r="C89" s="19">
        <f>COUNTIFS(TALIC[TIPO2],TCOMP[[#This Row],[TIPO4]],TALIC[PV],TCOMP[[#This Row],[PV]],TALIC[NUM],TCOMP[[#This Row],[NUM]],TALIC[IDENT VEND],TCOMP[[#This Row],[DOC o CUIT]],TALIC[ERR],"&gt;1")</f>
        <v>0</v>
      </c>
      <c r="D89" s="42" t="s">
        <v>1528</v>
      </c>
      <c r="E89" s="14" t="str">
        <f>MID($D89,SUM($D$1:D$1),E$1)</f>
        <v>20200514</v>
      </c>
      <c r="F89" s="14" t="str">
        <f>MID($D89,SUM($D$1:E$1),F$1)</f>
        <v>001</v>
      </c>
      <c r="G89" s="25" t="str">
        <f>VLOOKUP(TCOMP[[#This Row],[TIPO4]],TIPOFACT[],3,0)</f>
        <v>FC A</v>
      </c>
      <c r="H89" s="14" t="str">
        <f>MID($D89,SUM($D$1:F$1),H$1)</f>
        <v>00001</v>
      </c>
      <c r="I89" s="14" t="str">
        <f>MID($D89,SUM($D$1:H$1),I$1)</f>
        <v>00000000000000999999</v>
      </c>
      <c r="J89" s="14" t="str">
        <f>MID($D89,SUM($D$1:I$1),J$1)</f>
        <v xml:space="preserve">                </v>
      </c>
      <c r="K89" s="14" t="str">
        <f>MID($D89,SUM($D$1:J$1),K$1)</f>
        <v>80</v>
      </c>
      <c r="L89" s="14" t="str">
        <f>MID($D89,SUM($D$1:K$1),L$1)</f>
        <v>00000000099999999999</v>
      </c>
      <c r="M89" s="14" t="str">
        <f>MID($D89,SUM($D$1:L$1),M$1)</f>
        <v xml:space="preserve">                        Prueba</v>
      </c>
      <c r="N89" s="14" t="str">
        <f>MID($D89,SUM($D$1:M$1),N$1)</f>
        <v>000000000123200</v>
      </c>
      <c r="O89" s="14" t="str">
        <f>MID($D89,SUM($D$1:N$1),O$1)</f>
        <v>000000000002200</v>
      </c>
      <c r="P89" s="29" t="str">
        <f>MID($D89,SUM($D$1:O$1),P$1)</f>
        <v>000000000000000</v>
      </c>
      <c r="Q89" s="29" t="str">
        <f>MID($D89,SUM($D$1:P$1),Q$1)</f>
        <v>000000000000000</v>
      </c>
      <c r="R89" s="29" t="str">
        <f>MID($D89,SUM($D$1:Q$1),R$1)</f>
        <v>000000000000000</v>
      </c>
      <c r="S89" s="29" t="str">
        <f>MID($D89,SUM($D$1:R$1),S$1)</f>
        <v>000000000000000</v>
      </c>
      <c r="T89" s="14" t="str">
        <f>MID($D89,SUM($D$1:S$1),T$1)</f>
        <v>000000000000000</v>
      </c>
      <c r="U89" s="29" t="str">
        <f>MID($D89,SUM($D$1:T$1),U$1)</f>
        <v>000000000000000</v>
      </c>
      <c r="V89" s="14" t="str">
        <f>MID($D89,SUM($D$1:U$1),V$1)</f>
        <v>PES</v>
      </c>
      <c r="W89" s="14" t="str">
        <f>MID($D89,SUM($D$1:V$1),W$1)</f>
        <v>0001000000</v>
      </c>
      <c r="X89" s="14" t="str">
        <f>MID($D89,SUM($D$1:W$1),X$1)</f>
        <v>1</v>
      </c>
      <c r="Y89" s="14" t="str">
        <f>MID($D89,SUM($D$1:X$1),Y$1)</f>
        <v>0</v>
      </c>
      <c r="Z89" s="14" t="str">
        <f>MID($D89,SUM($D$1:Y$1),Z$1)</f>
        <v>000000000021000</v>
      </c>
      <c r="AA89" s="34" t="str">
        <f>MID($D89,SUM($D$1:Z$1),AA$1)</f>
        <v>000000000000000</v>
      </c>
      <c r="AB89" s="14" t="str">
        <f>MID($D89,SUM($D$1:AA$1),AB$1)</f>
        <v>00000000000</v>
      </c>
      <c r="AC89" s="14" t="str">
        <f>MID($D89,SUM($D$1:AB$1),AC$1)</f>
        <v xml:space="preserve">                              </v>
      </c>
      <c r="AD89" s="14" t="str">
        <f>MID($D89,SUM($D$1:AC$1),AD$1)</f>
        <v>000000000000000</v>
      </c>
      <c r="AE89" s="55"/>
      <c r="AF89" s="58" t="str">
        <f>IF(ISBLANK(AE89),TCOMP[[#This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89" s="38" t="str">
        <f>TCOMP[[#This Row],[TIPO5]]</f>
        <v>FC A</v>
      </c>
      <c r="AH89" s="38">
        <f>IF(LEFT(TCOMP[[#This Row],[PV2]],2)="NC",-TCOMP[[#This Row],[CRED FISC COMPUTABLE]]/100,TCOMP[[#This Row],[CRED FISC COMPUTABLE]]/100)</f>
        <v>210</v>
      </c>
      <c r="AI89" s="39">
        <f>IF(LEFT(TCOMP[[#This Row],[PV2]],2)="NC",-TCOMP[[#This Row],[TOTAL]]/100,TCOMP[[#This Row],[TOTAL]]/100)</f>
        <v>1232</v>
      </c>
    </row>
    <row r="90" spans="1:35" x14ac:dyDescent="0.2">
      <c r="A90" s="48">
        <v>86</v>
      </c>
      <c r="B90" s="19">
        <f>IF(COUNTIF(ERROR1[NUM],TCOMP[[#This Row],[UBIC]])&gt;0,1,0)+IF(COUNTIF(ERROR3[NUM],TCOMP[[#This Row],[UBIC]])&gt;0,1,0)*10</f>
        <v>0</v>
      </c>
      <c r="C90" s="19">
        <f>COUNTIFS(TALIC[TIPO2],TCOMP[[#This Row],[TIPO4]],TALIC[PV],TCOMP[[#This Row],[PV]],TALIC[NUM],TCOMP[[#This Row],[NUM]],TALIC[IDENT VEND],TCOMP[[#This Row],[DOC o CUIT]],TALIC[ERR],"&gt;1")</f>
        <v>0</v>
      </c>
      <c r="D90" s="42" t="s">
        <v>1528</v>
      </c>
      <c r="E90" s="14" t="str">
        <f>MID($D90,SUM($D$1:D$1),E$1)</f>
        <v>20200514</v>
      </c>
      <c r="F90" s="14" t="str">
        <f>MID($D90,SUM($D$1:E$1),F$1)</f>
        <v>001</v>
      </c>
      <c r="G90" s="25" t="str">
        <f>VLOOKUP(TCOMP[[#This Row],[TIPO4]],TIPOFACT[],3,0)</f>
        <v>FC A</v>
      </c>
      <c r="H90" s="14" t="str">
        <f>MID($D90,SUM($D$1:F$1),H$1)</f>
        <v>00001</v>
      </c>
      <c r="I90" s="14" t="str">
        <f>MID($D90,SUM($D$1:H$1),I$1)</f>
        <v>00000000000000999999</v>
      </c>
      <c r="J90" s="14" t="str">
        <f>MID($D90,SUM($D$1:I$1),J$1)</f>
        <v xml:space="preserve">                </v>
      </c>
      <c r="K90" s="14" t="str">
        <f>MID($D90,SUM($D$1:J$1),K$1)</f>
        <v>80</v>
      </c>
      <c r="L90" s="14" t="str">
        <f>MID($D90,SUM($D$1:K$1),L$1)</f>
        <v>00000000099999999999</v>
      </c>
      <c r="M90" s="14" t="str">
        <f>MID($D90,SUM($D$1:L$1),M$1)</f>
        <v xml:space="preserve">                        Prueba</v>
      </c>
      <c r="N90" s="14" t="str">
        <f>MID($D90,SUM($D$1:M$1),N$1)</f>
        <v>000000000123200</v>
      </c>
      <c r="O90" s="14" t="str">
        <f>MID($D90,SUM($D$1:N$1),O$1)</f>
        <v>000000000002200</v>
      </c>
      <c r="P90" s="29" t="str">
        <f>MID($D90,SUM($D$1:O$1),P$1)</f>
        <v>000000000000000</v>
      </c>
      <c r="Q90" s="29" t="str">
        <f>MID($D90,SUM($D$1:P$1),Q$1)</f>
        <v>000000000000000</v>
      </c>
      <c r="R90" s="29" t="str">
        <f>MID($D90,SUM($D$1:Q$1),R$1)</f>
        <v>000000000000000</v>
      </c>
      <c r="S90" s="29" t="str">
        <f>MID($D90,SUM($D$1:R$1),S$1)</f>
        <v>000000000000000</v>
      </c>
      <c r="T90" s="14" t="str">
        <f>MID($D90,SUM($D$1:S$1),T$1)</f>
        <v>000000000000000</v>
      </c>
      <c r="U90" s="29" t="str">
        <f>MID($D90,SUM($D$1:T$1),U$1)</f>
        <v>000000000000000</v>
      </c>
      <c r="V90" s="14" t="str">
        <f>MID($D90,SUM($D$1:U$1),V$1)</f>
        <v>PES</v>
      </c>
      <c r="W90" s="14" t="str">
        <f>MID($D90,SUM($D$1:V$1),W$1)</f>
        <v>0001000000</v>
      </c>
      <c r="X90" s="14" t="str">
        <f>MID($D90,SUM($D$1:W$1),X$1)</f>
        <v>1</v>
      </c>
      <c r="Y90" s="14" t="str">
        <f>MID($D90,SUM($D$1:X$1),Y$1)</f>
        <v>0</v>
      </c>
      <c r="Z90" s="14" t="str">
        <f>MID($D90,SUM($D$1:Y$1),Z$1)</f>
        <v>000000000021000</v>
      </c>
      <c r="AA90" s="34" t="str">
        <f>MID($D90,SUM($D$1:Z$1),AA$1)</f>
        <v>000000000000000</v>
      </c>
      <c r="AB90" s="14" t="str">
        <f>MID($D90,SUM($D$1:AA$1),AB$1)</f>
        <v>00000000000</v>
      </c>
      <c r="AC90" s="14" t="str">
        <f>MID($D90,SUM($D$1:AB$1),AC$1)</f>
        <v xml:space="preserve">                              </v>
      </c>
      <c r="AD90" s="14" t="str">
        <f>MID($D90,SUM($D$1:AC$1),AD$1)</f>
        <v>000000000000000</v>
      </c>
      <c r="AE90" s="55"/>
      <c r="AF90" s="58" t="str">
        <f>IF(ISBLANK(AE90),TCOMP[[#This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90" s="38" t="str">
        <f>TCOMP[[#This Row],[TIPO5]]</f>
        <v>FC A</v>
      </c>
      <c r="AH90" s="38">
        <f>IF(LEFT(TCOMP[[#This Row],[PV2]],2)="NC",-TCOMP[[#This Row],[CRED FISC COMPUTABLE]]/100,TCOMP[[#This Row],[CRED FISC COMPUTABLE]]/100)</f>
        <v>210</v>
      </c>
      <c r="AI90" s="39">
        <f>IF(LEFT(TCOMP[[#This Row],[PV2]],2)="NC",-TCOMP[[#This Row],[TOTAL]]/100,TCOMP[[#This Row],[TOTAL]]/100)</f>
        <v>1232</v>
      </c>
    </row>
    <row r="91" spans="1:35" x14ac:dyDescent="0.2">
      <c r="A91" s="48">
        <v>87</v>
      </c>
      <c r="B91" s="19">
        <f>IF(COUNTIF(ERROR1[NUM],TCOMP[[#This Row],[UBIC]])&gt;0,1,0)+IF(COUNTIF(ERROR3[NUM],TCOMP[[#This Row],[UBIC]])&gt;0,1,0)*10</f>
        <v>0</v>
      </c>
      <c r="C91" s="19">
        <f>COUNTIFS(TALIC[TIPO2],TCOMP[[#This Row],[TIPO4]],TALIC[PV],TCOMP[[#This Row],[PV]],TALIC[NUM],TCOMP[[#This Row],[NUM]],TALIC[IDENT VEND],TCOMP[[#This Row],[DOC o CUIT]],TALIC[ERR],"&gt;1")</f>
        <v>0</v>
      </c>
      <c r="D91" s="42" t="s">
        <v>1528</v>
      </c>
      <c r="E91" s="14" t="str">
        <f>MID($D91,SUM($D$1:D$1),E$1)</f>
        <v>20200514</v>
      </c>
      <c r="F91" s="14" t="str">
        <f>MID($D91,SUM($D$1:E$1),F$1)</f>
        <v>001</v>
      </c>
      <c r="G91" s="25" t="str">
        <f>VLOOKUP(TCOMP[[#This Row],[TIPO4]],TIPOFACT[],3,0)</f>
        <v>FC A</v>
      </c>
      <c r="H91" s="14" t="str">
        <f>MID($D91,SUM($D$1:F$1),H$1)</f>
        <v>00001</v>
      </c>
      <c r="I91" s="14" t="str">
        <f>MID($D91,SUM($D$1:H$1),I$1)</f>
        <v>00000000000000999999</v>
      </c>
      <c r="J91" s="14" t="str">
        <f>MID($D91,SUM($D$1:I$1),J$1)</f>
        <v xml:space="preserve">                </v>
      </c>
      <c r="K91" s="14" t="str">
        <f>MID($D91,SUM($D$1:J$1),K$1)</f>
        <v>80</v>
      </c>
      <c r="L91" s="14" t="str">
        <f>MID($D91,SUM($D$1:K$1),L$1)</f>
        <v>00000000099999999999</v>
      </c>
      <c r="M91" s="14" t="str">
        <f>MID($D91,SUM($D$1:L$1),M$1)</f>
        <v xml:space="preserve">                        Prueba</v>
      </c>
      <c r="N91" s="14" t="str">
        <f>MID($D91,SUM($D$1:M$1),N$1)</f>
        <v>000000000123200</v>
      </c>
      <c r="O91" s="14" t="str">
        <f>MID($D91,SUM($D$1:N$1),O$1)</f>
        <v>000000000002200</v>
      </c>
      <c r="P91" s="29" t="str">
        <f>MID($D91,SUM($D$1:O$1),P$1)</f>
        <v>000000000000000</v>
      </c>
      <c r="Q91" s="29" t="str">
        <f>MID($D91,SUM($D$1:P$1),Q$1)</f>
        <v>000000000000000</v>
      </c>
      <c r="R91" s="29" t="str">
        <f>MID($D91,SUM($D$1:Q$1),R$1)</f>
        <v>000000000000000</v>
      </c>
      <c r="S91" s="29" t="str">
        <f>MID($D91,SUM($D$1:R$1),S$1)</f>
        <v>000000000000000</v>
      </c>
      <c r="T91" s="14" t="str">
        <f>MID($D91,SUM($D$1:S$1),T$1)</f>
        <v>000000000000000</v>
      </c>
      <c r="U91" s="29" t="str">
        <f>MID($D91,SUM($D$1:T$1),U$1)</f>
        <v>000000000000000</v>
      </c>
      <c r="V91" s="14" t="str">
        <f>MID($D91,SUM($D$1:U$1),V$1)</f>
        <v>PES</v>
      </c>
      <c r="W91" s="14" t="str">
        <f>MID($D91,SUM($D$1:V$1),W$1)</f>
        <v>0001000000</v>
      </c>
      <c r="X91" s="14" t="str">
        <f>MID($D91,SUM($D$1:W$1),X$1)</f>
        <v>1</v>
      </c>
      <c r="Y91" s="14" t="str">
        <f>MID($D91,SUM($D$1:X$1),Y$1)</f>
        <v>0</v>
      </c>
      <c r="Z91" s="14" t="str">
        <f>MID($D91,SUM($D$1:Y$1),Z$1)</f>
        <v>000000000021000</v>
      </c>
      <c r="AA91" s="34" t="str">
        <f>MID($D91,SUM($D$1:Z$1),AA$1)</f>
        <v>000000000000000</v>
      </c>
      <c r="AB91" s="14" t="str">
        <f>MID($D91,SUM($D$1:AA$1),AB$1)</f>
        <v>00000000000</v>
      </c>
      <c r="AC91" s="14" t="str">
        <f>MID($D91,SUM($D$1:AB$1),AC$1)</f>
        <v xml:space="preserve">                              </v>
      </c>
      <c r="AD91" s="14" t="str">
        <f>MID($D91,SUM($D$1:AC$1),AD$1)</f>
        <v>000000000000000</v>
      </c>
      <c r="AE91" s="55"/>
      <c r="AF91" s="58" t="str">
        <f>IF(ISBLANK(AE91),TCOMP[[#This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91" s="38" t="str">
        <f>TCOMP[[#This Row],[TIPO5]]</f>
        <v>FC A</v>
      </c>
      <c r="AH91" s="38">
        <f>IF(LEFT(TCOMP[[#This Row],[PV2]],2)="NC",-TCOMP[[#This Row],[CRED FISC COMPUTABLE]]/100,TCOMP[[#This Row],[CRED FISC COMPUTABLE]]/100)</f>
        <v>210</v>
      </c>
      <c r="AI91" s="39">
        <f>IF(LEFT(TCOMP[[#This Row],[PV2]],2)="NC",-TCOMP[[#This Row],[TOTAL]]/100,TCOMP[[#This Row],[TOTAL]]/100)</f>
        <v>1232</v>
      </c>
    </row>
    <row r="92" spans="1:35" x14ac:dyDescent="0.2">
      <c r="A92" s="48">
        <v>88</v>
      </c>
      <c r="B92" s="19">
        <f>IF(COUNTIF(ERROR1[NUM],TCOMP[[#This Row],[UBIC]])&gt;0,1,0)+IF(COUNTIF(ERROR3[NUM],TCOMP[[#This Row],[UBIC]])&gt;0,1,0)*10</f>
        <v>0</v>
      </c>
      <c r="C92" s="19">
        <f>COUNTIFS(TALIC[TIPO2],TCOMP[[#This Row],[TIPO4]],TALIC[PV],TCOMP[[#This Row],[PV]],TALIC[NUM],TCOMP[[#This Row],[NUM]],TALIC[IDENT VEND],TCOMP[[#This Row],[DOC o CUIT]],TALIC[ERR],"&gt;1")</f>
        <v>0</v>
      </c>
      <c r="D92" s="42" t="s">
        <v>1528</v>
      </c>
      <c r="E92" s="14" t="str">
        <f>MID($D92,SUM($D$1:D$1),E$1)</f>
        <v>20200514</v>
      </c>
      <c r="F92" s="14" t="str">
        <f>MID($D92,SUM($D$1:E$1),F$1)</f>
        <v>001</v>
      </c>
      <c r="G92" s="25" t="str">
        <f>VLOOKUP(TCOMP[[#This Row],[TIPO4]],TIPOFACT[],3,0)</f>
        <v>FC A</v>
      </c>
      <c r="H92" s="14" t="str">
        <f>MID($D92,SUM($D$1:F$1),H$1)</f>
        <v>00001</v>
      </c>
      <c r="I92" s="14" t="str">
        <f>MID($D92,SUM($D$1:H$1),I$1)</f>
        <v>00000000000000999999</v>
      </c>
      <c r="J92" s="14" t="str">
        <f>MID($D92,SUM($D$1:I$1),J$1)</f>
        <v xml:space="preserve">                </v>
      </c>
      <c r="K92" s="14" t="str">
        <f>MID($D92,SUM($D$1:J$1),K$1)</f>
        <v>80</v>
      </c>
      <c r="L92" s="14" t="str">
        <f>MID($D92,SUM($D$1:K$1),L$1)</f>
        <v>00000000099999999999</v>
      </c>
      <c r="M92" s="14" t="str">
        <f>MID($D92,SUM($D$1:L$1),M$1)</f>
        <v xml:space="preserve">                        Prueba</v>
      </c>
      <c r="N92" s="14" t="str">
        <f>MID($D92,SUM($D$1:M$1),N$1)</f>
        <v>000000000123200</v>
      </c>
      <c r="O92" s="14" t="str">
        <f>MID($D92,SUM($D$1:N$1),O$1)</f>
        <v>000000000002200</v>
      </c>
      <c r="P92" s="29" t="str">
        <f>MID($D92,SUM($D$1:O$1),P$1)</f>
        <v>000000000000000</v>
      </c>
      <c r="Q92" s="29" t="str">
        <f>MID($D92,SUM($D$1:P$1),Q$1)</f>
        <v>000000000000000</v>
      </c>
      <c r="R92" s="29" t="str">
        <f>MID($D92,SUM($D$1:Q$1),R$1)</f>
        <v>000000000000000</v>
      </c>
      <c r="S92" s="29" t="str">
        <f>MID($D92,SUM($D$1:R$1),S$1)</f>
        <v>000000000000000</v>
      </c>
      <c r="T92" s="14" t="str">
        <f>MID($D92,SUM($D$1:S$1),T$1)</f>
        <v>000000000000000</v>
      </c>
      <c r="U92" s="29" t="str">
        <f>MID($D92,SUM($D$1:T$1),U$1)</f>
        <v>000000000000000</v>
      </c>
      <c r="V92" s="14" t="str">
        <f>MID($D92,SUM($D$1:U$1),V$1)</f>
        <v>PES</v>
      </c>
      <c r="W92" s="14" t="str">
        <f>MID($D92,SUM($D$1:V$1),W$1)</f>
        <v>0001000000</v>
      </c>
      <c r="X92" s="14" t="str">
        <f>MID($D92,SUM($D$1:W$1),X$1)</f>
        <v>1</v>
      </c>
      <c r="Y92" s="14" t="str">
        <f>MID($D92,SUM($D$1:X$1),Y$1)</f>
        <v>0</v>
      </c>
      <c r="Z92" s="14" t="str">
        <f>MID($D92,SUM($D$1:Y$1),Z$1)</f>
        <v>000000000021000</v>
      </c>
      <c r="AA92" s="34" t="str">
        <f>MID($D92,SUM($D$1:Z$1),AA$1)</f>
        <v>000000000000000</v>
      </c>
      <c r="AB92" s="14" t="str">
        <f>MID($D92,SUM($D$1:AA$1),AB$1)</f>
        <v>00000000000</v>
      </c>
      <c r="AC92" s="14" t="str">
        <f>MID($D92,SUM($D$1:AB$1),AC$1)</f>
        <v xml:space="preserve">                              </v>
      </c>
      <c r="AD92" s="14" t="str">
        <f>MID($D92,SUM($D$1:AC$1),AD$1)</f>
        <v>000000000000000</v>
      </c>
      <c r="AE92" s="55"/>
      <c r="AF92" s="58" t="str">
        <f>IF(ISBLANK(AE92),TCOMP[[#This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92" s="38" t="str">
        <f>TCOMP[[#This Row],[TIPO5]]</f>
        <v>FC A</v>
      </c>
      <c r="AH92" s="38">
        <f>IF(LEFT(TCOMP[[#This Row],[PV2]],2)="NC",-TCOMP[[#This Row],[CRED FISC COMPUTABLE]]/100,TCOMP[[#This Row],[CRED FISC COMPUTABLE]]/100)</f>
        <v>210</v>
      </c>
      <c r="AI92" s="39">
        <f>IF(LEFT(TCOMP[[#This Row],[PV2]],2)="NC",-TCOMP[[#This Row],[TOTAL]]/100,TCOMP[[#This Row],[TOTAL]]/100)</f>
        <v>1232</v>
      </c>
    </row>
    <row r="93" spans="1:35" x14ac:dyDescent="0.2">
      <c r="A93" s="48">
        <v>89</v>
      </c>
      <c r="B93" s="19">
        <f>IF(COUNTIF(ERROR1[NUM],TCOMP[[#This Row],[UBIC]])&gt;0,1,0)+IF(COUNTIF(ERROR3[NUM],TCOMP[[#This Row],[UBIC]])&gt;0,1,0)*10</f>
        <v>0</v>
      </c>
      <c r="C93" s="19">
        <f>COUNTIFS(TALIC[TIPO2],TCOMP[[#This Row],[TIPO4]],TALIC[PV],TCOMP[[#This Row],[PV]],TALIC[NUM],TCOMP[[#This Row],[NUM]],TALIC[IDENT VEND],TCOMP[[#This Row],[DOC o CUIT]],TALIC[ERR],"&gt;1")</f>
        <v>0</v>
      </c>
      <c r="D93" s="42" t="s">
        <v>1528</v>
      </c>
      <c r="E93" s="14" t="str">
        <f>MID($D93,SUM($D$1:D$1),E$1)</f>
        <v>20200514</v>
      </c>
      <c r="F93" s="14" t="str">
        <f>MID($D93,SUM($D$1:E$1),F$1)</f>
        <v>001</v>
      </c>
      <c r="G93" s="25" t="str">
        <f>VLOOKUP(TCOMP[[#This Row],[TIPO4]],TIPOFACT[],3,0)</f>
        <v>FC A</v>
      </c>
      <c r="H93" s="14" t="str">
        <f>MID($D93,SUM($D$1:F$1),H$1)</f>
        <v>00001</v>
      </c>
      <c r="I93" s="14" t="str">
        <f>MID($D93,SUM($D$1:H$1),I$1)</f>
        <v>00000000000000999999</v>
      </c>
      <c r="J93" s="14" t="str">
        <f>MID($D93,SUM($D$1:I$1),J$1)</f>
        <v xml:space="preserve">                </v>
      </c>
      <c r="K93" s="14" t="str">
        <f>MID($D93,SUM($D$1:J$1),K$1)</f>
        <v>80</v>
      </c>
      <c r="L93" s="14" t="str">
        <f>MID($D93,SUM($D$1:K$1),L$1)</f>
        <v>00000000099999999999</v>
      </c>
      <c r="M93" s="14" t="str">
        <f>MID($D93,SUM($D$1:L$1),M$1)</f>
        <v xml:space="preserve">                        Prueba</v>
      </c>
      <c r="N93" s="14" t="str">
        <f>MID($D93,SUM($D$1:M$1),N$1)</f>
        <v>000000000123200</v>
      </c>
      <c r="O93" s="14" t="str">
        <f>MID($D93,SUM($D$1:N$1),O$1)</f>
        <v>000000000002200</v>
      </c>
      <c r="P93" s="29" t="str">
        <f>MID($D93,SUM($D$1:O$1),P$1)</f>
        <v>000000000000000</v>
      </c>
      <c r="Q93" s="29" t="str">
        <f>MID($D93,SUM($D$1:P$1),Q$1)</f>
        <v>000000000000000</v>
      </c>
      <c r="R93" s="29" t="str">
        <f>MID($D93,SUM($D$1:Q$1),R$1)</f>
        <v>000000000000000</v>
      </c>
      <c r="S93" s="29" t="str">
        <f>MID($D93,SUM($D$1:R$1),S$1)</f>
        <v>000000000000000</v>
      </c>
      <c r="T93" s="14" t="str">
        <f>MID($D93,SUM($D$1:S$1),T$1)</f>
        <v>000000000000000</v>
      </c>
      <c r="U93" s="29" t="str">
        <f>MID($D93,SUM($D$1:T$1),U$1)</f>
        <v>000000000000000</v>
      </c>
      <c r="V93" s="14" t="str">
        <f>MID($D93,SUM($D$1:U$1),V$1)</f>
        <v>PES</v>
      </c>
      <c r="W93" s="14" t="str">
        <f>MID($D93,SUM($D$1:V$1),W$1)</f>
        <v>0001000000</v>
      </c>
      <c r="X93" s="14" t="str">
        <f>MID($D93,SUM($D$1:W$1),X$1)</f>
        <v>1</v>
      </c>
      <c r="Y93" s="14" t="str">
        <f>MID($D93,SUM($D$1:X$1),Y$1)</f>
        <v>0</v>
      </c>
      <c r="Z93" s="14" t="str">
        <f>MID($D93,SUM($D$1:Y$1),Z$1)</f>
        <v>000000000021000</v>
      </c>
      <c r="AA93" s="34" t="str">
        <f>MID($D93,SUM($D$1:Z$1),AA$1)</f>
        <v>000000000000000</v>
      </c>
      <c r="AB93" s="14" t="str">
        <f>MID($D93,SUM($D$1:AA$1),AB$1)</f>
        <v>00000000000</v>
      </c>
      <c r="AC93" s="14" t="str">
        <f>MID($D93,SUM($D$1:AB$1),AC$1)</f>
        <v xml:space="preserve">                              </v>
      </c>
      <c r="AD93" s="14" t="str">
        <f>MID($D93,SUM($D$1:AC$1),AD$1)</f>
        <v>000000000000000</v>
      </c>
      <c r="AE93" s="55"/>
      <c r="AF93" s="58" t="str">
        <f>IF(ISBLANK(AE93),TCOMP[[#This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93" s="38" t="str">
        <f>TCOMP[[#This Row],[TIPO5]]</f>
        <v>FC A</v>
      </c>
      <c r="AH93" s="38">
        <f>IF(LEFT(TCOMP[[#This Row],[PV2]],2)="NC",-TCOMP[[#This Row],[CRED FISC COMPUTABLE]]/100,TCOMP[[#This Row],[CRED FISC COMPUTABLE]]/100)</f>
        <v>210</v>
      </c>
      <c r="AI93" s="39">
        <f>IF(LEFT(TCOMP[[#This Row],[PV2]],2)="NC",-TCOMP[[#This Row],[TOTAL]]/100,TCOMP[[#This Row],[TOTAL]]/100)</f>
        <v>1232</v>
      </c>
    </row>
    <row r="94" spans="1:35" x14ac:dyDescent="0.2">
      <c r="A94" s="48">
        <v>90</v>
      </c>
      <c r="B94" s="19">
        <f>IF(COUNTIF(ERROR1[NUM],TCOMP[[#This Row],[UBIC]])&gt;0,1,0)+IF(COUNTIF(ERROR3[NUM],TCOMP[[#This Row],[UBIC]])&gt;0,1,0)*10</f>
        <v>0</v>
      </c>
      <c r="C94" s="19">
        <f>COUNTIFS(TALIC[TIPO2],TCOMP[[#This Row],[TIPO4]],TALIC[PV],TCOMP[[#This Row],[PV]],TALIC[NUM],TCOMP[[#This Row],[NUM]],TALIC[IDENT VEND],TCOMP[[#This Row],[DOC o CUIT]],TALIC[ERR],"&gt;1")</f>
        <v>0</v>
      </c>
      <c r="D94" s="42" t="s">
        <v>1528</v>
      </c>
      <c r="E94" s="14" t="str">
        <f>MID($D94,SUM($D$1:D$1),E$1)</f>
        <v>20200514</v>
      </c>
      <c r="F94" s="14" t="str">
        <f>MID($D94,SUM($D$1:E$1),F$1)</f>
        <v>001</v>
      </c>
      <c r="G94" s="25" t="str">
        <f>VLOOKUP(TCOMP[[#This Row],[TIPO4]],TIPOFACT[],3,0)</f>
        <v>FC A</v>
      </c>
      <c r="H94" s="14" t="str">
        <f>MID($D94,SUM($D$1:F$1),H$1)</f>
        <v>00001</v>
      </c>
      <c r="I94" s="14" t="str">
        <f>MID($D94,SUM($D$1:H$1),I$1)</f>
        <v>00000000000000999999</v>
      </c>
      <c r="J94" s="14" t="str">
        <f>MID($D94,SUM($D$1:I$1),J$1)</f>
        <v xml:space="preserve">                </v>
      </c>
      <c r="K94" s="14" t="str">
        <f>MID($D94,SUM($D$1:J$1),K$1)</f>
        <v>80</v>
      </c>
      <c r="L94" s="14" t="str">
        <f>MID($D94,SUM($D$1:K$1),L$1)</f>
        <v>00000000099999999999</v>
      </c>
      <c r="M94" s="14" t="str">
        <f>MID($D94,SUM($D$1:L$1),M$1)</f>
        <v xml:space="preserve">                        Prueba</v>
      </c>
      <c r="N94" s="14" t="str">
        <f>MID($D94,SUM($D$1:M$1),N$1)</f>
        <v>000000000123200</v>
      </c>
      <c r="O94" s="14" t="str">
        <f>MID($D94,SUM($D$1:N$1),O$1)</f>
        <v>000000000002200</v>
      </c>
      <c r="P94" s="29" t="str">
        <f>MID($D94,SUM($D$1:O$1),P$1)</f>
        <v>000000000000000</v>
      </c>
      <c r="Q94" s="29" t="str">
        <f>MID($D94,SUM($D$1:P$1),Q$1)</f>
        <v>000000000000000</v>
      </c>
      <c r="R94" s="29" t="str">
        <f>MID($D94,SUM($D$1:Q$1),R$1)</f>
        <v>000000000000000</v>
      </c>
      <c r="S94" s="29" t="str">
        <f>MID($D94,SUM($D$1:R$1),S$1)</f>
        <v>000000000000000</v>
      </c>
      <c r="T94" s="14" t="str">
        <f>MID($D94,SUM($D$1:S$1),T$1)</f>
        <v>000000000000000</v>
      </c>
      <c r="U94" s="29" t="str">
        <f>MID($D94,SUM($D$1:T$1),U$1)</f>
        <v>000000000000000</v>
      </c>
      <c r="V94" s="14" t="str">
        <f>MID($D94,SUM($D$1:U$1),V$1)</f>
        <v>PES</v>
      </c>
      <c r="W94" s="14" t="str">
        <f>MID($D94,SUM($D$1:V$1),W$1)</f>
        <v>0001000000</v>
      </c>
      <c r="X94" s="14" t="str">
        <f>MID($D94,SUM($D$1:W$1),X$1)</f>
        <v>1</v>
      </c>
      <c r="Y94" s="14" t="str">
        <f>MID($D94,SUM($D$1:X$1),Y$1)</f>
        <v>0</v>
      </c>
      <c r="Z94" s="14" t="str">
        <f>MID($D94,SUM($D$1:Y$1),Z$1)</f>
        <v>000000000021000</v>
      </c>
      <c r="AA94" s="34" t="str">
        <f>MID($D94,SUM($D$1:Z$1),AA$1)</f>
        <v>000000000000000</v>
      </c>
      <c r="AB94" s="14" t="str">
        <f>MID($D94,SUM($D$1:AA$1),AB$1)</f>
        <v>00000000000</v>
      </c>
      <c r="AC94" s="14" t="str">
        <f>MID($D94,SUM($D$1:AB$1),AC$1)</f>
        <v xml:space="preserve">                              </v>
      </c>
      <c r="AD94" s="14" t="str">
        <f>MID($D94,SUM($D$1:AC$1),AD$1)</f>
        <v>000000000000000</v>
      </c>
      <c r="AE94" s="55"/>
      <c r="AF94" s="58" t="str">
        <f>IF(ISBLANK(AE94),TCOMP[[#This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94" s="38" t="str">
        <f>TCOMP[[#This Row],[TIPO5]]</f>
        <v>FC A</v>
      </c>
      <c r="AH94" s="38">
        <f>IF(LEFT(TCOMP[[#This Row],[PV2]],2)="NC",-TCOMP[[#This Row],[CRED FISC COMPUTABLE]]/100,TCOMP[[#This Row],[CRED FISC COMPUTABLE]]/100)</f>
        <v>210</v>
      </c>
      <c r="AI94" s="39">
        <f>IF(LEFT(TCOMP[[#This Row],[PV2]],2)="NC",-TCOMP[[#This Row],[TOTAL]]/100,TCOMP[[#This Row],[TOTAL]]/100)</f>
        <v>1232</v>
      </c>
    </row>
    <row r="95" spans="1:35" x14ac:dyDescent="0.2">
      <c r="A95" s="48">
        <v>91</v>
      </c>
      <c r="B95" s="19">
        <f>IF(COUNTIF(ERROR1[NUM],TCOMP[[#This Row],[UBIC]])&gt;0,1,0)+IF(COUNTIF(ERROR3[NUM],TCOMP[[#This Row],[UBIC]])&gt;0,1,0)*10</f>
        <v>0</v>
      </c>
      <c r="C95" s="19">
        <f>COUNTIFS(TALIC[TIPO2],TCOMP[[#This Row],[TIPO4]],TALIC[PV],TCOMP[[#This Row],[PV]],TALIC[NUM],TCOMP[[#This Row],[NUM]],TALIC[IDENT VEND],TCOMP[[#This Row],[DOC o CUIT]],TALIC[ERR],"&gt;1")</f>
        <v>0</v>
      </c>
      <c r="D95" s="42" t="s">
        <v>1528</v>
      </c>
      <c r="E95" s="14" t="str">
        <f>MID($D95,SUM($D$1:D$1),E$1)</f>
        <v>20200514</v>
      </c>
      <c r="F95" s="14" t="str">
        <f>MID($D95,SUM($D$1:E$1),F$1)</f>
        <v>001</v>
      </c>
      <c r="G95" s="25" t="str">
        <f>VLOOKUP(TCOMP[[#This Row],[TIPO4]],TIPOFACT[],3,0)</f>
        <v>FC A</v>
      </c>
      <c r="H95" s="14" t="str">
        <f>MID($D95,SUM($D$1:F$1),H$1)</f>
        <v>00001</v>
      </c>
      <c r="I95" s="14" t="str">
        <f>MID($D95,SUM($D$1:H$1),I$1)</f>
        <v>00000000000000999999</v>
      </c>
      <c r="J95" s="14" t="str">
        <f>MID($D95,SUM($D$1:I$1),J$1)</f>
        <v xml:space="preserve">                </v>
      </c>
      <c r="K95" s="14" t="str">
        <f>MID($D95,SUM($D$1:J$1),K$1)</f>
        <v>80</v>
      </c>
      <c r="L95" s="14" t="str">
        <f>MID($D95,SUM($D$1:K$1),L$1)</f>
        <v>00000000099999999999</v>
      </c>
      <c r="M95" s="14" t="str">
        <f>MID($D95,SUM($D$1:L$1),M$1)</f>
        <v xml:space="preserve">                        Prueba</v>
      </c>
      <c r="N95" s="14" t="str">
        <f>MID($D95,SUM($D$1:M$1),N$1)</f>
        <v>000000000123200</v>
      </c>
      <c r="O95" s="14" t="str">
        <f>MID($D95,SUM($D$1:N$1),O$1)</f>
        <v>000000000002200</v>
      </c>
      <c r="P95" s="29" t="str">
        <f>MID($D95,SUM($D$1:O$1),P$1)</f>
        <v>000000000000000</v>
      </c>
      <c r="Q95" s="29" t="str">
        <f>MID($D95,SUM($D$1:P$1),Q$1)</f>
        <v>000000000000000</v>
      </c>
      <c r="R95" s="29" t="str">
        <f>MID($D95,SUM($D$1:Q$1),R$1)</f>
        <v>000000000000000</v>
      </c>
      <c r="S95" s="29" t="str">
        <f>MID($D95,SUM($D$1:R$1),S$1)</f>
        <v>000000000000000</v>
      </c>
      <c r="T95" s="14" t="str">
        <f>MID($D95,SUM($D$1:S$1),T$1)</f>
        <v>000000000000000</v>
      </c>
      <c r="U95" s="29" t="str">
        <f>MID($D95,SUM($D$1:T$1),U$1)</f>
        <v>000000000000000</v>
      </c>
      <c r="V95" s="14" t="str">
        <f>MID($D95,SUM($D$1:U$1),V$1)</f>
        <v>PES</v>
      </c>
      <c r="W95" s="14" t="str">
        <f>MID($D95,SUM($D$1:V$1),W$1)</f>
        <v>0001000000</v>
      </c>
      <c r="X95" s="14" t="str">
        <f>MID($D95,SUM($D$1:W$1),X$1)</f>
        <v>1</v>
      </c>
      <c r="Y95" s="14" t="str">
        <f>MID($D95,SUM($D$1:X$1),Y$1)</f>
        <v>0</v>
      </c>
      <c r="Z95" s="14" t="str">
        <f>MID($D95,SUM($D$1:Y$1),Z$1)</f>
        <v>000000000021000</v>
      </c>
      <c r="AA95" s="34" t="str">
        <f>MID($D95,SUM($D$1:Z$1),AA$1)</f>
        <v>000000000000000</v>
      </c>
      <c r="AB95" s="14" t="str">
        <f>MID($D95,SUM($D$1:AA$1),AB$1)</f>
        <v>00000000000</v>
      </c>
      <c r="AC95" s="14" t="str">
        <f>MID($D95,SUM($D$1:AB$1),AC$1)</f>
        <v xml:space="preserve">                              </v>
      </c>
      <c r="AD95" s="14" t="str">
        <f>MID($D95,SUM($D$1:AC$1),AD$1)</f>
        <v>000000000000000</v>
      </c>
      <c r="AE95" s="55"/>
      <c r="AF95" s="58" t="str">
        <f>IF(ISBLANK(AE95),TCOMP[[#This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95" s="38" t="str">
        <f>TCOMP[[#This Row],[TIPO5]]</f>
        <v>FC A</v>
      </c>
      <c r="AH95" s="38">
        <f>IF(LEFT(TCOMP[[#This Row],[PV2]],2)="NC",-TCOMP[[#This Row],[CRED FISC COMPUTABLE]]/100,TCOMP[[#This Row],[CRED FISC COMPUTABLE]]/100)</f>
        <v>210</v>
      </c>
      <c r="AI95" s="39">
        <f>IF(LEFT(TCOMP[[#This Row],[PV2]],2)="NC",-TCOMP[[#This Row],[TOTAL]]/100,TCOMP[[#This Row],[TOTAL]]/100)</f>
        <v>1232</v>
      </c>
    </row>
    <row r="96" spans="1:35" x14ac:dyDescent="0.2">
      <c r="A96" s="48">
        <v>92</v>
      </c>
      <c r="B96" s="19">
        <f>IF(COUNTIF(ERROR1[NUM],TCOMP[[#This Row],[UBIC]])&gt;0,1,0)+IF(COUNTIF(ERROR3[NUM],TCOMP[[#This Row],[UBIC]])&gt;0,1,0)*10</f>
        <v>0</v>
      </c>
      <c r="C96" s="19">
        <f>COUNTIFS(TALIC[TIPO2],TCOMP[[#This Row],[TIPO4]],TALIC[PV],TCOMP[[#This Row],[PV]],TALIC[NUM],TCOMP[[#This Row],[NUM]],TALIC[IDENT VEND],TCOMP[[#This Row],[DOC o CUIT]],TALIC[ERR],"&gt;1")</f>
        <v>0</v>
      </c>
      <c r="D96" s="42" t="s">
        <v>1528</v>
      </c>
      <c r="E96" s="14" t="str">
        <f>MID($D96,SUM($D$1:D$1),E$1)</f>
        <v>20200514</v>
      </c>
      <c r="F96" s="14" t="str">
        <f>MID($D96,SUM($D$1:E$1),F$1)</f>
        <v>001</v>
      </c>
      <c r="G96" s="25" t="str">
        <f>VLOOKUP(TCOMP[[#This Row],[TIPO4]],TIPOFACT[],3,0)</f>
        <v>FC A</v>
      </c>
      <c r="H96" s="14" t="str">
        <f>MID($D96,SUM($D$1:F$1),H$1)</f>
        <v>00001</v>
      </c>
      <c r="I96" s="14" t="str">
        <f>MID($D96,SUM($D$1:H$1),I$1)</f>
        <v>00000000000000999999</v>
      </c>
      <c r="J96" s="14" t="str">
        <f>MID($D96,SUM($D$1:I$1),J$1)</f>
        <v xml:space="preserve">                </v>
      </c>
      <c r="K96" s="14" t="str">
        <f>MID($D96,SUM($D$1:J$1),K$1)</f>
        <v>80</v>
      </c>
      <c r="L96" s="14" t="str">
        <f>MID($D96,SUM($D$1:K$1),L$1)</f>
        <v>00000000099999999999</v>
      </c>
      <c r="M96" s="14" t="str">
        <f>MID($D96,SUM($D$1:L$1),M$1)</f>
        <v xml:space="preserve">                        Prueba</v>
      </c>
      <c r="N96" s="14" t="str">
        <f>MID($D96,SUM($D$1:M$1),N$1)</f>
        <v>000000000123200</v>
      </c>
      <c r="O96" s="14" t="str">
        <f>MID($D96,SUM($D$1:N$1),O$1)</f>
        <v>000000000002200</v>
      </c>
      <c r="P96" s="29" t="str">
        <f>MID($D96,SUM($D$1:O$1),P$1)</f>
        <v>000000000000000</v>
      </c>
      <c r="Q96" s="29" t="str">
        <f>MID($D96,SUM($D$1:P$1),Q$1)</f>
        <v>000000000000000</v>
      </c>
      <c r="R96" s="29" t="str">
        <f>MID($D96,SUM($D$1:Q$1),R$1)</f>
        <v>000000000000000</v>
      </c>
      <c r="S96" s="29" t="str">
        <f>MID($D96,SUM($D$1:R$1),S$1)</f>
        <v>000000000000000</v>
      </c>
      <c r="T96" s="14" t="str">
        <f>MID($D96,SUM($D$1:S$1),T$1)</f>
        <v>000000000000000</v>
      </c>
      <c r="U96" s="29" t="str">
        <f>MID($D96,SUM($D$1:T$1),U$1)</f>
        <v>000000000000000</v>
      </c>
      <c r="V96" s="14" t="str">
        <f>MID($D96,SUM($D$1:U$1),V$1)</f>
        <v>PES</v>
      </c>
      <c r="W96" s="14" t="str">
        <f>MID($D96,SUM($D$1:V$1),W$1)</f>
        <v>0001000000</v>
      </c>
      <c r="X96" s="14" t="str">
        <f>MID($D96,SUM($D$1:W$1),X$1)</f>
        <v>1</v>
      </c>
      <c r="Y96" s="14" t="str">
        <f>MID($D96,SUM($D$1:X$1),Y$1)</f>
        <v>0</v>
      </c>
      <c r="Z96" s="14" t="str">
        <f>MID($D96,SUM($D$1:Y$1),Z$1)</f>
        <v>000000000021000</v>
      </c>
      <c r="AA96" s="34" t="str">
        <f>MID($D96,SUM($D$1:Z$1),AA$1)</f>
        <v>000000000000000</v>
      </c>
      <c r="AB96" s="14" t="str">
        <f>MID($D96,SUM($D$1:AA$1),AB$1)</f>
        <v>00000000000</v>
      </c>
      <c r="AC96" s="14" t="str">
        <f>MID($D96,SUM($D$1:AB$1),AC$1)</f>
        <v xml:space="preserve">                              </v>
      </c>
      <c r="AD96" s="14" t="str">
        <f>MID($D96,SUM($D$1:AC$1),AD$1)</f>
        <v>000000000000000</v>
      </c>
      <c r="AE96" s="55"/>
      <c r="AF96" s="58" t="str">
        <f>IF(ISBLANK(AE96),TCOMP[[#This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96" s="38" t="str">
        <f>TCOMP[[#This Row],[TIPO5]]</f>
        <v>FC A</v>
      </c>
      <c r="AH96" s="38">
        <f>IF(LEFT(TCOMP[[#This Row],[PV2]],2)="NC",-TCOMP[[#This Row],[CRED FISC COMPUTABLE]]/100,TCOMP[[#This Row],[CRED FISC COMPUTABLE]]/100)</f>
        <v>210</v>
      </c>
      <c r="AI96" s="39">
        <f>IF(LEFT(TCOMP[[#This Row],[PV2]],2)="NC",-TCOMP[[#This Row],[TOTAL]]/100,TCOMP[[#This Row],[TOTAL]]/100)</f>
        <v>1232</v>
      </c>
    </row>
    <row r="97" spans="1:35" x14ac:dyDescent="0.2">
      <c r="A97" s="48">
        <v>93</v>
      </c>
      <c r="B97" s="19">
        <f>IF(COUNTIF(ERROR1[NUM],TCOMP[[#This Row],[UBIC]])&gt;0,1,0)+IF(COUNTIF(ERROR3[NUM],TCOMP[[#This Row],[UBIC]])&gt;0,1,0)*10</f>
        <v>0</v>
      </c>
      <c r="C97" s="19">
        <f>COUNTIFS(TALIC[TIPO2],TCOMP[[#This Row],[TIPO4]],TALIC[PV],TCOMP[[#This Row],[PV]],TALIC[NUM],TCOMP[[#This Row],[NUM]],TALIC[IDENT VEND],TCOMP[[#This Row],[DOC o CUIT]],TALIC[ERR],"&gt;1")</f>
        <v>0</v>
      </c>
      <c r="D97" s="42" t="s">
        <v>1528</v>
      </c>
      <c r="E97" s="14" t="str">
        <f>MID($D97,SUM($D$1:D$1),E$1)</f>
        <v>20200514</v>
      </c>
      <c r="F97" s="14" t="str">
        <f>MID($D97,SUM($D$1:E$1),F$1)</f>
        <v>001</v>
      </c>
      <c r="G97" s="25" t="str">
        <f>VLOOKUP(TCOMP[[#This Row],[TIPO4]],TIPOFACT[],3,0)</f>
        <v>FC A</v>
      </c>
      <c r="H97" s="14" t="str">
        <f>MID($D97,SUM($D$1:F$1),H$1)</f>
        <v>00001</v>
      </c>
      <c r="I97" s="14" t="str">
        <f>MID($D97,SUM($D$1:H$1),I$1)</f>
        <v>00000000000000999999</v>
      </c>
      <c r="J97" s="14" t="str">
        <f>MID($D97,SUM($D$1:I$1),J$1)</f>
        <v xml:space="preserve">                </v>
      </c>
      <c r="K97" s="14" t="str">
        <f>MID($D97,SUM($D$1:J$1),K$1)</f>
        <v>80</v>
      </c>
      <c r="L97" s="14" t="str">
        <f>MID($D97,SUM($D$1:K$1),L$1)</f>
        <v>00000000099999999999</v>
      </c>
      <c r="M97" s="14" t="str">
        <f>MID($D97,SUM($D$1:L$1),M$1)</f>
        <v xml:space="preserve">                        Prueba</v>
      </c>
      <c r="N97" s="14" t="str">
        <f>MID($D97,SUM($D$1:M$1),N$1)</f>
        <v>000000000123200</v>
      </c>
      <c r="O97" s="14" t="str">
        <f>MID($D97,SUM($D$1:N$1),O$1)</f>
        <v>000000000002200</v>
      </c>
      <c r="P97" s="29" t="str">
        <f>MID($D97,SUM($D$1:O$1),P$1)</f>
        <v>000000000000000</v>
      </c>
      <c r="Q97" s="29" t="str">
        <f>MID($D97,SUM($D$1:P$1),Q$1)</f>
        <v>000000000000000</v>
      </c>
      <c r="R97" s="29" t="str">
        <f>MID($D97,SUM($D$1:Q$1),R$1)</f>
        <v>000000000000000</v>
      </c>
      <c r="S97" s="29" t="str">
        <f>MID($D97,SUM($D$1:R$1),S$1)</f>
        <v>000000000000000</v>
      </c>
      <c r="T97" s="14" t="str">
        <f>MID($D97,SUM($D$1:S$1),T$1)</f>
        <v>000000000000000</v>
      </c>
      <c r="U97" s="29" t="str">
        <f>MID($D97,SUM($D$1:T$1),U$1)</f>
        <v>000000000000000</v>
      </c>
      <c r="V97" s="14" t="str">
        <f>MID($D97,SUM($D$1:U$1),V$1)</f>
        <v>PES</v>
      </c>
      <c r="W97" s="14" t="str">
        <f>MID($D97,SUM($D$1:V$1),W$1)</f>
        <v>0001000000</v>
      </c>
      <c r="X97" s="14" t="str">
        <f>MID($D97,SUM($D$1:W$1),X$1)</f>
        <v>1</v>
      </c>
      <c r="Y97" s="14" t="str">
        <f>MID($D97,SUM($D$1:X$1),Y$1)</f>
        <v>0</v>
      </c>
      <c r="Z97" s="14" t="str">
        <f>MID($D97,SUM($D$1:Y$1),Z$1)</f>
        <v>000000000021000</v>
      </c>
      <c r="AA97" s="34" t="str">
        <f>MID($D97,SUM($D$1:Z$1),AA$1)</f>
        <v>000000000000000</v>
      </c>
      <c r="AB97" s="14" t="str">
        <f>MID($D97,SUM($D$1:AA$1),AB$1)</f>
        <v>00000000000</v>
      </c>
      <c r="AC97" s="14" t="str">
        <f>MID($D97,SUM($D$1:AB$1),AC$1)</f>
        <v xml:space="preserve">                              </v>
      </c>
      <c r="AD97" s="14" t="str">
        <f>MID($D97,SUM($D$1:AC$1),AD$1)</f>
        <v>000000000000000</v>
      </c>
      <c r="AE97" s="55"/>
      <c r="AF97" s="58" t="str">
        <f>IF(ISBLANK(AE97),TCOMP[[#This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97" s="38" t="str">
        <f>TCOMP[[#This Row],[TIPO5]]</f>
        <v>FC A</v>
      </c>
      <c r="AH97" s="38">
        <f>IF(LEFT(TCOMP[[#This Row],[PV2]],2)="NC",-TCOMP[[#This Row],[CRED FISC COMPUTABLE]]/100,TCOMP[[#This Row],[CRED FISC COMPUTABLE]]/100)</f>
        <v>210</v>
      </c>
      <c r="AI97" s="39">
        <f>IF(LEFT(TCOMP[[#This Row],[PV2]],2)="NC",-TCOMP[[#This Row],[TOTAL]]/100,TCOMP[[#This Row],[TOTAL]]/100)</f>
        <v>1232</v>
      </c>
    </row>
    <row r="98" spans="1:35" x14ac:dyDescent="0.2">
      <c r="A98" s="48">
        <v>94</v>
      </c>
      <c r="B98" s="19">
        <f>IF(COUNTIF(ERROR1[NUM],TCOMP[[#This Row],[UBIC]])&gt;0,1,0)+IF(COUNTIF(ERROR3[NUM],TCOMP[[#This Row],[UBIC]])&gt;0,1,0)*10</f>
        <v>0</v>
      </c>
      <c r="C98" s="19">
        <f>COUNTIFS(TALIC[TIPO2],TCOMP[[#This Row],[TIPO4]],TALIC[PV],TCOMP[[#This Row],[PV]],TALIC[NUM],TCOMP[[#This Row],[NUM]],TALIC[IDENT VEND],TCOMP[[#This Row],[DOC o CUIT]],TALIC[ERR],"&gt;1")</f>
        <v>0</v>
      </c>
      <c r="D98" s="42" t="s">
        <v>1528</v>
      </c>
      <c r="E98" s="14" t="str">
        <f>MID($D98,SUM($D$1:D$1),E$1)</f>
        <v>20200514</v>
      </c>
      <c r="F98" s="14" t="str">
        <f>MID($D98,SUM($D$1:E$1),F$1)</f>
        <v>001</v>
      </c>
      <c r="G98" s="25" t="str">
        <f>VLOOKUP(TCOMP[[#This Row],[TIPO4]],TIPOFACT[],3,0)</f>
        <v>FC A</v>
      </c>
      <c r="H98" s="14" t="str">
        <f>MID($D98,SUM($D$1:F$1),H$1)</f>
        <v>00001</v>
      </c>
      <c r="I98" s="14" t="str">
        <f>MID($D98,SUM($D$1:H$1),I$1)</f>
        <v>00000000000000999999</v>
      </c>
      <c r="J98" s="14" t="str">
        <f>MID($D98,SUM($D$1:I$1),J$1)</f>
        <v xml:space="preserve">                </v>
      </c>
      <c r="K98" s="14" t="str">
        <f>MID($D98,SUM($D$1:J$1),K$1)</f>
        <v>80</v>
      </c>
      <c r="L98" s="14" t="str">
        <f>MID($D98,SUM($D$1:K$1),L$1)</f>
        <v>00000000099999999999</v>
      </c>
      <c r="M98" s="14" t="str">
        <f>MID($D98,SUM($D$1:L$1),M$1)</f>
        <v xml:space="preserve">                        Prueba</v>
      </c>
      <c r="N98" s="14" t="str">
        <f>MID($D98,SUM($D$1:M$1),N$1)</f>
        <v>000000000123200</v>
      </c>
      <c r="O98" s="14" t="str">
        <f>MID($D98,SUM($D$1:N$1),O$1)</f>
        <v>000000000002200</v>
      </c>
      <c r="P98" s="29" t="str">
        <f>MID($D98,SUM($D$1:O$1),P$1)</f>
        <v>000000000000000</v>
      </c>
      <c r="Q98" s="29" t="str">
        <f>MID($D98,SUM($D$1:P$1),Q$1)</f>
        <v>000000000000000</v>
      </c>
      <c r="R98" s="29" t="str">
        <f>MID($D98,SUM($D$1:Q$1),R$1)</f>
        <v>000000000000000</v>
      </c>
      <c r="S98" s="29" t="str">
        <f>MID($D98,SUM($D$1:R$1),S$1)</f>
        <v>000000000000000</v>
      </c>
      <c r="T98" s="14" t="str">
        <f>MID($D98,SUM($D$1:S$1),T$1)</f>
        <v>000000000000000</v>
      </c>
      <c r="U98" s="29" t="str">
        <f>MID($D98,SUM($D$1:T$1),U$1)</f>
        <v>000000000000000</v>
      </c>
      <c r="V98" s="14" t="str">
        <f>MID($D98,SUM($D$1:U$1),V$1)</f>
        <v>PES</v>
      </c>
      <c r="W98" s="14" t="str">
        <f>MID($D98,SUM($D$1:V$1),W$1)</f>
        <v>0001000000</v>
      </c>
      <c r="X98" s="14" t="str">
        <f>MID($D98,SUM($D$1:W$1),X$1)</f>
        <v>1</v>
      </c>
      <c r="Y98" s="14" t="str">
        <f>MID($D98,SUM($D$1:X$1),Y$1)</f>
        <v>0</v>
      </c>
      <c r="Z98" s="14" t="str">
        <f>MID($D98,SUM($D$1:Y$1),Z$1)</f>
        <v>000000000021000</v>
      </c>
      <c r="AA98" s="34" t="str">
        <f>MID($D98,SUM($D$1:Z$1),AA$1)</f>
        <v>000000000000000</v>
      </c>
      <c r="AB98" s="14" t="str">
        <f>MID($D98,SUM($D$1:AA$1),AB$1)</f>
        <v>00000000000</v>
      </c>
      <c r="AC98" s="14" t="str">
        <f>MID($D98,SUM($D$1:AB$1),AC$1)</f>
        <v xml:space="preserve">                              </v>
      </c>
      <c r="AD98" s="14" t="str">
        <f>MID($D98,SUM($D$1:AC$1),AD$1)</f>
        <v>000000000000000</v>
      </c>
      <c r="AE98" s="55"/>
      <c r="AF98" s="58" t="str">
        <f>IF(ISBLANK(AE98),TCOMP[[#This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98" s="38" t="str">
        <f>TCOMP[[#This Row],[TIPO5]]</f>
        <v>FC A</v>
      </c>
      <c r="AH98" s="38">
        <f>IF(LEFT(TCOMP[[#This Row],[PV2]],2)="NC",-TCOMP[[#This Row],[CRED FISC COMPUTABLE]]/100,TCOMP[[#This Row],[CRED FISC COMPUTABLE]]/100)</f>
        <v>210</v>
      </c>
      <c r="AI98" s="39">
        <f>IF(LEFT(TCOMP[[#This Row],[PV2]],2)="NC",-TCOMP[[#This Row],[TOTAL]]/100,TCOMP[[#This Row],[TOTAL]]/100)</f>
        <v>1232</v>
      </c>
    </row>
    <row r="99" spans="1:35" x14ac:dyDescent="0.2">
      <c r="A99" s="48">
        <v>95</v>
      </c>
      <c r="B99" s="19">
        <f>IF(COUNTIF(ERROR1[NUM],TCOMP[[#This Row],[UBIC]])&gt;0,1,0)+IF(COUNTIF(ERROR3[NUM],TCOMP[[#This Row],[UBIC]])&gt;0,1,0)*10</f>
        <v>0</v>
      </c>
      <c r="C99" s="19">
        <f>COUNTIFS(TALIC[TIPO2],TCOMP[[#This Row],[TIPO4]],TALIC[PV],TCOMP[[#This Row],[PV]],TALIC[NUM],TCOMP[[#This Row],[NUM]],TALIC[IDENT VEND],TCOMP[[#This Row],[DOC o CUIT]],TALIC[ERR],"&gt;1")</f>
        <v>0</v>
      </c>
      <c r="D99" s="42" t="s">
        <v>1528</v>
      </c>
      <c r="E99" s="14" t="str">
        <f>MID($D99,SUM($D$1:D$1),E$1)</f>
        <v>20200514</v>
      </c>
      <c r="F99" s="14" t="str">
        <f>MID($D99,SUM($D$1:E$1),F$1)</f>
        <v>001</v>
      </c>
      <c r="G99" s="25" t="str">
        <f>VLOOKUP(TCOMP[[#This Row],[TIPO4]],TIPOFACT[],3,0)</f>
        <v>FC A</v>
      </c>
      <c r="H99" s="14" t="str">
        <f>MID($D99,SUM($D$1:F$1),H$1)</f>
        <v>00001</v>
      </c>
      <c r="I99" s="14" t="str">
        <f>MID($D99,SUM($D$1:H$1),I$1)</f>
        <v>00000000000000999999</v>
      </c>
      <c r="J99" s="14" t="str">
        <f>MID($D99,SUM($D$1:I$1),J$1)</f>
        <v xml:space="preserve">                </v>
      </c>
      <c r="K99" s="14" t="str">
        <f>MID($D99,SUM($D$1:J$1),K$1)</f>
        <v>80</v>
      </c>
      <c r="L99" s="14" t="str">
        <f>MID($D99,SUM($D$1:K$1),L$1)</f>
        <v>00000000099999999999</v>
      </c>
      <c r="M99" s="14" t="str">
        <f>MID($D99,SUM($D$1:L$1),M$1)</f>
        <v xml:space="preserve">                        Prueba</v>
      </c>
      <c r="N99" s="14" t="str">
        <f>MID($D99,SUM($D$1:M$1),N$1)</f>
        <v>000000000123200</v>
      </c>
      <c r="O99" s="14" t="str">
        <f>MID($D99,SUM($D$1:N$1),O$1)</f>
        <v>000000000002200</v>
      </c>
      <c r="P99" s="29" t="str">
        <f>MID($D99,SUM($D$1:O$1),P$1)</f>
        <v>000000000000000</v>
      </c>
      <c r="Q99" s="29" t="str">
        <f>MID($D99,SUM($D$1:P$1),Q$1)</f>
        <v>000000000000000</v>
      </c>
      <c r="R99" s="29" t="str">
        <f>MID($D99,SUM($D$1:Q$1),R$1)</f>
        <v>000000000000000</v>
      </c>
      <c r="S99" s="29" t="str">
        <f>MID($D99,SUM($D$1:R$1),S$1)</f>
        <v>000000000000000</v>
      </c>
      <c r="T99" s="14" t="str">
        <f>MID($D99,SUM($D$1:S$1),T$1)</f>
        <v>000000000000000</v>
      </c>
      <c r="U99" s="29" t="str">
        <f>MID($D99,SUM($D$1:T$1),U$1)</f>
        <v>000000000000000</v>
      </c>
      <c r="V99" s="14" t="str">
        <f>MID($D99,SUM($D$1:U$1),V$1)</f>
        <v>PES</v>
      </c>
      <c r="W99" s="14" t="str">
        <f>MID($D99,SUM($D$1:V$1),W$1)</f>
        <v>0001000000</v>
      </c>
      <c r="X99" s="14" t="str">
        <f>MID($D99,SUM($D$1:W$1),X$1)</f>
        <v>1</v>
      </c>
      <c r="Y99" s="14" t="str">
        <f>MID($D99,SUM($D$1:X$1),Y$1)</f>
        <v>0</v>
      </c>
      <c r="Z99" s="14" t="str">
        <f>MID($D99,SUM($D$1:Y$1),Z$1)</f>
        <v>000000000021000</v>
      </c>
      <c r="AA99" s="34" t="str">
        <f>MID($D99,SUM($D$1:Z$1),AA$1)</f>
        <v>000000000000000</v>
      </c>
      <c r="AB99" s="14" t="str">
        <f>MID($D99,SUM($D$1:AA$1),AB$1)</f>
        <v>00000000000</v>
      </c>
      <c r="AC99" s="14" t="str">
        <f>MID($D99,SUM($D$1:AB$1),AC$1)</f>
        <v xml:space="preserve">                              </v>
      </c>
      <c r="AD99" s="14" t="str">
        <f>MID($D99,SUM($D$1:AC$1),AD$1)</f>
        <v>000000000000000</v>
      </c>
      <c r="AE99" s="55"/>
      <c r="AF99" s="58" t="str">
        <f>IF(ISBLANK(AE99),TCOMP[[#This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99" s="38" t="str">
        <f>TCOMP[[#This Row],[TIPO5]]</f>
        <v>FC A</v>
      </c>
      <c r="AH99" s="38">
        <f>IF(LEFT(TCOMP[[#This Row],[PV2]],2)="NC",-TCOMP[[#This Row],[CRED FISC COMPUTABLE]]/100,TCOMP[[#This Row],[CRED FISC COMPUTABLE]]/100)</f>
        <v>210</v>
      </c>
      <c r="AI99" s="39">
        <f>IF(LEFT(TCOMP[[#This Row],[PV2]],2)="NC",-TCOMP[[#This Row],[TOTAL]]/100,TCOMP[[#This Row],[TOTAL]]/100)</f>
        <v>1232</v>
      </c>
    </row>
    <row r="100" spans="1:35" x14ac:dyDescent="0.2">
      <c r="A100" s="48">
        <v>96</v>
      </c>
      <c r="B100" s="19">
        <f>IF(COUNTIF(ERROR1[NUM],TCOMP[[#This Row],[UBIC]])&gt;0,1,0)+IF(COUNTIF(ERROR3[NUM],TCOMP[[#This Row],[UBIC]])&gt;0,1,0)*10</f>
        <v>0</v>
      </c>
      <c r="C100" s="19">
        <f>COUNTIFS(TALIC[TIPO2],TCOMP[[#This Row],[TIPO4]],TALIC[PV],TCOMP[[#This Row],[PV]],TALIC[NUM],TCOMP[[#This Row],[NUM]],TALIC[IDENT VEND],TCOMP[[#This Row],[DOC o CUIT]],TALIC[ERR],"&gt;1")</f>
        <v>0</v>
      </c>
      <c r="D100" s="42" t="s">
        <v>1528</v>
      </c>
      <c r="E100" s="14" t="str">
        <f>MID($D100,SUM($D$1:D$1),E$1)</f>
        <v>20200514</v>
      </c>
      <c r="F100" s="14" t="str">
        <f>MID($D100,SUM($D$1:E$1),F$1)</f>
        <v>001</v>
      </c>
      <c r="G100" s="25" t="str">
        <f>VLOOKUP(TCOMP[[#This Row],[TIPO4]],TIPOFACT[],3,0)</f>
        <v>FC A</v>
      </c>
      <c r="H100" s="14" t="str">
        <f>MID($D100,SUM($D$1:F$1),H$1)</f>
        <v>00001</v>
      </c>
      <c r="I100" s="14" t="str">
        <f>MID($D100,SUM($D$1:H$1),I$1)</f>
        <v>00000000000000999999</v>
      </c>
      <c r="J100" s="14" t="str">
        <f>MID($D100,SUM($D$1:I$1),J$1)</f>
        <v xml:space="preserve">                </v>
      </c>
      <c r="K100" s="14" t="str">
        <f>MID($D100,SUM($D$1:J$1),K$1)</f>
        <v>80</v>
      </c>
      <c r="L100" s="14" t="str">
        <f>MID($D100,SUM($D$1:K$1),L$1)</f>
        <v>00000000099999999999</v>
      </c>
      <c r="M100" s="14" t="str">
        <f>MID($D100,SUM($D$1:L$1),M$1)</f>
        <v xml:space="preserve">                        Prueba</v>
      </c>
      <c r="N100" s="14" t="str">
        <f>MID($D100,SUM($D$1:M$1),N$1)</f>
        <v>000000000123200</v>
      </c>
      <c r="O100" s="14" t="str">
        <f>MID($D100,SUM($D$1:N$1),O$1)</f>
        <v>000000000002200</v>
      </c>
      <c r="P100" s="29" t="str">
        <f>MID($D100,SUM($D$1:O$1),P$1)</f>
        <v>000000000000000</v>
      </c>
      <c r="Q100" s="29" t="str">
        <f>MID($D100,SUM($D$1:P$1),Q$1)</f>
        <v>000000000000000</v>
      </c>
      <c r="R100" s="29" t="str">
        <f>MID($D100,SUM($D$1:Q$1),R$1)</f>
        <v>000000000000000</v>
      </c>
      <c r="S100" s="29" t="str">
        <f>MID($D100,SUM($D$1:R$1),S$1)</f>
        <v>000000000000000</v>
      </c>
      <c r="T100" s="14" t="str">
        <f>MID($D100,SUM($D$1:S$1),T$1)</f>
        <v>000000000000000</v>
      </c>
      <c r="U100" s="29" t="str">
        <f>MID($D100,SUM($D$1:T$1),U$1)</f>
        <v>000000000000000</v>
      </c>
      <c r="V100" s="14" t="str">
        <f>MID($D100,SUM($D$1:U$1),V$1)</f>
        <v>PES</v>
      </c>
      <c r="W100" s="14" t="str">
        <f>MID($D100,SUM($D$1:V$1),W$1)</f>
        <v>0001000000</v>
      </c>
      <c r="X100" s="14" t="str">
        <f>MID($D100,SUM($D$1:W$1),X$1)</f>
        <v>1</v>
      </c>
      <c r="Y100" s="14" t="str">
        <f>MID($D100,SUM($D$1:X$1),Y$1)</f>
        <v>0</v>
      </c>
      <c r="Z100" s="14" t="str">
        <f>MID($D100,SUM($D$1:Y$1),Z$1)</f>
        <v>000000000021000</v>
      </c>
      <c r="AA100" s="34" t="str">
        <f>MID($D100,SUM($D$1:Z$1),AA$1)</f>
        <v>000000000000000</v>
      </c>
      <c r="AB100" s="14" t="str">
        <f>MID($D100,SUM($D$1:AA$1),AB$1)</f>
        <v>00000000000</v>
      </c>
      <c r="AC100" s="14" t="str">
        <f>MID($D100,SUM($D$1:AB$1),AC$1)</f>
        <v xml:space="preserve">                              </v>
      </c>
      <c r="AD100" s="14" t="str">
        <f>MID($D100,SUM($D$1:AC$1),AD$1)</f>
        <v>000000000000000</v>
      </c>
      <c r="AE100" s="55"/>
      <c r="AF100" s="58" t="str">
        <f>IF(ISBLANK(AE100),TCOMP[[#This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00" s="38" t="str">
        <f>TCOMP[[#This Row],[TIPO5]]</f>
        <v>FC A</v>
      </c>
      <c r="AH100" s="38">
        <f>IF(LEFT(TCOMP[[#This Row],[PV2]],2)="NC",-TCOMP[[#This Row],[CRED FISC COMPUTABLE]]/100,TCOMP[[#This Row],[CRED FISC COMPUTABLE]]/100)</f>
        <v>210</v>
      </c>
      <c r="AI100" s="39">
        <f>IF(LEFT(TCOMP[[#This Row],[PV2]],2)="NC",-TCOMP[[#This Row],[TOTAL]]/100,TCOMP[[#This Row],[TOTAL]]/100)</f>
        <v>1232</v>
      </c>
    </row>
    <row r="101" spans="1:35" x14ac:dyDescent="0.2">
      <c r="A101" s="48">
        <v>97</v>
      </c>
      <c r="B101" s="19">
        <f>IF(COUNTIF(ERROR1[NUM],TCOMP[[#This Row],[UBIC]])&gt;0,1,0)+IF(COUNTIF(ERROR3[NUM],TCOMP[[#This Row],[UBIC]])&gt;0,1,0)*10</f>
        <v>0</v>
      </c>
      <c r="C101" s="19">
        <f>COUNTIFS(TALIC[TIPO2],TCOMP[[#This Row],[TIPO4]],TALIC[PV],TCOMP[[#This Row],[PV]],TALIC[NUM],TCOMP[[#This Row],[NUM]],TALIC[IDENT VEND],TCOMP[[#This Row],[DOC o CUIT]],TALIC[ERR],"&gt;1")</f>
        <v>0</v>
      </c>
      <c r="D101" s="42" t="s">
        <v>1528</v>
      </c>
      <c r="E101" s="14" t="str">
        <f>MID($D101,SUM($D$1:D$1),E$1)</f>
        <v>20200514</v>
      </c>
      <c r="F101" s="14" t="str">
        <f>MID($D101,SUM($D$1:E$1),F$1)</f>
        <v>001</v>
      </c>
      <c r="G101" s="25" t="str">
        <f>VLOOKUP(TCOMP[[#This Row],[TIPO4]],TIPOFACT[],3,0)</f>
        <v>FC A</v>
      </c>
      <c r="H101" s="14" t="str">
        <f>MID($D101,SUM($D$1:F$1),H$1)</f>
        <v>00001</v>
      </c>
      <c r="I101" s="14" t="str">
        <f>MID($D101,SUM($D$1:H$1),I$1)</f>
        <v>00000000000000999999</v>
      </c>
      <c r="J101" s="14" t="str">
        <f>MID($D101,SUM($D$1:I$1),J$1)</f>
        <v xml:space="preserve">                </v>
      </c>
      <c r="K101" s="14" t="str">
        <f>MID($D101,SUM($D$1:J$1),K$1)</f>
        <v>80</v>
      </c>
      <c r="L101" s="14" t="str">
        <f>MID($D101,SUM($D$1:K$1),L$1)</f>
        <v>00000000099999999999</v>
      </c>
      <c r="M101" s="14" t="str">
        <f>MID($D101,SUM($D$1:L$1),M$1)</f>
        <v xml:space="preserve">                        Prueba</v>
      </c>
      <c r="N101" s="14" t="str">
        <f>MID($D101,SUM($D$1:M$1),N$1)</f>
        <v>000000000123200</v>
      </c>
      <c r="O101" s="14" t="str">
        <f>MID($D101,SUM($D$1:N$1),O$1)</f>
        <v>000000000002200</v>
      </c>
      <c r="P101" s="29" t="str">
        <f>MID($D101,SUM($D$1:O$1),P$1)</f>
        <v>000000000000000</v>
      </c>
      <c r="Q101" s="29" t="str">
        <f>MID($D101,SUM($D$1:P$1),Q$1)</f>
        <v>000000000000000</v>
      </c>
      <c r="R101" s="29" t="str">
        <f>MID($D101,SUM($D$1:Q$1),R$1)</f>
        <v>000000000000000</v>
      </c>
      <c r="S101" s="29" t="str">
        <f>MID($D101,SUM($D$1:R$1),S$1)</f>
        <v>000000000000000</v>
      </c>
      <c r="T101" s="14" t="str">
        <f>MID($D101,SUM($D$1:S$1),T$1)</f>
        <v>000000000000000</v>
      </c>
      <c r="U101" s="29" t="str">
        <f>MID($D101,SUM($D$1:T$1),U$1)</f>
        <v>000000000000000</v>
      </c>
      <c r="V101" s="14" t="str">
        <f>MID($D101,SUM($D$1:U$1),V$1)</f>
        <v>PES</v>
      </c>
      <c r="W101" s="14" t="str">
        <f>MID($D101,SUM($D$1:V$1),W$1)</f>
        <v>0001000000</v>
      </c>
      <c r="X101" s="14" t="str">
        <f>MID($D101,SUM($D$1:W$1),X$1)</f>
        <v>1</v>
      </c>
      <c r="Y101" s="14" t="str">
        <f>MID($D101,SUM($D$1:X$1),Y$1)</f>
        <v>0</v>
      </c>
      <c r="Z101" s="14" t="str">
        <f>MID($D101,SUM($D$1:Y$1),Z$1)</f>
        <v>000000000021000</v>
      </c>
      <c r="AA101" s="34" t="str">
        <f>MID($D101,SUM($D$1:Z$1),AA$1)</f>
        <v>000000000000000</v>
      </c>
      <c r="AB101" s="14" t="str">
        <f>MID($D101,SUM($D$1:AA$1),AB$1)</f>
        <v>00000000000</v>
      </c>
      <c r="AC101" s="14" t="str">
        <f>MID($D101,SUM($D$1:AB$1),AC$1)</f>
        <v xml:space="preserve">                              </v>
      </c>
      <c r="AD101" s="14" t="str">
        <f>MID($D101,SUM($D$1:AC$1),AD$1)</f>
        <v>000000000000000</v>
      </c>
      <c r="AE101" s="55"/>
      <c r="AF101" s="58" t="str">
        <f>IF(ISBLANK(AE101),TCOMP[[#This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01" s="38" t="str">
        <f>TCOMP[[#This Row],[TIPO5]]</f>
        <v>FC A</v>
      </c>
      <c r="AH101" s="38">
        <f>IF(LEFT(TCOMP[[#This Row],[PV2]],2)="NC",-TCOMP[[#This Row],[CRED FISC COMPUTABLE]]/100,TCOMP[[#This Row],[CRED FISC COMPUTABLE]]/100)</f>
        <v>210</v>
      </c>
      <c r="AI101" s="39">
        <f>IF(LEFT(TCOMP[[#This Row],[PV2]],2)="NC",-TCOMP[[#This Row],[TOTAL]]/100,TCOMP[[#This Row],[TOTAL]]/100)</f>
        <v>1232</v>
      </c>
    </row>
    <row r="102" spans="1:35" x14ac:dyDescent="0.2">
      <c r="A102" s="48">
        <v>98</v>
      </c>
      <c r="B102" s="19">
        <f>IF(COUNTIF(ERROR1[NUM],TCOMP[[#This Row],[UBIC]])&gt;0,1,0)+IF(COUNTIF(ERROR3[NUM],TCOMP[[#This Row],[UBIC]])&gt;0,1,0)*10</f>
        <v>0</v>
      </c>
      <c r="C102" s="19">
        <f>COUNTIFS(TALIC[TIPO2],TCOMP[[#This Row],[TIPO4]],TALIC[PV],TCOMP[[#This Row],[PV]],TALIC[NUM],TCOMP[[#This Row],[NUM]],TALIC[IDENT VEND],TCOMP[[#This Row],[DOC o CUIT]],TALIC[ERR],"&gt;1")</f>
        <v>0</v>
      </c>
      <c r="D102" s="42" t="s">
        <v>1528</v>
      </c>
      <c r="E102" s="14" t="str">
        <f>MID($D102,SUM($D$1:D$1),E$1)</f>
        <v>20200514</v>
      </c>
      <c r="F102" s="14" t="str">
        <f>MID($D102,SUM($D$1:E$1),F$1)</f>
        <v>001</v>
      </c>
      <c r="G102" s="25" t="str">
        <f>VLOOKUP(TCOMP[[#This Row],[TIPO4]],TIPOFACT[],3,0)</f>
        <v>FC A</v>
      </c>
      <c r="H102" s="14" t="str">
        <f>MID($D102,SUM($D$1:F$1),H$1)</f>
        <v>00001</v>
      </c>
      <c r="I102" s="14" t="str">
        <f>MID($D102,SUM($D$1:H$1),I$1)</f>
        <v>00000000000000999999</v>
      </c>
      <c r="J102" s="14" t="str">
        <f>MID($D102,SUM($D$1:I$1),J$1)</f>
        <v xml:space="preserve">                </v>
      </c>
      <c r="K102" s="14" t="str">
        <f>MID($D102,SUM($D$1:J$1),K$1)</f>
        <v>80</v>
      </c>
      <c r="L102" s="14" t="str">
        <f>MID($D102,SUM($D$1:K$1),L$1)</f>
        <v>00000000099999999999</v>
      </c>
      <c r="M102" s="14" t="str">
        <f>MID($D102,SUM($D$1:L$1),M$1)</f>
        <v xml:space="preserve">                        Prueba</v>
      </c>
      <c r="N102" s="14" t="str">
        <f>MID($D102,SUM($D$1:M$1),N$1)</f>
        <v>000000000123200</v>
      </c>
      <c r="O102" s="14" t="str">
        <f>MID($D102,SUM($D$1:N$1),O$1)</f>
        <v>000000000002200</v>
      </c>
      <c r="P102" s="29" t="str">
        <f>MID($D102,SUM($D$1:O$1),P$1)</f>
        <v>000000000000000</v>
      </c>
      <c r="Q102" s="29" t="str">
        <f>MID($D102,SUM($D$1:P$1),Q$1)</f>
        <v>000000000000000</v>
      </c>
      <c r="R102" s="29" t="str">
        <f>MID($D102,SUM($D$1:Q$1),R$1)</f>
        <v>000000000000000</v>
      </c>
      <c r="S102" s="29" t="str">
        <f>MID($D102,SUM($D$1:R$1),S$1)</f>
        <v>000000000000000</v>
      </c>
      <c r="T102" s="14" t="str">
        <f>MID($D102,SUM($D$1:S$1),T$1)</f>
        <v>000000000000000</v>
      </c>
      <c r="U102" s="29" t="str">
        <f>MID($D102,SUM($D$1:T$1),U$1)</f>
        <v>000000000000000</v>
      </c>
      <c r="V102" s="14" t="str">
        <f>MID($D102,SUM($D$1:U$1),V$1)</f>
        <v>PES</v>
      </c>
      <c r="W102" s="14" t="str">
        <f>MID($D102,SUM($D$1:V$1),W$1)</f>
        <v>0001000000</v>
      </c>
      <c r="X102" s="14" t="str">
        <f>MID($D102,SUM($D$1:W$1),X$1)</f>
        <v>1</v>
      </c>
      <c r="Y102" s="14" t="str">
        <f>MID($D102,SUM($D$1:X$1),Y$1)</f>
        <v>0</v>
      </c>
      <c r="Z102" s="14" t="str">
        <f>MID($D102,SUM($D$1:Y$1),Z$1)</f>
        <v>000000000021000</v>
      </c>
      <c r="AA102" s="34" t="str">
        <f>MID($D102,SUM($D$1:Z$1),AA$1)</f>
        <v>000000000000000</v>
      </c>
      <c r="AB102" s="14" t="str">
        <f>MID($D102,SUM($D$1:AA$1),AB$1)</f>
        <v>00000000000</v>
      </c>
      <c r="AC102" s="14" t="str">
        <f>MID($D102,SUM($D$1:AB$1),AC$1)</f>
        <v xml:space="preserve">                              </v>
      </c>
      <c r="AD102" s="14" t="str">
        <f>MID($D102,SUM($D$1:AC$1),AD$1)</f>
        <v>000000000000000</v>
      </c>
      <c r="AE102" s="55"/>
      <c r="AF102" s="58" t="str">
        <f>IF(ISBLANK(AE102),TCOMP[[#This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02" s="38" t="str">
        <f>TCOMP[[#This Row],[TIPO5]]</f>
        <v>FC A</v>
      </c>
      <c r="AH102" s="38">
        <f>IF(LEFT(TCOMP[[#This Row],[PV2]],2)="NC",-TCOMP[[#This Row],[CRED FISC COMPUTABLE]]/100,TCOMP[[#This Row],[CRED FISC COMPUTABLE]]/100)</f>
        <v>210</v>
      </c>
      <c r="AI102" s="39">
        <f>IF(LEFT(TCOMP[[#This Row],[PV2]],2)="NC",-TCOMP[[#This Row],[TOTAL]]/100,TCOMP[[#This Row],[TOTAL]]/100)</f>
        <v>1232</v>
      </c>
    </row>
    <row r="103" spans="1:35" x14ac:dyDescent="0.2">
      <c r="A103" s="48">
        <v>99</v>
      </c>
      <c r="B103" s="19">
        <f>IF(COUNTIF(ERROR1[NUM],TCOMP[[#This Row],[UBIC]])&gt;0,1,0)+IF(COUNTIF(ERROR3[NUM],TCOMP[[#This Row],[UBIC]])&gt;0,1,0)*10</f>
        <v>0</v>
      </c>
      <c r="C103" s="19">
        <f>COUNTIFS(TALIC[TIPO2],TCOMP[[#This Row],[TIPO4]],TALIC[PV],TCOMP[[#This Row],[PV]],TALIC[NUM],TCOMP[[#This Row],[NUM]],TALIC[IDENT VEND],TCOMP[[#This Row],[DOC o CUIT]],TALIC[ERR],"&gt;1")</f>
        <v>0</v>
      </c>
      <c r="D103" s="42" t="s">
        <v>1528</v>
      </c>
      <c r="E103" s="14" t="str">
        <f>MID($D103,SUM($D$1:D$1),E$1)</f>
        <v>20200514</v>
      </c>
      <c r="F103" s="14" t="str">
        <f>MID($D103,SUM($D$1:E$1),F$1)</f>
        <v>001</v>
      </c>
      <c r="G103" s="25" t="str">
        <f>VLOOKUP(TCOMP[[#This Row],[TIPO4]],TIPOFACT[],3,0)</f>
        <v>FC A</v>
      </c>
      <c r="H103" s="14" t="str">
        <f>MID($D103,SUM($D$1:F$1),H$1)</f>
        <v>00001</v>
      </c>
      <c r="I103" s="14" t="str">
        <f>MID($D103,SUM($D$1:H$1),I$1)</f>
        <v>00000000000000999999</v>
      </c>
      <c r="J103" s="14" t="str">
        <f>MID($D103,SUM($D$1:I$1),J$1)</f>
        <v xml:space="preserve">                </v>
      </c>
      <c r="K103" s="14" t="str">
        <f>MID($D103,SUM($D$1:J$1),K$1)</f>
        <v>80</v>
      </c>
      <c r="L103" s="14" t="str">
        <f>MID($D103,SUM($D$1:K$1),L$1)</f>
        <v>00000000099999999999</v>
      </c>
      <c r="M103" s="14" t="str">
        <f>MID($D103,SUM($D$1:L$1),M$1)</f>
        <v xml:space="preserve">                        Prueba</v>
      </c>
      <c r="N103" s="14" t="str">
        <f>MID($D103,SUM($D$1:M$1),N$1)</f>
        <v>000000000123200</v>
      </c>
      <c r="O103" s="14" t="str">
        <f>MID($D103,SUM($D$1:N$1),O$1)</f>
        <v>000000000002200</v>
      </c>
      <c r="P103" s="29" t="str">
        <f>MID($D103,SUM($D$1:O$1),P$1)</f>
        <v>000000000000000</v>
      </c>
      <c r="Q103" s="29" t="str">
        <f>MID($D103,SUM($D$1:P$1),Q$1)</f>
        <v>000000000000000</v>
      </c>
      <c r="R103" s="29" t="str">
        <f>MID($D103,SUM($D$1:Q$1),R$1)</f>
        <v>000000000000000</v>
      </c>
      <c r="S103" s="29" t="str">
        <f>MID($D103,SUM($D$1:R$1),S$1)</f>
        <v>000000000000000</v>
      </c>
      <c r="T103" s="14" t="str">
        <f>MID($D103,SUM($D$1:S$1),T$1)</f>
        <v>000000000000000</v>
      </c>
      <c r="U103" s="29" t="str">
        <f>MID($D103,SUM($D$1:T$1),U$1)</f>
        <v>000000000000000</v>
      </c>
      <c r="V103" s="14" t="str">
        <f>MID($D103,SUM($D$1:U$1),V$1)</f>
        <v>PES</v>
      </c>
      <c r="W103" s="14" t="str">
        <f>MID($D103,SUM($D$1:V$1),W$1)</f>
        <v>0001000000</v>
      </c>
      <c r="X103" s="14" t="str">
        <f>MID($D103,SUM($D$1:W$1),X$1)</f>
        <v>1</v>
      </c>
      <c r="Y103" s="14" t="str">
        <f>MID($D103,SUM($D$1:X$1),Y$1)</f>
        <v>0</v>
      </c>
      <c r="Z103" s="14" t="str">
        <f>MID($D103,SUM($D$1:Y$1),Z$1)</f>
        <v>000000000021000</v>
      </c>
      <c r="AA103" s="34" t="str">
        <f>MID($D103,SUM($D$1:Z$1),AA$1)</f>
        <v>000000000000000</v>
      </c>
      <c r="AB103" s="14" t="str">
        <f>MID($D103,SUM($D$1:AA$1),AB$1)</f>
        <v>00000000000</v>
      </c>
      <c r="AC103" s="14" t="str">
        <f>MID($D103,SUM($D$1:AB$1),AC$1)</f>
        <v xml:space="preserve">                              </v>
      </c>
      <c r="AD103" s="14" t="str">
        <f>MID($D103,SUM($D$1:AC$1),AD$1)</f>
        <v>000000000000000</v>
      </c>
      <c r="AE103" s="55"/>
      <c r="AF103" s="58" t="str">
        <f>IF(ISBLANK(AE103),TCOMP[[#This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03" s="38" t="str">
        <f>TCOMP[[#This Row],[TIPO5]]</f>
        <v>FC A</v>
      </c>
      <c r="AH103" s="38">
        <f>IF(LEFT(TCOMP[[#This Row],[PV2]],2)="NC",-TCOMP[[#This Row],[CRED FISC COMPUTABLE]]/100,TCOMP[[#This Row],[CRED FISC COMPUTABLE]]/100)</f>
        <v>210</v>
      </c>
      <c r="AI103" s="39">
        <f>IF(LEFT(TCOMP[[#This Row],[PV2]],2)="NC",-TCOMP[[#This Row],[TOTAL]]/100,TCOMP[[#This Row],[TOTAL]]/100)</f>
        <v>1232</v>
      </c>
    </row>
    <row r="104" spans="1:35" x14ac:dyDescent="0.2">
      <c r="A104" s="48">
        <v>100</v>
      </c>
      <c r="B104" s="19">
        <f>IF(COUNTIF(ERROR1[NUM],TCOMP[[#This Row],[UBIC]])&gt;0,1,0)+IF(COUNTIF(ERROR3[NUM],TCOMP[[#This Row],[UBIC]])&gt;0,1,0)*10</f>
        <v>0</v>
      </c>
      <c r="C104" s="19">
        <f>COUNTIFS(TALIC[TIPO2],TCOMP[[#This Row],[TIPO4]],TALIC[PV],TCOMP[[#This Row],[PV]],TALIC[NUM],TCOMP[[#This Row],[NUM]],TALIC[IDENT VEND],TCOMP[[#This Row],[DOC o CUIT]],TALIC[ERR],"&gt;1")</f>
        <v>0</v>
      </c>
      <c r="D104" s="42" t="s">
        <v>1528</v>
      </c>
      <c r="E104" s="14" t="str">
        <f>MID($D104,SUM($D$1:D$1),E$1)</f>
        <v>20200514</v>
      </c>
      <c r="F104" s="14" t="str">
        <f>MID($D104,SUM($D$1:E$1),F$1)</f>
        <v>001</v>
      </c>
      <c r="G104" s="25" t="str">
        <f>VLOOKUP(TCOMP[[#This Row],[TIPO4]],TIPOFACT[],3,0)</f>
        <v>FC A</v>
      </c>
      <c r="H104" s="14" t="str">
        <f>MID($D104,SUM($D$1:F$1),H$1)</f>
        <v>00001</v>
      </c>
      <c r="I104" s="14" t="str">
        <f>MID($D104,SUM($D$1:H$1),I$1)</f>
        <v>00000000000000999999</v>
      </c>
      <c r="J104" s="14" t="str">
        <f>MID($D104,SUM($D$1:I$1),J$1)</f>
        <v xml:space="preserve">                </v>
      </c>
      <c r="K104" s="14" t="str">
        <f>MID($D104,SUM($D$1:J$1),K$1)</f>
        <v>80</v>
      </c>
      <c r="L104" s="14" t="str">
        <f>MID($D104,SUM($D$1:K$1),L$1)</f>
        <v>00000000099999999999</v>
      </c>
      <c r="M104" s="14" t="str">
        <f>MID($D104,SUM($D$1:L$1),M$1)</f>
        <v xml:space="preserve">                        Prueba</v>
      </c>
      <c r="N104" s="14" t="str">
        <f>MID($D104,SUM($D$1:M$1),N$1)</f>
        <v>000000000123200</v>
      </c>
      <c r="O104" s="14" t="str">
        <f>MID($D104,SUM($D$1:N$1),O$1)</f>
        <v>000000000002200</v>
      </c>
      <c r="P104" s="29" t="str">
        <f>MID($D104,SUM($D$1:O$1),P$1)</f>
        <v>000000000000000</v>
      </c>
      <c r="Q104" s="29" t="str">
        <f>MID($D104,SUM($D$1:P$1),Q$1)</f>
        <v>000000000000000</v>
      </c>
      <c r="R104" s="29" t="str">
        <f>MID($D104,SUM($D$1:Q$1),R$1)</f>
        <v>000000000000000</v>
      </c>
      <c r="S104" s="29" t="str">
        <f>MID($D104,SUM($D$1:R$1),S$1)</f>
        <v>000000000000000</v>
      </c>
      <c r="T104" s="14" t="str">
        <f>MID($D104,SUM($D$1:S$1),T$1)</f>
        <v>000000000000000</v>
      </c>
      <c r="U104" s="29" t="str">
        <f>MID($D104,SUM($D$1:T$1),U$1)</f>
        <v>000000000000000</v>
      </c>
      <c r="V104" s="14" t="str">
        <f>MID($D104,SUM($D$1:U$1),V$1)</f>
        <v>PES</v>
      </c>
      <c r="W104" s="14" t="str">
        <f>MID($D104,SUM($D$1:V$1),W$1)</f>
        <v>0001000000</v>
      </c>
      <c r="X104" s="14" t="str">
        <f>MID($D104,SUM($D$1:W$1),X$1)</f>
        <v>1</v>
      </c>
      <c r="Y104" s="14" t="str">
        <f>MID($D104,SUM($D$1:X$1),Y$1)</f>
        <v>0</v>
      </c>
      <c r="Z104" s="14" t="str">
        <f>MID($D104,SUM($D$1:Y$1),Z$1)</f>
        <v>000000000021000</v>
      </c>
      <c r="AA104" s="34" t="str">
        <f>MID($D104,SUM($D$1:Z$1),AA$1)</f>
        <v>000000000000000</v>
      </c>
      <c r="AB104" s="14" t="str">
        <f>MID($D104,SUM($D$1:AA$1),AB$1)</f>
        <v>00000000000</v>
      </c>
      <c r="AC104" s="14" t="str">
        <f>MID($D104,SUM($D$1:AB$1),AC$1)</f>
        <v xml:space="preserve">                              </v>
      </c>
      <c r="AD104" s="14" t="str">
        <f>MID($D104,SUM($D$1:AC$1),AD$1)</f>
        <v>000000000000000</v>
      </c>
      <c r="AE104" s="55"/>
      <c r="AF104" s="58" t="str">
        <f>IF(ISBLANK(AE104),TCOMP[[#This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04" s="38" t="str">
        <f>TCOMP[[#This Row],[TIPO5]]</f>
        <v>FC A</v>
      </c>
      <c r="AH104" s="38">
        <f>IF(LEFT(TCOMP[[#This Row],[PV2]],2)="NC",-TCOMP[[#This Row],[CRED FISC COMPUTABLE]]/100,TCOMP[[#This Row],[CRED FISC COMPUTABLE]]/100)</f>
        <v>210</v>
      </c>
      <c r="AI104" s="39">
        <f>IF(LEFT(TCOMP[[#This Row],[PV2]],2)="NC",-TCOMP[[#This Row],[TOTAL]]/100,TCOMP[[#This Row],[TOTAL]]/100)</f>
        <v>1232</v>
      </c>
    </row>
    <row r="105" spans="1:35" x14ac:dyDescent="0.2">
      <c r="A105" s="48">
        <v>101</v>
      </c>
      <c r="B105" s="19">
        <f>IF(COUNTIF(ERROR1[NUM],TCOMP[[#This Row],[UBIC]])&gt;0,1,0)+IF(COUNTIF(ERROR3[NUM],TCOMP[[#This Row],[UBIC]])&gt;0,1,0)*10</f>
        <v>0</v>
      </c>
      <c r="C105" s="19">
        <f>COUNTIFS(TALIC[TIPO2],TCOMP[[#This Row],[TIPO4]],TALIC[PV],TCOMP[[#This Row],[PV]],TALIC[NUM],TCOMP[[#This Row],[NUM]],TALIC[IDENT VEND],TCOMP[[#This Row],[DOC o CUIT]],TALIC[ERR],"&gt;1")</f>
        <v>0</v>
      </c>
      <c r="D105" s="42" t="s">
        <v>1528</v>
      </c>
      <c r="E105" s="14" t="str">
        <f>MID($D105,SUM($D$1:D$1),E$1)</f>
        <v>20200514</v>
      </c>
      <c r="F105" s="14" t="str">
        <f>MID($D105,SUM($D$1:E$1),F$1)</f>
        <v>001</v>
      </c>
      <c r="G105" s="25" t="str">
        <f>VLOOKUP(TCOMP[[#This Row],[TIPO4]],TIPOFACT[],3,0)</f>
        <v>FC A</v>
      </c>
      <c r="H105" s="14" t="str">
        <f>MID($D105,SUM($D$1:F$1),H$1)</f>
        <v>00001</v>
      </c>
      <c r="I105" s="14" t="str">
        <f>MID($D105,SUM($D$1:H$1),I$1)</f>
        <v>00000000000000999999</v>
      </c>
      <c r="J105" s="14" t="str">
        <f>MID($D105,SUM($D$1:I$1),J$1)</f>
        <v xml:space="preserve">                </v>
      </c>
      <c r="K105" s="14" t="str">
        <f>MID($D105,SUM($D$1:J$1),K$1)</f>
        <v>80</v>
      </c>
      <c r="L105" s="14" t="str">
        <f>MID($D105,SUM($D$1:K$1),L$1)</f>
        <v>00000000099999999999</v>
      </c>
      <c r="M105" s="14" t="str">
        <f>MID($D105,SUM($D$1:L$1),M$1)</f>
        <v xml:space="preserve">                        Prueba</v>
      </c>
      <c r="N105" s="14" t="str">
        <f>MID($D105,SUM($D$1:M$1),N$1)</f>
        <v>000000000123200</v>
      </c>
      <c r="O105" s="14" t="str">
        <f>MID($D105,SUM($D$1:N$1),O$1)</f>
        <v>000000000002200</v>
      </c>
      <c r="P105" s="29" t="str">
        <f>MID($D105,SUM($D$1:O$1),P$1)</f>
        <v>000000000000000</v>
      </c>
      <c r="Q105" s="29" t="str">
        <f>MID($D105,SUM($D$1:P$1),Q$1)</f>
        <v>000000000000000</v>
      </c>
      <c r="R105" s="29" t="str">
        <f>MID($D105,SUM($D$1:Q$1),R$1)</f>
        <v>000000000000000</v>
      </c>
      <c r="S105" s="29" t="str">
        <f>MID($D105,SUM($D$1:R$1),S$1)</f>
        <v>000000000000000</v>
      </c>
      <c r="T105" s="14" t="str">
        <f>MID($D105,SUM($D$1:S$1),T$1)</f>
        <v>000000000000000</v>
      </c>
      <c r="U105" s="29" t="str">
        <f>MID($D105,SUM($D$1:T$1),U$1)</f>
        <v>000000000000000</v>
      </c>
      <c r="V105" s="14" t="str">
        <f>MID($D105,SUM($D$1:U$1),V$1)</f>
        <v>PES</v>
      </c>
      <c r="W105" s="14" t="str">
        <f>MID($D105,SUM($D$1:V$1),W$1)</f>
        <v>0001000000</v>
      </c>
      <c r="X105" s="14" t="str">
        <f>MID($D105,SUM($D$1:W$1),X$1)</f>
        <v>1</v>
      </c>
      <c r="Y105" s="14" t="str">
        <f>MID($D105,SUM($D$1:X$1),Y$1)</f>
        <v>0</v>
      </c>
      <c r="Z105" s="14" t="str">
        <f>MID($D105,SUM($D$1:Y$1),Z$1)</f>
        <v>000000000021000</v>
      </c>
      <c r="AA105" s="34" t="str">
        <f>MID($D105,SUM($D$1:Z$1),AA$1)</f>
        <v>000000000000000</v>
      </c>
      <c r="AB105" s="14" t="str">
        <f>MID($D105,SUM($D$1:AA$1),AB$1)</f>
        <v>00000000000</v>
      </c>
      <c r="AC105" s="14" t="str">
        <f>MID($D105,SUM($D$1:AB$1),AC$1)</f>
        <v xml:space="preserve">                              </v>
      </c>
      <c r="AD105" s="14" t="str">
        <f>MID($D105,SUM($D$1:AC$1),AD$1)</f>
        <v>000000000000000</v>
      </c>
      <c r="AE105" s="55"/>
      <c r="AF105" s="58" t="str">
        <f>IF(ISBLANK(AE105),TCOMP[[#This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05" s="38" t="str">
        <f>TCOMP[[#This Row],[TIPO5]]</f>
        <v>FC A</v>
      </c>
      <c r="AH105" s="38">
        <f>IF(LEFT(TCOMP[[#This Row],[PV2]],2)="NC",-TCOMP[[#This Row],[CRED FISC COMPUTABLE]]/100,TCOMP[[#This Row],[CRED FISC COMPUTABLE]]/100)</f>
        <v>210</v>
      </c>
      <c r="AI105" s="39">
        <f>IF(LEFT(TCOMP[[#This Row],[PV2]],2)="NC",-TCOMP[[#This Row],[TOTAL]]/100,TCOMP[[#This Row],[TOTAL]]/100)</f>
        <v>1232</v>
      </c>
    </row>
    <row r="106" spans="1:35" x14ac:dyDescent="0.2">
      <c r="A106" s="48">
        <v>102</v>
      </c>
      <c r="B106" s="19">
        <f>IF(COUNTIF(ERROR1[NUM],TCOMP[[#This Row],[UBIC]])&gt;0,1,0)+IF(COUNTIF(ERROR3[NUM],TCOMP[[#This Row],[UBIC]])&gt;0,1,0)*10</f>
        <v>0</v>
      </c>
      <c r="C106" s="19">
        <f>COUNTIFS(TALIC[TIPO2],TCOMP[[#This Row],[TIPO4]],TALIC[PV],TCOMP[[#This Row],[PV]],TALIC[NUM],TCOMP[[#This Row],[NUM]],TALIC[IDENT VEND],TCOMP[[#This Row],[DOC o CUIT]],TALIC[ERR],"&gt;1")</f>
        <v>0</v>
      </c>
      <c r="D106" s="42" t="s">
        <v>1528</v>
      </c>
      <c r="E106" s="14" t="str">
        <f>MID($D106,SUM($D$1:D$1),E$1)</f>
        <v>20200514</v>
      </c>
      <c r="F106" s="14" t="str">
        <f>MID($D106,SUM($D$1:E$1),F$1)</f>
        <v>001</v>
      </c>
      <c r="G106" s="25" t="str">
        <f>VLOOKUP(TCOMP[[#This Row],[TIPO4]],TIPOFACT[],3,0)</f>
        <v>FC A</v>
      </c>
      <c r="H106" s="14" t="str">
        <f>MID($D106,SUM($D$1:F$1),H$1)</f>
        <v>00001</v>
      </c>
      <c r="I106" s="14" t="str">
        <f>MID($D106,SUM($D$1:H$1),I$1)</f>
        <v>00000000000000999999</v>
      </c>
      <c r="J106" s="14" t="str">
        <f>MID($D106,SUM($D$1:I$1),J$1)</f>
        <v xml:space="preserve">                </v>
      </c>
      <c r="K106" s="14" t="str">
        <f>MID($D106,SUM($D$1:J$1),K$1)</f>
        <v>80</v>
      </c>
      <c r="L106" s="14" t="str">
        <f>MID($D106,SUM($D$1:K$1),L$1)</f>
        <v>00000000099999999999</v>
      </c>
      <c r="M106" s="14" t="str">
        <f>MID($D106,SUM($D$1:L$1),M$1)</f>
        <v xml:space="preserve">                        Prueba</v>
      </c>
      <c r="N106" s="14" t="str">
        <f>MID($D106,SUM($D$1:M$1),N$1)</f>
        <v>000000000123200</v>
      </c>
      <c r="O106" s="14" t="str">
        <f>MID($D106,SUM($D$1:N$1),O$1)</f>
        <v>000000000002200</v>
      </c>
      <c r="P106" s="29" t="str">
        <f>MID($D106,SUM($D$1:O$1),P$1)</f>
        <v>000000000000000</v>
      </c>
      <c r="Q106" s="29" t="str">
        <f>MID($D106,SUM($D$1:P$1),Q$1)</f>
        <v>000000000000000</v>
      </c>
      <c r="R106" s="29" t="str">
        <f>MID($D106,SUM($D$1:Q$1),R$1)</f>
        <v>000000000000000</v>
      </c>
      <c r="S106" s="29" t="str">
        <f>MID($D106,SUM($D$1:R$1),S$1)</f>
        <v>000000000000000</v>
      </c>
      <c r="T106" s="14" t="str">
        <f>MID($D106,SUM($D$1:S$1),T$1)</f>
        <v>000000000000000</v>
      </c>
      <c r="U106" s="29" t="str">
        <f>MID($D106,SUM($D$1:T$1),U$1)</f>
        <v>000000000000000</v>
      </c>
      <c r="V106" s="14" t="str">
        <f>MID($D106,SUM($D$1:U$1),V$1)</f>
        <v>PES</v>
      </c>
      <c r="W106" s="14" t="str">
        <f>MID($D106,SUM($D$1:V$1),W$1)</f>
        <v>0001000000</v>
      </c>
      <c r="X106" s="14" t="str">
        <f>MID($D106,SUM($D$1:W$1),X$1)</f>
        <v>1</v>
      </c>
      <c r="Y106" s="14" t="str">
        <f>MID($D106,SUM($D$1:X$1),Y$1)</f>
        <v>0</v>
      </c>
      <c r="Z106" s="14" t="str">
        <f>MID($D106,SUM($D$1:Y$1),Z$1)</f>
        <v>000000000021000</v>
      </c>
      <c r="AA106" s="34" t="str">
        <f>MID($D106,SUM($D$1:Z$1),AA$1)</f>
        <v>000000000000000</v>
      </c>
      <c r="AB106" s="14" t="str">
        <f>MID($D106,SUM($D$1:AA$1),AB$1)</f>
        <v>00000000000</v>
      </c>
      <c r="AC106" s="14" t="str">
        <f>MID($D106,SUM($D$1:AB$1),AC$1)</f>
        <v xml:space="preserve">                              </v>
      </c>
      <c r="AD106" s="14" t="str">
        <f>MID($D106,SUM($D$1:AC$1),AD$1)</f>
        <v>000000000000000</v>
      </c>
      <c r="AE106" s="55"/>
      <c r="AF106" s="58" t="str">
        <f>IF(ISBLANK(AE106),TCOMP[[#This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06" s="38" t="str">
        <f>TCOMP[[#This Row],[TIPO5]]</f>
        <v>FC A</v>
      </c>
      <c r="AH106" s="38">
        <f>IF(LEFT(TCOMP[[#This Row],[PV2]],2)="NC",-TCOMP[[#This Row],[CRED FISC COMPUTABLE]]/100,TCOMP[[#This Row],[CRED FISC COMPUTABLE]]/100)</f>
        <v>210</v>
      </c>
      <c r="AI106" s="39">
        <f>IF(LEFT(TCOMP[[#This Row],[PV2]],2)="NC",-TCOMP[[#This Row],[TOTAL]]/100,TCOMP[[#This Row],[TOTAL]]/100)</f>
        <v>1232</v>
      </c>
    </row>
    <row r="107" spans="1:35" x14ac:dyDescent="0.2">
      <c r="A107" s="48">
        <v>103</v>
      </c>
      <c r="B107" s="19">
        <f>IF(COUNTIF(ERROR1[NUM],TCOMP[[#This Row],[UBIC]])&gt;0,1,0)+IF(COUNTIF(ERROR3[NUM],TCOMP[[#This Row],[UBIC]])&gt;0,1,0)*10</f>
        <v>0</v>
      </c>
      <c r="C107" s="19">
        <f>COUNTIFS(TALIC[TIPO2],TCOMP[[#This Row],[TIPO4]],TALIC[PV],TCOMP[[#This Row],[PV]],TALIC[NUM],TCOMP[[#This Row],[NUM]],TALIC[IDENT VEND],TCOMP[[#This Row],[DOC o CUIT]],TALIC[ERR],"&gt;1")</f>
        <v>0</v>
      </c>
      <c r="D107" s="42" t="s">
        <v>1528</v>
      </c>
      <c r="E107" s="14" t="str">
        <f>MID($D107,SUM($D$1:D$1),E$1)</f>
        <v>20200514</v>
      </c>
      <c r="F107" s="14" t="str">
        <f>MID($D107,SUM($D$1:E$1),F$1)</f>
        <v>001</v>
      </c>
      <c r="G107" s="25" t="str">
        <f>VLOOKUP(TCOMP[[#This Row],[TIPO4]],TIPOFACT[],3,0)</f>
        <v>FC A</v>
      </c>
      <c r="H107" s="14" t="str">
        <f>MID($D107,SUM($D$1:F$1),H$1)</f>
        <v>00001</v>
      </c>
      <c r="I107" s="14" t="str">
        <f>MID($D107,SUM($D$1:H$1),I$1)</f>
        <v>00000000000000999999</v>
      </c>
      <c r="J107" s="14" t="str">
        <f>MID($D107,SUM($D$1:I$1),J$1)</f>
        <v xml:space="preserve">                </v>
      </c>
      <c r="K107" s="14" t="str">
        <f>MID($D107,SUM($D$1:J$1),K$1)</f>
        <v>80</v>
      </c>
      <c r="L107" s="14" t="str">
        <f>MID($D107,SUM($D$1:K$1),L$1)</f>
        <v>00000000099999999999</v>
      </c>
      <c r="M107" s="14" t="str">
        <f>MID($D107,SUM($D$1:L$1),M$1)</f>
        <v xml:space="preserve">                        Prueba</v>
      </c>
      <c r="N107" s="14" t="str">
        <f>MID($D107,SUM($D$1:M$1),N$1)</f>
        <v>000000000123200</v>
      </c>
      <c r="O107" s="14" t="str">
        <f>MID($D107,SUM($D$1:N$1),O$1)</f>
        <v>000000000002200</v>
      </c>
      <c r="P107" s="29" t="str">
        <f>MID($D107,SUM($D$1:O$1),P$1)</f>
        <v>000000000000000</v>
      </c>
      <c r="Q107" s="29" t="str">
        <f>MID($D107,SUM($D$1:P$1),Q$1)</f>
        <v>000000000000000</v>
      </c>
      <c r="R107" s="29" t="str">
        <f>MID($D107,SUM($D$1:Q$1),R$1)</f>
        <v>000000000000000</v>
      </c>
      <c r="S107" s="29" t="str">
        <f>MID($D107,SUM($D$1:R$1),S$1)</f>
        <v>000000000000000</v>
      </c>
      <c r="T107" s="14" t="str">
        <f>MID($D107,SUM($D$1:S$1),T$1)</f>
        <v>000000000000000</v>
      </c>
      <c r="U107" s="29" t="str">
        <f>MID($D107,SUM($D$1:T$1),U$1)</f>
        <v>000000000000000</v>
      </c>
      <c r="V107" s="14" t="str">
        <f>MID($D107,SUM($D$1:U$1),V$1)</f>
        <v>PES</v>
      </c>
      <c r="W107" s="14" t="str">
        <f>MID($D107,SUM($D$1:V$1),W$1)</f>
        <v>0001000000</v>
      </c>
      <c r="X107" s="14" t="str">
        <f>MID($D107,SUM($D$1:W$1),X$1)</f>
        <v>1</v>
      </c>
      <c r="Y107" s="14" t="str">
        <f>MID($D107,SUM($D$1:X$1),Y$1)</f>
        <v>0</v>
      </c>
      <c r="Z107" s="14" t="str">
        <f>MID($D107,SUM($D$1:Y$1),Z$1)</f>
        <v>000000000021000</v>
      </c>
      <c r="AA107" s="34" t="str">
        <f>MID($D107,SUM($D$1:Z$1),AA$1)</f>
        <v>000000000000000</v>
      </c>
      <c r="AB107" s="14" t="str">
        <f>MID($D107,SUM($D$1:AA$1),AB$1)</f>
        <v>00000000000</v>
      </c>
      <c r="AC107" s="14" t="str">
        <f>MID($D107,SUM($D$1:AB$1),AC$1)</f>
        <v xml:space="preserve">                              </v>
      </c>
      <c r="AD107" s="14" t="str">
        <f>MID($D107,SUM($D$1:AC$1),AD$1)</f>
        <v>000000000000000</v>
      </c>
      <c r="AE107" s="55"/>
      <c r="AF107" s="58" t="str">
        <f>IF(ISBLANK(AE107),TCOMP[[#This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07" s="38" t="str">
        <f>TCOMP[[#This Row],[TIPO5]]</f>
        <v>FC A</v>
      </c>
      <c r="AH107" s="38">
        <f>IF(LEFT(TCOMP[[#This Row],[PV2]],2)="NC",-TCOMP[[#This Row],[CRED FISC COMPUTABLE]]/100,TCOMP[[#This Row],[CRED FISC COMPUTABLE]]/100)</f>
        <v>210</v>
      </c>
      <c r="AI107" s="39">
        <f>IF(LEFT(TCOMP[[#This Row],[PV2]],2)="NC",-TCOMP[[#This Row],[TOTAL]]/100,TCOMP[[#This Row],[TOTAL]]/100)</f>
        <v>1232</v>
      </c>
    </row>
    <row r="108" spans="1:35" x14ac:dyDescent="0.2">
      <c r="A108" s="48">
        <v>104</v>
      </c>
      <c r="B108" s="19">
        <f>IF(COUNTIF(ERROR1[NUM],TCOMP[[#This Row],[UBIC]])&gt;0,1,0)+IF(COUNTIF(ERROR3[NUM],TCOMP[[#This Row],[UBIC]])&gt;0,1,0)*10</f>
        <v>0</v>
      </c>
      <c r="C108" s="19">
        <f>COUNTIFS(TALIC[TIPO2],TCOMP[[#This Row],[TIPO4]],TALIC[PV],TCOMP[[#This Row],[PV]],TALIC[NUM],TCOMP[[#This Row],[NUM]],TALIC[IDENT VEND],TCOMP[[#This Row],[DOC o CUIT]],TALIC[ERR],"&gt;1")</f>
        <v>0</v>
      </c>
      <c r="D108" s="42" t="s">
        <v>1528</v>
      </c>
      <c r="E108" s="14" t="str">
        <f>MID($D108,SUM($D$1:D$1),E$1)</f>
        <v>20200514</v>
      </c>
      <c r="F108" s="14" t="str">
        <f>MID($D108,SUM($D$1:E$1),F$1)</f>
        <v>001</v>
      </c>
      <c r="G108" s="25" t="str">
        <f>VLOOKUP(TCOMP[[#This Row],[TIPO4]],TIPOFACT[],3,0)</f>
        <v>FC A</v>
      </c>
      <c r="H108" s="14" t="str">
        <f>MID($D108,SUM($D$1:F$1),H$1)</f>
        <v>00001</v>
      </c>
      <c r="I108" s="14" t="str">
        <f>MID($D108,SUM($D$1:H$1),I$1)</f>
        <v>00000000000000999999</v>
      </c>
      <c r="J108" s="14" t="str">
        <f>MID($D108,SUM($D$1:I$1),J$1)</f>
        <v xml:space="preserve">                </v>
      </c>
      <c r="K108" s="14" t="str">
        <f>MID($D108,SUM($D$1:J$1),K$1)</f>
        <v>80</v>
      </c>
      <c r="L108" s="14" t="str">
        <f>MID($D108,SUM($D$1:K$1),L$1)</f>
        <v>00000000099999999999</v>
      </c>
      <c r="M108" s="14" t="str">
        <f>MID($D108,SUM($D$1:L$1),M$1)</f>
        <v xml:space="preserve">                        Prueba</v>
      </c>
      <c r="N108" s="14" t="str">
        <f>MID($D108,SUM($D$1:M$1),N$1)</f>
        <v>000000000123200</v>
      </c>
      <c r="O108" s="14" t="str">
        <f>MID($D108,SUM($D$1:N$1),O$1)</f>
        <v>000000000002200</v>
      </c>
      <c r="P108" s="29" t="str">
        <f>MID($D108,SUM($D$1:O$1),P$1)</f>
        <v>000000000000000</v>
      </c>
      <c r="Q108" s="29" t="str">
        <f>MID($D108,SUM($D$1:P$1),Q$1)</f>
        <v>000000000000000</v>
      </c>
      <c r="R108" s="29" t="str">
        <f>MID($D108,SUM($D$1:Q$1),R$1)</f>
        <v>000000000000000</v>
      </c>
      <c r="S108" s="29" t="str">
        <f>MID($D108,SUM($D$1:R$1),S$1)</f>
        <v>000000000000000</v>
      </c>
      <c r="T108" s="14" t="str">
        <f>MID($D108,SUM($D$1:S$1),T$1)</f>
        <v>000000000000000</v>
      </c>
      <c r="U108" s="29" t="str">
        <f>MID($D108,SUM($D$1:T$1),U$1)</f>
        <v>000000000000000</v>
      </c>
      <c r="V108" s="14" t="str">
        <f>MID($D108,SUM($D$1:U$1),V$1)</f>
        <v>PES</v>
      </c>
      <c r="W108" s="14" t="str">
        <f>MID($D108,SUM($D$1:V$1),W$1)</f>
        <v>0001000000</v>
      </c>
      <c r="X108" s="14" t="str">
        <f>MID($D108,SUM($D$1:W$1),X$1)</f>
        <v>1</v>
      </c>
      <c r="Y108" s="14" t="str">
        <f>MID($D108,SUM($D$1:X$1),Y$1)</f>
        <v>0</v>
      </c>
      <c r="Z108" s="14" t="str">
        <f>MID($D108,SUM($D$1:Y$1),Z$1)</f>
        <v>000000000021000</v>
      </c>
      <c r="AA108" s="34" t="str">
        <f>MID($D108,SUM($D$1:Z$1),AA$1)</f>
        <v>000000000000000</v>
      </c>
      <c r="AB108" s="14" t="str">
        <f>MID($D108,SUM($D$1:AA$1),AB$1)</f>
        <v>00000000000</v>
      </c>
      <c r="AC108" s="14" t="str">
        <f>MID($D108,SUM($D$1:AB$1),AC$1)</f>
        <v xml:space="preserve">                              </v>
      </c>
      <c r="AD108" s="14" t="str">
        <f>MID($D108,SUM($D$1:AC$1),AD$1)</f>
        <v>000000000000000</v>
      </c>
      <c r="AE108" s="55"/>
      <c r="AF108" s="58" t="str">
        <f>IF(ISBLANK(AE108),TCOMP[[#This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08" s="38" t="str">
        <f>TCOMP[[#This Row],[TIPO5]]</f>
        <v>FC A</v>
      </c>
      <c r="AH108" s="38">
        <f>IF(LEFT(TCOMP[[#This Row],[PV2]],2)="NC",-TCOMP[[#This Row],[CRED FISC COMPUTABLE]]/100,TCOMP[[#This Row],[CRED FISC COMPUTABLE]]/100)</f>
        <v>210</v>
      </c>
      <c r="AI108" s="39">
        <f>IF(LEFT(TCOMP[[#This Row],[PV2]],2)="NC",-TCOMP[[#This Row],[TOTAL]]/100,TCOMP[[#This Row],[TOTAL]]/100)</f>
        <v>1232</v>
      </c>
    </row>
    <row r="109" spans="1:35" x14ac:dyDescent="0.2">
      <c r="A109" s="48">
        <v>105</v>
      </c>
      <c r="B109" s="19">
        <f>IF(COUNTIF(ERROR1[NUM],TCOMP[[#This Row],[UBIC]])&gt;0,1,0)+IF(COUNTIF(ERROR3[NUM],TCOMP[[#This Row],[UBIC]])&gt;0,1,0)*10</f>
        <v>0</v>
      </c>
      <c r="C109" s="19">
        <f>COUNTIFS(TALIC[TIPO2],TCOMP[[#This Row],[TIPO4]],TALIC[PV],TCOMP[[#This Row],[PV]],TALIC[NUM],TCOMP[[#This Row],[NUM]],TALIC[IDENT VEND],TCOMP[[#This Row],[DOC o CUIT]],TALIC[ERR],"&gt;1")</f>
        <v>0</v>
      </c>
      <c r="D109" s="42" t="s">
        <v>1528</v>
      </c>
      <c r="E109" s="14" t="str">
        <f>MID($D109,SUM($D$1:D$1),E$1)</f>
        <v>20200514</v>
      </c>
      <c r="F109" s="14" t="str">
        <f>MID($D109,SUM($D$1:E$1),F$1)</f>
        <v>001</v>
      </c>
      <c r="G109" s="25" t="str">
        <f>VLOOKUP(TCOMP[[#This Row],[TIPO4]],TIPOFACT[],3,0)</f>
        <v>FC A</v>
      </c>
      <c r="H109" s="14" t="str">
        <f>MID($D109,SUM($D$1:F$1),H$1)</f>
        <v>00001</v>
      </c>
      <c r="I109" s="14" t="str">
        <f>MID($D109,SUM($D$1:H$1),I$1)</f>
        <v>00000000000000999999</v>
      </c>
      <c r="J109" s="14" t="str">
        <f>MID($D109,SUM($D$1:I$1),J$1)</f>
        <v xml:space="preserve">                </v>
      </c>
      <c r="K109" s="14" t="str">
        <f>MID($D109,SUM($D$1:J$1),K$1)</f>
        <v>80</v>
      </c>
      <c r="L109" s="14" t="str">
        <f>MID($D109,SUM($D$1:K$1),L$1)</f>
        <v>00000000099999999999</v>
      </c>
      <c r="M109" s="14" t="str">
        <f>MID($D109,SUM($D$1:L$1),M$1)</f>
        <v xml:space="preserve">                        Prueba</v>
      </c>
      <c r="N109" s="14" t="str">
        <f>MID($D109,SUM($D$1:M$1),N$1)</f>
        <v>000000000123200</v>
      </c>
      <c r="O109" s="14" t="str">
        <f>MID($D109,SUM($D$1:N$1),O$1)</f>
        <v>000000000002200</v>
      </c>
      <c r="P109" s="29" t="str">
        <f>MID($D109,SUM($D$1:O$1),P$1)</f>
        <v>000000000000000</v>
      </c>
      <c r="Q109" s="29" t="str">
        <f>MID($D109,SUM($D$1:P$1),Q$1)</f>
        <v>000000000000000</v>
      </c>
      <c r="R109" s="29" t="str">
        <f>MID($D109,SUM($D$1:Q$1),R$1)</f>
        <v>000000000000000</v>
      </c>
      <c r="S109" s="29" t="str">
        <f>MID($D109,SUM($D$1:R$1),S$1)</f>
        <v>000000000000000</v>
      </c>
      <c r="T109" s="14" t="str">
        <f>MID($D109,SUM($D$1:S$1),T$1)</f>
        <v>000000000000000</v>
      </c>
      <c r="U109" s="29" t="str">
        <f>MID($D109,SUM($D$1:T$1),U$1)</f>
        <v>000000000000000</v>
      </c>
      <c r="V109" s="14" t="str">
        <f>MID($D109,SUM($D$1:U$1),V$1)</f>
        <v>PES</v>
      </c>
      <c r="W109" s="14" t="str">
        <f>MID($D109,SUM($D$1:V$1),W$1)</f>
        <v>0001000000</v>
      </c>
      <c r="X109" s="14" t="str">
        <f>MID($D109,SUM($D$1:W$1),X$1)</f>
        <v>1</v>
      </c>
      <c r="Y109" s="14" t="str">
        <f>MID($D109,SUM($D$1:X$1),Y$1)</f>
        <v>0</v>
      </c>
      <c r="Z109" s="14" t="str">
        <f>MID($D109,SUM($D$1:Y$1),Z$1)</f>
        <v>000000000021000</v>
      </c>
      <c r="AA109" s="34" t="str">
        <f>MID($D109,SUM($D$1:Z$1),AA$1)</f>
        <v>000000000000000</v>
      </c>
      <c r="AB109" s="14" t="str">
        <f>MID($D109,SUM($D$1:AA$1),AB$1)</f>
        <v>00000000000</v>
      </c>
      <c r="AC109" s="14" t="str">
        <f>MID($D109,SUM($D$1:AB$1),AC$1)</f>
        <v xml:space="preserve">                              </v>
      </c>
      <c r="AD109" s="14" t="str">
        <f>MID($D109,SUM($D$1:AC$1),AD$1)</f>
        <v>000000000000000</v>
      </c>
      <c r="AE109" s="55"/>
      <c r="AF109" s="58" t="str">
        <f>IF(ISBLANK(AE109),TCOMP[[#This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09" s="38" t="str">
        <f>TCOMP[[#This Row],[TIPO5]]</f>
        <v>FC A</v>
      </c>
      <c r="AH109" s="38">
        <f>IF(LEFT(TCOMP[[#This Row],[PV2]],2)="NC",-TCOMP[[#This Row],[CRED FISC COMPUTABLE]]/100,TCOMP[[#This Row],[CRED FISC COMPUTABLE]]/100)</f>
        <v>210</v>
      </c>
      <c r="AI109" s="39">
        <f>IF(LEFT(TCOMP[[#This Row],[PV2]],2)="NC",-TCOMP[[#This Row],[TOTAL]]/100,TCOMP[[#This Row],[TOTAL]]/100)</f>
        <v>1232</v>
      </c>
    </row>
    <row r="110" spans="1:35" x14ac:dyDescent="0.2">
      <c r="A110" s="48">
        <v>106</v>
      </c>
      <c r="B110" s="19">
        <f>IF(COUNTIF(ERROR1[NUM],TCOMP[[#This Row],[UBIC]])&gt;0,1,0)+IF(COUNTIF(ERROR3[NUM],TCOMP[[#This Row],[UBIC]])&gt;0,1,0)*10</f>
        <v>0</v>
      </c>
      <c r="C110" s="19">
        <f>COUNTIFS(TALIC[TIPO2],TCOMP[[#This Row],[TIPO4]],TALIC[PV],TCOMP[[#This Row],[PV]],TALIC[NUM],TCOMP[[#This Row],[NUM]],TALIC[IDENT VEND],TCOMP[[#This Row],[DOC o CUIT]],TALIC[ERR],"&gt;1")</f>
        <v>0</v>
      </c>
      <c r="D110" s="42" t="s">
        <v>1528</v>
      </c>
      <c r="E110" s="14" t="str">
        <f>MID($D110,SUM($D$1:D$1),E$1)</f>
        <v>20200514</v>
      </c>
      <c r="F110" s="14" t="str">
        <f>MID($D110,SUM($D$1:E$1),F$1)</f>
        <v>001</v>
      </c>
      <c r="G110" s="25" t="str">
        <f>VLOOKUP(TCOMP[[#This Row],[TIPO4]],TIPOFACT[],3,0)</f>
        <v>FC A</v>
      </c>
      <c r="H110" s="14" t="str">
        <f>MID($D110,SUM($D$1:F$1),H$1)</f>
        <v>00001</v>
      </c>
      <c r="I110" s="14" t="str">
        <f>MID($D110,SUM($D$1:H$1),I$1)</f>
        <v>00000000000000999999</v>
      </c>
      <c r="J110" s="14" t="str">
        <f>MID($D110,SUM($D$1:I$1),J$1)</f>
        <v xml:space="preserve">                </v>
      </c>
      <c r="K110" s="14" t="str">
        <f>MID($D110,SUM($D$1:J$1),K$1)</f>
        <v>80</v>
      </c>
      <c r="L110" s="14" t="str">
        <f>MID($D110,SUM($D$1:K$1),L$1)</f>
        <v>00000000099999999999</v>
      </c>
      <c r="M110" s="14" t="str">
        <f>MID($D110,SUM($D$1:L$1),M$1)</f>
        <v xml:space="preserve">                        Prueba</v>
      </c>
      <c r="N110" s="14" t="str">
        <f>MID($D110,SUM($D$1:M$1),N$1)</f>
        <v>000000000123200</v>
      </c>
      <c r="O110" s="14" t="str">
        <f>MID($D110,SUM($D$1:N$1),O$1)</f>
        <v>000000000002200</v>
      </c>
      <c r="P110" s="29" t="str">
        <f>MID($D110,SUM($D$1:O$1),P$1)</f>
        <v>000000000000000</v>
      </c>
      <c r="Q110" s="29" t="str">
        <f>MID($D110,SUM($D$1:P$1),Q$1)</f>
        <v>000000000000000</v>
      </c>
      <c r="R110" s="29" t="str">
        <f>MID($D110,SUM($D$1:Q$1),R$1)</f>
        <v>000000000000000</v>
      </c>
      <c r="S110" s="29" t="str">
        <f>MID($D110,SUM($D$1:R$1),S$1)</f>
        <v>000000000000000</v>
      </c>
      <c r="T110" s="14" t="str">
        <f>MID($D110,SUM($D$1:S$1),T$1)</f>
        <v>000000000000000</v>
      </c>
      <c r="U110" s="29" t="str">
        <f>MID($D110,SUM($D$1:T$1),U$1)</f>
        <v>000000000000000</v>
      </c>
      <c r="V110" s="14" t="str">
        <f>MID($D110,SUM($D$1:U$1),V$1)</f>
        <v>PES</v>
      </c>
      <c r="W110" s="14" t="str">
        <f>MID($D110,SUM($D$1:V$1),W$1)</f>
        <v>0001000000</v>
      </c>
      <c r="X110" s="14" t="str">
        <f>MID($D110,SUM($D$1:W$1),X$1)</f>
        <v>1</v>
      </c>
      <c r="Y110" s="14" t="str">
        <f>MID($D110,SUM($D$1:X$1),Y$1)</f>
        <v>0</v>
      </c>
      <c r="Z110" s="14" t="str">
        <f>MID($D110,SUM($D$1:Y$1),Z$1)</f>
        <v>000000000021000</v>
      </c>
      <c r="AA110" s="34" t="str">
        <f>MID($D110,SUM($D$1:Z$1),AA$1)</f>
        <v>000000000000000</v>
      </c>
      <c r="AB110" s="14" t="str">
        <f>MID($D110,SUM($D$1:AA$1),AB$1)</f>
        <v>00000000000</v>
      </c>
      <c r="AC110" s="14" t="str">
        <f>MID($D110,SUM($D$1:AB$1),AC$1)</f>
        <v xml:space="preserve">                              </v>
      </c>
      <c r="AD110" s="14" t="str">
        <f>MID($D110,SUM($D$1:AC$1),AD$1)</f>
        <v>000000000000000</v>
      </c>
      <c r="AE110" s="55"/>
      <c r="AF110" s="58" t="str">
        <f>IF(ISBLANK(AE110),TCOMP[[#This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10" s="38" t="str">
        <f>TCOMP[[#This Row],[TIPO5]]</f>
        <v>FC A</v>
      </c>
      <c r="AH110" s="38">
        <f>IF(LEFT(TCOMP[[#This Row],[PV2]],2)="NC",-TCOMP[[#This Row],[CRED FISC COMPUTABLE]]/100,TCOMP[[#This Row],[CRED FISC COMPUTABLE]]/100)</f>
        <v>210</v>
      </c>
      <c r="AI110" s="39">
        <f>IF(LEFT(TCOMP[[#This Row],[PV2]],2)="NC",-TCOMP[[#This Row],[TOTAL]]/100,TCOMP[[#This Row],[TOTAL]]/100)</f>
        <v>1232</v>
      </c>
    </row>
    <row r="111" spans="1:35" x14ac:dyDescent="0.2">
      <c r="A111" s="48">
        <v>107</v>
      </c>
      <c r="B111" s="19">
        <f>IF(COUNTIF(ERROR1[NUM],TCOMP[[#This Row],[UBIC]])&gt;0,1,0)+IF(COUNTIF(ERROR3[NUM],TCOMP[[#This Row],[UBIC]])&gt;0,1,0)*10</f>
        <v>0</v>
      </c>
      <c r="C111" s="19">
        <f>COUNTIFS(TALIC[TIPO2],TCOMP[[#This Row],[TIPO4]],TALIC[PV],TCOMP[[#This Row],[PV]],TALIC[NUM],TCOMP[[#This Row],[NUM]],TALIC[IDENT VEND],TCOMP[[#This Row],[DOC o CUIT]],TALIC[ERR],"&gt;1")</f>
        <v>0</v>
      </c>
      <c r="D111" s="42" t="s">
        <v>1528</v>
      </c>
      <c r="E111" s="14" t="str">
        <f>MID($D111,SUM($D$1:D$1),E$1)</f>
        <v>20200514</v>
      </c>
      <c r="F111" s="14" t="str">
        <f>MID($D111,SUM($D$1:E$1),F$1)</f>
        <v>001</v>
      </c>
      <c r="G111" s="25" t="str">
        <f>VLOOKUP(TCOMP[[#This Row],[TIPO4]],TIPOFACT[],3,0)</f>
        <v>FC A</v>
      </c>
      <c r="H111" s="14" t="str">
        <f>MID($D111,SUM($D$1:F$1),H$1)</f>
        <v>00001</v>
      </c>
      <c r="I111" s="14" t="str">
        <f>MID($D111,SUM($D$1:H$1),I$1)</f>
        <v>00000000000000999999</v>
      </c>
      <c r="J111" s="14" t="str">
        <f>MID($D111,SUM($D$1:I$1),J$1)</f>
        <v xml:space="preserve">                </v>
      </c>
      <c r="K111" s="14" t="str">
        <f>MID($D111,SUM($D$1:J$1),K$1)</f>
        <v>80</v>
      </c>
      <c r="L111" s="14" t="str">
        <f>MID($D111,SUM($D$1:K$1),L$1)</f>
        <v>00000000099999999999</v>
      </c>
      <c r="M111" s="14" t="str">
        <f>MID($D111,SUM($D$1:L$1),M$1)</f>
        <v xml:space="preserve">                        Prueba</v>
      </c>
      <c r="N111" s="14" t="str">
        <f>MID($D111,SUM($D$1:M$1),N$1)</f>
        <v>000000000123200</v>
      </c>
      <c r="O111" s="14" t="str">
        <f>MID($D111,SUM($D$1:N$1),O$1)</f>
        <v>000000000002200</v>
      </c>
      <c r="P111" s="29" t="str">
        <f>MID($D111,SUM($D$1:O$1),P$1)</f>
        <v>000000000000000</v>
      </c>
      <c r="Q111" s="29" t="str">
        <f>MID($D111,SUM($D$1:P$1),Q$1)</f>
        <v>000000000000000</v>
      </c>
      <c r="R111" s="29" t="str">
        <f>MID($D111,SUM($D$1:Q$1),R$1)</f>
        <v>000000000000000</v>
      </c>
      <c r="S111" s="29" t="str">
        <f>MID($D111,SUM($D$1:R$1),S$1)</f>
        <v>000000000000000</v>
      </c>
      <c r="T111" s="14" t="str">
        <f>MID($D111,SUM($D$1:S$1),T$1)</f>
        <v>000000000000000</v>
      </c>
      <c r="U111" s="29" t="str">
        <f>MID($D111,SUM($D$1:T$1),U$1)</f>
        <v>000000000000000</v>
      </c>
      <c r="V111" s="14" t="str">
        <f>MID($D111,SUM($D$1:U$1),V$1)</f>
        <v>PES</v>
      </c>
      <c r="W111" s="14" t="str">
        <f>MID($D111,SUM($D$1:V$1),W$1)</f>
        <v>0001000000</v>
      </c>
      <c r="X111" s="14" t="str">
        <f>MID($D111,SUM($D$1:W$1),X$1)</f>
        <v>1</v>
      </c>
      <c r="Y111" s="14" t="str">
        <f>MID($D111,SUM($D$1:X$1),Y$1)</f>
        <v>0</v>
      </c>
      <c r="Z111" s="14" t="str">
        <f>MID($D111,SUM($D$1:Y$1),Z$1)</f>
        <v>000000000021000</v>
      </c>
      <c r="AA111" s="34" t="str">
        <f>MID($D111,SUM($D$1:Z$1),AA$1)</f>
        <v>000000000000000</v>
      </c>
      <c r="AB111" s="14" t="str">
        <f>MID($D111,SUM($D$1:AA$1),AB$1)</f>
        <v>00000000000</v>
      </c>
      <c r="AC111" s="14" t="str">
        <f>MID($D111,SUM($D$1:AB$1),AC$1)</f>
        <v xml:space="preserve">                              </v>
      </c>
      <c r="AD111" s="14" t="str">
        <f>MID($D111,SUM($D$1:AC$1),AD$1)</f>
        <v>000000000000000</v>
      </c>
      <c r="AE111" s="55"/>
      <c r="AF111" s="58" t="str">
        <f>IF(ISBLANK(AE111),TCOMP[[#This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11" s="38" t="str">
        <f>TCOMP[[#This Row],[TIPO5]]</f>
        <v>FC A</v>
      </c>
      <c r="AH111" s="38">
        <f>IF(LEFT(TCOMP[[#This Row],[PV2]],2)="NC",-TCOMP[[#This Row],[CRED FISC COMPUTABLE]]/100,TCOMP[[#This Row],[CRED FISC COMPUTABLE]]/100)</f>
        <v>210</v>
      </c>
      <c r="AI111" s="39">
        <f>IF(LEFT(TCOMP[[#This Row],[PV2]],2)="NC",-TCOMP[[#This Row],[TOTAL]]/100,TCOMP[[#This Row],[TOTAL]]/100)</f>
        <v>1232</v>
      </c>
    </row>
    <row r="112" spans="1:35" x14ac:dyDescent="0.2">
      <c r="A112" s="48">
        <v>108</v>
      </c>
      <c r="B112" s="19">
        <f>IF(COUNTIF(ERROR1[NUM],TCOMP[[#This Row],[UBIC]])&gt;0,1,0)+IF(COUNTIF(ERROR3[NUM],TCOMP[[#This Row],[UBIC]])&gt;0,1,0)*10</f>
        <v>0</v>
      </c>
      <c r="C112" s="19">
        <f>COUNTIFS(TALIC[TIPO2],TCOMP[[#This Row],[TIPO4]],TALIC[PV],TCOMP[[#This Row],[PV]],TALIC[NUM],TCOMP[[#This Row],[NUM]],TALIC[IDENT VEND],TCOMP[[#This Row],[DOC o CUIT]],TALIC[ERR],"&gt;1")</f>
        <v>0</v>
      </c>
      <c r="D112" s="42" t="s">
        <v>1528</v>
      </c>
      <c r="E112" s="14" t="str">
        <f>MID($D112,SUM($D$1:D$1),E$1)</f>
        <v>20200514</v>
      </c>
      <c r="F112" s="14" t="str">
        <f>MID($D112,SUM($D$1:E$1),F$1)</f>
        <v>001</v>
      </c>
      <c r="G112" s="25" t="str">
        <f>VLOOKUP(TCOMP[[#This Row],[TIPO4]],TIPOFACT[],3,0)</f>
        <v>FC A</v>
      </c>
      <c r="H112" s="14" t="str">
        <f>MID($D112,SUM($D$1:F$1),H$1)</f>
        <v>00001</v>
      </c>
      <c r="I112" s="14" t="str">
        <f>MID($D112,SUM($D$1:H$1),I$1)</f>
        <v>00000000000000999999</v>
      </c>
      <c r="J112" s="14" t="str">
        <f>MID($D112,SUM($D$1:I$1),J$1)</f>
        <v xml:space="preserve">                </v>
      </c>
      <c r="K112" s="14" t="str">
        <f>MID($D112,SUM($D$1:J$1),K$1)</f>
        <v>80</v>
      </c>
      <c r="L112" s="14" t="str">
        <f>MID($D112,SUM($D$1:K$1),L$1)</f>
        <v>00000000099999999999</v>
      </c>
      <c r="M112" s="14" t="str">
        <f>MID($D112,SUM($D$1:L$1),M$1)</f>
        <v xml:space="preserve">                        Prueba</v>
      </c>
      <c r="N112" s="14" t="str">
        <f>MID($D112,SUM($D$1:M$1),N$1)</f>
        <v>000000000123200</v>
      </c>
      <c r="O112" s="14" t="str">
        <f>MID($D112,SUM($D$1:N$1),O$1)</f>
        <v>000000000002200</v>
      </c>
      <c r="P112" s="29" t="str">
        <f>MID($D112,SUM($D$1:O$1),P$1)</f>
        <v>000000000000000</v>
      </c>
      <c r="Q112" s="29" t="str">
        <f>MID($D112,SUM($D$1:P$1),Q$1)</f>
        <v>000000000000000</v>
      </c>
      <c r="R112" s="29" t="str">
        <f>MID($D112,SUM($D$1:Q$1),R$1)</f>
        <v>000000000000000</v>
      </c>
      <c r="S112" s="29" t="str">
        <f>MID($D112,SUM($D$1:R$1),S$1)</f>
        <v>000000000000000</v>
      </c>
      <c r="T112" s="14" t="str">
        <f>MID($D112,SUM($D$1:S$1),T$1)</f>
        <v>000000000000000</v>
      </c>
      <c r="U112" s="29" t="str">
        <f>MID($D112,SUM($D$1:T$1),U$1)</f>
        <v>000000000000000</v>
      </c>
      <c r="V112" s="14" t="str">
        <f>MID($D112,SUM($D$1:U$1),V$1)</f>
        <v>PES</v>
      </c>
      <c r="W112" s="14" t="str">
        <f>MID($D112,SUM($D$1:V$1),W$1)</f>
        <v>0001000000</v>
      </c>
      <c r="X112" s="14" t="str">
        <f>MID($D112,SUM($D$1:W$1),X$1)</f>
        <v>1</v>
      </c>
      <c r="Y112" s="14" t="str">
        <f>MID($D112,SUM($D$1:X$1),Y$1)</f>
        <v>0</v>
      </c>
      <c r="Z112" s="14" t="str">
        <f>MID($D112,SUM($D$1:Y$1),Z$1)</f>
        <v>000000000021000</v>
      </c>
      <c r="AA112" s="34" t="str">
        <f>MID($D112,SUM($D$1:Z$1),AA$1)</f>
        <v>000000000000000</v>
      </c>
      <c r="AB112" s="14" t="str">
        <f>MID($D112,SUM($D$1:AA$1),AB$1)</f>
        <v>00000000000</v>
      </c>
      <c r="AC112" s="14" t="str">
        <f>MID($D112,SUM($D$1:AB$1),AC$1)</f>
        <v xml:space="preserve">                              </v>
      </c>
      <c r="AD112" s="14" t="str">
        <f>MID($D112,SUM($D$1:AC$1),AD$1)</f>
        <v>000000000000000</v>
      </c>
      <c r="AE112" s="55"/>
      <c r="AF112" s="58" t="str">
        <f>IF(ISBLANK(AE112),TCOMP[[#This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12" s="38" t="str">
        <f>TCOMP[[#This Row],[TIPO5]]</f>
        <v>FC A</v>
      </c>
      <c r="AH112" s="38">
        <f>IF(LEFT(TCOMP[[#This Row],[PV2]],2)="NC",-TCOMP[[#This Row],[CRED FISC COMPUTABLE]]/100,TCOMP[[#This Row],[CRED FISC COMPUTABLE]]/100)</f>
        <v>210</v>
      </c>
      <c r="AI112" s="39">
        <f>IF(LEFT(TCOMP[[#This Row],[PV2]],2)="NC",-TCOMP[[#This Row],[TOTAL]]/100,TCOMP[[#This Row],[TOTAL]]/100)</f>
        <v>1232</v>
      </c>
    </row>
    <row r="113" spans="1:35" x14ac:dyDescent="0.2">
      <c r="A113" s="48">
        <v>109</v>
      </c>
      <c r="B113" s="19">
        <f>IF(COUNTIF(ERROR1[NUM],TCOMP[[#This Row],[UBIC]])&gt;0,1,0)+IF(COUNTIF(ERROR3[NUM],TCOMP[[#This Row],[UBIC]])&gt;0,1,0)*10</f>
        <v>0</v>
      </c>
      <c r="C113" s="19">
        <f>COUNTIFS(TALIC[TIPO2],TCOMP[[#This Row],[TIPO4]],TALIC[PV],TCOMP[[#This Row],[PV]],TALIC[NUM],TCOMP[[#This Row],[NUM]],TALIC[IDENT VEND],TCOMP[[#This Row],[DOC o CUIT]],TALIC[ERR],"&gt;1")</f>
        <v>0</v>
      </c>
      <c r="D113" s="42" t="s">
        <v>1528</v>
      </c>
      <c r="E113" s="14" t="str">
        <f>MID($D113,SUM($D$1:D$1),E$1)</f>
        <v>20200514</v>
      </c>
      <c r="F113" s="14" t="str">
        <f>MID($D113,SUM($D$1:E$1),F$1)</f>
        <v>001</v>
      </c>
      <c r="G113" s="25" t="str">
        <f>VLOOKUP(TCOMP[[#This Row],[TIPO4]],TIPOFACT[],3,0)</f>
        <v>FC A</v>
      </c>
      <c r="H113" s="14" t="str">
        <f>MID($D113,SUM($D$1:F$1),H$1)</f>
        <v>00001</v>
      </c>
      <c r="I113" s="14" t="str">
        <f>MID($D113,SUM($D$1:H$1),I$1)</f>
        <v>00000000000000999999</v>
      </c>
      <c r="J113" s="14" t="str">
        <f>MID($D113,SUM($D$1:I$1),J$1)</f>
        <v xml:space="preserve">                </v>
      </c>
      <c r="K113" s="14" t="str">
        <f>MID($D113,SUM($D$1:J$1),K$1)</f>
        <v>80</v>
      </c>
      <c r="L113" s="14" t="str">
        <f>MID($D113,SUM($D$1:K$1),L$1)</f>
        <v>00000000099999999999</v>
      </c>
      <c r="M113" s="14" t="str">
        <f>MID($D113,SUM($D$1:L$1),M$1)</f>
        <v xml:space="preserve">                        Prueba</v>
      </c>
      <c r="N113" s="14" t="str">
        <f>MID($D113,SUM($D$1:M$1),N$1)</f>
        <v>000000000123200</v>
      </c>
      <c r="O113" s="14" t="str">
        <f>MID($D113,SUM($D$1:N$1),O$1)</f>
        <v>000000000002200</v>
      </c>
      <c r="P113" s="29" t="str">
        <f>MID($D113,SUM($D$1:O$1),P$1)</f>
        <v>000000000000000</v>
      </c>
      <c r="Q113" s="29" t="str">
        <f>MID($D113,SUM($D$1:P$1),Q$1)</f>
        <v>000000000000000</v>
      </c>
      <c r="R113" s="29" t="str">
        <f>MID($D113,SUM($D$1:Q$1),R$1)</f>
        <v>000000000000000</v>
      </c>
      <c r="S113" s="29" t="str">
        <f>MID($D113,SUM($D$1:R$1),S$1)</f>
        <v>000000000000000</v>
      </c>
      <c r="T113" s="14" t="str">
        <f>MID($D113,SUM($D$1:S$1),T$1)</f>
        <v>000000000000000</v>
      </c>
      <c r="U113" s="29" t="str">
        <f>MID($D113,SUM($D$1:T$1),U$1)</f>
        <v>000000000000000</v>
      </c>
      <c r="V113" s="14" t="str">
        <f>MID($D113,SUM($D$1:U$1),V$1)</f>
        <v>PES</v>
      </c>
      <c r="W113" s="14" t="str">
        <f>MID($D113,SUM($D$1:V$1),W$1)</f>
        <v>0001000000</v>
      </c>
      <c r="X113" s="14" t="str">
        <f>MID($D113,SUM($D$1:W$1),X$1)</f>
        <v>1</v>
      </c>
      <c r="Y113" s="14" t="str">
        <f>MID($D113,SUM($D$1:X$1),Y$1)</f>
        <v>0</v>
      </c>
      <c r="Z113" s="14" t="str">
        <f>MID($D113,SUM($D$1:Y$1),Z$1)</f>
        <v>000000000021000</v>
      </c>
      <c r="AA113" s="34" t="str">
        <f>MID($D113,SUM($D$1:Z$1),AA$1)</f>
        <v>000000000000000</v>
      </c>
      <c r="AB113" s="14" t="str">
        <f>MID($D113,SUM($D$1:AA$1),AB$1)</f>
        <v>00000000000</v>
      </c>
      <c r="AC113" s="14" t="str">
        <f>MID($D113,SUM($D$1:AB$1),AC$1)</f>
        <v xml:space="preserve">                              </v>
      </c>
      <c r="AD113" s="14" t="str">
        <f>MID($D113,SUM($D$1:AC$1),AD$1)</f>
        <v>000000000000000</v>
      </c>
      <c r="AE113" s="55"/>
      <c r="AF113" s="58" t="str">
        <f>IF(ISBLANK(AE113),TCOMP[[#This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13" s="38" t="str">
        <f>TCOMP[[#This Row],[TIPO5]]</f>
        <v>FC A</v>
      </c>
      <c r="AH113" s="38">
        <f>IF(LEFT(TCOMP[[#This Row],[PV2]],2)="NC",-TCOMP[[#This Row],[CRED FISC COMPUTABLE]]/100,TCOMP[[#This Row],[CRED FISC COMPUTABLE]]/100)</f>
        <v>210</v>
      </c>
      <c r="AI113" s="39">
        <f>IF(LEFT(TCOMP[[#This Row],[PV2]],2)="NC",-TCOMP[[#This Row],[TOTAL]]/100,TCOMP[[#This Row],[TOTAL]]/100)</f>
        <v>1232</v>
      </c>
    </row>
    <row r="114" spans="1:35" x14ac:dyDescent="0.2">
      <c r="A114" s="48">
        <v>110</v>
      </c>
      <c r="B114" s="19">
        <f>IF(COUNTIF(ERROR1[NUM],TCOMP[[#This Row],[UBIC]])&gt;0,1,0)+IF(COUNTIF(ERROR3[NUM],TCOMP[[#This Row],[UBIC]])&gt;0,1,0)*10</f>
        <v>0</v>
      </c>
      <c r="C114" s="19">
        <f>COUNTIFS(TALIC[TIPO2],TCOMP[[#This Row],[TIPO4]],TALIC[PV],TCOMP[[#This Row],[PV]],TALIC[NUM],TCOMP[[#This Row],[NUM]],TALIC[IDENT VEND],TCOMP[[#This Row],[DOC o CUIT]],TALIC[ERR],"&gt;1")</f>
        <v>0</v>
      </c>
      <c r="D114" s="42" t="s">
        <v>1528</v>
      </c>
      <c r="E114" s="14" t="str">
        <f>MID($D114,SUM($D$1:D$1),E$1)</f>
        <v>20200514</v>
      </c>
      <c r="F114" s="14" t="str">
        <f>MID($D114,SUM($D$1:E$1),F$1)</f>
        <v>001</v>
      </c>
      <c r="G114" s="25" t="str">
        <f>VLOOKUP(TCOMP[[#This Row],[TIPO4]],TIPOFACT[],3,0)</f>
        <v>FC A</v>
      </c>
      <c r="H114" s="14" t="str">
        <f>MID($D114,SUM($D$1:F$1),H$1)</f>
        <v>00001</v>
      </c>
      <c r="I114" s="14" t="str">
        <f>MID($D114,SUM($D$1:H$1),I$1)</f>
        <v>00000000000000999999</v>
      </c>
      <c r="J114" s="14" t="str">
        <f>MID($D114,SUM($D$1:I$1),J$1)</f>
        <v xml:space="preserve">                </v>
      </c>
      <c r="K114" s="14" t="str">
        <f>MID($D114,SUM($D$1:J$1),K$1)</f>
        <v>80</v>
      </c>
      <c r="L114" s="14" t="str">
        <f>MID($D114,SUM($D$1:K$1),L$1)</f>
        <v>00000000099999999999</v>
      </c>
      <c r="M114" s="14" t="str">
        <f>MID($D114,SUM($D$1:L$1),M$1)</f>
        <v xml:space="preserve">                        Prueba</v>
      </c>
      <c r="N114" s="14" t="str">
        <f>MID($D114,SUM($D$1:M$1),N$1)</f>
        <v>000000000123200</v>
      </c>
      <c r="O114" s="14" t="str">
        <f>MID($D114,SUM($D$1:N$1),O$1)</f>
        <v>000000000002200</v>
      </c>
      <c r="P114" s="29" t="str">
        <f>MID($D114,SUM($D$1:O$1),P$1)</f>
        <v>000000000000000</v>
      </c>
      <c r="Q114" s="29" t="str">
        <f>MID($D114,SUM($D$1:P$1),Q$1)</f>
        <v>000000000000000</v>
      </c>
      <c r="R114" s="29" t="str">
        <f>MID($D114,SUM($D$1:Q$1),R$1)</f>
        <v>000000000000000</v>
      </c>
      <c r="S114" s="29" t="str">
        <f>MID($D114,SUM($D$1:R$1),S$1)</f>
        <v>000000000000000</v>
      </c>
      <c r="T114" s="14" t="str">
        <f>MID($D114,SUM($D$1:S$1),T$1)</f>
        <v>000000000000000</v>
      </c>
      <c r="U114" s="29" t="str">
        <f>MID($D114,SUM($D$1:T$1),U$1)</f>
        <v>000000000000000</v>
      </c>
      <c r="V114" s="14" t="str">
        <f>MID($D114,SUM($D$1:U$1),V$1)</f>
        <v>PES</v>
      </c>
      <c r="W114" s="14" t="str">
        <f>MID($D114,SUM($D$1:V$1),W$1)</f>
        <v>0001000000</v>
      </c>
      <c r="X114" s="14" t="str">
        <f>MID($D114,SUM($D$1:W$1),X$1)</f>
        <v>1</v>
      </c>
      <c r="Y114" s="14" t="str">
        <f>MID($D114,SUM($D$1:X$1),Y$1)</f>
        <v>0</v>
      </c>
      <c r="Z114" s="14" t="str">
        <f>MID($D114,SUM($D$1:Y$1),Z$1)</f>
        <v>000000000021000</v>
      </c>
      <c r="AA114" s="34" t="str">
        <f>MID($D114,SUM($D$1:Z$1),AA$1)</f>
        <v>000000000000000</v>
      </c>
      <c r="AB114" s="14" t="str">
        <f>MID($D114,SUM($D$1:AA$1),AB$1)</f>
        <v>00000000000</v>
      </c>
      <c r="AC114" s="14" t="str">
        <f>MID($D114,SUM($D$1:AB$1),AC$1)</f>
        <v xml:space="preserve">                              </v>
      </c>
      <c r="AD114" s="14" t="str">
        <f>MID($D114,SUM($D$1:AC$1),AD$1)</f>
        <v>000000000000000</v>
      </c>
      <c r="AE114" s="55"/>
      <c r="AF114" s="58" t="str">
        <f>IF(ISBLANK(AE114),TCOMP[[#This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14" s="38" t="str">
        <f>TCOMP[[#This Row],[TIPO5]]</f>
        <v>FC A</v>
      </c>
      <c r="AH114" s="38">
        <f>IF(LEFT(TCOMP[[#This Row],[PV2]],2)="NC",-TCOMP[[#This Row],[CRED FISC COMPUTABLE]]/100,TCOMP[[#This Row],[CRED FISC COMPUTABLE]]/100)</f>
        <v>210</v>
      </c>
      <c r="AI114" s="39">
        <f>IF(LEFT(TCOMP[[#This Row],[PV2]],2)="NC",-TCOMP[[#This Row],[TOTAL]]/100,TCOMP[[#This Row],[TOTAL]]/100)</f>
        <v>1232</v>
      </c>
    </row>
    <row r="115" spans="1:35" x14ac:dyDescent="0.2">
      <c r="A115" s="48">
        <v>111</v>
      </c>
      <c r="B115" s="19">
        <f>IF(COUNTIF(ERROR1[NUM],TCOMP[[#This Row],[UBIC]])&gt;0,1,0)+IF(COUNTIF(ERROR3[NUM],TCOMP[[#This Row],[UBIC]])&gt;0,1,0)*10</f>
        <v>0</v>
      </c>
      <c r="C115" s="19">
        <f>COUNTIFS(TALIC[TIPO2],TCOMP[[#This Row],[TIPO4]],TALIC[PV],TCOMP[[#This Row],[PV]],TALIC[NUM],TCOMP[[#This Row],[NUM]],TALIC[IDENT VEND],TCOMP[[#This Row],[DOC o CUIT]],TALIC[ERR],"&gt;1")</f>
        <v>0</v>
      </c>
      <c r="D115" s="42" t="s">
        <v>1528</v>
      </c>
      <c r="E115" s="14" t="str">
        <f>MID($D115,SUM($D$1:D$1),E$1)</f>
        <v>20200514</v>
      </c>
      <c r="F115" s="14" t="str">
        <f>MID($D115,SUM($D$1:E$1),F$1)</f>
        <v>001</v>
      </c>
      <c r="G115" s="25" t="str">
        <f>VLOOKUP(TCOMP[[#This Row],[TIPO4]],TIPOFACT[],3,0)</f>
        <v>FC A</v>
      </c>
      <c r="H115" s="14" t="str">
        <f>MID($D115,SUM($D$1:F$1),H$1)</f>
        <v>00001</v>
      </c>
      <c r="I115" s="14" t="str">
        <f>MID($D115,SUM($D$1:H$1),I$1)</f>
        <v>00000000000000999999</v>
      </c>
      <c r="J115" s="14" t="str">
        <f>MID($D115,SUM($D$1:I$1),J$1)</f>
        <v xml:space="preserve">                </v>
      </c>
      <c r="K115" s="14" t="str">
        <f>MID($D115,SUM($D$1:J$1),K$1)</f>
        <v>80</v>
      </c>
      <c r="L115" s="14" t="str">
        <f>MID($D115,SUM($D$1:K$1),L$1)</f>
        <v>00000000099999999999</v>
      </c>
      <c r="M115" s="14" t="str">
        <f>MID($D115,SUM($D$1:L$1),M$1)</f>
        <v xml:space="preserve">                        Prueba</v>
      </c>
      <c r="N115" s="14" t="str">
        <f>MID($D115,SUM($D$1:M$1),N$1)</f>
        <v>000000000123200</v>
      </c>
      <c r="O115" s="14" t="str">
        <f>MID($D115,SUM($D$1:N$1),O$1)</f>
        <v>000000000002200</v>
      </c>
      <c r="P115" s="29" t="str">
        <f>MID($D115,SUM($D$1:O$1),P$1)</f>
        <v>000000000000000</v>
      </c>
      <c r="Q115" s="29" t="str">
        <f>MID($D115,SUM($D$1:P$1),Q$1)</f>
        <v>000000000000000</v>
      </c>
      <c r="R115" s="29" t="str">
        <f>MID($D115,SUM($D$1:Q$1),R$1)</f>
        <v>000000000000000</v>
      </c>
      <c r="S115" s="29" t="str">
        <f>MID($D115,SUM($D$1:R$1),S$1)</f>
        <v>000000000000000</v>
      </c>
      <c r="T115" s="14" t="str">
        <f>MID($D115,SUM($D$1:S$1),T$1)</f>
        <v>000000000000000</v>
      </c>
      <c r="U115" s="29" t="str">
        <f>MID($D115,SUM($D$1:T$1),U$1)</f>
        <v>000000000000000</v>
      </c>
      <c r="V115" s="14" t="str">
        <f>MID($D115,SUM($D$1:U$1),V$1)</f>
        <v>PES</v>
      </c>
      <c r="W115" s="14" t="str">
        <f>MID($D115,SUM($D$1:V$1),W$1)</f>
        <v>0001000000</v>
      </c>
      <c r="X115" s="14" t="str">
        <f>MID($D115,SUM($D$1:W$1),X$1)</f>
        <v>1</v>
      </c>
      <c r="Y115" s="14" t="str">
        <f>MID($D115,SUM($D$1:X$1),Y$1)</f>
        <v>0</v>
      </c>
      <c r="Z115" s="14" t="str">
        <f>MID($D115,SUM($D$1:Y$1),Z$1)</f>
        <v>000000000021000</v>
      </c>
      <c r="AA115" s="34" t="str">
        <f>MID($D115,SUM($D$1:Z$1),AA$1)</f>
        <v>000000000000000</v>
      </c>
      <c r="AB115" s="14" t="str">
        <f>MID($D115,SUM($D$1:AA$1),AB$1)</f>
        <v>00000000000</v>
      </c>
      <c r="AC115" s="14" t="str">
        <f>MID($D115,SUM($D$1:AB$1),AC$1)</f>
        <v xml:space="preserve">                              </v>
      </c>
      <c r="AD115" s="14" t="str">
        <f>MID($D115,SUM($D$1:AC$1),AD$1)</f>
        <v>000000000000000</v>
      </c>
      <c r="AE115" s="55"/>
      <c r="AF115" s="58" t="str">
        <f>IF(ISBLANK(AE115),TCOMP[[#This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15" s="38" t="str">
        <f>TCOMP[[#This Row],[TIPO5]]</f>
        <v>FC A</v>
      </c>
      <c r="AH115" s="38">
        <f>IF(LEFT(TCOMP[[#This Row],[PV2]],2)="NC",-TCOMP[[#This Row],[CRED FISC COMPUTABLE]]/100,TCOMP[[#This Row],[CRED FISC COMPUTABLE]]/100)</f>
        <v>210</v>
      </c>
      <c r="AI115" s="39">
        <f>IF(LEFT(TCOMP[[#This Row],[PV2]],2)="NC",-TCOMP[[#This Row],[TOTAL]]/100,TCOMP[[#This Row],[TOTAL]]/100)</f>
        <v>1232</v>
      </c>
    </row>
    <row r="116" spans="1:35" x14ac:dyDescent="0.2">
      <c r="A116" s="48">
        <v>112</v>
      </c>
      <c r="B116" s="19">
        <f>IF(COUNTIF(ERROR1[NUM],TCOMP[[#This Row],[UBIC]])&gt;0,1,0)+IF(COUNTIF(ERROR3[NUM],TCOMP[[#This Row],[UBIC]])&gt;0,1,0)*10</f>
        <v>0</v>
      </c>
      <c r="C116" s="19">
        <f>COUNTIFS(TALIC[TIPO2],TCOMP[[#This Row],[TIPO4]],TALIC[PV],TCOMP[[#This Row],[PV]],TALIC[NUM],TCOMP[[#This Row],[NUM]],TALIC[IDENT VEND],TCOMP[[#This Row],[DOC o CUIT]],TALIC[ERR],"&gt;1")</f>
        <v>0</v>
      </c>
      <c r="D116" s="42" t="s">
        <v>1528</v>
      </c>
      <c r="E116" s="14" t="str">
        <f>MID($D116,SUM($D$1:D$1),E$1)</f>
        <v>20200514</v>
      </c>
      <c r="F116" s="14" t="str">
        <f>MID($D116,SUM($D$1:E$1),F$1)</f>
        <v>001</v>
      </c>
      <c r="G116" s="25" t="str">
        <f>VLOOKUP(TCOMP[[#This Row],[TIPO4]],TIPOFACT[],3,0)</f>
        <v>FC A</v>
      </c>
      <c r="H116" s="14" t="str">
        <f>MID($D116,SUM($D$1:F$1),H$1)</f>
        <v>00001</v>
      </c>
      <c r="I116" s="14" t="str">
        <f>MID($D116,SUM($D$1:H$1),I$1)</f>
        <v>00000000000000999999</v>
      </c>
      <c r="J116" s="14" t="str">
        <f>MID($D116,SUM($D$1:I$1),J$1)</f>
        <v xml:space="preserve">                </v>
      </c>
      <c r="K116" s="14" t="str">
        <f>MID($D116,SUM($D$1:J$1),K$1)</f>
        <v>80</v>
      </c>
      <c r="L116" s="14" t="str">
        <f>MID($D116,SUM($D$1:K$1),L$1)</f>
        <v>00000000099999999999</v>
      </c>
      <c r="M116" s="14" t="str">
        <f>MID($D116,SUM($D$1:L$1),M$1)</f>
        <v xml:space="preserve">                        Prueba</v>
      </c>
      <c r="N116" s="14" t="str">
        <f>MID($D116,SUM($D$1:M$1),N$1)</f>
        <v>000000000123200</v>
      </c>
      <c r="O116" s="14" t="str">
        <f>MID($D116,SUM($D$1:N$1),O$1)</f>
        <v>000000000002200</v>
      </c>
      <c r="P116" s="29" t="str">
        <f>MID($D116,SUM($D$1:O$1),P$1)</f>
        <v>000000000000000</v>
      </c>
      <c r="Q116" s="29" t="str">
        <f>MID($D116,SUM($D$1:P$1),Q$1)</f>
        <v>000000000000000</v>
      </c>
      <c r="R116" s="29" t="str">
        <f>MID($D116,SUM($D$1:Q$1),R$1)</f>
        <v>000000000000000</v>
      </c>
      <c r="S116" s="29" t="str">
        <f>MID($D116,SUM($D$1:R$1),S$1)</f>
        <v>000000000000000</v>
      </c>
      <c r="T116" s="14" t="str">
        <f>MID($D116,SUM($D$1:S$1),T$1)</f>
        <v>000000000000000</v>
      </c>
      <c r="U116" s="29" t="str">
        <f>MID($D116,SUM($D$1:T$1),U$1)</f>
        <v>000000000000000</v>
      </c>
      <c r="V116" s="14" t="str">
        <f>MID($D116,SUM($D$1:U$1),V$1)</f>
        <v>PES</v>
      </c>
      <c r="W116" s="14" t="str">
        <f>MID($D116,SUM($D$1:V$1),W$1)</f>
        <v>0001000000</v>
      </c>
      <c r="X116" s="14" t="str">
        <f>MID($D116,SUM($D$1:W$1),X$1)</f>
        <v>1</v>
      </c>
      <c r="Y116" s="14" t="str">
        <f>MID($D116,SUM($D$1:X$1),Y$1)</f>
        <v>0</v>
      </c>
      <c r="Z116" s="14" t="str">
        <f>MID($D116,SUM($D$1:Y$1),Z$1)</f>
        <v>000000000021000</v>
      </c>
      <c r="AA116" s="34" t="str">
        <f>MID($D116,SUM($D$1:Z$1),AA$1)</f>
        <v>000000000000000</v>
      </c>
      <c r="AB116" s="14" t="str">
        <f>MID($D116,SUM($D$1:AA$1),AB$1)</f>
        <v>00000000000</v>
      </c>
      <c r="AC116" s="14" t="str">
        <f>MID($D116,SUM($D$1:AB$1),AC$1)</f>
        <v xml:space="preserve">                              </v>
      </c>
      <c r="AD116" s="14" t="str">
        <f>MID($D116,SUM($D$1:AC$1),AD$1)</f>
        <v>000000000000000</v>
      </c>
      <c r="AE116" s="55"/>
      <c r="AF116" s="58" t="str">
        <f>IF(ISBLANK(AE116),TCOMP[[#This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16" s="38" t="str">
        <f>TCOMP[[#This Row],[TIPO5]]</f>
        <v>FC A</v>
      </c>
      <c r="AH116" s="38">
        <f>IF(LEFT(TCOMP[[#This Row],[PV2]],2)="NC",-TCOMP[[#This Row],[CRED FISC COMPUTABLE]]/100,TCOMP[[#This Row],[CRED FISC COMPUTABLE]]/100)</f>
        <v>210</v>
      </c>
      <c r="AI116" s="39">
        <f>IF(LEFT(TCOMP[[#This Row],[PV2]],2)="NC",-TCOMP[[#This Row],[TOTAL]]/100,TCOMP[[#This Row],[TOTAL]]/100)</f>
        <v>1232</v>
      </c>
    </row>
    <row r="117" spans="1:35" x14ac:dyDescent="0.2">
      <c r="A117" s="48">
        <v>113</v>
      </c>
      <c r="B117" s="19">
        <f>IF(COUNTIF(ERROR1[NUM],TCOMP[[#This Row],[UBIC]])&gt;0,1,0)+IF(COUNTIF(ERROR3[NUM],TCOMP[[#This Row],[UBIC]])&gt;0,1,0)*10</f>
        <v>0</v>
      </c>
      <c r="C117" s="19">
        <f>COUNTIFS(TALIC[TIPO2],TCOMP[[#This Row],[TIPO4]],TALIC[PV],TCOMP[[#This Row],[PV]],TALIC[NUM],TCOMP[[#This Row],[NUM]],TALIC[IDENT VEND],TCOMP[[#This Row],[DOC o CUIT]],TALIC[ERR],"&gt;1")</f>
        <v>0</v>
      </c>
      <c r="D117" s="42" t="s">
        <v>1528</v>
      </c>
      <c r="E117" s="14" t="str">
        <f>MID($D117,SUM($D$1:D$1),E$1)</f>
        <v>20200514</v>
      </c>
      <c r="F117" s="14" t="str">
        <f>MID($D117,SUM($D$1:E$1),F$1)</f>
        <v>001</v>
      </c>
      <c r="G117" s="25" t="str">
        <f>VLOOKUP(TCOMP[[#This Row],[TIPO4]],TIPOFACT[],3,0)</f>
        <v>FC A</v>
      </c>
      <c r="H117" s="14" t="str">
        <f>MID($D117,SUM($D$1:F$1),H$1)</f>
        <v>00001</v>
      </c>
      <c r="I117" s="14" t="str">
        <f>MID($D117,SUM($D$1:H$1),I$1)</f>
        <v>00000000000000999999</v>
      </c>
      <c r="J117" s="14" t="str">
        <f>MID($D117,SUM($D$1:I$1),J$1)</f>
        <v xml:space="preserve">                </v>
      </c>
      <c r="K117" s="14" t="str">
        <f>MID($D117,SUM($D$1:J$1),K$1)</f>
        <v>80</v>
      </c>
      <c r="L117" s="14" t="str">
        <f>MID($D117,SUM($D$1:K$1),L$1)</f>
        <v>00000000099999999999</v>
      </c>
      <c r="M117" s="14" t="str">
        <f>MID($D117,SUM($D$1:L$1),M$1)</f>
        <v xml:space="preserve">                        Prueba</v>
      </c>
      <c r="N117" s="14" t="str">
        <f>MID($D117,SUM($D$1:M$1),N$1)</f>
        <v>000000000123200</v>
      </c>
      <c r="O117" s="14" t="str">
        <f>MID($D117,SUM($D$1:N$1),O$1)</f>
        <v>000000000002200</v>
      </c>
      <c r="P117" s="29" t="str">
        <f>MID($D117,SUM($D$1:O$1),P$1)</f>
        <v>000000000000000</v>
      </c>
      <c r="Q117" s="29" t="str">
        <f>MID($D117,SUM($D$1:P$1),Q$1)</f>
        <v>000000000000000</v>
      </c>
      <c r="R117" s="29" t="str">
        <f>MID($D117,SUM($D$1:Q$1),R$1)</f>
        <v>000000000000000</v>
      </c>
      <c r="S117" s="29" t="str">
        <f>MID($D117,SUM($D$1:R$1),S$1)</f>
        <v>000000000000000</v>
      </c>
      <c r="T117" s="14" t="str">
        <f>MID($D117,SUM($D$1:S$1),T$1)</f>
        <v>000000000000000</v>
      </c>
      <c r="U117" s="29" t="str">
        <f>MID($D117,SUM($D$1:T$1),U$1)</f>
        <v>000000000000000</v>
      </c>
      <c r="V117" s="14" t="str">
        <f>MID($D117,SUM($D$1:U$1),V$1)</f>
        <v>PES</v>
      </c>
      <c r="W117" s="14" t="str">
        <f>MID($D117,SUM($D$1:V$1),W$1)</f>
        <v>0001000000</v>
      </c>
      <c r="X117" s="14" t="str">
        <f>MID($D117,SUM($D$1:W$1),X$1)</f>
        <v>1</v>
      </c>
      <c r="Y117" s="14" t="str">
        <f>MID($D117,SUM($D$1:X$1),Y$1)</f>
        <v>0</v>
      </c>
      <c r="Z117" s="14" t="str">
        <f>MID($D117,SUM($D$1:Y$1),Z$1)</f>
        <v>000000000021000</v>
      </c>
      <c r="AA117" s="34" t="str">
        <f>MID($D117,SUM($D$1:Z$1),AA$1)</f>
        <v>000000000000000</v>
      </c>
      <c r="AB117" s="14" t="str">
        <f>MID($D117,SUM($D$1:AA$1),AB$1)</f>
        <v>00000000000</v>
      </c>
      <c r="AC117" s="14" t="str">
        <f>MID($D117,SUM($D$1:AB$1),AC$1)</f>
        <v xml:space="preserve">                              </v>
      </c>
      <c r="AD117" s="14" t="str">
        <f>MID($D117,SUM($D$1:AC$1),AD$1)</f>
        <v>000000000000000</v>
      </c>
      <c r="AE117" s="55"/>
      <c r="AF117" s="58" t="str">
        <f>IF(ISBLANK(AE117),TCOMP[[#This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17" s="38" t="str">
        <f>TCOMP[[#This Row],[TIPO5]]</f>
        <v>FC A</v>
      </c>
      <c r="AH117" s="38">
        <f>IF(LEFT(TCOMP[[#This Row],[PV2]],2)="NC",-TCOMP[[#This Row],[CRED FISC COMPUTABLE]]/100,TCOMP[[#This Row],[CRED FISC COMPUTABLE]]/100)</f>
        <v>210</v>
      </c>
      <c r="AI117" s="39">
        <f>IF(LEFT(TCOMP[[#This Row],[PV2]],2)="NC",-TCOMP[[#This Row],[TOTAL]]/100,TCOMP[[#This Row],[TOTAL]]/100)</f>
        <v>1232</v>
      </c>
    </row>
    <row r="118" spans="1:35" x14ac:dyDescent="0.2">
      <c r="A118" s="48">
        <v>114</v>
      </c>
      <c r="B118" s="19">
        <f>IF(COUNTIF(ERROR1[NUM],TCOMP[[#This Row],[UBIC]])&gt;0,1,0)+IF(COUNTIF(ERROR3[NUM],TCOMP[[#This Row],[UBIC]])&gt;0,1,0)*10</f>
        <v>0</v>
      </c>
      <c r="C118" s="19">
        <f>COUNTIFS(TALIC[TIPO2],TCOMP[[#This Row],[TIPO4]],TALIC[PV],TCOMP[[#This Row],[PV]],TALIC[NUM],TCOMP[[#This Row],[NUM]],TALIC[IDENT VEND],TCOMP[[#This Row],[DOC o CUIT]],TALIC[ERR],"&gt;1")</f>
        <v>0</v>
      </c>
      <c r="D118" s="42" t="s">
        <v>1528</v>
      </c>
      <c r="E118" s="14" t="str">
        <f>MID($D118,SUM($D$1:D$1),E$1)</f>
        <v>20200514</v>
      </c>
      <c r="F118" s="14" t="str">
        <f>MID($D118,SUM($D$1:E$1),F$1)</f>
        <v>001</v>
      </c>
      <c r="G118" s="25" t="str">
        <f>VLOOKUP(TCOMP[[#This Row],[TIPO4]],TIPOFACT[],3,0)</f>
        <v>FC A</v>
      </c>
      <c r="H118" s="14" t="str">
        <f>MID($D118,SUM($D$1:F$1),H$1)</f>
        <v>00001</v>
      </c>
      <c r="I118" s="14" t="str">
        <f>MID($D118,SUM($D$1:H$1),I$1)</f>
        <v>00000000000000999999</v>
      </c>
      <c r="J118" s="14" t="str">
        <f>MID($D118,SUM($D$1:I$1),J$1)</f>
        <v xml:space="preserve">                </v>
      </c>
      <c r="K118" s="14" t="str">
        <f>MID($D118,SUM($D$1:J$1),K$1)</f>
        <v>80</v>
      </c>
      <c r="L118" s="14" t="str">
        <f>MID($D118,SUM($D$1:K$1),L$1)</f>
        <v>00000000099999999999</v>
      </c>
      <c r="M118" s="14" t="str">
        <f>MID($D118,SUM($D$1:L$1),M$1)</f>
        <v xml:space="preserve">                        Prueba</v>
      </c>
      <c r="N118" s="14" t="str">
        <f>MID($D118,SUM($D$1:M$1),N$1)</f>
        <v>000000000123200</v>
      </c>
      <c r="O118" s="14" t="str">
        <f>MID($D118,SUM($D$1:N$1),O$1)</f>
        <v>000000000002200</v>
      </c>
      <c r="P118" s="29" t="str">
        <f>MID($D118,SUM($D$1:O$1),P$1)</f>
        <v>000000000000000</v>
      </c>
      <c r="Q118" s="29" t="str">
        <f>MID($D118,SUM($D$1:P$1),Q$1)</f>
        <v>000000000000000</v>
      </c>
      <c r="R118" s="29" t="str">
        <f>MID($D118,SUM($D$1:Q$1),R$1)</f>
        <v>000000000000000</v>
      </c>
      <c r="S118" s="29" t="str">
        <f>MID($D118,SUM($D$1:R$1),S$1)</f>
        <v>000000000000000</v>
      </c>
      <c r="T118" s="14" t="str">
        <f>MID($D118,SUM($D$1:S$1),T$1)</f>
        <v>000000000000000</v>
      </c>
      <c r="U118" s="29" t="str">
        <f>MID($D118,SUM($D$1:T$1),U$1)</f>
        <v>000000000000000</v>
      </c>
      <c r="V118" s="14" t="str">
        <f>MID($D118,SUM($D$1:U$1),V$1)</f>
        <v>PES</v>
      </c>
      <c r="W118" s="14" t="str">
        <f>MID($D118,SUM($D$1:V$1),W$1)</f>
        <v>0001000000</v>
      </c>
      <c r="X118" s="14" t="str">
        <f>MID($D118,SUM($D$1:W$1),X$1)</f>
        <v>1</v>
      </c>
      <c r="Y118" s="14" t="str">
        <f>MID($D118,SUM($D$1:X$1),Y$1)</f>
        <v>0</v>
      </c>
      <c r="Z118" s="14" t="str">
        <f>MID($D118,SUM($D$1:Y$1),Z$1)</f>
        <v>000000000021000</v>
      </c>
      <c r="AA118" s="34" t="str">
        <f>MID($D118,SUM($D$1:Z$1),AA$1)</f>
        <v>000000000000000</v>
      </c>
      <c r="AB118" s="14" t="str">
        <f>MID($D118,SUM($D$1:AA$1),AB$1)</f>
        <v>00000000000</v>
      </c>
      <c r="AC118" s="14" t="str">
        <f>MID($D118,SUM($D$1:AB$1),AC$1)</f>
        <v xml:space="preserve">                              </v>
      </c>
      <c r="AD118" s="14" t="str">
        <f>MID($D118,SUM($D$1:AC$1),AD$1)</f>
        <v>000000000000000</v>
      </c>
      <c r="AE118" s="55"/>
      <c r="AF118" s="58" t="str">
        <f>IF(ISBLANK(AE118),TCOMP[[#This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18" s="38" t="str">
        <f>TCOMP[[#This Row],[TIPO5]]</f>
        <v>FC A</v>
      </c>
      <c r="AH118" s="38">
        <f>IF(LEFT(TCOMP[[#This Row],[PV2]],2)="NC",-TCOMP[[#This Row],[CRED FISC COMPUTABLE]]/100,TCOMP[[#This Row],[CRED FISC COMPUTABLE]]/100)</f>
        <v>210</v>
      </c>
      <c r="AI118" s="39">
        <f>IF(LEFT(TCOMP[[#This Row],[PV2]],2)="NC",-TCOMP[[#This Row],[TOTAL]]/100,TCOMP[[#This Row],[TOTAL]]/100)</f>
        <v>1232</v>
      </c>
    </row>
    <row r="119" spans="1:35" x14ac:dyDescent="0.2">
      <c r="A119" s="48">
        <v>115</v>
      </c>
      <c r="B119" s="19">
        <f>IF(COUNTIF(ERROR1[NUM],TCOMP[[#This Row],[UBIC]])&gt;0,1,0)+IF(COUNTIF(ERROR3[NUM],TCOMP[[#This Row],[UBIC]])&gt;0,1,0)*10</f>
        <v>0</v>
      </c>
      <c r="C119" s="19">
        <f>COUNTIFS(TALIC[TIPO2],TCOMP[[#This Row],[TIPO4]],TALIC[PV],TCOMP[[#This Row],[PV]],TALIC[NUM],TCOMP[[#This Row],[NUM]],TALIC[IDENT VEND],TCOMP[[#This Row],[DOC o CUIT]],TALIC[ERR],"&gt;1")</f>
        <v>0</v>
      </c>
      <c r="D119" s="42" t="s">
        <v>1528</v>
      </c>
      <c r="E119" s="14" t="str">
        <f>MID($D119,SUM($D$1:D$1),E$1)</f>
        <v>20200514</v>
      </c>
      <c r="F119" s="14" t="str">
        <f>MID($D119,SUM($D$1:E$1),F$1)</f>
        <v>001</v>
      </c>
      <c r="G119" s="25" t="str">
        <f>VLOOKUP(TCOMP[[#This Row],[TIPO4]],TIPOFACT[],3,0)</f>
        <v>FC A</v>
      </c>
      <c r="H119" s="14" t="str">
        <f>MID($D119,SUM($D$1:F$1),H$1)</f>
        <v>00001</v>
      </c>
      <c r="I119" s="14" t="str">
        <f>MID($D119,SUM($D$1:H$1),I$1)</f>
        <v>00000000000000999999</v>
      </c>
      <c r="J119" s="14" t="str">
        <f>MID($D119,SUM($D$1:I$1),J$1)</f>
        <v xml:space="preserve">                </v>
      </c>
      <c r="K119" s="14" t="str">
        <f>MID($D119,SUM($D$1:J$1),K$1)</f>
        <v>80</v>
      </c>
      <c r="L119" s="14" t="str">
        <f>MID($D119,SUM($D$1:K$1),L$1)</f>
        <v>00000000099999999999</v>
      </c>
      <c r="M119" s="14" t="str">
        <f>MID($D119,SUM($D$1:L$1),M$1)</f>
        <v xml:space="preserve">                        Prueba</v>
      </c>
      <c r="N119" s="14" t="str">
        <f>MID($D119,SUM($D$1:M$1),N$1)</f>
        <v>000000000123200</v>
      </c>
      <c r="O119" s="14" t="str">
        <f>MID($D119,SUM($D$1:N$1),O$1)</f>
        <v>000000000002200</v>
      </c>
      <c r="P119" s="29" t="str">
        <f>MID($D119,SUM($D$1:O$1),P$1)</f>
        <v>000000000000000</v>
      </c>
      <c r="Q119" s="29" t="str">
        <f>MID($D119,SUM($D$1:P$1),Q$1)</f>
        <v>000000000000000</v>
      </c>
      <c r="R119" s="29" t="str">
        <f>MID($D119,SUM($D$1:Q$1),R$1)</f>
        <v>000000000000000</v>
      </c>
      <c r="S119" s="29" t="str">
        <f>MID($D119,SUM($D$1:R$1),S$1)</f>
        <v>000000000000000</v>
      </c>
      <c r="T119" s="14" t="str">
        <f>MID($D119,SUM($D$1:S$1),T$1)</f>
        <v>000000000000000</v>
      </c>
      <c r="U119" s="29" t="str">
        <f>MID($D119,SUM($D$1:T$1),U$1)</f>
        <v>000000000000000</v>
      </c>
      <c r="V119" s="14" t="str">
        <f>MID($D119,SUM($D$1:U$1),V$1)</f>
        <v>PES</v>
      </c>
      <c r="W119" s="14" t="str">
        <f>MID($D119,SUM($D$1:V$1),W$1)</f>
        <v>0001000000</v>
      </c>
      <c r="X119" s="14" t="str">
        <f>MID($D119,SUM($D$1:W$1),X$1)</f>
        <v>1</v>
      </c>
      <c r="Y119" s="14" t="str">
        <f>MID($D119,SUM($D$1:X$1),Y$1)</f>
        <v>0</v>
      </c>
      <c r="Z119" s="14" t="str">
        <f>MID($D119,SUM($D$1:Y$1),Z$1)</f>
        <v>000000000021000</v>
      </c>
      <c r="AA119" s="34" t="str">
        <f>MID($D119,SUM($D$1:Z$1),AA$1)</f>
        <v>000000000000000</v>
      </c>
      <c r="AB119" s="14" t="str">
        <f>MID($D119,SUM($D$1:AA$1),AB$1)</f>
        <v>00000000000</v>
      </c>
      <c r="AC119" s="14" t="str">
        <f>MID($D119,SUM($D$1:AB$1),AC$1)</f>
        <v xml:space="preserve">                              </v>
      </c>
      <c r="AD119" s="14" t="str">
        <f>MID($D119,SUM($D$1:AC$1),AD$1)</f>
        <v>000000000000000</v>
      </c>
      <c r="AE119" s="55"/>
      <c r="AF119" s="58" t="str">
        <f>IF(ISBLANK(AE119),TCOMP[[#This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19" s="38" t="str">
        <f>TCOMP[[#This Row],[TIPO5]]</f>
        <v>FC A</v>
      </c>
      <c r="AH119" s="38">
        <f>IF(LEFT(TCOMP[[#This Row],[PV2]],2)="NC",-TCOMP[[#This Row],[CRED FISC COMPUTABLE]]/100,TCOMP[[#This Row],[CRED FISC COMPUTABLE]]/100)</f>
        <v>210</v>
      </c>
      <c r="AI119" s="39">
        <f>IF(LEFT(TCOMP[[#This Row],[PV2]],2)="NC",-TCOMP[[#This Row],[TOTAL]]/100,TCOMP[[#This Row],[TOTAL]]/100)</f>
        <v>1232</v>
      </c>
    </row>
    <row r="120" spans="1:35" x14ac:dyDescent="0.2">
      <c r="A120" s="48">
        <v>116</v>
      </c>
      <c r="B120" s="19">
        <f>IF(COUNTIF(ERROR1[NUM],TCOMP[[#This Row],[UBIC]])&gt;0,1,0)+IF(COUNTIF(ERROR3[NUM],TCOMP[[#This Row],[UBIC]])&gt;0,1,0)*10</f>
        <v>0</v>
      </c>
      <c r="C120" s="19">
        <f>COUNTIFS(TALIC[TIPO2],TCOMP[[#This Row],[TIPO4]],TALIC[PV],TCOMP[[#This Row],[PV]],TALIC[NUM],TCOMP[[#This Row],[NUM]],TALIC[IDENT VEND],TCOMP[[#This Row],[DOC o CUIT]],TALIC[ERR],"&gt;1")</f>
        <v>0</v>
      </c>
      <c r="D120" s="42" t="s">
        <v>1528</v>
      </c>
      <c r="E120" s="14" t="str">
        <f>MID($D120,SUM($D$1:D$1),E$1)</f>
        <v>20200514</v>
      </c>
      <c r="F120" s="14" t="str">
        <f>MID($D120,SUM($D$1:E$1),F$1)</f>
        <v>001</v>
      </c>
      <c r="G120" s="25" t="str">
        <f>VLOOKUP(TCOMP[[#This Row],[TIPO4]],TIPOFACT[],3,0)</f>
        <v>FC A</v>
      </c>
      <c r="H120" s="14" t="str">
        <f>MID($D120,SUM($D$1:F$1),H$1)</f>
        <v>00001</v>
      </c>
      <c r="I120" s="14" t="str">
        <f>MID($D120,SUM($D$1:H$1),I$1)</f>
        <v>00000000000000999999</v>
      </c>
      <c r="J120" s="14" t="str">
        <f>MID($D120,SUM($D$1:I$1),J$1)</f>
        <v xml:space="preserve">                </v>
      </c>
      <c r="K120" s="14" t="str">
        <f>MID($D120,SUM($D$1:J$1),K$1)</f>
        <v>80</v>
      </c>
      <c r="L120" s="14" t="str">
        <f>MID($D120,SUM($D$1:K$1),L$1)</f>
        <v>00000000099999999999</v>
      </c>
      <c r="M120" s="14" t="str">
        <f>MID($D120,SUM($D$1:L$1),M$1)</f>
        <v xml:space="preserve">                        Prueba</v>
      </c>
      <c r="N120" s="14" t="str">
        <f>MID($D120,SUM($D$1:M$1),N$1)</f>
        <v>000000000123200</v>
      </c>
      <c r="O120" s="14" t="str">
        <f>MID($D120,SUM($D$1:N$1),O$1)</f>
        <v>000000000002200</v>
      </c>
      <c r="P120" s="29" t="str">
        <f>MID($D120,SUM($D$1:O$1),P$1)</f>
        <v>000000000000000</v>
      </c>
      <c r="Q120" s="29" t="str">
        <f>MID($D120,SUM($D$1:P$1),Q$1)</f>
        <v>000000000000000</v>
      </c>
      <c r="R120" s="29" t="str">
        <f>MID($D120,SUM($D$1:Q$1),R$1)</f>
        <v>000000000000000</v>
      </c>
      <c r="S120" s="29" t="str">
        <f>MID($D120,SUM($D$1:R$1),S$1)</f>
        <v>000000000000000</v>
      </c>
      <c r="T120" s="14" t="str">
        <f>MID($D120,SUM($D$1:S$1),T$1)</f>
        <v>000000000000000</v>
      </c>
      <c r="U120" s="29" t="str">
        <f>MID($D120,SUM($D$1:T$1),U$1)</f>
        <v>000000000000000</v>
      </c>
      <c r="V120" s="14" t="str">
        <f>MID($D120,SUM($D$1:U$1),V$1)</f>
        <v>PES</v>
      </c>
      <c r="W120" s="14" t="str">
        <f>MID($D120,SUM($D$1:V$1),W$1)</f>
        <v>0001000000</v>
      </c>
      <c r="X120" s="14" t="str">
        <f>MID($D120,SUM($D$1:W$1),X$1)</f>
        <v>1</v>
      </c>
      <c r="Y120" s="14" t="str">
        <f>MID($D120,SUM($D$1:X$1),Y$1)</f>
        <v>0</v>
      </c>
      <c r="Z120" s="14" t="str">
        <f>MID($D120,SUM($D$1:Y$1),Z$1)</f>
        <v>000000000021000</v>
      </c>
      <c r="AA120" s="34" t="str">
        <f>MID($D120,SUM($D$1:Z$1),AA$1)</f>
        <v>000000000000000</v>
      </c>
      <c r="AB120" s="14" t="str">
        <f>MID($D120,SUM($D$1:AA$1),AB$1)</f>
        <v>00000000000</v>
      </c>
      <c r="AC120" s="14" t="str">
        <f>MID($D120,SUM($D$1:AB$1),AC$1)</f>
        <v xml:space="preserve">                              </v>
      </c>
      <c r="AD120" s="14" t="str">
        <f>MID($D120,SUM($D$1:AC$1),AD$1)</f>
        <v>000000000000000</v>
      </c>
      <c r="AE120" s="55"/>
      <c r="AF120" s="58" t="str">
        <f>IF(ISBLANK(AE120),TCOMP[[#This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20" s="38" t="str">
        <f>TCOMP[[#This Row],[TIPO5]]</f>
        <v>FC A</v>
      </c>
      <c r="AH120" s="38">
        <f>IF(LEFT(TCOMP[[#This Row],[PV2]],2)="NC",-TCOMP[[#This Row],[CRED FISC COMPUTABLE]]/100,TCOMP[[#This Row],[CRED FISC COMPUTABLE]]/100)</f>
        <v>210</v>
      </c>
      <c r="AI120" s="39">
        <f>IF(LEFT(TCOMP[[#This Row],[PV2]],2)="NC",-TCOMP[[#This Row],[TOTAL]]/100,TCOMP[[#This Row],[TOTAL]]/100)</f>
        <v>1232</v>
      </c>
    </row>
    <row r="121" spans="1:35" x14ac:dyDescent="0.2">
      <c r="A121" s="48">
        <v>117</v>
      </c>
      <c r="B121" s="19">
        <f>IF(COUNTIF(ERROR1[NUM],TCOMP[[#This Row],[UBIC]])&gt;0,1,0)+IF(COUNTIF(ERROR3[NUM],TCOMP[[#This Row],[UBIC]])&gt;0,1,0)*10</f>
        <v>0</v>
      </c>
      <c r="C121" s="19">
        <f>COUNTIFS(TALIC[TIPO2],TCOMP[[#This Row],[TIPO4]],TALIC[PV],TCOMP[[#This Row],[PV]],TALIC[NUM],TCOMP[[#This Row],[NUM]],TALIC[IDENT VEND],TCOMP[[#This Row],[DOC o CUIT]],TALIC[ERR],"&gt;1")</f>
        <v>0</v>
      </c>
      <c r="D121" s="42" t="s">
        <v>1528</v>
      </c>
      <c r="E121" s="14" t="str">
        <f>MID($D121,SUM($D$1:D$1),E$1)</f>
        <v>20200514</v>
      </c>
      <c r="F121" s="14" t="str">
        <f>MID($D121,SUM($D$1:E$1),F$1)</f>
        <v>001</v>
      </c>
      <c r="G121" s="25" t="str">
        <f>VLOOKUP(TCOMP[[#This Row],[TIPO4]],TIPOFACT[],3,0)</f>
        <v>FC A</v>
      </c>
      <c r="H121" s="14" t="str">
        <f>MID($D121,SUM($D$1:F$1),H$1)</f>
        <v>00001</v>
      </c>
      <c r="I121" s="14" t="str">
        <f>MID($D121,SUM($D$1:H$1),I$1)</f>
        <v>00000000000000999999</v>
      </c>
      <c r="J121" s="14" t="str">
        <f>MID($D121,SUM($D$1:I$1),J$1)</f>
        <v xml:space="preserve">                </v>
      </c>
      <c r="K121" s="14" t="str">
        <f>MID($D121,SUM($D$1:J$1),K$1)</f>
        <v>80</v>
      </c>
      <c r="L121" s="14" t="str">
        <f>MID($D121,SUM($D$1:K$1),L$1)</f>
        <v>00000000099999999999</v>
      </c>
      <c r="M121" s="14" t="str">
        <f>MID($D121,SUM($D$1:L$1),M$1)</f>
        <v xml:space="preserve">                        Prueba</v>
      </c>
      <c r="N121" s="14" t="str">
        <f>MID($D121,SUM($D$1:M$1),N$1)</f>
        <v>000000000123200</v>
      </c>
      <c r="O121" s="14" t="str">
        <f>MID($D121,SUM($D$1:N$1),O$1)</f>
        <v>000000000002200</v>
      </c>
      <c r="P121" s="29" t="str">
        <f>MID($D121,SUM($D$1:O$1),P$1)</f>
        <v>000000000000000</v>
      </c>
      <c r="Q121" s="29" t="str">
        <f>MID($D121,SUM($D$1:P$1),Q$1)</f>
        <v>000000000000000</v>
      </c>
      <c r="R121" s="29" t="str">
        <f>MID($D121,SUM($D$1:Q$1),R$1)</f>
        <v>000000000000000</v>
      </c>
      <c r="S121" s="29" t="str">
        <f>MID($D121,SUM($D$1:R$1),S$1)</f>
        <v>000000000000000</v>
      </c>
      <c r="T121" s="14" t="str">
        <f>MID($D121,SUM($D$1:S$1),T$1)</f>
        <v>000000000000000</v>
      </c>
      <c r="U121" s="29" t="str">
        <f>MID($D121,SUM($D$1:T$1),U$1)</f>
        <v>000000000000000</v>
      </c>
      <c r="V121" s="14" t="str">
        <f>MID($D121,SUM($D$1:U$1),V$1)</f>
        <v>PES</v>
      </c>
      <c r="W121" s="14" t="str">
        <f>MID($D121,SUM($D$1:V$1),W$1)</f>
        <v>0001000000</v>
      </c>
      <c r="X121" s="14" t="str">
        <f>MID($D121,SUM($D$1:W$1),X$1)</f>
        <v>1</v>
      </c>
      <c r="Y121" s="14" t="str">
        <f>MID($D121,SUM($D$1:X$1),Y$1)</f>
        <v>0</v>
      </c>
      <c r="Z121" s="14" t="str">
        <f>MID($D121,SUM($D$1:Y$1),Z$1)</f>
        <v>000000000021000</v>
      </c>
      <c r="AA121" s="34" t="str">
        <f>MID($D121,SUM($D$1:Z$1),AA$1)</f>
        <v>000000000000000</v>
      </c>
      <c r="AB121" s="14" t="str">
        <f>MID($D121,SUM($D$1:AA$1),AB$1)</f>
        <v>00000000000</v>
      </c>
      <c r="AC121" s="14" t="str">
        <f>MID($D121,SUM($D$1:AB$1),AC$1)</f>
        <v xml:space="preserve">                              </v>
      </c>
      <c r="AD121" s="14" t="str">
        <f>MID($D121,SUM($D$1:AC$1),AD$1)</f>
        <v>000000000000000</v>
      </c>
      <c r="AE121" s="55"/>
      <c r="AF121" s="58" t="str">
        <f>IF(ISBLANK(AE121),TCOMP[[#This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21" s="38" t="str">
        <f>TCOMP[[#This Row],[TIPO5]]</f>
        <v>FC A</v>
      </c>
      <c r="AH121" s="38">
        <f>IF(LEFT(TCOMP[[#This Row],[PV2]],2)="NC",-TCOMP[[#This Row],[CRED FISC COMPUTABLE]]/100,TCOMP[[#This Row],[CRED FISC COMPUTABLE]]/100)</f>
        <v>210</v>
      </c>
      <c r="AI121" s="39">
        <f>IF(LEFT(TCOMP[[#This Row],[PV2]],2)="NC",-TCOMP[[#This Row],[TOTAL]]/100,TCOMP[[#This Row],[TOTAL]]/100)</f>
        <v>1232</v>
      </c>
    </row>
    <row r="122" spans="1:35" x14ac:dyDescent="0.2">
      <c r="A122" s="48">
        <v>118</v>
      </c>
      <c r="B122" s="19">
        <f>IF(COUNTIF(ERROR1[NUM],TCOMP[[#This Row],[UBIC]])&gt;0,1,0)+IF(COUNTIF(ERROR3[NUM],TCOMP[[#This Row],[UBIC]])&gt;0,1,0)*10</f>
        <v>0</v>
      </c>
      <c r="C122" s="19">
        <f>COUNTIFS(TALIC[TIPO2],TCOMP[[#This Row],[TIPO4]],TALIC[PV],TCOMP[[#This Row],[PV]],TALIC[NUM],TCOMP[[#This Row],[NUM]],TALIC[IDENT VEND],TCOMP[[#This Row],[DOC o CUIT]],TALIC[ERR],"&gt;1")</f>
        <v>0</v>
      </c>
      <c r="D122" s="42" t="s">
        <v>1528</v>
      </c>
      <c r="E122" s="14" t="str">
        <f>MID($D122,SUM($D$1:D$1),E$1)</f>
        <v>20200514</v>
      </c>
      <c r="F122" s="14" t="str">
        <f>MID($D122,SUM($D$1:E$1),F$1)</f>
        <v>001</v>
      </c>
      <c r="G122" s="25" t="str">
        <f>VLOOKUP(TCOMP[[#This Row],[TIPO4]],TIPOFACT[],3,0)</f>
        <v>FC A</v>
      </c>
      <c r="H122" s="14" t="str">
        <f>MID($D122,SUM($D$1:F$1),H$1)</f>
        <v>00001</v>
      </c>
      <c r="I122" s="14" t="str">
        <f>MID($D122,SUM($D$1:H$1),I$1)</f>
        <v>00000000000000999999</v>
      </c>
      <c r="J122" s="14" t="str">
        <f>MID($D122,SUM($D$1:I$1),J$1)</f>
        <v xml:space="preserve">                </v>
      </c>
      <c r="K122" s="14" t="str">
        <f>MID($D122,SUM($D$1:J$1),K$1)</f>
        <v>80</v>
      </c>
      <c r="L122" s="14" t="str">
        <f>MID($D122,SUM($D$1:K$1),L$1)</f>
        <v>00000000099999999999</v>
      </c>
      <c r="M122" s="14" t="str">
        <f>MID($D122,SUM($D$1:L$1),M$1)</f>
        <v xml:space="preserve">                        Prueba</v>
      </c>
      <c r="N122" s="14" t="str">
        <f>MID($D122,SUM($D$1:M$1),N$1)</f>
        <v>000000000123200</v>
      </c>
      <c r="O122" s="14" t="str">
        <f>MID($D122,SUM($D$1:N$1),O$1)</f>
        <v>000000000002200</v>
      </c>
      <c r="P122" s="29" t="str">
        <f>MID($D122,SUM($D$1:O$1),P$1)</f>
        <v>000000000000000</v>
      </c>
      <c r="Q122" s="29" t="str">
        <f>MID($D122,SUM($D$1:P$1),Q$1)</f>
        <v>000000000000000</v>
      </c>
      <c r="R122" s="29" t="str">
        <f>MID($D122,SUM($D$1:Q$1),R$1)</f>
        <v>000000000000000</v>
      </c>
      <c r="S122" s="29" t="str">
        <f>MID($D122,SUM($D$1:R$1),S$1)</f>
        <v>000000000000000</v>
      </c>
      <c r="T122" s="14" t="str">
        <f>MID($D122,SUM($D$1:S$1),T$1)</f>
        <v>000000000000000</v>
      </c>
      <c r="U122" s="29" t="str">
        <f>MID($D122,SUM($D$1:T$1),U$1)</f>
        <v>000000000000000</v>
      </c>
      <c r="V122" s="14" t="str">
        <f>MID($D122,SUM($D$1:U$1),V$1)</f>
        <v>PES</v>
      </c>
      <c r="W122" s="14" t="str">
        <f>MID($D122,SUM($D$1:V$1),W$1)</f>
        <v>0001000000</v>
      </c>
      <c r="X122" s="14" t="str">
        <f>MID($D122,SUM($D$1:W$1),X$1)</f>
        <v>1</v>
      </c>
      <c r="Y122" s="14" t="str">
        <f>MID($D122,SUM($D$1:X$1),Y$1)</f>
        <v>0</v>
      </c>
      <c r="Z122" s="14" t="str">
        <f>MID($D122,SUM($D$1:Y$1),Z$1)</f>
        <v>000000000021000</v>
      </c>
      <c r="AA122" s="34" t="str">
        <f>MID($D122,SUM($D$1:Z$1),AA$1)</f>
        <v>000000000000000</v>
      </c>
      <c r="AB122" s="14" t="str">
        <f>MID($D122,SUM($D$1:AA$1),AB$1)</f>
        <v>00000000000</v>
      </c>
      <c r="AC122" s="14" t="str">
        <f>MID($D122,SUM($D$1:AB$1),AC$1)</f>
        <v xml:space="preserve">                              </v>
      </c>
      <c r="AD122" s="14" t="str">
        <f>MID($D122,SUM($D$1:AC$1),AD$1)</f>
        <v>000000000000000</v>
      </c>
      <c r="AE122" s="55"/>
      <c r="AF122" s="58" t="str">
        <f>IF(ISBLANK(AE122),TCOMP[[#This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22" s="38" t="str">
        <f>TCOMP[[#This Row],[TIPO5]]</f>
        <v>FC A</v>
      </c>
      <c r="AH122" s="38">
        <f>IF(LEFT(TCOMP[[#This Row],[PV2]],2)="NC",-TCOMP[[#This Row],[CRED FISC COMPUTABLE]]/100,TCOMP[[#This Row],[CRED FISC COMPUTABLE]]/100)</f>
        <v>210</v>
      </c>
      <c r="AI122" s="39">
        <f>IF(LEFT(TCOMP[[#This Row],[PV2]],2)="NC",-TCOMP[[#This Row],[TOTAL]]/100,TCOMP[[#This Row],[TOTAL]]/100)</f>
        <v>1232</v>
      </c>
    </row>
    <row r="123" spans="1:35" x14ac:dyDescent="0.2">
      <c r="A123" s="48">
        <v>119</v>
      </c>
      <c r="B123" s="19">
        <f>IF(COUNTIF(ERROR1[NUM],TCOMP[[#This Row],[UBIC]])&gt;0,1,0)+IF(COUNTIF(ERROR3[NUM],TCOMP[[#This Row],[UBIC]])&gt;0,1,0)*10</f>
        <v>0</v>
      </c>
      <c r="C123" s="19">
        <f>COUNTIFS(TALIC[TIPO2],TCOMP[[#This Row],[TIPO4]],TALIC[PV],TCOMP[[#This Row],[PV]],TALIC[NUM],TCOMP[[#This Row],[NUM]],TALIC[IDENT VEND],TCOMP[[#This Row],[DOC o CUIT]],TALIC[ERR],"&gt;1")</f>
        <v>0</v>
      </c>
      <c r="D123" s="42" t="s">
        <v>1528</v>
      </c>
      <c r="E123" s="14" t="str">
        <f>MID($D123,SUM($D$1:D$1),E$1)</f>
        <v>20200514</v>
      </c>
      <c r="F123" s="14" t="str">
        <f>MID($D123,SUM($D$1:E$1),F$1)</f>
        <v>001</v>
      </c>
      <c r="G123" s="25" t="str">
        <f>VLOOKUP(TCOMP[[#This Row],[TIPO4]],TIPOFACT[],3,0)</f>
        <v>FC A</v>
      </c>
      <c r="H123" s="14" t="str">
        <f>MID($D123,SUM($D$1:F$1),H$1)</f>
        <v>00001</v>
      </c>
      <c r="I123" s="14" t="str">
        <f>MID($D123,SUM($D$1:H$1),I$1)</f>
        <v>00000000000000999999</v>
      </c>
      <c r="J123" s="14" t="str">
        <f>MID($D123,SUM($D$1:I$1),J$1)</f>
        <v xml:space="preserve">                </v>
      </c>
      <c r="K123" s="14" t="str">
        <f>MID($D123,SUM($D$1:J$1),K$1)</f>
        <v>80</v>
      </c>
      <c r="L123" s="14" t="str">
        <f>MID($D123,SUM($D$1:K$1),L$1)</f>
        <v>00000000099999999999</v>
      </c>
      <c r="M123" s="14" t="str">
        <f>MID($D123,SUM($D$1:L$1),M$1)</f>
        <v xml:space="preserve">                        Prueba</v>
      </c>
      <c r="N123" s="14" t="str">
        <f>MID($D123,SUM($D$1:M$1),N$1)</f>
        <v>000000000123200</v>
      </c>
      <c r="O123" s="14" t="str">
        <f>MID($D123,SUM($D$1:N$1),O$1)</f>
        <v>000000000002200</v>
      </c>
      <c r="P123" s="29" t="str">
        <f>MID($D123,SUM($D$1:O$1),P$1)</f>
        <v>000000000000000</v>
      </c>
      <c r="Q123" s="29" t="str">
        <f>MID($D123,SUM($D$1:P$1),Q$1)</f>
        <v>000000000000000</v>
      </c>
      <c r="R123" s="29" t="str">
        <f>MID($D123,SUM($D$1:Q$1),R$1)</f>
        <v>000000000000000</v>
      </c>
      <c r="S123" s="29" t="str">
        <f>MID($D123,SUM($D$1:R$1),S$1)</f>
        <v>000000000000000</v>
      </c>
      <c r="T123" s="14" t="str">
        <f>MID($D123,SUM($D$1:S$1),T$1)</f>
        <v>000000000000000</v>
      </c>
      <c r="U123" s="29" t="str">
        <f>MID($D123,SUM($D$1:T$1),U$1)</f>
        <v>000000000000000</v>
      </c>
      <c r="V123" s="14" t="str">
        <f>MID($D123,SUM($D$1:U$1),V$1)</f>
        <v>PES</v>
      </c>
      <c r="W123" s="14" t="str">
        <f>MID($D123,SUM($D$1:V$1),W$1)</f>
        <v>0001000000</v>
      </c>
      <c r="X123" s="14" t="str">
        <f>MID($D123,SUM($D$1:W$1),X$1)</f>
        <v>1</v>
      </c>
      <c r="Y123" s="14" t="str">
        <f>MID($D123,SUM($D$1:X$1),Y$1)</f>
        <v>0</v>
      </c>
      <c r="Z123" s="14" t="str">
        <f>MID($D123,SUM($D$1:Y$1),Z$1)</f>
        <v>000000000021000</v>
      </c>
      <c r="AA123" s="34" t="str">
        <f>MID($D123,SUM($D$1:Z$1),AA$1)</f>
        <v>000000000000000</v>
      </c>
      <c r="AB123" s="14" t="str">
        <f>MID($D123,SUM($D$1:AA$1),AB$1)</f>
        <v>00000000000</v>
      </c>
      <c r="AC123" s="14" t="str">
        <f>MID($D123,SUM($D$1:AB$1),AC$1)</f>
        <v xml:space="preserve">                              </v>
      </c>
      <c r="AD123" s="14" t="str">
        <f>MID($D123,SUM($D$1:AC$1),AD$1)</f>
        <v>000000000000000</v>
      </c>
      <c r="AE123" s="55"/>
      <c r="AF123" s="58" t="str">
        <f>IF(ISBLANK(AE123),TCOMP[[#This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23" s="38" t="str">
        <f>TCOMP[[#This Row],[TIPO5]]</f>
        <v>FC A</v>
      </c>
      <c r="AH123" s="38">
        <f>IF(LEFT(TCOMP[[#This Row],[PV2]],2)="NC",-TCOMP[[#This Row],[CRED FISC COMPUTABLE]]/100,TCOMP[[#This Row],[CRED FISC COMPUTABLE]]/100)</f>
        <v>210</v>
      </c>
      <c r="AI123" s="39">
        <f>IF(LEFT(TCOMP[[#This Row],[PV2]],2)="NC",-TCOMP[[#This Row],[TOTAL]]/100,TCOMP[[#This Row],[TOTAL]]/100)</f>
        <v>1232</v>
      </c>
    </row>
    <row r="124" spans="1:35" x14ac:dyDescent="0.2">
      <c r="A124" s="48">
        <v>120</v>
      </c>
      <c r="B124" s="19">
        <f>IF(COUNTIF(ERROR1[NUM],TCOMP[[#This Row],[UBIC]])&gt;0,1,0)+IF(COUNTIF(ERROR3[NUM],TCOMP[[#This Row],[UBIC]])&gt;0,1,0)*10</f>
        <v>0</v>
      </c>
      <c r="C124" s="19">
        <f>COUNTIFS(TALIC[TIPO2],TCOMP[[#This Row],[TIPO4]],TALIC[PV],TCOMP[[#This Row],[PV]],TALIC[NUM],TCOMP[[#This Row],[NUM]],TALIC[IDENT VEND],TCOMP[[#This Row],[DOC o CUIT]],TALIC[ERR],"&gt;1")</f>
        <v>0</v>
      </c>
      <c r="D124" s="42" t="s">
        <v>1528</v>
      </c>
      <c r="E124" s="14" t="str">
        <f>MID($D124,SUM($D$1:D$1),E$1)</f>
        <v>20200514</v>
      </c>
      <c r="F124" s="14" t="str">
        <f>MID($D124,SUM($D$1:E$1),F$1)</f>
        <v>001</v>
      </c>
      <c r="G124" s="25" t="str">
        <f>VLOOKUP(TCOMP[[#This Row],[TIPO4]],TIPOFACT[],3,0)</f>
        <v>FC A</v>
      </c>
      <c r="H124" s="14" t="str">
        <f>MID($D124,SUM($D$1:F$1),H$1)</f>
        <v>00001</v>
      </c>
      <c r="I124" s="14" t="str">
        <f>MID($D124,SUM($D$1:H$1),I$1)</f>
        <v>00000000000000999999</v>
      </c>
      <c r="J124" s="14" t="str">
        <f>MID($D124,SUM($D$1:I$1),J$1)</f>
        <v xml:space="preserve">                </v>
      </c>
      <c r="K124" s="14" t="str">
        <f>MID($D124,SUM($D$1:J$1),K$1)</f>
        <v>80</v>
      </c>
      <c r="L124" s="14" t="str">
        <f>MID($D124,SUM($D$1:K$1),L$1)</f>
        <v>00000000099999999999</v>
      </c>
      <c r="M124" s="14" t="str">
        <f>MID($D124,SUM($D$1:L$1),M$1)</f>
        <v xml:space="preserve">                        Prueba</v>
      </c>
      <c r="N124" s="14" t="str">
        <f>MID($D124,SUM($D$1:M$1),N$1)</f>
        <v>000000000123200</v>
      </c>
      <c r="O124" s="14" t="str">
        <f>MID($D124,SUM($D$1:N$1),O$1)</f>
        <v>000000000002200</v>
      </c>
      <c r="P124" s="29" t="str">
        <f>MID($D124,SUM($D$1:O$1),P$1)</f>
        <v>000000000000000</v>
      </c>
      <c r="Q124" s="29" t="str">
        <f>MID($D124,SUM($D$1:P$1),Q$1)</f>
        <v>000000000000000</v>
      </c>
      <c r="R124" s="29" t="str">
        <f>MID($D124,SUM($D$1:Q$1),R$1)</f>
        <v>000000000000000</v>
      </c>
      <c r="S124" s="29" t="str">
        <f>MID($D124,SUM($D$1:R$1),S$1)</f>
        <v>000000000000000</v>
      </c>
      <c r="T124" s="14" t="str">
        <f>MID($D124,SUM($D$1:S$1),T$1)</f>
        <v>000000000000000</v>
      </c>
      <c r="U124" s="29" t="str">
        <f>MID($D124,SUM($D$1:T$1),U$1)</f>
        <v>000000000000000</v>
      </c>
      <c r="V124" s="14" t="str">
        <f>MID($D124,SUM($D$1:U$1),V$1)</f>
        <v>PES</v>
      </c>
      <c r="W124" s="14" t="str">
        <f>MID($D124,SUM($D$1:V$1),W$1)</f>
        <v>0001000000</v>
      </c>
      <c r="X124" s="14" t="str">
        <f>MID($D124,SUM($D$1:W$1),X$1)</f>
        <v>1</v>
      </c>
      <c r="Y124" s="14" t="str">
        <f>MID($D124,SUM($D$1:X$1),Y$1)</f>
        <v>0</v>
      </c>
      <c r="Z124" s="14" t="str">
        <f>MID($D124,SUM($D$1:Y$1),Z$1)</f>
        <v>000000000021000</v>
      </c>
      <c r="AA124" s="34" t="str">
        <f>MID($D124,SUM($D$1:Z$1),AA$1)</f>
        <v>000000000000000</v>
      </c>
      <c r="AB124" s="14" t="str">
        <f>MID($D124,SUM($D$1:AA$1),AB$1)</f>
        <v>00000000000</v>
      </c>
      <c r="AC124" s="14" t="str">
        <f>MID($D124,SUM($D$1:AB$1),AC$1)</f>
        <v xml:space="preserve">                              </v>
      </c>
      <c r="AD124" s="14" t="str">
        <f>MID($D124,SUM($D$1:AC$1),AD$1)</f>
        <v>000000000000000</v>
      </c>
      <c r="AE124" s="55"/>
      <c r="AF124" s="58" t="str">
        <f>IF(ISBLANK(AE124),TCOMP[[#This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24" s="38" t="str">
        <f>TCOMP[[#This Row],[TIPO5]]</f>
        <v>FC A</v>
      </c>
      <c r="AH124" s="38">
        <f>IF(LEFT(TCOMP[[#This Row],[PV2]],2)="NC",-TCOMP[[#This Row],[CRED FISC COMPUTABLE]]/100,TCOMP[[#This Row],[CRED FISC COMPUTABLE]]/100)</f>
        <v>210</v>
      </c>
      <c r="AI124" s="39">
        <f>IF(LEFT(TCOMP[[#This Row],[PV2]],2)="NC",-TCOMP[[#This Row],[TOTAL]]/100,TCOMP[[#This Row],[TOTAL]]/100)</f>
        <v>1232</v>
      </c>
    </row>
    <row r="125" spans="1:35" x14ac:dyDescent="0.2">
      <c r="A125" s="48">
        <v>121</v>
      </c>
      <c r="B125" s="19">
        <f>IF(COUNTIF(ERROR1[NUM],TCOMP[[#This Row],[UBIC]])&gt;0,1,0)+IF(COUNTIF(ERROR3[NUM],TCOMP[[#This Row],[UBIC]])&gt;0,1,0)*10</f>
        <v>0</v>
      </c>
      <c r="C125" s="19">
        <f>COUNTIFS(TALIC[TIPO2],TCOMP[[#This Row],[TIPO4]],TALIC[PV],TCOMP[[#This Row],[PV]],TALIC[NUM],TCOMP[[#This Row],[NUM]],TALIC[IDENT VEND],TCOMP[[#This Row],[DOC o CUIT]],TALIC[ERR],"&gt;1")</f>
        <v>0</v>
      </c>
      <c r="D125" s="42" t="s">
        <v>1528</v>
      </c>
      <c r="E125" s="14" t="str">
        <f>MID($D125,SUM($D$1:D$1),E$1)</f>
        <v>20200514</v>
      </c>
      <c r="F125" s="14" t="str">
        <f>MID($D125,SUM($D$1:E$1),F$1)</f>
        <v>001</v>
      </c>
      <c r="G125" s="25" t="str">
        <f>VLOOKUP(TCOMP[[#This Row],[TIPO4]],TIPOFACT[],3,0)</f>
        <v>FC A</v>
      </c>
      <c r="H125" s="14" t="str">
        <f>MID($D125,SUM($D$1:F$1),H$1)</f>
        <v>00001</v>
      </c>
      <c r="I125" s="14" t="str">
        <f>MID($D125,SUM($D$1:H$1),I$1)</f>
        <v>00000000000000999999</v>
      </c>
      <c r="J125" s="14" t="str">
        <f>MID($D125,SUM($D$1:I$1),J$1)</f>
        <v xml:space="preserve">                </v>
      </c>
      <c r="K125" s="14" t="str">
        <f>MID($D125,SUM($D$1:J$1),K$1)</f>
        <v>80</v>
      </c>
      <c r="L125" s="14" t="str">
        <f>MID($D125,SUM($D$1:K$1),L$1)</f>
        <v>00000000099999999999</v>
      </c>
      <c r="M125" s="14" t="str">
        <f>MID($D125,SUM($D$1:L$1),M$1)</f>
        <v xml:space="preserve">                        Prueba</v>
      </c>
      <c r="N125" s="14" t="str">
        <f>MID($D125,SUM($D$1:M$1),N$1)</f>
        <v>000000000123200</v>
      </c>
      <c r="O125" s="14" t="str">
        <f>MID($D125,SUM($D$1:N$1),O$1)</f>
        <v>000000000002200</v>
      </c>
      <c r="P125" s="29" t="str">
        <f>MID($D125,SUM($D$1:O$1),P$1)</f>
        <v>000000000000000</v>
      </c>
      <c r="Q125" s="29" t="str">
        <f>MID($D125,SUM($D$1:P$1),Q$1)</f>
        <v>000000000000000</v>
      </c>
      <c r="R125" s="29" t="str">
        <f>MID($D125,SUM($D$1:Q$1),R$1)</f>
        <v>000000000000000</v>
      </c>
      <c r="S125" s="29" t="str">
        <f>MID($D125,SUM($D$1:R$1),S$1)</f>
        <v>000000000000000</v>
      </c>
      <c r="T125" s="14" t="str">
        <f>MID($D125,SUM($D$1:S$1),T$1)</f>
        <v>000000000000000</v>
      </c>
      <c r="U125" s="29" t="str">
        <f>MID($D125,SUM($D$1:T$1),U$1)</f>
        <v>000000000000000</v>
      </c>
      <c r="V125" s="14" t="str">
        <f>MID($D125,SUM($D$1:U$1),V$1)</f>
        <v>PES</v>
      </c>
      <c r="W125" s="14" t="str">
        <f>MID($D125,SUM($D$1:V$1),W$1)</f>
        <v>0001000000</v>
      </c>
      <c r="X125" s="14" t="str">
        <f>MID($D125,SUM($D$1:W$1),X$1)</f>
        <v>1</v>
      </c>
      <c r="Y125" s="14" t="str">
        <f>MID($D125,SUM($D$1:X$1),Y$1)</f>
        <v>0</v>
      </c>
      <c r="Z125" s="14" t="str">
        <f>MID($D125,SUM($D$1:Y$1),Z$1)</f>
        <v>000000000021000</v>
      </c>
      <c r="AA125" s="34" t="str">
        <f>MID($D125,SUM($D$1:Z$1),AA$1)</f>
        <v>000000000000000</v>
      </c>
      <c r="AB125" s="14" t="str">
        <f>MID($D125,SUM($D$1:AA$1),AB$1)</f>
        <v>00000000000</v>
      </c>
      <c r="AC125" s="14" t="str">
        <f>MID($D125,SUM($D$1:AB$1),AC$1)</f>
        <v xml:space="preserve">                              </v>
      </c>
      <c r="AD125" s="14" t="str">
        <f>MID($D125,SUM($D$1:AC$1),AD$1)</f>
        <v>000000000000000</v>
      </c>
      <c r="AE125" s="55"/>
      <c r="AF125" s="58" t="str">
        <f>IF(ISBLANK(AE125),TCOMP[[#This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25" s="38" t="str">
        <f>TCOMP[[#This Row],[TIPO5]]</f>
        <v>FC A</v>
      </c>
      <c r="AH125" s="38">
        <f>IF(LEFT(TCOMP[[#This Row],[PV2]],2)="NC",-TCOMP[[#This Row],[CRED FISC COMPUTABLE]]/100,TCOMP[[#This Row],[CRED FISC COMPUTABLE]]/100)</f>
        <v>210</v>
      </c>
      <c r="AI125" s="39">
        <f>IF(LEFT(TCOMP[[#This Row],[PV2]],2)="NC",-TCOMP[[#This Row],[TOTAL]]/100,TCOMP[[#This Row],[TOTAL]]/100)</f>
        <v>1232</v>
      </c>
    </row>
    <row r="126" spans="1:35" x14ac:dyDescent="0.2">
      <c r="A126" s="48">
        <v>122</v>
      </c>
      <c r="B126" s="19">
        <f>IF(COUNTIF(ERROR1[NUM],TCOMP[[#This Row],[UBIC]])&gt;0,1,0)+IF(COUNTIF(ERROR3[NUM],TCOMP[[#This Row],[UBIC]])&gt;0,1,0)*10</f>
        <v>0</v>
      </c>
      <c r="C126" s="19">
        <f>COUNTIFS(TALIC[TIPO2],TCOMP[[#This Row],[TIPO4]],TALIC[PV],TCOMP[[#This Row],[PV]],TALIC[NUM],TCOMP[[#This Row],[NUM]],TALIC[IDENT VEND],TCOMP[[#This Row],[DOC o CUIT]],TALIC[ERR],"&gt;1")</f>
        <v>0</v>
      </c>
      <c r="D126" s="42" t="s">
        <v>1528</v>
      </c>
      <c r="E126" s="14" t="str">
        <f>MID($D126,SUM($D$1:D$1),E$1)</f>
        <v>20200514</v>
      </c>
      <c r="F126" s="14" t="str">
        <f>MID($D126,SUM($D$1:E$1),F$1)</f>
        <v>001</v>
      </c>
      <c r="G126" s="25" t="str">
        <f>VLOOKUP(TCOMP[[#This Row],[TIPO4]],TIPOFACT[],3,0)</f>
        <v>FC A</v>
      </c>
      <c r="H126" s="14" t="str">
        <f>MID($D126,SUM($D$1:F$1),H$1)</f>
        <v>00001</v>
      </c>
      <c r="I126" s="14" t="str">
        <f>MID($D126,SUM($D$1:H$1),I$1)</f>
        <v>00000000000000999999</v>
      </c>
      <c r="J126" s="14" t="str">
        <f>MID($D126,SUM($D$1:I$1),J$1)</f>
        <v xml:space="preserve">                </v>
      </c>
      <c r="K126" s="14" t="str">
        <f>MID($D126,SUM($D$1:J$1),K$1)</f>
        <v>80</v>
      </c>
      <c r="L126" s="14" t="str">
        <f>MID($D126,SUM($D$1:K$1),L$1)</f>
        <v>00000000099999999999</v>
      </c>
      <c r="M126" s="14" t="str">
        <f>MID($D126,SUM($D$1:L$1),M$1)</f>
        <v xml:space="preserve">                        Prueba</v>
      </c>
      <c r="N126" s="14" t="str">
        <f>MID($D126,SUM($D$1:M$1),N$1)</f>
        <v>000000000123200</v>
      </c>
      <c r="O126" s="14" t="str">
        <f>MID($D126,SUM($D$1:N$1),O$1)</f>
        <v>000000000002200</v>
      </c>
      <c r="P126" s="29" t="str">
        <f>MID($D126,SUM($D$1:O$1),P$1)</f>
        <v>000000000000000</v>
      </c>
      <c r="Q126" s="29" t="str">
        <f>MID($D126,SUM($D$1:P$1),Q$1)</f>
        <v>000000000000000</v>
      </c>
      <c r="R126" s="29" t="str">
        <f>MID($D126,SUM($D$1:Q$1),R$1)</f>
        <v>000000000000000</v>
      </c>
      <c r="S126" s="29" t="str">
        <f>MID($D126,SUM($D$1:R$1),S$1)</f>
        <v>000000000000000</v>
      </c>
      <c r="T126" s="14" t="str">
        <f>MID($D126,SUM($D$1:S$1),T$1)</f>
        <v>000000000000000</v>
      </c>
      <c r="U126" s="29" t="str">
        <f>MID($D126,SUM($D$1:T$1),U$1)</f>
        <v>000000000000000</v>
      </c>
      <c r="V126" s="14" t="str">
        <f>MID($D126,SUM($D$1:U$1),V$1)</f>
        <v>PES</v>
      </c>
      <c r="W126" s="14" t="str">
        <f>MID($D126,SUM($D$1:V$1),W$1)</f>
        <v>0001000000</v>
      </c>
      <c r="X126" s="14" t="str">
        <f>MID($D126,SUM($D$1:W$1),X$1)</f>
        <v>1</v>
      </c>
      <c r="Y126" s="14" t="str">
        <f>MID($D126,SUM($D$1:X$1),Y$1)</f>
        <v>0</v>
      </c>
      <c r="Z126" s="14" t="str">
        <f>MID($D126,SUM($D$1:Y$1),Z$1)</f>
        <v>000000000021000</v>
      </c>
      <c r="AA126" s="34" t="str">
        <f>MID($D126,SUM($D$1:Z$1),AA$1)</f>
        <v>000000000000000</v>
      </c>
      <c r="AB126" s="14" t="str">
        <f>MID($D126,SUM($D$1:AA$1),AB$1)</f>
        <v>00000000000</v>
      </c>
      <c r="AC126" s="14" t="str">
        <f>MID($D126,SUM($D$1:AB$1),AC$1)</f>
        <v xml:space="preserve">                              </v>
      </c>
      <c r="AD126" s="14" t="str">
        <f>MID($D126,SUM($D$1:AC$1),AD$1)</f>
        <v>000000000000000</v>
      </c>
      <c r="AE126" s="55"/>
      <c r="AF126" s="58" t="str">
        <f>IF(ISBLANK(AE126),TCOMP[[#This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26" s="38" t="str">
        <f>TCOMP[[#This Row],[TIPO5]]</f>
        <v>FC A</v>
      </c>
      <c r="AH126" s="38">
        <f>IF(LEFT(TCOMP[[#This Row],[PV2]],2)="NC",-TCOMP[[#This Row],[CRED FISC COMPUTABLE]]/100,TCOMP[[#This Row],[CRED FISC COMPUTABLE]]/100)</f>
        <v>210</v>
      </c>
      <c r="AI126" s="39">
        <f>IF(LEFT(TCOMP[[#This Row],[PV2]],2)="NC",-TCOMP[[#This Row],[TOTAL]]/100,TCOMP[[#This Row],[TOTAL]]/100)</f>
        <v>1232</v>
      </c>
    </row>
    <row r="127" spans="1:35" x14ac:dyDescent="0.2">
      <c r="A127" s="48">
        <v>123</v>
      </c>
      <c r="B127" s="19">
        <f>IF(COUNTIF(ERROR1[NUM],TCOMP[[#This Row],[UBIC]])&gt;0,1,0)+IF(COUNTIF(ERROR3[NUM],TCOMP[[#This Row],[UBIC]])&gt;0,1,0)*10</f>
        <v>0</v>
      </c>
      <c r="C127" s="19">
        <f>COUNTIFS(TALIC[TIPO2],TCOMP[[#This Row],[TIPO4]],TALIC[PV],TCOMP[[#This Row],[PV]],TALIC[NUM],TCOMP[[#This Row],[NUM]],TALIC[IDENT VEND],TCOMP[[#This Row],[DOC o CUIT]],TALIC[ERR],"&gt;1")</f>
        <v>0</v>
      </c>
      <c r="D127" s="42" t="s">
        <v>1528</v>
      </c>
      <c r="E127" s="14" t="str">
        <f>MID($D127,SUM($D$1:D$1),E$1)</f>
        <v>20200514</v>
      </c>
      <c r="F127" s="14" t="str">
        <f>MID($D127,SUM($D$1:E$1),F$1)</f>
        <v>001</v>
      </c>
      <c r="G127" s="25" t="str">
        <f>VLOOKUP(TCOMP[[#This Row],[TIPO4]],TIPOFACT[],3,0)</f>
        <v>FC A</v>
      </c>
      <c r="H127" s="14" t="str">
        <f>MID($D127,SUM($D$1:F$1),H$1)</f>
        <v>00001</v>
      </c>
      <c r="I127" s="14" t="str">
        <f>MID($D127,SUM($D$1:H$1),I$1)</f>
        <v>00000000000000999999</v>
      </c>
      <c r="J127" s="14" t="str">
        <f>MID($D127,SUM($D$1:I$1),J$1)</f>
        <v xml:space="preserve">                </v>
      </c>
      <c r="K127" s="14" t="str">
        <f>MID($D127,SUM($D$1:J$1),K$1)</f>
        <v>80</v>
      </c>
      <c r="L127" s="14" t="str">
        <f>MID($D127,SUM($D$1:K$1),L$1)</f>
        <v>00000000099999999999</v>
      </c>
      <c r="M127" s="14" t="str">
        <f>MID($D127,SUM($D$1:L$1),M$1)</f>
        <v xml:space="preserve">                        Prueba</v>
      </c>
      <c r="N127" s="14" t="str">
        <f>MID($D127,SUM($D$1:M$1),N$1)</f>
        <v>000000000123200</v>
      </c>
      <c r="O127" s="14" t="str">
        <f>MID($D127,SUM($D$1:N$1),O$1)</f>
        <v>000000000002200</v>
      </c>
      <c r="P127" s="29" t="str">
        <f>MID($D127,SUM($D$1:O$1),P$1)</f>
        <v>000000000000000</v>
      </c>
      <c r="Q127" s="29" t="str">
        <f>MID($D127,SUM($D$1:P$1),Q$1)</f>
        <v>000000000000000</v>
      </c>
      <c r="R127" s="29" t="str">
        <f>MID($D127,SUM($D$1:Q$1),R$1)</f>
        <v>000000000000000</v>
      </c>
      <c r="S127" s="29" t="str">
        <f>MID($D127,SUM($D$1:R$1),S$1)</f>
        <v>000000000000000</v>
      </c>
      <c r="T127" s="14" t="str">
        <f>MID($D127,SUM($D$1:S$1),T$1)</f>
        <v>000000000000000</v>
      </c>
      <c r="U127" s="29" t="str">
        <f>MID($D127,SUM($D$1:T$1),U$1)</f>
        <v>000000000000000</v>
      </c>
      <c r="V127" s="14" t="str">
        <f>MID($D127,SUM($D$1:U$1),V$1)</f>
        <v>PES</v>
      </c>
      <c r="W127" s="14" t="str">
        <f>MID($D127,SUM($D$1:V$1),W$1)</f>
        <v>0001000000</v>
      </c>
      <c r="X127" s="14" t="str">
        <f>MID($D127,SUM($D$1:W$1),X$1)</f>
        <v>1</v>
      </c>
      <c r="Y127" s="14" t="str">
        <f>MID($D127,SUM($D$1:X$1),Y$1)</f>
        <v>0</v>
      </c>
      <c r="Z127" s="14" t="str">
        <f>MID($D127,SUM($D$1:Y$1),Z$1)</f>
        <v>000000000021000</v>
      </c>
      <c r="AA127" s="34" t="str">
        <f>MID($D127,SUM($D$1:Z$1),AA$1)</f>
        <v>000000000000000</v>
      </c>
      <c r="AB127" s="14" t="str">
        <f>MID($D127,SUM($D$1:AA$1),AB$1)</f>
        <v>00000000000</v>
      </c>
      <c r="AC127" s="14" t="str">
        <f>MID($D127,SUM($D$1:AB$1),AC$1)</f>
        <v xml:space="preserve">                              </v>
      </c>
      <c r="AD127" s="14" t="str">
        <f>MID($D127,SUM($D$1:AC$1),AD$1)</f>
        <v>000000000000000</v>
      </c>
      <c r="AE127" s="55"/>
      <c r="AF127" s="58" t="str">
        <f>IF(ISBLANK(AE127),TCOMP[[#This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27" s="38" t="str">
        <f>TCOMP[[#This Row],[TIPO5]]</f>
        <v>FC A</v>
      </c>
      <c r="AH127" s="38">
        <f>IF(LEFT(TCOMP[[#This Row],[PV2]],2)="NC",-TCOMP[[#This Row],[CRED FISC COMPUTABLE]]/100,TCOMP[[#This Row],[CRED FISC COMPUTABLE]]/100)</f>
        <v>210</v>
      </c>
      <c r="AI127" s="39">
        <f>IF(LEFT(TCOMP[[#This Row],[PV2]],2)="NC",-TCOMP[[#This Row],[TOTAL]]/100,TCOMP[[#This Row],[TOTAL]]/100)</f>
        <v>1232</v>
      </c>
    </row>
    <row r="128" spans="1:35" x14ac:dyDescent="0.2">
      <c r="A128" s="48">
        <v>124</v>
      </c>
      <c r="B128" s="19">
        <f>IF(COUNTIF(ERROR1[NUM],TCOMP[[#This Row],[UBIC]])&gt;0,1,0)+IF(COUNTIF(ERROR3[NUM],TCOMP[[#This Row],[UBIC]])&gt;0,1,0)*10</f>
        <v>0</v>
      </c>
      <c r="C128" s="19">
        <f>COUNTIFS(TALIC[TIPO2],TCOMP[[#This Row],[TIPO4]],TALIC[PV],TCOMP[[#This Row],[PV]],TALIC[NUM],TCOMP[[#This Row],[NUM]],TALIC[IDENT VEND],TCOMP[[#This Row],[DOC o CUIT]],TALIC[ERR],"&gt;1")</f>
        <v>0</v>
      </c>
      <c r="D128" s="42" t="s">
        <v>1528</v>
      </c>
      <c r="E128" s="14" t="str">
        <f>MID($D128,SUM($D$1:D$1),E$1)</f>
        <v>20200514</v>
      </c>
      <c r="F128" s="14" t="str">
        <f>MID($D128,SUM($D$1:E$1),F$1)</f>
        <v>001</v>
      </c>
      <c r="G128" s="25" t="str">
        <f>VLOOKUP(TCOMP[[#This Row],[TIPO4]],TIPOFACT[],3,0)</f>
        <v>FC A</v>
      </c>
      <c r="H128" s="14" t="str">
        <f>MID($D128,SUM($D$1:F$1),H$1)</f>
        <v>00001</v>
      </c>
      <c r="I128" s="14" t="str">
        <f>MID($D128,SUM($D$1:H$1),I$1)</f>
        <v>00000000000000999999</v>
      </c>
      <c r="J128" s="14" t="str">
        <f>MID($D128,SUM($D$1:I$1),J$1)</f>
        <v xml:space="preserve">                </v>
      </c>
      <c r="K128" s="14" t="str">
        <f>MID($D128,SUM($D$1:J$1),K$1)</f>
        <v>80</v>
      </c>
      <c r="L128" s="14" t="str">
        <f>MID($D128,SUM($D$1:K$1),L$1)</f>
        <v>00000000099999999999</v>
      </c>
      <c r="M128" s="14" t="str">
        <f>MID($D128,SUM($D$1:L$1),M$1)</f>
        <v xml:space="preserve">                        Prueba</v>
      </c>
      <c r="N128" s="14" t="str">
        <f>MID($D128,SUM($D$1:M$1),N$1)</f>
        <v>000000000123200</v>
      </c>
      <c r="O128" s="14" t="str">
        <f>MID($D128,SUM($D$1:N$1),O$1)</f>
        <v>000000000002200</v>
      </c>
      <c r="P128" s="29" t="str">
        <f>MID($D128,SUM($D$1:O$1),P$1)</f>
        <v>000000000000000</v>
      </c>
      <c r="Q128" s="29" t="str">
        <f>MID($D128,SUM($D$1:P$1),Q$1)</f>
        <v>000000000000000</v>
      </c>
      <c r="R128" s="29" t="str">
        <f>MID($D128,SUM($D$1:Q$1),R$1)</f>
        <v>000000000000000</v>
      </c>
      <c r="S128" s="29" t="str">
        <f>MID($D128,SUM($D$1:R$1),S$1)</f>
        <v>000000000000000</v>
      </c>
      <c r="T128" s="14" t="str">
        <f>MID($D128,SUM($D$1:S$1),T$1)</f>
        <v>000000000000000</v>
      </c>
      <c r="U128" s="29" t="str">
        <f>MID($D128,SUM($D$1:T$1),U$1)</f>
        <v>000000000000000</v>
      </c>
      <c r="V128" s="14" t="str">
        <f>MID($D128,SUM($D$1:U$1),V$1)</f>
        <v>PES</v>
      </c>
      <c r="W128" s="14" t="str">
        <f>MID($D128,SUM($D$1:V$1),W$1)</f>
        <v>0001000000</v>
      </c>
      <c r="X128" s="14" t="str">
        <f>MID($D128,SUM($D$1:W$1),X$1)</f>
        <v>1</v>
      </c>
      <c r="Y128" s="14" t="str">
        <f>MID($D128,SUM($D$1:X$1),Y$1)</f>
        <v>0</v>
      </c>
      <c r="Z128" s="14" t="str">
        <f>MID($D128,SUM($D$1:Y$1),Z$1)</f>
        <v>000000000021000</v>
      </c>
      <c r="AA128" s="34" t="str">
        <f>MID($D128,SUM($D$1:Z$1),AA$1)</f>
        <v>000000000000000</v>
      </c>
      <c r="AB128" s="14" t="str">
        <f>MID($D128,SUM($D$1:AA$1),AB$1)</f>
        <v>00000000000</v>
      </c>
      <c r="AC128" s="14" t="str">
        <f>MID($D128,SUM($D$1:AB$1),AC$1)</f>
        <v xml:space="preserve">                              </v>
      </c>
      <c r="AD128" s="14" t="str">
        <f>MID($D128,SUM($D$1:AC$1),AD$1)</f>
        <v>000000000000000</v>
      </c>
      <c r="AE128" s="55"/>
      <c r="AF128" s="58" t="str">
        <f>IF(ISBLANK(AE128),TCOMP[[#This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28" s="38" t="str">
        <f>TCOMP[[#This Row],[TIPO5]]</f>
        <v>FC A</v>
      </c>
      <c r="AH128" s="38">
        <f>IF(LEFT(TCOMP[[#This Row],[PV2]],2)="NC",-TCOMP[[#This Row],[CRED FISC COMPUTABLE]]/100,TCOMP[[#This Row],[CRED FISC COMPUTABLE]]/100)</f>
        <v>210</v>
      </c>
      <c r="AI128" s="39">
        <f>IF(LEFT(TCOMP[[#This Row],[PV2]],2)="NC",-TCOMP[[#This Row],[TOTAL]]/100,TCOMP[[#This Row],[TOTAL]]/100)</f>
        <v>1232</v>
      </c>
    </row>
    <row r="129" spans="1:35" x14ac:dyDescent="0.2">
      <c r="A129" s="48">
        <v>125</v>
      </c>
      <c r="B129" s="19">
        <f>IF(COUNTIF(ERROR1[NUM],TCOMP[[#This Row],[UBIC]])&gt;0,1,0)+IF(COUNTIF(ERROR3[NUM],TCOMP[[#This Row],[UBIC]])&gt;0,1,0)*10</f>
        <v>0</v>
      </c>
      <c r="C129" s="19">
        <f>COUNTIFS(TALIC[TIPO2],TCOMP[[#This Row],[TIPO4]],TALIC[PV],TCOMP[[#This Row],[PV]],TALIC[NUM],TCOMP[[#This Row],[NUM]],TALIC[IDENT VEND],TCOMP[[#This Row],[DOC o CUIT]],TALIC[ERR],"&gt;1")</f>
        <v>0</v>
      </c>
      <c r="D129" s="42" t="s">
        <v>1528</v>
      </c>
      <c r="E129" s="14" t="str">
        <f>MID($D129,SUM($D$1:D$1),E$1)</f>
        <v>20200514</v>
      </c>
      <c r="F129" s="14" t="str">
        <f>MID($D129,SUM($D$1:E$1),F$1)</f>
        <v>001</v>
      </c>
      <c r="G129" s="25" t="str">
        <f>VLOOKUP(TCOMP[[#This Row],[TIPO4]],TIPOFACT[],3,0)</f>
        <v>FC A</v>
      </c>
      <c r="H129" s="14" t="str">
        <f>MID($D129,SUM($D$1:F$1),H$1)</f>
        <v>00001</v>
      </c>
      <c r="I129" s="14" t="str">
        <f>MID($D129,SUM($D$1:H$1),I$1)</f>
        <v>00000000000000999999</v>
      </c>
      <c r="J129" s="14" t="str">
        <f>MID($D129,SUM($D$1:I$1),J$1)</f>
        <v xml:space="preserve">                </v>
      </c>
      <c r="K129" s="14" t="str">
        <f>MID($D129,SUM($D$1:J$1),K$1)</f>
        <v>80</v>
      </c>
      <c r="L129" s="14" t="str">
        <f>MID($D129,SUM($D$1:K$1),L$1)</f>
        <v>00000000099999999999</v>
      </c>
      <c r="M129" s="14" t="str">
        <f>MID($D129,SUM($D$1:L$1),M$1)</f>
        <v xml:space="preserve">                        Prueba</v>
      </c>
      <c r="N129" s="14" t="str">
        <f>MID($D129,SUM($D$1:M$1),N$1)</f>
        <v>000000000123200</v>
      </c>
      <c r="O129" s="14" t="str">
        <f>MID($D129,SUM($D$1:N$1),O$1)</f>
        <v>000000000002200</v>
      </c>
      <c r="P129" s="29" t="str">
        <f>MID($D129,SUM($D$1:O$1),P$1)</f>
        <v>000000000000000</v>
      </c>
      <c r="Q129" s="29" t="str">
        <f>MID($D129,SUM($D$1:P$1),Q$1)</f>
        <v>000000000000000</v>
      </c>
      <c r="R129" s="29" t="str">
        <f>MID($D129,SUM($D$1:Q$1),R$1)</f>
        <v>000000000000000</v>
      </c>
      <c r="S129" s="29" t="str">
        <f>MID($D129,SUM($D$1:R$1),S$1)</f>
        <v>000000000000000</v>
      </c>
      <c r="T129" s="14" t="str">
        <f>MID($D129,SUM($D$1:S$1),T$1)</f>
        <v>000000000000000</v>
      </c>
      <c r="U129" s="29" t="str">
        <f>MID($D129,SUM($D$1:T$1),U$1)</f>
        <v>000000000000000</v>
      </c>
      <c r="V129" s="14" t="str">
        <f>MID($D129,SUM($D$1:U$1),V$1)</f>
        <v>PES</v>
      </c>
      <c r="W129" s="14" t="str">
        <f>MID($D129,SUM($D$1:V$1),W$1)</f>
        <v>0001000000</v>
      </c>
      <c r="X129" s="14" t="str">
        <f>MID($D129,SUM($D$1:W$1),X$1)</f>
        <v>1</v>
      </c>
      <c r="Y129" s="14" t="str">
        <f>MID($D129,SUM($D$1:X$1),Y$1)</f>
        <v>0</v>
      </c>
      <c r="Z129" s="14" t="str">
        <f>MID($D129,SUM($D$1:Y$1),Z$1)</f>
        <v>000000000021000</v>
      </c>
      <c r="AA129" s="34" t="str">
        <f>MID($D129,SUM($D$1:Z$1),AA$1)</f>
        <v>000000000000000</v>
      </c>
      <c r="AB129" s="14" t="str">
        <f>MID($D129,SUM($D$1:AA$1),AB$1)</f>
        <v>00000000000</v>
      </c>
      <c r="AC129" s="14" t="str">
        <f>MID($D129,SUM($D$1:AB$1),AC$1)</f>
        <v xml:space="preserve">                              </v>
      </c>
      <c r="AD129" s="14" t="str">
        <f>MID($D129,SUM($D$1:AC$1),AD$1)</f>
        <v>000000000000000</v>
      </c>
      <c r="AE129" s="55"/>
      <c r="AF129" s="58" t="str">
        <f>IF(ISBLANK(AE129),TCOMP[[#This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29" s="38" t="str">
        <f>TCOMP[[#This Row],[TIPO5]]</f>
        <v>FC A</v>
      </c>
      <c r="AH129" s="38">
        <f>IF(LEFT(TCOMP[[#This Row],[PV2]],2)="NC",-TCOMP[[#This Row],[CRED FISC COMPUTABLE]]/100,TCOMP[[#This Row],[CRED FISC COMPUTABLE]]/100)</f>
        <v>210</v>
      </c>
      <c r="AI129" s="39">
        <f>IF(LEFT(TCOMP[[#This Row],[PV2]],2)="NC",-TCOMP[[#This Row],[TOTAL]]/100,TCOMP[[#This Row],[TOTAL]]/100)</f>
        <v>1232</v>
      </c>
    </row>
    <row r="130" spans="1:35" x14ac:dyDescent="0.2">
      <c r="A130" s="48">
        <v>126</v>
      </c>
      <c r="B130" s="19">
        <f>IF(COUNTIF(ERROR1[NUM],TCOMP[[#This Row],[UBIC]])&gt;0,1,0)+IF(COUNTIF(ERROR3[NUM],TCOMP[[#This Row],[UBIC]])&gt;0,1,0)*10</f>
        <v>0</v>
      </c>
      <c r="C130" s="19">
        <f>COUNTIFS(TALIC[TIPO2],TCOMP[[#This Row],[TIPO4]],TALIC[PV],TCOMP[[#This Row],[PV]],TALIC[NUM],TCOMP[[#This Row],[NUM]],TALIC[IDENT VEND],TCOMP[[#This Row],[DOC o CUIT]],TALIC[ERR],"&gt;1")</f>
        <v>0</v>
      </c>
      <c r="D130" s="42" t="s">
        <v>1528</v>
      </c>
      <c r="E130" s="14" t="str">
        <f>MID($D130,SUM($D$1:D$1),E$1)</f>
        <v>20200514</v>
      </c>
      <c r="F130" s="14" t="str">
        <f>MID($D130,SUM($D$1:E$1),F$1)</f>
        <v>001</v>
      </c>
      <c r="G130" s="25" t="str">
        <f>VLOOKUP(TCOMP[[#This Row],[TIPO4]],TIPOFACT[],3,0)</f>
        <v>FC A</v>
      </c>
      <c r="H130" s="14" t="str">
        <f>MID($D130,SUM($D$1:F$1),H$1)</f>
        <v>00001</v>
      </c>
      <c r="I130" s="14" t="str">
        <f>MID($D130,SUM($D$1:H$1),I$1)</f>
        <v>00000000000000999999</v>
      </c>
      <c r="J130" s="14" t="str">
        <f>MID($D130,SUM($D$1:I$1),J$1)</f>
        <v xml:space="preserve">                </v>
      </c>
      <c r="K130" s="14" t="str">
        <f>MID($D130,SUM($D$1:J$1),K$1)</f>
        <v>80</v>
      </c>
      <c r="L130" s="14" t="str">
        <f>MID($D130,SUM($D$1:K$1),L$1)</f>
        <v>00000000099999999999</v>
      </c>
      <c r="M130" s="14" t="str">
        <f>MID($D130,SUM($D$1:L$1),M$1)</f>
        <v xml:space="preserve">                        Prueba</v>
      </c>
      <c r="N130" s="14" t="str">
        <f>MID($D130,SUM($D$1:M$1),N$1)</f>
        <v>000000000123200</v>
      </c>
      <c r="O130" s="14" t="str">
        <f>MID($D130,SUM($D$1:N$1),O$1)</f>
        <v>000000000002200</v>
      </c>
      <c r="P130" s="29" t="str">
        <f>MID($D130,SUM($D$1:O$1),P$1)</f>
        <v>000000000000000</v>
      </c>
      <c r="Q130" s="29" t="str">
        <f>MID($D130,SUM($D$1:P$1),Q$1)</f>
        <v>000000000000000</v>
      </c>
      <c r="R130" s="29" t="str">
        <f>MID($D130,SUM($D$1:Q$1),R$1)</f>
        <v>000000000000000</v>
      </c>
      <c r="S130" s="29" t="str">
        <f>MID($D130,SUM($D$1:R$1),S$1)</f>
        <v>000000000000000</v>
      </c>
      <c r="T130" s="14" t="str">
        <f>MID($D130,SUM($D$1:S$1),T$1)</f>
        <v>000000000000000</v>
      </c>
      <c r="U130" s="29" t="str">
        <f>MID($D130,SUM($D$1:T$1),U$1)</f>
        <v>000000000000000</v>
      </c>
      <c r="V130" s="14" t="str">
        <f>MID($D130,SUM($D$1:U$1),V$1)</f>
        <v>PES</v>
      </c>
      <c r="W130" s="14" t="str">
        <f>MID($D130,SUM($D$1:V$1),W$1)</f>
        <v>0001000000</v>
      </c>
      <c r="X130" s="14" t="str">
        <f>MID($D130,SUM($D$1:W$1),X$1)</f>
        <v>1</v>
      </c>
      <c r="Y130" s="14" t="str">
        <f>MID($D130,SUM($D$1:X$1),Y$1)</f>
        <v>0</v>
      </c>
      <c r="Z130" s="14" t="str">
        <f>MID($D130,SUM($D$1:Y$1),Z$1)</f>
        <v>000000000021000</v>
      </c>
      <c r="AA130" s="34" t="str">
        <f>MID($D130,SUM($D$1:Z$1),AA$1)</f>
        <v>000000000000000</v>
      </c>
      <c r="AB130" s="14" t="str">
        <f>MID($D130,SUM($D$1:AA$1),AB$1)</f>
        <v>00000000000</v>
      </c>
      <c r="AC130" s="14" t="str">
        <f>MID($D130,SUM($D$1:AB$1),AC$1)</f>
        <v xml:space="preserve">                              </v>
      </c>
      <c r="AD130" s="14" t="str">
        <f>MID($D130,SUM($D$1:AC$1),AD$1)</f>
        <v>000000000000000</v>
      </c>
      <c r="AE130" s="55"/>
      <c r="AF130" s="58" t="str">
        <f>IF(ISBLANK(AE130),TCOMP[[#This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30" s="38" t="str">
        <f>TCOMP[[#This Row],[TIPO5]]</f>
        <v>FC A</v>
      </c>
      <c r="AH130" s="38">
        <f>IF(LEFT(TCOMP[[#This Row],[PV2]],2)="NC",-TCOMP[[#This Row],[CRED FISC COMPUTABLE]]/100,TCOMP[[#This Row],[CRED FISC COMPUTABLE]]/100)</f>
        <v>210</v>
      </c>
      <c r="AI130" s="39">
        <f>IF(LEFT(TCOMP[[#This Row],[PV2]],2)="NC",-TCOMP[[#This Row],[TOTAL]]/100,TCOMP[[#This Row],[TOTAL]]/100)</f>
        <v>1232</v>
      </c>
    </row>
    <row r="131" spans="1:35" x14ac:dyDescent="0.2">
      <c r="A131" s="48">
        <v>127</v>
      </c>
      <c r="B131" s="19">
        <f>IF(COUNTIF(ERROR1[NUM],TCOMP[[#This Row],[UBIC]])&gt;0,1,0)+IF(COUNTIF(ERROR3[NUM],TCOMP[[#This Row],[UBIC]])&gt;0,1,0)*10</f>
        <v>0</v>
      </c>
      <c r="C131" s="19">
        <f>COUNTIFS(TALIC[TIPO2],TCOMP[[#This Row],[TIPO4]],TALIC[PV],TCOMP[[#This Row],[PV]],TALIC[NUM],TCOMP[[#This Row],[NUM]],TALIC[IDENT VEND],TCOMP[[#This Row],[DOC o CUIT]],TALIC[ERR],"&gt;1")</f>
        <v>0</v>
      </c>
      <c r="D131" s="42" t="s">
        <v>1528</v>
      </c>
      <c r="E131" s="14" t="str">
        <f>MID($D131,SUM($D$1:D$1),E$1)</f>
        <v>20200514</v>
      </c>
      <c r="F131" s="14" t="str">
        <f>MID($D131,SUM($D$1:E$1),F$1)</f>
        <v>001</v>
      </c>
      <c r="G131" s="25" t="str">
        <f>VLOOKUP(TCOMP[[#This Row],[TIPO4]],TIPOFACT[],3,0)</f>
        <v>FC A</v>
      </c>
      <c r="H131" s="14" t="str">
        <f>MID($D131,SUM($D$1:F$1),H$1)</f>
        <v>00001</v>
      </c>
      <c r="I131" s="14" t="str">
        <f>MID($D131,SUM($D$1:H$1),I$1)</f>
        <v>00000000000000999999</v>
      </c>
      <c r="J131" s="14" t="str">
        <f>MID($D131,SUM($D$1:I$1),J$1)</f>
        <v xml:space="preserve">                </v>
      </c>
      <c r="K131" s="14" t="str">
        <f>MID($D131,SUM($D$1:J$1),K$1)</f>
        <v>80</v>
      </c>
      <c r="L131" s="14" t="str">
        <f>MID($D131,SUM($D$1:K$1),L$1)</f>
        <v>00000000099999999999</v>
      </c>
      <c r="M131" s="14" t="str">
        <f>MID($D131,SUM($D$1:L$1),M$1)</f>
        <v xml:space="preserve">                        Prueba</v>
      </c>
      <c r="N131" s="14" t="str">
        <f>MID($D131,SUM($D$1:M$1),N$1)</f>
        <v>000000000123200</v>
      </c>
      <c r="O131" s="14" t="str">
        <f>MID($D131,SUM($D$1:N$1),O$1)</f>
        <v>000000000002200</v>
      </c>
      <c r="P131" s="29" t="str">
        <f>MID($D131,SUM($D$1:O$1),P$1)</f>
        <v>000000000000000</v>
      </c>
      <c r="Q131" s="29" t="str">
        <f>MID($D131,SUM($D$1:P$1),Q$1)</f>
        <v>000000000000000</v>
      </c>
      <c r="R131" s="29" t="str">
        <f>MID($D131,SUM($D$1:Q$1),R$1)</f>
        <v>000000000000000</v>
      </c>
      <c r="S131" s="29" t="str">
        <f>MID($D131,SUM($D$1:R$1),S$1)</f>
        <v>000000000000000</v>
      </c>
      <c r="T131" s="14" t="str">
        <f>MID($D131,SUM($D$1:S$1),T$1)</f>
        <v>000000000000000</v>
      </c>
      <c r="U131" s="29" t="str">
        <f>MID($D131,SUM($D$1:T$1),U$1)</f>
        <v>000000000000000</v>
      </c>
      <c r="V131" s="14" t="str">
        <f>MID($D131,SUM($D$1:U$1),V$1)</f>
        <v>PES</v>
      </c>
      <c r="W131" s="14" t="str">
        <f>MID($D131,SUM($D$1:V$1),W$1)</f>
        <v>0001000000</v>
      </c>
      <c r="X131" s="14" t="str">
        <f>MID($D131,SUM($D$1:W$1),X$1)</f>
        <v>1</v>
      </c>
      <c r="Y131" s="14" t="str">
        <f>MID($D131,SUM($D$1:X$1),Y$1)</f>
        <v>0</v>
      </c>
      <c r="Z131" s="14" t="str">
        <f>MID($D131,SUM($D$1:Y$1),Z$1)</f>
        <v>000000000021000</v>
      </c>
      <c r="AA131" s="34" t="str">
        <f>MID($D131,SUM($D$1:Z$1),AA$1)</f>
        <v>000000000000000</v>
      </c>
      <c r="AB131" s="14" t="str">
        <f>MID($D131,SUM($D$1:AA$1),AB$1)</f>
        <v>00000000000</v>
      </c>
      <c r="AC131" s="14" t="str">
        <f>MID($D131,SUM($D$1:AB$1),AC$1)</f>
        <v xml:space="preserve">                              </v>
      </c>
      <c r="AD131" s="14" t="str">
        <f>MID($D131,SUM($D$1:AC$1),AD$1)</f>
        <v>000000000000000</v>
      </c>
      <c r="AE131" s="55"/>
      <c r="AF131" s="58" t="str">
        <f>IF(ISBLANK(AE131),TCOMP[[#This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31" s="38" t="str">
        <f>TCOMP[[#This Row],[TIPO5]]</f>
        <v>FC A</v>
      </c>
      <c r="AH131" s="38">
        <f>IF(LEFT(TCOMP[[#This Row],[PV2]],2)="NC",-TCOMP[[#This Row],[CRED FISC COMPUTABLE]]/100,TCOMP[[#This Row],[CRED FISC COMPUTABLE]]/100)</f>
        <v>210</v>
      </c>
      <c r="AI131" s="39">
        <f>IF(LEFT(TCOMP[[#This Row],[PV2]],2)="NC",-TCOMP[[#This Row],[TOTAL]]/100,TCOMP[[#This Row],[TOTAL]]/100)</f>
        <v>1232</v>
      </c>
    </row>
    <row r="132" spans="1:35" x14ac:dyDescent="0.2">
      <c r="A132" s="48">
        <v>128</v>
      </c>
      <c r="B132" s="19">
        <f>IF(COUNTIF(ERROR1[NUM],TCOMP[[#This Row],[UBIC]])&gt;0,1,0)+IF(COUNTIF(ERROR3[NUM],TCOMP[[#This Row],[UBIC]])&gt;0,1,0)*10</f>
        <v>0</v>
      </c>
      <c r="C132" s="19">
        <f>COUNTIFS(TALIC[TIPO2],TCOMP[[#This Row],[TIPO4]],TALIC[PV],TCOMP[[#This Row],[PV]],TALIC[NUM],TCOMP[[#This Row],[NUM]],TALIC[IDENT VEND],TCOMP[[#This Row],[DOC o CUIT]],TALIC[ERR],"&gt;1")</f>
        <v>0</v>
      </c>
      <c r="D132" s="42" t="s">
        <v>1528</v>
      </c>
      <c r="E132" s="14" t="str">
        <f>MID($D132,SUM($D$1:D$1),E$1)</f>
        <v>20200514</v>
      </c>
      <c r="F132" s="14" t="str">
        <f>MID($D132,SUM($D$1:E$1),F$1)</f>
        <v>001</v>
      </c>
      <c r="G132" s="25" t="str">
        <f>VLOOKUP(TCOMP[[#This Row],[TIPO4]],TIPOFACT[],3,0)</f>
        <v>FC A</v>
      </c>
      <c r="H132" s="14" t="str">
        <f>MID($D132,SUM($D$1:F$1),H$1)</f>
        <v>00001</v>
      </c>
      <c r="I132" s="14" t="str">
        <f>MID($D132,SUM($D$1:H$1),I$1)</f>
        <v>00000000000000999999</v>
      </c>
      <c r="J132" s="14" t="str">
        <f>MID($D132,SUM($D$1:I$1),J$1)</f>
        <v xml:space="preserve">                </v>
      </c>
      <c r="K132" s="14" t="str">
        <f>MID($D132,SUM($D$1:J$1),K$1)</f>
        <v>80</v>
      </c>
      <c r="L132" s="14" t="str">
        <f>MID($D132,SUM($D$1:K$1),L$1)</f>
        <v>00000000099999999999</v>
      </c>
      <c r="M132" s="14" t="str">
        <f>MID($D132,SUM($D$1:L$1),M$1)</f>
        <v xml:space="preserve">                        Prueba</v>
      </c>
      <c r="N132" s="14" t="str">
        <f>MID($D132,SUM($D$1:M$1),N$1)</f>
        <v>000000000123200</v>
      </c>
      <c r="O132" s="14" t="str">
        <f>MID($D132,SUM($D$1:N$1),O$1)</f>
        <v>000000000002200</v>
      </c>
      <c r="P132" s="29" t="str">
        <f>MID($D132,SUM($D$1:O$1),P$1)</f>
        <v>000000000000000</v>
      </c>
      <c r="Q132" s="29" t="str">
        <f>MID($D132,SUM($D$1:P$1),Q$1)</f>
        <v>000000000000000</v>
      </c>
      <c r="R132" s="29" t="str">
        <f>MID($D132,SUM($D$1:Q$1),R$1)</f>
        <v>000000000000000</v>
      </c>
      <c r="S132" s="29" t="str">
        <f>MID($D132,SUM($D$1:R$1),S$1)</f>
        <v>000000000000000</v>
      </c>
      <c r="T132" s="14" t="str">
        <f>MID($D132,SUM($D$1:S$1),T$1)</f>
        <v>000000000000000</v>
      </c>
      <c r="U132" s="29" t="str">
        <f>MID($D132,SUM($D$1:T$1),U$1)</f>
        <v>000000000000000</v>
      </c>
      <c r="V132" s="14" t="str">
        <f>MID($D132,SUM($D$1:U$1),V$1)</f>
        <v>PES</v>
      </c>
      <c r="W132" s="14" t="str">
        <f>MID($D132,SUM($D$1:V$1),W$1)</f>
        <v>0001000000</v>
      </c>
      <c r="X132" s="14" t="str">
        <f>MID($D132,SUM($D$1:W$1),X$1)</f>
        <v>1</v>
      </c>
      <c r="Y132" s="14" t="str">
        <f>MID($D132,SUM($D$1:X$1),Y$1)</f>
        <v>0</v>
      </c>
      <c r="Z132" s="14" t="str">
        <f>MID($D132,SUM($D$1:Y$1),Z$1)</f>
        <v>000000000021000</v>
      </c>
      <c r="AA132" s="34" t="str">
        <f>MID($D132,SUM($D$1:Z$1),AA$1)</f>
        <v>000000000000000</v>
      </c>
      <c r="AB132" s="14" t="str">
        <f>MID($D132,SUM($D$1:AA$1),AB$1)</f>
        <v>00000000000</v>
      </c>
      <c r="AC132" s="14" t="str">
        <f>MID($D132,SUM($D$1:AB$1),AC$1)</f>
        <v xml:space="preserve">                              </v>
      </c>
      <c r="AD132" s="14" t="str">
        <f>MID($D132,SUM($D$1:AC$1),AD$1)</f>
        <v>000000000000000</v>
      </c>
      <c r="AE132" s="55"/>
      <c r="AF132" s="58" t="str">
        <f>IF(ISBLANK(AE132),TCOMP[[#This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32" s="38" t="str">
        <f>TCOMP[[#This Row],[TIPO5]]</f>
        <v>FC A</v>
      </c>
      <c r="AH132" s="38">
        <f>IF(LEFT(TCOMP[[#This Row],[PV2]],2)="NC",-TCOMP[[#This Row],[CRED FISC COMPUTABLE]]/100,TCOMP[[#This Row],[CRED FISC COMPUTABLE]]/100)</f>
        <v>210</v>
      </c>
      <c r="AI132" s="39">
        <f>IF(LEFT(TCOMP[[#This Row],[PV2]],2)="NC",-TCOMP[[#This Row],[TOTAL]]/100,TCOMP[[#This Row],[TOTAL]]/100)</f>
        <v>1232</v>
      </c>
    </row>
    <row r="133" spans="1:35" x14ac:dyDescent="0.2">
      <c r="A133" s="48">
        <v>129</v>
      </c>
      <c r="B133" s="19">
        <f>IF(COUNTIF(ERROR1[NUM],TCOMP[[#This Row],[UBIC]])&gt;0,1,0)+IF(COUNTIF(ERROR3[NUM],TCOMP[[#This Row],[UBIC]])&gt;0,1,0)*10</f>
        <v>0</v>
      </c>
      <c r="C133" s="19">
        <f>COUNTIFS(TALIC[TIPO2],TCOMP[[#This Row],[TIPO4]],TALIC[PV],TCOMP[[#This Row],[PV]],TALIC[NUM],TCOMP[[#This Row],[NUM]],TALIC[IDENT VEND],TCOMP[[#This Row],[DOC o CUIT]],TALIC[ERR],"&gt;1")</f>
        <v>0</v>
      </c>
      <c r="D133" s="42" t="s">
        <v>1528</v>
      </c>
      <c r="E133" s="14" t="str">
        <f>MID($D133,SUM($D$1:D$1),E$1)</f>
        <v>20200514</v>
      </c>
      <c r="F133" s="14" t="str">
        <f>MID($D133,SUM($D$1:E$1),F$1)</f>
        <v>001</v>
      </c>
      <c r="G133" s="25" t="str">
        <f>VLOOKUP(TCOMP[[#This Row],[TIPO4]],TIPOFACT[],3,0)</f>
        <v>FC A</v>
      </c>
      <c r="H133" s="14" t="str">
        <f>MID($D133,SUM($D$1:F$1),H$1)</f>
        <v>00001</v>
      </c>
      <c r="I133" s="14" t="str">
        <f>MID($D133,SUM($D$1:H$1),I$1)</f>
        <v>00000000000000999999</v>
      </c>
      <c r="J133" s="14" t="str">
        <f>MID($D133,SUM($D$1:I$1),J$1)</f>
        <v xml:space="preserve">                </v>
      </c>
      <c r="K133" s="14" t="str">
        <f>MID($D133,SUM($D$1:J$1),K$1)</f>
        <v>80</v>
      </c>
      <c r="L133" s="14" t="str">
        <f>MID($D133,SUM($D$1:K$1),L$1)</f>
        <v>00000000099999999999</v>
      </c>
      <c r="M133" s="14" t="str">
        <f>MID($D133,SUM($D$1:L$1),M$1)</f>
        <v xml:space="preserve">                        Prueba</v>
      </c>
      <c r="N133" s="14" t="str">
        <f>MID($D133,SUM($D$1:M$1),N$1)</f>
        <v>000000000123200</v>
      </c>
      <c r="O133" s="14" t="str">
        <f>MID($D133,SUM($D$1:N$1),O$1)</f>
        <v>000000000002200</v>
      </c>
      <c r="P133" s="29" t="str">
        <f>MID($D133,SUM($D$1:O$1),P$1)</f>
        <v>000000000000000</v>
      </c>
      <c r="Q133" s="29" t="str">
        <f>MID($D133,SUM($D$1:P$1),Q$1)</f>
        <v>000000000000000</v>
      </c>
      <c r="R133" s="29" t="str">
        <f>MID($D133,SUM($D$1:Q$1),R$1)</f>
        <v>000000000000000</v>
      </c>
      <c r="S133" s="29" t="str">
        <f>MID($D133,SUM($D$1:R$1),S$1)</f>
        <v>000000000000000</v>
      </c>
      <c r="T133" s="14" t="str">
        <f>MID($D133,SUM($D$1:S$1),T$1)</f>
        <v>000000000000000</v>
      </c>
      <c r="U133" s="29" t="str">
        <f>MID($D133,SUM($D$1:T$1),U$1)</f>
        <v>000000000000000</v>
      </c>
      <c r="V133" s="14" t="str">
        <f>MID($D133,SUM($D$1:U$1),V$1)</f>
        <v>PES</v>
      </c>
      <c r="W133" s="14" t="str">
        <f>MID($D133,SUM($D$1:V$1),W$1)</f>
        <v>0001000000</v>
      </c>
      <c r="X133" s="14" t="str">
        <f>MID($D133,SUM($D$1:W$1),X$1)</f>
        <v>1</v>
      </c>
      <c r="Y133" s="14" t="str">
        <f>MID($D133,SUM($D$1:X$1),Y$1)</f>
        <v>0</v>
      </c>
      <c r="Z133" s="14" t="str">
        <f>MID($D133,SUM($D$1:Y$1),Z$1)</f>
        <v>000000000021000</v>
      </c>
      <c r="AA133" s="34" t="str">
        <f>MID($D133,SUM($D$1:Z$1),AA$1)</f>
        <v>000000000000000</v>
      </c>
      <c r="AB133" s="14" t="str">
        <f>MID($D133,SUM($D$1:AA$1),AB$1)</f>
        <v>00000000000</v>
      </c>
      <c r="AC133" s="14" t="str">
        <f>MID($D133,SUM($D$1:AB$1),AC$1)</f>
        <v xml:space="preserve">                              </v>
      </c>
      <c r="AD133" s="14" t="str">
        <f>MID($D133,SUM($D$1:AC$1),AD$1)</f>
        <v>000000000000000</v>
      </c>
      <c r="AE133" s="55"/>
      <c r="AF133" s="58" t="str">
        <f>IF(ISBLANK(AE133),TCOMP[[#This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33" s="38" t="str">
        <f>TCOMP[[#This Row],[TIPO5]]</f>
        <v>FC A</v>
      </c>
      <c r="AH133" s="38">
        <f>IF(LEFT(TCOMP[[#This Row],[PV2]],2)="NC",-TCOMP[[#This Row],[CRED FISC COMPUTABLE]]/100,TCOMP[[#This Row],[CRED FISC COMPUTABLE]]/100)</f>
        <v>210</v>
      </c>
      <c r="AI133" s="39">
        <f>IF(LEFT(TCOMP[[#This Row],[PV2]],2)="NC",-TCOMP[[#This Row],[TOTAL]]/100,TCOMP[[#This Row],[TOTAL]]/100)</f>
        <v>1232</v>
      </c>
    </row>
    <row r="134" spans="1:35" x14ac:dyDescent="0.2">
      <c r="A134" s="48">
        <v>130</v>
      </c>
      <c r="B134" s="19">
        <f>IF(COUNTIF(ERROR1[NUM],TCOMP[[#This Row],[UBIC]])&gt;0,1,0)+IF(COUNTIF(ERROR3[NUM],TCOMP[[#This Row],[UBIC]])&gt;0,1,0)*10</f>
        <v>0</v>
      </c>
      <c r="C134" s="19">
        <f>COUNTIFS(TALIC[TIPO2],TCOMP[[#This Row],[TIPO4]],TALIC[PV],TCOMP[[#This Row],[PV]],TALIC[NUM],TCOMP[[#This Row],[NUM]],TALIC[IDENT VEND],TCOMP[[#This Row],[DOC o CUIT]],TALIC[ERR],"&gt;1")</f>
        <v>0</v>
      </c>
      <c r="D134" s="42" t="s">
        <v>1528</v>
      </c>
      <c r="E134" s="14" t="str">
        <f>MID($D134,SUM($D$1:D$1),E$1)</f>
        <v>20200514</v>
      </c>
      <c r="F134" s="14" t="str">
        <f>MID($D134,SUM($D$1:E$1),F$1)</f>
        <v>001</v>
      </c>
      <c r="G134" s="25" t="str">
        <f>VLOOKUP(TCOMP[[#This Row],[TIPO4]],TIPOFACT[],3,0)</f>
        <v>FC A</v>
      </c>
      <c r="H134" s="14" t="str">
        <f>MID($D134,SUM($D$1:F$1),H$1)</f>
        <v>00001</v>
      </c>
      <c r="I134" s="14" t="str">
        <f>MID($D134,SUM($D$1:H$1),I$1)</f>
        <v>00000000000000999999</v>
      </c>
      <c r="J134" s="14" t="str">
        <f>MID($D134,SUM($D$1:I$1),J$1)</f>
        <v xml:space="preserve">                </v>
      </c>
      <c r="K134" s="14" t="str">
        <f>MID($D134,SUM($D$1:J$1),K$1)</f>
        <v>80</v>
      </c>
      <c r="L134" s="14" t="str">
        <f>MID($D134,SUM($D$1:K$1),L$1)</f>
        <v>00000000099999999999</v>
      </c>
      <c r="M134" s="14" t="str">
        <f>MID($D134,SUM($D$1:L$1),M$1)</f>
        <v xml:space="preserve">                        Prueba</v>
      </c>
      <c r="N134" s="14" t="str">
        <f>MID($D134,SUM($D$1:M$1),N$1)</f>
        <v>000000000123200</v>
      </c>
      <c r="O134" s="14" t="str">
        <f>MID($D134,SUM($D$1:N$1),O$1)</f>
        <v>000000000002200</v>
      </c>
      <c r="P134" s="29" t="str">
        <f>MID($D134,SUM($D$1:O$1),P$1)</f>
        <v>000000000000000</v>
      </c>
      <c r="Q134" s="29" t="str">
        <f>MID($D134,SUM($D$1:P$1),Q$1)</f>
        <v>000000000000000</v>
      </c>
      <c r="R134" s="29" t="str">
        <f>MID($D134,SUM($D$1:Q$1),R$1)</f>
        <v>000000000000000</v>
      </c>
      <c r="S134" s="29" t="str">
        <f>MID($D134,SUM($D$1:R$1),S$1)</f>
        <v>000000000000000</v>
      </c>
      <c r="T134" s="14" t="str">
        <f>MID($D134,SUM($D$1:S$1),T$1)</f>
        <v>000000000000000</v>
      </c>
      <c r="U134" s="29" t="str">
        <f>MID($D134,SUM($D$1:T$1),U$1)</f>
        <v>000000000000000</v>
      </c>
      <c r="V134" s="14" t="str">
        <f>MID($D134,SUM($D$1:U$1),V$1)</f>
        <v>PES</v>
      </c>
      <c r="W134" s="14" t="str">
        <f>MID($D134,SUM($D$1:V$1),W$1)</f>
        <v>0001000000</v>
      </c>
      <c r="X134" s="14" t="str">
        <f>MID($D134,SUM($D$1:W$1),X$1)</f>
        <v>1</v>
      </c>
      <c r="Y134" s="14" t="str">
        <f>MID($D134,SUM($D$1:X$1),Y$1)</f>
        <v>0</v>
      </c>
      <c r="Z134" s="14" t="str">
        <f>MID($D134,SUM($D$1:Y$1),Z$1)</f>
        <v>000000000021000</v>
      </c>
      <c r="AA134" s="34" t="str">
        <f>MID($D134,SUM($D$1:Z$1),AA$1)</f>
        <v>000000000000000</v>
      </c>
      <c r="AB134" s="14" t="str">
        <f>MID($D134,SUM($D$1:AA$1),AB$1)</f>
        <v>00000000000</v>
      </c>
      <c r="AC134" s="14" t="str">
        <f>MID($D134,SUM($D$1:AB$1),AC$1)</f>
        <v xml:space="preserve">                              </v>
      </c>
      <c r="AD134" s="14" t="str">
        <f>MID($D134,SUM($D$1:AC$1),AD$1)</f>
        <v>000000000000000</v>
      </c>
      <c r="AE134" s="55"/>
      <c r="AF134" s="58" t="str">
        <f>IF(ISBLANK(AE134),TCOMP[[#This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34" s="38" t="str">
        <f>TCOMP[[#This Row],[TIPO5]]</f>
        <v>FC A</v>
      </c>
      <c r="AH134" s="38">
        <f>IF(LEFT(TCOMP[[#This Row],[PV2]],2)="NC",-TCOMP[[#This Row],[CRED FISC COMPUTABLE]]/100,TCOMP[[#This Row],[CRED FISC COMPUTABLE]]/100)</f>
        <v>210</v>
      </c>
      <c r="AI134" s="39">
        <f>IF(LEFT(TCOMP[[#This Row],[PV2]],2)="NC",-TCOMP[[#This Row],[TOTAL]]/100,TCOMP[[#This Row],[TOTAL]]/100)</f>
        <v>1232</v>
      </c>
    </row>
    <row r="135" spans="1:35" x14ac:dyDescent="0.2">
      <c r="A135" s="48">
        <v>131</v>
      </c>
      <c r="B135" s="19">
        <f>IF(COUNTIF(ERROR1[NUM],TCOMP[[#This Row],[UBIC]])&gt;0,1,0)+IF(COUNTIF(ERROR3[NUM],TCOMP[[#This Row],[UBIC]])&gt;0,1,0)*10</f>
        <v>0</v>
      </c>
      <c r="C135" s="19">
        <f>COUNTIFS(TALIC[TIPO2],TCOMP[[#This Row],[TIPO4]],TALIC[PV],TCOMP[[#This Row],[PV]],TALIC[NUM],TCOMP[[#This Row],[NUM]],TALIC[IDENT VEND],TCOMP[[#This Row],[DOC o CUIT]],TALIC[ERR],"&gt;1")</f>
        <v>0</v>
      </c>
      <c r="D135" s="42" t="s">
        <v>1528</v>
      </c>
      <c r="E135" s="14" t="str">
        <f>MID($D135,SUM($D$1:D$1),E$1)</f>
        <v>20200514</v>
      </c>
      <c r="F135" s="14" t="str">
        <f>MID($D135,SUM($D$1:E$1),F$1)</f>
        <v>001</v>
      </c>
      <c r="G135" s="25" t="str">
        <f>VLOOKUP(TCOMP[[#This Row],[TIPO4]],TIPOFACT[],3,0)</f>
        <v>FC A</v>
      </c>
      <c r="H135" s="14" t="str">
        <f>MID($D135,SUM($D$1:F$1),H$1)</f>
        <v>00001</v>
      </c>
      <c r="I135" s="14" t="str">
        <f>MID($D135,SUM($D$1:H$1),I$1)</f>
        <v>00000000000000999999</v>
      </c>
      <c r="J135" s="14" t="str">
        <f>MID($D135,SUM($D$1:I$1),J$1)</f>
        <v xml:space="preserve">                </v>
      </c>
      <c r="K135" s="14" t="str">
        <f>MID($D135,SUM($D$1:J$1),K$1)</f>
        <v>80</v>
      </c>
      <c r="L135" s="14" t="str">
        <f>MID($D135,SUM($D$1:K$1),L$1)</f>
        <v>00000000099999999999</v>
      </c>
      <c r="M135" s="14" t="str">
        <f>MID($D135,SUM($D$1:L$1),M$1)</f>
        <v xml:space="preserve">                        Prueba</v>
      </c>
      <c r="N135" s="14" t="str">
        <f>MID($D135,SUM($D$1:M$1),N$1)</f>
        <v>000000000123200</v>
      </c>
      <c r="O135" s="14" t="str">
        <f>MID($D135,SUM($D$1:N$1),O$1)</f>
        <v>000000000002200</v>
      </c>
      <c r="P135" s="29" t="str">
        <f>MID($D135,SUM($D$1:O$1),P$1)</f>
        <v>000000000000000</v>
      </c>
      <c r="Q135" s="29" t="str">
        <f>MID($D135,SUM($D$1:P$1),Q$1)</f>
        <v>000000000000000</v>
      </c>
      <c r="R135" s="29" t="str">
        <f>MID($D135,SUM($D$1:Q$1),R$1)</f>
        <v>000000000000000</v>
      </c>
      <c r="S135" s="29" t="str">
        <f>MID($D135,SUM($D$1:R$1),S$1)</f>
        <v>000000000000000</v>
      </c>
      <c r="T135" s="14" t="str">
        <f>MID($D135,SUM($D$1:S$1),T$1)</f>
        <v>000000000000000</v>
      </c>
      <c r="U135" s="29" t="str">
        <f>MID($D135,SUM($D$1:T$1),U$1)</f>
        <v>000000000000000</v>
      </c>
      <c r="V135" s="14" t="str">
        <f>MID($D135,SUM($D$1:U$1),V$1)</f>
        <v>PES</v>
      </c>
      <c r="W135" s="14" t="str">
        <f>MID($D135,SUM($D$1:V$1),W$1)</f>
        <v>0001000000</v>
      </c>
      <c r="X135" s="14" t="str">
        <f>MID($D135,SUM($D$1:W$1),X$1)</f>
        <v>1</v>
      </c>
      <c r="Y135" s="14" t="str">
        <f>MID($D135,SUM($D$1:X$1),Y$1)</f>
        <v>0</v>
      </c>
      <c r="Z135" s="14" t="str">
        <f>MID($D135,SUM($D$1:Y$1),Z$1)</f>
        <v>000000000021000</v>
      </c>
      <c r="AA135" s="34" t="str">
        <f>MID($D135,SUM($D$1:Z$1),AA$1)</f>
        <v>000000000000000</v>
      </c>
      <c r="AB135" s="14" t="str">
        <f>MID($D135,SUM($D$1:AA$1),AB$1)</f>
        <v>00000000000</v>
      </c>
      <c r="AC135" s="14" t="str">
        <f>MID($D135,SUM($D$1:AB$1),AC$1)</f>
        <v xml:space="preserve">                              </v>
      </c>
      <c r="AD135" s="14" t="str">
        <f>MID($D135,SUM($D$1:AC$1),AD$1)</f>
        <v>000000000000000</v>
      </c>
      <c r="AE135" s="55"/>
      <c r="AF135" s="58" t="str">
        <f>IF(ISBLANK(AE135),TCOMP[[#This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35" s="38" t="str">
        <f>TCOMP[[#This Row],[TIPO5]]</f>
        <v>FC A</v>
      </c>
      <c r="AH135" s="38">
        <f>IF(LEFT(TCOMP[[#This Row],[PV2]],2)="NC",-TCOMP[[#This Row],[CRED FISC COMPUTABLE]]/100,TCOMP[[#This Row],[CRED FISC COMPUTABLE]]/100)</f>
        <v>210</v>
      </c>
      <c r="AI135" s="39">
        <f>IF(LEFT(TCOMP[[#This Row],[PV2]],2)="NC",-TCOMP[[#This Row],[TOTAL]]/100,TCOMP[[#This Row],[TOTAL]]/100)</f>
        <v>1232</v>
      </c>
    </row>
    <row r="136" spans="1:35" x14ac:dyDescent="0.2">
      <c r="A136" s="48">
        <v>132</v>
      </c>
      <c r="B136" s="19">
        <f>IF(COUNTIF(ERROR1[NUM],TCOMP[[#This Row],[UBIC]])&gt;0,1,0)+IF(COUNTIF(ERROR3[NUM],TCOMP[[#This Row],[UBIC]])&gt;0,1,0)*10</f>
        <v>0</v>
      </c>
      <c r="C136" s="19">
        <f>COUNTIFS(TALIC[TIPO2],TCOMP[[#This Row],[TIPO4]],TALIC[PV],TCOMP[[#This Row],[PV]],TALIC[NUM],TCOMP[[#This Row],[NUM]],TALIC[IDENT VEND],TCOMP[[#This Row],[DOC o CUIT]],TALIC[ERR],"&gt;1")</f>
        <v>0</v>
      </c>
      <c r="D136" s="42" t="s">
        <v>1528</v>
      </c>
      <c r="E136" s="14" t="str">
        <f>MID($D136,SUM($D$1:D$1),E$1)</f>
        <v>20200514</v>
      </c>
      <c r="F136" s="14" t="str">
        <f>MID($D136,SUM($D$1:E$1),F$1)</f>
        <v>001</v>
      </c>
      <c r="G136" s="25" t="str">
        <f>VLOOKUP(TCOMP[[#This Row],[TIPO4]],TIPOFACT[],3,0)</f>
        <v>FC A</v>
      </c>
      <c r="H136" s="14" t="str">
        <f>MID($D136,SUM($D$1:F$1),H$1)</f>
        <v>00001</v>
      </c>
      <c r="I136" s="14" t="str">
        <f>MID($D136,SUM($D$1:H$1),I$1)</f>
        <v>00000000000000999999</v>
      </c>
      <c r="J136" s="14" t="str">
        <f>MID($D136,SUM($D$1:I$1),J$1)</f>
        <v xml:space="preserve">                </v>
      </c>
      <c r="K136" s="14" t="str">
        <f>MID($D136,SUM($D$1:J$1),K$1)</f>
        <v>80</v>
      </c>
      <c r="L136" s="14" t="str">
        <f>MID($D136,SUM($D$1:K$1),L$1)</f>
        <v>00000000099999999999</v>
      </c>
      <c r="M136" s="14" t="str">
        <f>MID($D136,SUM($D$1:L$1),M$1)</f>
        <v xml:space="preserve">                        Prueba</v>
      </c>
      <c r="N136" s="14" t="str">
        <f>MID($D136,SUM($D$1:M$1),N$1)</f>
        <v>000000000123200</v>
      </c>
      <c r="O136" s="14" t="str">
        <f>MID($D136,SUM($D$1:N$1),O$1)</f>
        <v>000000000002200</v>
      </c>
      <c r="P136" s="29" t="str">
        <f>MID($D136,SUM($D$1:O$1),P$1)</f>
        <v>000000000000000</v>
      </c>
      <c r="Q136" s="29" t="str">
        <f>MID($D136,SUM($D$1:P$1),Q$1)</f>
        <v>000000000000000</v>
      </c>
      <c r="R136" s="29" t="str">
        <f>MID($D136,SUM($D$1:Q$1),R$1)</f>
        <v>000000000000000</v>
      </c>
      <c r="S136" s="29" t="str">
        <f>MID($D136,SUM($D$1:R$1),S$1)</f>
        <v>000000000000000</v>
      </c>
      <c r="T136" s="14" t="str">
        <f>MID($D136,SUM($D$1:S$1),T$1)</f>
        <v>000000000000000</v>
      </c>
      <c r="U136" s="29" t="str">
        <f>MID($D136,SUM($D$1:T$1),U$1)</f>
        <v>000000000000000</v>
      </c>
      <c r="V136" s="14" t="str">
        <f>MID($D136,SUM($D$1:U$1),V$1)</f>
        <v>PES</v>
      </c>
      <c r="W136" s="14" t="str">
        <f>MID($D136,SUM($D$1:V$1),W$1)</f>
        <v>0001000000</v>
      </c>
      <c r="X136" s="14" t="str">
        <f>MID($D136,SUM($D$1:W$1),X$1)</f>
        <v>1</v>
      </c>
      <c r="Y136" s="14" t="str">
        <f>MID($D136,SUM($D$1:X$1),Y$1)</f>
        <v>0</v>
      </c>
      <c r="Z136" s="14" t="str">
        <f>MID($D136,SUM($D$1:Y$1),Z$1)</f>
        <v>000000000021000</v>
      </c>
      <c r="AA136" s="34" t="str">
        <f>MID($D136,SUM($D$1:Z$1),AA$1)</f>
        <v>000000000000000</v>
      </c>
      <c r="AB136" s="14" t="str">
        <f>MID($D136,SUM($D$1:AA$1),AB$1)</f>
        <v>00000000000</v>
      </c>
      <c r="AC136" s="14" t="str">
        <f>MID($D136,SUM($D$1:AB$1),AC$1)</f>
        <v xml:space="preserve">                              </v>
      </c>
      <c r="AD136" s="14" t="str">
        <f>MID($D136,SUM($D$1:AC$1),AD$1)</f>
        <v>000000000000000</v>
      </c>
      <c r="AE136" s="55"/>
      <c r="AF136" s="58" t="str">
        <f>IF(ISBLANK(AE136),TCOMP[[#This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36" s="38" t="str">
        <f>TCOMP[[#This Row],[TIPO5]]</f>
        <v>FC A</v>
      </c>
      <c r="AH136" s="38">
        <f>IF(LEFT(TCOMP[[#This Row],[PV2]],2)="NC",-TCOMP[[#This Row],[CRED FISC COMPUTABLE]]/100,TCOMP[[#This Row],[CRED FISC COMPUTABLE]]/100)</f>
        <v>210</v>
      </c>
      <c r="AI136" s="39">
        <f>IF(LEFT(TCOMP[[#This Row],[PV2]],2)="NC",-TCOMP[[#This Row],[TOTAL]]/100,TCOMP[[#This Row],[TOTAL]]/100)</f>
        <v>1232</v>
      </c>
    </row>
    <row r="137" spans="1:35" x14ac:dyDescent="0.2">
      <c r="A137" s="48">
        <v>133</v>
      </c>
      <c r="B137" s="19">
        <f>IF(COUNTIF(ERROR1[NUM],TCOMP[[#This Row],[UBIC]])&gt;0,1,0)+IF(COUNTIF(ERROR3[NUM],TCOMP[[#This Row],[UBIC]])&gt;0,1,0)*10</f>
        <v>0</v>
      </c>
      <c r="C137" s="19">
        <f>COUNTIFS(TALIC[TIPO2],TCOMP[[#This Row],[TIPO4]],TALIC[PV],TCOMP[[#This Row],[PV]],TALIC[NUM],TCOMP[[#This Row],[NUM]],TALIC[IDENT VEND],TCOMP[[#This Row],[DOC o CUIT]],TALIC[ERR],"&gt;1")</f>
        <v>0</v>
      </c>
      <c r="D137" s="42" t="s">
        <v>1528</v>
      </c>
      <c r="E137" s="14" t="str">
        <f>MID($D137,SUM($D$1:D$1),E$1)</f>
        <v>20200514</v>
      </c>
      <c r="F137" s="14" t="str">
        <f>MID($D137,SUM($D$1:E$1),F$1)</f>
        <v>001</v>
      </c>
      <c r="G137" s="25" t="str">
        <f>VLOOKUP(TCOMP[[#This Row],[TIPO4]],TIPOFACT[],3,0)</f>
        <v>FC A</v>
      </c>
      <c r="H137" s="14" t="str">
        <f>MID($D137,SUM($D$1:F$1),H$1)</f>
        <v>00001</v>
      </c>
      <c r="I137" s="14" t="str">
        <f>MID($D137,SUM($D$1:H$1),I$1)</f>
        <v>00000000000000999999</v>
      </c>
      <c r="J137" s="14" t="str">
        <f>MID($D137,SUM($D$1:I$1),J$1)</f>
        <v xml:space="preserve">                </v>
      </c>
      <c r="K137" s="14" t="str">
        <f>MID($D137,SUM($D$1:J$1),K$1)</f>
        <v>80</v>
      </c>
      <c r="L137" s="14" t="str">
        <f>MID($D137,SUM($D$1:K$1),L$1)</f>
        <v>00000000099999999999</v>
      </c>
      <c r="M137" s="14" t="str">
        <f>MID($D137,SUM($D$1:L$1),M$1)</f>
        <v xml:space="preserve">                        Prueba</v>
      </c>
      <c r="N137" s="14" t="str">
        <f>MID($D137,SUM($D$1:M$1),N$1)</f>
        <v>000000000123200</v>
      </c>
      <c r="O137" s="14" t="str">
        <f>MID($D137,SUM($D$1:N$1),O$1)</f>
        <v>000000000002200</v>
      </c>
      <c r="P137" s="29" t="str">
        <f>MID($D137,SUM($D$1:O$1),P$1)</f>
        <v>000000000000000</v>
      </c>
      <c r="Q137" s="29" t="str">
        <f>MID($D137,SUM($D$1:P$1),Q$1)</f>
        <v>000000000000000</v>
      </c>
      <c r="R137" s="29" t="str">
        <f>MID($D137,SUM($D$1:Q$1),R$1)</f>
        <v>000000000000000</v>
      </c>
      <c r="S137" s="29" t="str">
        <f>MID($D137,SUM($D$1:R$1),S$1)</f>
        <v>000000000000000</v>
      </c>
      <c r="T137" s="14" t="str">
        <f>MID($D137,SUM($D$1:S$1),T$1)</f>
        <v>000000000000000</v>
      </c>
      <c r="U137" s="29" t="str">
        <f>MID($D137,SUM($D$1:T$1),U$1)</f>
        <v>000000000000000</v>
      </c>
      <c r="V137" s="14" t="str">
        <f>MID($D137,SUM($D$1:U$1),V$1)</f>
        <v>PES</v>
      </c>
      <c r="W137" s="14" t="str">
        <f>MID($D137,SUM($D$1:V$1),W$1)</f>
        <v>0001000000</v>
      </c>
      <c r="X137" s="14" t="str">
        <f>MID($D137,SUM($D$1:W$1),X$1)</f>
        <v>1</v>
      </c>
      <c r="Y137" s="14" t="str">
        <f>MID($D137,SUM($D$1:X$1),Y$1)</f>
        <v>0</v>
      </c>
      <c r="Z137" s="14" t="str">
        <f>MID($D137,SUM($D$1:Y$1),Z$1)</f>
        <v>000000000021000</v>
      </c>
      <c r="AA137" s="34" t="str">
        <f>MID($D137,SUM($D$1:Z$1),AA$1)</f>
        <v>000000000000000</v>
      </c>
      <c r="AB137" s="14" t="str">
        <f>MID($D137,SUM($D$1:AA$1),AB$1)</f>
        <v>00000000000</v>
      </c>
      <c r="AC137" s="14" t="str">
        <f>MID($D137,SUM($D$1:AB$1),AC$1)</f>
        <v xml:space="preserve">                              </v>
      </c>
      <c r="AD137" s="14" t="str">
        <f>MID($D137,SUM($D$1:AC$1),AD$1)</f>
        <v>000000000000000</v>
      </c>
      <c r="AE137" s="55"/>
      <c r="AF137" s="58" t="str">
        <f>IF(ISBLANK(AE137),TCOMP[[#This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37" s="38" t="str">
        <f>TCOMP[[#This Row],[TIPO5]]</f>
        <v>FC A</v>
      </c>
      <c r="AH137" s="38">
        <f>IF(LEFT(TCOMP[[#This Row],[PV2]],2)="NC",-TCOMP[[#This Row],[CRED FISC COMPUTABLE]]/100,TCOMP[[#This Row],[CRED FISC COMPUTABLE]]/100)</f>
        <v>210</v>
      </c>
      <c r="AI137" s="39">
        <f>IF(LEFT(TCOMP[[#This Row],[PV2]],2)="NC",-TCOMP[[#This Row],[TOTAL]]/100,TCOMP[[#This Row],[TOTAL]]/100)</f>
        <v>1232</v>
      </c>
    </row>
    <row r="138" spans="1:35" x14ac:dyDescent="0.2">
      <c r="A138" s="48">
        <v>134</v>
      </c>
      <c r="B138" s="19">
        <f>IF(COUNTIF(ERROR1[NUM],TCOMP[[#This Row],[UBIC]])&gt;0,1,0)+IF(COUNTIF(ERROR3[NUM],TCOMP[[#This Row],[UBIC]])&gt;0,1,0)*10</f>
        <v>0</v>
      </c>
      <c r="C138" s="19">
        <f>COUNTIFS(TALIC[TIPO2],TCOMP[[#This Row],[TIPO4]],TALIC[PV],TCOMP[[#This Row],[PV]],TALIC[NUM],TCOMP[[#This Row],[NUM]],TALIC[IDENT VEND],TCOMP[[#This Row],[DOC o CUIT]],TALIC[ERR],"&gt;1")</f>
        <v>0</v>
      </c>
      <c r="D138" s="42" t="s">
        <v>1528</v>
      </c>
      <c r="E138" s="14" t="str">
        <f>MID($D138,SUM($D$1:D$1),E$1)</f>
        <v>20200514</v>
      </c>
      <c r="F138" s="14" t="str">
        <f>MID($D138,SUM($D$1:E$1),F$1)</f>
        <v>001</v>
      </c>
      <c r="G138" s="25" t="str">
        <f>VLOOKUP(TCOMP[[#This Row],[TIPO4]],TIPOFACT[],3,0)</f>
        <v>FC A</v>
      </c>
      <c r="H138" s="14" t="str">
        <f>MID($D138,SUM($D$1:F$1),H$1)</f>
        <v>00001</v>
      </c>
      <c r="I138" s="14" t="str">
        <f>MID($D138,SUM($D$1:H$1),I$1)</f>
        <v>00000000000000999999</v>
      </c>
      <c r="J138" s="14" t="str">
        <f>MID($D138,SUM($D$1:I$1),J$1)</f>
        <v xml:space="preserve">                </v>
      </c>
      <c r="K138" s="14" t="str">
        <f>MID($D138,SUM($D$1:J$1),K$1)</f>
        <v>80</v>
      </c>
      <c r="L138" s="14" t="str">
        <f>MID($D138,SUM($D$1:K$1),L$1)</f>
        <v>00000000099999999999</v>
      </c>
      <c r="M138" s="14" t="str">
        <f>MID($D138,SUM($D$1:L$1),M$1)</f>
        <v xml:space="preserve">                        Prueba</v>
      </c>
      <c r="N138" s="14" t="str">
        <f>MID($D138,SUM($D$1:M$1),N$1)</f>
        <v>000000000123200</v>
      </c>
      <c r="O138" s="14" t="str">
        <f>MID($D138,SUM($D$1:N$1),O$1)</f>
        <v>000000000002200</v>
      </c>
      <c r="P138" s="29" t="str">
        <f>MID($D138,SUM($D$1:O$1),P$1)</f>
        <v>000000000000000</v>
      </c>
      <c r="Q138" s="29" t="str">
        <f>MID($D138,SUM($D$1:P$1),Q$1)</f>
        <v>000000000000000</v>
      </c>
      <c r="R138" s="29" t="str">
        <f>MID($D138,SUM($D$1:Q$1),R$1)</f>
        <v>000000000000000</v>
      </c>
      <c r="S138" s="29" t="str">
        <f>MID($D138,SUM($D$1:R$1),S$1)</f>
        <v>000000000000000</v>
      </c>
      <c r="T138" s="14" t="str">
        <f>MID($D138,SUM($D$1:S$1),T$1)</f>
        <v>000000000000000</v>
      </c>
      <c r="U138" s="29" t="str">
        <f>MID($D138,SUM($D$1:T$1),U$1)</f>
        <v>000000000000000</v>
      </c>
      <c r="V138" s="14" t="str">
        <f>MID($D138,SUM($D$1:U$1),V$1)</f>
        <v>PES</v>
      </c>
      <c r="W138" s="14" t="str">
        <f>MID($D138,SUM($D$1:V$1),W$1)</f>
        <v>0001000000</v>
      </c>
      <c r="X138" s="14" t="str">
        <f>MID($D138,SUM($D$1:W$1),X$1)</f>
        <v>1</v>
      </c>
      <c r="Y138" s="14" t="str">
        <f>MID($D138,SUM($D$1:X$1),Y$1)</f>
        <v>0</v>
      </c>
      <c r="Z138" s="14" t="str">
        <f>MID($D138,SUM($D$1:Y$1),Z$1)</f>
        <v>000000000021000</v>
      </c>
      <c r="AA138" s="34" t="str">
        <f>MID($D138,SUM($D$1:Z$1),AA$1)</f>
        <v>000000000000000</v>
      </c>
      <c r="AB138" s="14" t="str">
        <f>MID($D138,SUM($D$1:AA$1),AB$1)</f>
        <v>00000000000</v>
      </c>
      <c r="AC138" s="14" t="str">
        <f>MID($D138,SUM($D$1:AB$1),AC$1)</f>
        <v xml:space="preserve">                              </v>
      </c>
      <c r="AD138" s="14" t="str">
        <f>MID($D138,SUM($D$1:AC$1),AD$1)</f>
        <v>000000000000000</v>
      </c>
      <c r="AE138" s="55"/>
      <c r="AF138" s="58" t="str">
        <f>IF(ISBLANK(AE138),TCOMP[[#This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38" s="38" t="str">
        <f>TCOMP[[#This Row],[TIPO5]]</f>
        <v>FC A</v>
      </c>
      <c r="AH138" s="38">
        <f>IF(LEFT(TCOMP[[#This Row],[PV2]],2)="NC",-TCOMP[[#This Row],[CRED FISC COMPUTABLE]]/100,TCOMP[[#This Row],[CRED FISC COMPUTABLE]]/100)</f>
        <v>210</v>
      </c>
      <c r="AI138" s="39">
        <f>IF(LEFT(TCOMP[[#This Row],[PV2]],2)="NC",-TCOMP[[#This Row],[TOTAL]]/100,TCOMP[[#This Row],[TOTAL]]/100)</f>
        <v>1232</v>
      </c>
    </row>
    <row r="139" spans="1:35" x14ac:dyDescent="0.2">
      <c r="A139" s="48">
        <v>135</v>
      </c>
      <c r="B139" s="19">
        <f>IF(COUNTIF(ERROR1[NUM],TCOMP[[#This Row],[UBIC]])&gt;0,1,0)+IF(COUNTIF(ERROR3[NUM],TCOMP[[#This Row],[UBIC]])&gt;0,1,0)*10</f>
        <v>0</v>
      </c>
      <c r="C139" s="19">
        <f>COUNTIFS(TALIC[TIPO2],TCOMP[[#This Row],[TIPO4]],TALIC[PV],TCOMP[[#This Row],[PV]],TALIC[NUM],TCOMP[[#This Row],[NUM]],TALIC[IDENT VEND],TCOMP[[#This Row],[DOC o CUIT]],TALIC[ERR],"&gt;1")</f>
        <v>0</v>
      </c>
      <c r="D139" s="42" t="s">
        <v>1528</v>
      </c>
      <c r="E139" s="14" t="str">
        <f>MID($D139,SUM($D$1:D$1),E$1)</f>
        <v>20200514</v>
      </c>
      <c r="F139" s="14" t="str">
        <f>MID($D139,SUM($D$1:E$1),F$1)</f>
        <v>001</v>
      </c>
      <c r="G139" s="25" t="str">
        <f>VLOOKUP(TCOMP[[#This Row],[TIPO4]],TIPOFACT[],3,0)</f>
        <v>FC A</v>
      </c>
      <c r="H139" s="14" t="str">
        <f>MID($D139,SUM($D$1:F$1),H$1)</f>
        <v>00001</v>
      </c>
      <c r="I139" s="14" t="str">
        <f>MID($D139,SUM($D$1:H$1),I$1)</f>
        <v>00000000000000999999</v>
      </c>
      <c r="J139" s="14" t="str">
        <f>MID($D139,SUM($D$1:I$1),J$1)</f>
        <v xml:space="preserve">                </v>
      </c>
      <c r="K139" s="14" t="str">
        <f>MID($D139,SUM($D$1:J$1),K$1)</f>
        <v>80</v>
      </c>
      <c r="L139" s="14" t="str">
        <f>MID($D139,SUM($D$1:K$1),L$1)</f>
        <v>00000000099999999999</v>
      </c>
      <c r="M139" s="14" t="str">
        <f>MID($D139,SUM($D$1:L$1),M$1)</f>
        <v xml:space="preserve">                        Prueba</v>
      </c>
      <c r="N139" s="14" t="str">
        <f>MID($D139,SUM($D$1:M$1),N$1)</f>
        <v>000000000123200</v>
      </c>
      <c r="O139" s="14" t="str">
        <f>MID($D139,SUM($D$1:N$1),O$1)</f>
        <v>000000000002200</v>
      </c>
      <c r="P139" s="29" t="str">
        <f>MID($D139,SUM($D$1:O$1),P$1)</f>
        <v>000000000000000</v>
      </c>
      <c r="Q139" s="29" t="str">
        <f>MID($D139,SUM($D$1:P$1),Q$1)</f>
        <v>000000000000000</v>
      </c>
      <c r="R139" s="29" t="str">
        <f>MID($D139,SUM($D$1:Q$1),R$1)</f>
        <v>000000000000000</v>
      </c>
      <c r="S139" s="29" t="str">
        <f>MID($D139,SUM($D$1:R$1),S$1)</f>
        <v>000000000000000</v>
      </c>
      <c r="T139" s="14" t="str">
        <f>MID($D139,SUM($D$1:S$1),T$1)</f>
        <v>000000000000000</v>
      </c>
      <c r="U139" s="29" t="str">
        <f>MID($D139,SUM($D$1:T$1),U$1)</f>
        <v>000000000000000</v>
      </c>
      <c r="V139" s="14" t="str">
        <f>MID($D139,SUM($D$1:U$1),V$1)</f>
        <v>PES</v>
      </c>
      <c r="W139" s="14" t="str">
        <f>MID($D139,SUM($D$1:V$1),W$1)</f>
        <v>0001000000</v>
      </c>
      <c r="X139" s="14" t="str">
        <f>MID($D139,SUM($D$1:W$1),X$1)</f>
        <v>1</v>
      </c>
      <c r="Y139" s="14" t="str">
        <f>MID($D139,SUM($D$1:X$1),Y$1)</f>
        <v>0</v>
      </c>
      <c r="Z139" s="14" t="str">
        <f>MID($D139,SUM($D$1:Y$1),Z$1)</f>
        <v>000000000021000</v>
      </c>
      <c r="AA139" s="34" t="str">
        <f>MID($D139,SUM($D$1:Z$1),AA$1)</f>
        <v>000000000000000</v>
      </c>
      <c r="AB139" s="14" t="str">
        <f>MID($D139,SUM($D$1:AA$1),AB$1)</f>
        <v>00000000000</v>
      </c>
      <c r="AC139" s="14" t="str">
        <f>MID($D139,SUM($D$1:AB$1),AC$1)</f>
        <v xml:space="preserve">                              </v>
      </c>
      <c r="AD139" s="14" t="str">
        <f>MID($D139,SUM($D$1:AC$1),AD$1)</f>
        <v>000000000000000</v>
      </c>
      <c r="AE139" s="55"/>
      <c r="AF139" s="58" t="str">
        <f>IF(ISBLANK(AE139),TCOMP[[#This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39" s="38" t="str">
        <f>TCOMP[[#This Row],[TIPO5]]</f>
        <v>FC A</v>
      </c>
      <c r="AH139" s="38">
        <f>IF(LEFT(TCOMP[[#This Row],[PV2]],2)="NC",-TCOMP[[#This Row],[CRED FISC COMPUTABLE]]/100,TCOMP[[#This Row],[CRED FISC COMPUTABLE]]/100)</f>
        <v>210</v>
      </c>
      <c r="AI139" s="39">
        <f>IF(LEFT(TCOMP[[#This Row],[PV2]],2)="NC",-TCOMP[[#This Row],[TOTAL]]/100,TCOMP[[#This Row],[TOTAL]]/100)</f>
        <v>1232</v>
      </c>
    </row>
    <row r="140" spans="1:35" x14ac:dyDescent="0.2">
      <c r="A140" s="48">
        <v>136</v>
      </c>
      <c r="B140" s="19">
        <f>IF(COUNTIF(ERROR1[NUM],TCOMP[[#This Row],[UBIC]])&gt;0,1,0)+IF(COUNTIF(ERROR3[NUM],TCOMP[[#This Row],[UBIC]])&gt;0,1,0)*10</f>
        <v>0</v>
      </c>
      <c r="C140" s="19">
        <f>COUNTIFS(TALIC[TIPO2],TCOMP[[#This Row],[TIPO4]],TALIC[PV],TCOMP[[#This Row],[PV]],TALIC[NUM],TCOMP[[#This Row],[NUM]],TALIC[IDENT VEND],TCOMP[[#This Row],[DOC o CUIT]],TALIC[ERR],"&gt;1")</f>
        <v>0</v>
      </c>
      <c r="D140" s="42" t="s">
        <v>1528</v>
      </c>
      <c r="E140" s="14" t="str">
        <f>MID($D140,SUM($D$1:D$1),E$1)</f>
        <v>20200514</v>
      </c>
      <c r="F140" s="14" t="str">
        <f>MID($D140,SUM($D$1:E$1),F$1)</f>
        <v>001</v>
      </c>
      <c r="G140" s="25" t="str">
        <f>VLOOKUP(TCOMP[[#This Row],[TIPO4]],TIPOFACT[],3,0)</f>
        <v>FC A</v>
      </c>
      <c r="H140" s="14" t="str">
        <f>MID($D140,SUM($D$1:F$1),H$1)</f>
        <v>00001</v>
      </c>
      <c r="I140" s="14" t="str">
        <f>MID($D140,SUM($D$1:H$1),I$1)</f>
        <v>00000000000000999999</v>
      </c>
      <c r="J140" s="14" t="str">
        <f>MID($D140,SUM($D$1:I$1),J$1)</f>
        <v xml:space="preserve">                </v>
      </c>
      <c r="K140" s="14" t="str">
        <f>MID($D140,SUM($D$1:J$1),K$1)</f>
        <v>80</v>
      </c>
      <c r="L140" s="14" t="str">
        <f>MID($D140,SUM($D$1:K$1),L$1)</f>
        <v>00000000099999999999</v>
      </c>
      <c r="M140" s="14" t="str">
        <f>MID($D140,SUM($D$1:L$1),M$1)</f>
        <v xml:space="preserve">                        Prueba</v>
      </c>
      <c r="N140" s="14" t="str">
        <f>MID($D140,SUM($D$1:M$1),N$1)</f>
        <v>000000000123200</v>
      </c>
      <c r="O140" s="14" t="str">
        <f>MID($D140,SUM($D$1:N$1),O$1)</f>
        <v>000000000002200</v>
      </c>
      <c r="P140" s="29" t="str">
        <f>MID($D140,SUM($D$1:O$1),P$1)</f>
        <v>000000000000000</v>
      </c>
      <c r="Q140" s="29" t="str">
        <f>MID($D140,SUM($D$1:P$1),Q$1)</f>
        <v>000000000000000</v>
      </c>
      <c r="R140" s="29" t="str">
        <f>MID($D140,SUM($D$1:Q$1),R$1)</f>
        <v>000000000000000</v>
      </c>
      <c r="S140" s="29" t="str">
        <f>MID($D140,SUM($D$1:R$1),S$1)</f>
        <v>000000000000000</v>
      </c>
      <c r="T140" s="14" t="str">
        <f>MID($D140,SUM($D$1:S$1),T$1)</f>
        <v>000000000000000</v>
      </c>
      <c r="U140" s="29" t="str">
        <f>MID($D140,SUM($D$1:T$1),U$1)</f>
        <v>000000000000000</v>
      </c>
      <c r="V140" s="14" t="str">
        <f>MID($D140,SUM($D$1:U$1),V$1)</f>
        <v>PES</v>
      </c>
      <c r="W140" s="14" t="str">
        <f>MID($D140,SUM($D$1:V$1),W$1)</f>
        <v>0001000000</v>
      </c>
      <c r="X140" s="14" t="str">
        <f>MID($D140,SUM($D$1:W$1),X$1)</f>
        <v>1</v>
      </c>
      <c r="Y140" s="14" t="str">
        <f>MID($D140,SUM($D$1:X$1),Y$1)</f>
        <v>0</v>
      </c>
      <c r="Z140" s="14" t="str">
        <f>MID($D140,SUM($D$1:Y$1),Z$1)</f>
        <v>000000000021000</v>
      </c>
      <c r="AA140" s="34" t="str">
        <f>MID($D140,SUM($D$1:Z$1),AA$1)</f>
        <v>000000000000000</v>
      </c>
      <c r="AB140" s="14" t="str">
        <f>MID($D140,SUM($D$1:AA$1),AB$1)</f>
        <v>00000000000</v>
      </c>
      <c r="AC140" s="14" t="str">
        <f>MID($D140,SUM($D$1:AB$1),AC$1)</f>
        <v xml:space="preserve">                              </v>
      </c>
      <c r="AD140" s="14" t="str">
        <f>MID($D140,SUM($D$1:AC$1),AD$1)</f>
        <v>000000000000000</v>
      </c>
      <c r="AE140" s="55"/>
      <c r="AF140" s="58" t="str">
        <f>IF(ISBLANK(AE140),TCOMP[[#This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40" s="38" t="str">
        <f>TCOMP[[#This Row],[TIPO5]]</f>
        <v>FC A</v>
      </c>
      <c r="AH140" s="38">
        <f>IF(LEFT(TCOMP[[#This Row],[PV2]],2)="NC",-TCOMP[[#This Row],[CRED FISC COMPUTABLE]]/100,TCOMP[[#This Row],[CRED FISC COMPUTABLE]]/100)</f>
        <v>210</v>
      </c>
      <c r="AI140" s="39">
        <f>IF(LEFT(TCOMP[[#This Row],[PV2]],2)="NC",-TCOMP[[#This Row],[TOTAL]]/100,TCOMP[[#This Row],[TOTAL]]/100)</f>
        <v>1232</v>
      </c>
    </row>
    <row r="141" spans="1:35" x14ac:dyDescent="0.2">
      <c r="A141" s="48">
        <v>137</v>
      </c>
      <c r="B141" s="19">
        <f>IF(COUNTIF(ERROR1[NUM],TCOMP[[#This Row],[UBIC]])&gt;0,1,0)+IF(COUNTIF(ERROR3[NUM],TCOMP[[#This Row],[UBIC]])&gt;0,1,0)*10</f>
        <v>0</v>
      </c>
      <c r="C141" s="19">
        <f>COUNTIFS(TALIC[TIPO2],TCOMP[[#This Row],[TIPO4]],TALIC[PV],TCOMP[[#This Row],[PV]],TALIC[NUM],TCOMP[[#This Row],[NUM]],TALIC[IDENT VEND],TCOMP[[#This Row],[DOC o CUIT]],TALIC[ERR],"&gt;1")</f>
        <v>0</v>
      </c>
      <c r="D141" s="42" t="s">
        <v>1528</v>
      </c>
      <c r="E141" s="14" t="str">
        <f>MID($D141,SUM($D$1:D$1),E$1)</f>
        <v>20200514</v>
      </c>
      <c r="F141" s="14" t="str">
        <f>MID($D141,SUM($D$1:E$1),F$1)</f>
        <v>001</v>
      </c>
      <c r="G141" s="25" t="str">
        <f>VLOOKUP(TCOMP[[#This Row],[TIPO4]],TIPOFACT[],3,0)</f>
        <v>FC A</v>
      </c>
      <c r="H141" s="14" t="str">
        <f>MID($D141,SUM($D$1:F$1),H$1)</f>
        <v>00001</v>
      </c>
      <c r="I141" s="14" t="str">
        <f>MID($D141,SUM($D$1:H$1),I$1)</f>
        <v>00000000000000999999</v>
      </c>
      <c r="J141" s="14" t="str">
        <f>MID($D141,SUM($D$1:I$1),J$1)</f>
        <v xml:space="preserve">                </v>
      </c>
      <c r="K141" s="14" t="str">
        <f>MID($D141,SUM($D$1:J$1),K$1)</f>
        <v>80</v>
      </c>
      <c r="L141" s="14" t="str">
        <f>MID($D141,SUM($D$1:K$1),L$1)</f>
        <v>00000000099999999999</v>
      </c>
      <c r="M141" s="14" t="str">
        <f>MID($D141,SUM($D$1:L$1),M$1)</f>
        <v xml:space="preserve">                        Prueba</v>
      </c>
      <c r="N141" s="14" t="str">
        <f>MID($D141,SUM($D$1:M$1),N$1)</f>
        <v>000000000123200</v>
      </c>
      <c r="O141" s="14" t="str">
        <f>MID($D141,SUM($D$1:N$1),O$1)</f>
        <v>000000000002200</v>
      </c>
      <c r="P141" s="29" t="str">
        <f>MID($D141,SUM($D$1:O$1),P$1)</f>
        <v>000000000000000</v>
      </c>
      <c r="Q141" s="29" t="str">
        <f>MID($D141,SUM($D$1:P$1),Q$1)</f>
        <v>000000000000000</v>
      </c>
      <c r="R141" s="29" t="str">
        <f>MID($D141,SUM($D$1:Q$1),R$1)</f>
        <v>000000000000000</v>
      </c>
      <c r="S141" s="29" t="str">
        <f>MID($D141,SUM($D$1:R$1),S$1)</f>
        <v>000000000000000</v>
      </c>
      <c r="T141" s="14" t="str">
        <f>MID($D141,SUM($D$1:S$1),T$1)</f>
        <v>000000000000000</v>
      </c>
      <c r="U141" s="29" t="str">
        <f>MID($D141,SUM($D$1:T$1),U$1)</f>
        <v>000000000000000</v>
      </c>
      <c r="V141" s="14" t="str">
        <f>MID($D141,SUM($D$1:U$1),V$1)</f>
        <v>PES</v>
      </c>
      <c r="W141" s="14" t="str">
        <f>MID($D141,SUM($D$1:V$1),W$1)</f>
        <v>0001000000</v>
      </c>
      <c r="X141" s="14" t="str">
        <f>MID($D141,SUM($D$1:W$1),X$1)</f>
        <v>1</v>
      </c>
      <c r="Y141" s="14" t="str">
        <f>MID($D141,SUM($D$1:X$1),Y$1)</f>
        <v>0</v>
      </c>
      <c r="Z141" s="14" t="str">
        <f>MID($D141,SUM($D$1:Y$1),Z$1)</f>
        <v>000000000021000</v>
      </c>
      <c r="AA141" s="34" t="str">
        <f>MID($D141,SUM($D$1:Z$1),AA$1)</f>
        <v>000000000000000</v>
      </c>
      <c r="AB141" s="14" t="str">
        <f>MID($D141,SUM($D$1:AA$1),AB$1)</f>
        <v>00000000000</v>
      </c>
      <c r="AC141" s="14" t="str">
        <f>MID($D141,SUM($D$1:AB$1),AC$1)</f>
        <v xml:space="preserve">                              </v>
      </c>
      <c r="AD141" s="14" t="str">
        <f>MID($D141,SUM($D$1:AC$1),AD$1)</f>
        <v>000000000000000</v>
      </c>
      <c r="AE141" s="55"/>
      <c r="AF141" s="58" t="str">
        <f>IF(ISBLANK(AE141),TCOMP[[#This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41" s="38" t="str">
        <f>TCOMP[[#This Row],[TIPO5]]</f>
        <v>FC A</v>
      </c>
      <c r="AH141" s="38">
        <f>IF(LEFT(TCOMP[[#This Row],[PV2]],2)="NC",-TCOMP[[#This Row],[CRED FISC COMPUTABLE]]/100,TCOMP[[#This Row],[CRED FISC COMPUTABLE]]/100)</f>
        <v>210</v>
      </c>
      <c r="AI141" s="39">
        <f>IF(LEFT(TCOMP[[#This Row],[PV2]],2)="NC",-TCOMP[[#This Row],[TOTAL]]/100,TCOMP[[#This Row],[TOTAL]]/100)</f>
        <v>1232</v>
      </c>
    </row>
    <row r="142" spans="1:35" x14ac:dyDescent="0.2">
      <c r="A142" s="48">
        <v>138</v>
      </c>
      <c r="B142" s="19">
        <f>IF(COUNTIF(ERROR1[NUM],TCOMP[[#This Row],[UBIC]])&gt;0,1,0)+IF(COUNTIF(ERROR3[NUM],TCOMP[[#This Row],[UBIC]])&gt;0,1,0)*10</f>
        <v>0</v>
      </c>
      <c r="C142" s="19">
        <f>COUNTIFS(TALIC[TIPO2],TCOMP[[#This Row],[TIPO4]],TALIC[PV],TCOMP[[#This Row],[PV]],TALIC[NUM],TCOMP[[#This Row],[NUM]],TALIC[IDENT VEND],TCOMP[[#This Row],[DOC o CUIT]],TALIC[ERR],"&gt;1")</f>
        <v>0</v>
      </c>
      <c r="D142" s="42" t="s">
        <v>1528</v>
      </c>
      <c r="E142" s="14" t="str">
        <f>MID($D142,SUM($D$1:D$1),E$1)</f>
        <v>20200514</v>
      </c>
      <c r="F142" s="14" t="str">
        <f>MID($D142,SUM($D$1:E$1),F$1)</f>
        <v>001</v>
      </c>
      <c r="G142" s="25" t="str">
        <f>VLOOKUP(TCOMP[[#This Row],[TIPO4]],TIPOFACT[],3,0)</f>
        <v>FC A</v>
      </c>
      <c r="H142" s="14" t="str">
        <f>MID($D142,SUM($D$1:F$1),H$1)</f>
        <v>00001</v>
      </c>
      <c r="I142" s="14" t="str">
        <f>MID($D142,SUM($D$1:H$1),I$1)</f>
        <v>00000000000000999999</v>
      </c>
      <c r="J142" s="14" t="str">
        <f>MID($D142,SUM($D$1:I$1),J$1)</f>
        <v xml:space="preserve">                </v>
      </c>
      <c r="K142" s="14" t="str">
        <f>MID($D142,SUM($D$1:J$1),K$1)</f>
        <v>80</v>
      </c>
      <c r="L142" s="14" t="str">
        <f>MID($D142,SUM($D$1:K$1),L$1)</f>
        <v>00000000099999999999</v>
      </c>
      <c r="M142" s="14" t="str">
        <f>MID($D142,SUM($D$1:L$1),M$1)</f>
        <v xml:space="preserve">                        Prueba</v>
      </c>
      <c r="N142" s="14" t="str">
        <f>MID($D142,SUM($D$1:M$1),N$1)</f>
        <v>000000000123200</v>
      </c>
      <c r="O142" s="14" t="str">
        <f>MID($D142,SUM($D$1:N$1),O$1)</f>
        <v>000000000002200</v>
      </c>
      <c r="P142" s="29" t="str">
        <f>MID($D142,SUM($D$1:O$1),P$1)</f>
        <v>000000000000000</v>
      </c>
      <c r="Q142" s="29" t="str">
        <f>MID($D142,SUM($D$1:P$1),Q$1)</f>
        <v>000000000000000</v>
      </c>
      <c r="R142" s="29" t="str">
        <f>MID($D142,SUM($D$1:Q$1),R$1)</f>
        <v>000000000000000</v>
      </c>
      <c r="S142" s="29" t="str">
        <f>MID($D142,SUM($D$1:R$1),S$1)</f>
        <v>000000000000000</v>
      </c>
      <c r="T142" s="14" t="str">
        <f>MID($D142,SUM($D$1:S$1),T$1)</f>
        <v>000000000000000</v>
      </c>
      <c r="U142" s="29" t="str">
        <f>MID($D142,SUM($D$1:T$1),U$1)</f>
        <v>000000000000000</v>
      </c>
      <c r="V142" s="14" t="str">
        <f>MID($D142,SUM($D$1:U$1),V$1)</f>
        <v>PES</v>
      </c>
      <c r="W142" s="14" t="str">
        <f>MID($D142,SUM($D$1:V$1),W$1)</f>
        <v>0001000000</v>
      </c>
      <c r="X142" s="14" t="str">
        <f>MID($D142,SUM($D$1:W$1),X$1)</f>
        <v>1</v>
      </c>
      <c r="Y142" s="14" t="str">
        <f>MID($D142,SUM($D$1:X$1),Y$1)</f>
        <v>0</v>
      </c>
      <c r="Z142" s="14" t="str">
        <f>MID($D142,SUM($D$1:Y$1),Z$1)</f>
        <v>000000000021000</v>
      </c>
      <c r="AA142" s="34" t="str">
        <f>MID($D142,SUM($D$1:Z$1),AA$1)</f>
        <v>000000000000000</v>
      </c>
      <c r="AB142" s="14" t="str">
        <f>MID($D142,SUM($D$1:AA$1),AB$1)</f>
        <v>00000000000</v>
      </c>
      <c r="AC142" s="14" t="str">
        <f>MID($D142,SUM($D$1:AB$1),AC$1)</f>
        <v xml:space="preserve">                              </v>
      </c>
      <c r="AD142" s="14" t="str">
        <f>MID($D142,SUM($D$1:AC$1),AD$1)</f>
        <v>000000000000000</v>
      </c>
      <c r="AE142" s="55"/>
      <c r="AF142" s="58" t="str">
        <f>IF(ISBLANK(AE142),TCOMP[[#This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42" s="38" t="str">
        <f>TCOMP[[#This Row],[TIPO5]]</f>
        <v>FC A</v>
      </c>
      <c r="AH142" s="38">
        <f>IF(LEFT(TCOMP[[#This Row],[PV2]],2)="NC",-TCOMP[[#This Row],[CRED FISC COMPUTABLE]]/100,TCOMP[[#This Row],[CRED FISC COMPUTABLE]]/100)</f>
        <v>210</v>
      </c>
      <c r="AI142" s="39">
        <f>IF(LEFT(TCOMP[[#This Row],[PV2]],2)="NC",-TCOMP[[#This Row],[TOTAL]]/100,TCOMP[[#This Row],[TOTAL]]/100)</f>
        <v>1232</v>
      </c>
    </row>
    <row r="143" spans="1:35" x14ac:dyDescent="0.2">
      <c r="A143" s="48">
        <v>139</v>
      </c>
      <c r="B143" s="19">
        <f>IF(COUNTIF(ERROR1[NUM],TCOMP[[#This Row],[UBIC]])&gt;0,1,0)+IF(COUNTIF(ERROR3[NUM],TCOMP[[#This Row],[UBIC]])&gt;0,1,0)*10</f>
        <v>0</v>
      </c>
      <c r="C143" s="19">
        <f>COUNTIFS(TALIC[TIPO2],TCOMP[[#This Row],[TIPO4]],TALIC[PV],TCOMP[[#This Row],[PV]],TALIC[NUM],TCOMP[[#This Row],[NUM]],TALIC[IDENT VEND],TCOMP[[#This Row],[DOC o CUIT]],TALIC[ERR],"&gt;1")</f>
        <v>0</v>
      </c>
      <c r="D143" s="42" t="s">
        <v>1528</v>
      </c>
      <c r="E143" s="14" t="str">
        <f>MID($D143,SUM($D$1:D$1),E$1)</f>
        <v>20200514</v>
      </c>
      <c r="F143" s="14" t="str">
        <f>MID($D143,SUM($D$1:E$1),F$1)</f>
        <v>001</v>
      </c>
      <c r="G143" s="25" t="str">
        <f>VLOOKUP(TCOMP[[#This Row],[TIPO4]],TIPOFACT[],3,0)</f>
        <v>FC A</v>
      </c>
      <c r="H143" s="14" t="str">
        <f>MID($D143,SUM($D$1:F$1),H$1)</f>
        <v>00001</v>
      </c>
      <c r="I143" s="14" t="str">
        <f>MID($D143,SUM($D$1:H$1),I$1)</f>
        <v>00000000000000999999</v>
      </c>
      <c r="J143" s="14" t="str">
        <f>MID($D143,SUM($D$1:I$1),J$1)</f>
        <v xml:space="preserve">                </v>
      </c>
      <c r="K143" s="14" t="str">
        <f>MID($D143,SUM($D$1:J$1),K$1)</f>
        <v>80</v>
      </c>
      <c r="L143" s="14" t="str">
        <f>MID($D143,SUM($D$1:K$1),L$1)</f>
        <v>00000000099999999999</v>
      </c>
      <c r="M143" s="14" t="str">
        <f>MID($D143,SUM($D$1:L$1),M$1)</f>
        <v xml:space="preserve">                        Prueba</v>
      </c>
      <c r="N143" s="14" t="str">
        <f>MID($D143,SUM($D$1:M$1),N$1)</f>
        <v>000000000123200</v>
      </c>
      <c r="O143" s="14" t="str">
        <f>MID($D143,SUM($D$1:N$1),O$1)</f>
        <v>000000000002200</v>
      </c>
      <c r="P143" s="29" t="str">
        <f>MID($D143,SUM($D$1:O$1),P$1)</f>
        <v>000000000000000</v>
      </c>
      <c r="Q143" s="29" t="str">
        <f>MID($D143,SUM($D$1:P$1),Q$1)</f>
        <v>000000000000000</v>
      </c>
      <c r="R143" s="29" t="str">
        <f>MID($D143,SUM($D$1:Q$1),R$1)</f>
        <v>000000000000000</v>
      </c>
      <c r="S143" s="29" t="str">
        <f>MID($D143,SUM($D$1:R$1),S$1)</f>
        <v>000000000000000</v>
      </c>
      <c r="T143" s="14" t="str">
        <f>MID($D143,SUM($D$1:S$1),T$1)</f>
        <v>000000000000000</v>
      </c>
      <c r="U143" s="29" t="str">
        <f>MID($D143,SUM($D$1:T$1),U$1)</f>
        <v>000000000000000</v>
      </c>
      <c r="V143" s="14" t="str">
        <f>MID($D143,SUM($D$1:U$1),V$1)</f>
        <v>PES</v>
      </c>
      <c r="W143" s="14" t="str">
        <f>MID($D143,SUM($D$1:V$1),W$1)</f>
        <v>0001000000</v>
      </c>
      <c r="X143" s="14" t="str">
        <f>MID($D143,SUM($D$1:W$1),X$1)</f>
        <v>1</v>
      </c>
      <c r="Y143" s="14" t="str">
        <f>MID($D143,SUM($D$1:X$1),Y$1)</f>
        <v>0</v>
      </c>
      <c r="Z143" s="14" t="str">
        <f>MID($D143,SUM($D$1:Y$1),Z$1)</f>
        <v>000000000021000</v>
      </c>
      <c r="AA143" s="34" t="str">
        <f>MID($D143,SUM($D$1:Z$1),AA$1)</f>
        <v>000000000000000</v>
      </c>
      <c r="AB143" s="14" t="str">
        <f>MID($D143,SUM($D$1:AA$1),AB$1)</f>
        <v>00000000000</v>
      </c>
      <c r="AC143" s="14" t="str">
        <f>MID($D143,SUM($D$1:AB$1),AC$1)</f>
        <v xml:space="preserve">                              </v>
      </c>
      <c r="AD143" s="14" t="str">
        <f>MID($D143,SUM($D$1:AC$1),AD$1)</f>
        <v>000000000000000</v>
      </c>
      <c r="AE143" s="55"/>
      <c r="AF143" s="58" t="str">
        <f>IF(ISBLANK(AE143),TCOMP[[#This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43" s="38" t="str">
        <f>TCOMP[[#This Row],[TIPO5]]</f>
        <v>FC A</v>
      </c>
      <c r="AH143" s="38">
        <f>IF(LEFT(TCOMP[[#This Row],[PV2]],2)="NC",-TCOMP[[#This Row],[CRED FISC COMPUTABLE]]/100,TCOMP[[#This Row],[CRED FISC COMPUTABLE]]/100)</f>
        <v>210</v>
      </c>
      <c r="AI143" s="39">
        <f>IF(LEFT(TCOMP[[#This Row],[PV2]],2)="NC",-TCOMP[[#This Row],[TOTAL]]/100,TCOMP[[#This Row],[TOTAL]]/100)</f>
        <v>1232</v>
      </c>
    </row>
    <row r="144" spans="1:35" x14ac:dyDescent="0.2">
      <c r="A144" s="48">
        <v>140</v>
      </c>
      <c r="B144" s="19">
        <f>IF(COUNTIF(ERROR1[NUM],TCOMP[[#This Row],[UBIC]])&gt;0,1,0)+IF(COUNTIF(ERROR3[NUM],TCOMP[[#This Row],[UBIC]])&gt;0,1,0)*10</f>
        <v>0</v>
      </c>
      <c r="C144" s="19">
        <f>COUNTIFS(TALIC[TIPO2],TCOMP[[#This Row],[TIPO4]],TALIC[PV],TCOMP[[#This Row],[PV]],TALIC[NUM],TCOMP[[#This Row],[NUM]],TALIC[IDENT VEND],TCOMP[[#This Row],[DOC o CUIT]],TALIC[ERR],"&gt;1")</f>
        <v>0</v>
      </c>
      <c r="D144" s="42" t="s">
        <v>1528</v>
      </c>
      <c r="E144" s="14" t="str">
        <f>MID($D144,SUM($D$1:D$1),E$1)</f>
        <v>20200514</v>
      </c>
      <c r="F144" s="14" t="str">
        <f>MID($D144,SUM($D$1:E$1),F$1)</f>
        <v>001</v>
      </c>
      <c r="G144" s="25" t="str">
        <f>VLOOKUP(TCOMP[[#This Row],[TIPO4]],TIPOFACT[],3,0)</f>
        <v>FC A</v>
      </c>
      <c r="H144" s="14" t="str">
        <f>MID($D144,SUM($D$1:F$1),H$1)</f>
        <v>00001</v>
      </c>
      <c r="I144" s="14" t="str">
        <f>MID($D144,SUM($D$1:H$1),I$1)</f>
        <v>00000000000000999999</v>
      </c>
      <c r="J144" s="14" t="str">
        <f>MID($D144,SUM($D$1:I$1),J$1)</f>
        <v xml:space="preserve">                </v>
      </c>
      <c r="K144" s="14" t="str">
        <f>MID($D144,SUM($D$1:J$1),K$1)</f>
        <v>80</v>
      </c>
      <c r="L144" s="14" t="str">
        <f>MID($D144,SUM($D$1:K$1),L$1)</f>
        <v>00000000099999999999</v>
      </c>
      <c r="M144" s="14" t="str">
        <f>MID($D144,SUM($D$1:L$1),M$1)</f>
        <v xml:space="preserve">                        Prueba</v>
      </c>
      <c r="N144" s="14" t="str">
        <f>MID($D144,SUM($D$1:M$1),N$1)</f>
        <v>000000000123200</v>
      </c>
      <c r="O144" s="14" t="str">
        <f>MID($D144,SUM($D$1:N$1),O$1)</f>
        <v>000000000002200</v>
      </c>
      <c r="P144" s="29" t="str">
        <f>MID($D144,SUM($D$1:O$1),P$1)</f>
        <v>000000000000000</v>
      </c>
      <c r="Q144" s="29" t="str">
        <f>MID($D144,SUM($D$1:P$1),Q$1)</f>
        <v>000000000000000</v>
      </c>
      <c r="R144" s="29" t="str">
        <f>MID($D144,SUM($D$1:Q$1),R$1)</f>
        <v>000000000000000</v>
      </c>
      <c r="S144" s="29" t="str">
        <f>MID($D144,SUM($D$1:R$1),S$1)</f>
        <v>000000000000000</v>
      </c>
      <c r="T144" s="14" t="str">
        <f>MID($D144,SUM($D$1:S$1),T$1)</f>
        <v>000000000000000</v>
      </c>
      <c r="U144" s="29" t="str">
        <f>MID($D144,SUM($D$1:T$1),U$1)</f>
        <v>000000000000000</v>
      </c>
      <c r="V144" s="14" t="str">
        <f>MID($D144,SUM($D$1:U$1),V$1)</f>
        <v>PES</v>
      </c>
      <c r="W144" s="14" t="str">
        <f>MID($D144,SUM($D$1:V$1),W$1)</f>
        <v>0001000000</v>
      </c>
      <c r="X144" s="14" t="str">
        <f>MID($D144,SUM($D$1:W$1),X$1)</f>
        <v>1</v>
      </c>
      <c r="Y144" s="14" t="str">
        <f>MID($D144,SUM($D$1:X$1),Y$1)</f>
        <v>0</v>
      </c>
      <c r="Z144" s="14" t="str">
        <f>MID($D144,SUM($D$1:Y$1),Z$1)</f>
        <v>000000000021000</v>
      </c>
      <c r="AA144" s="34" t="str">
        <f>MID($D144,SUM($D$1:Z$1),AA$1)</f>
        <v>000000000000000</v>
      </c>
      <c r="AB144" s="14" t="str">
        <f>MID($D144,SUM($D$1:AA$1),AB$1)</f>
        <v>00000000000</v>
      </c>
      <c r="AC144" s="14" t="str">
        <f>MID($D144,SUM($D$1:AB$1),AC$1)</f>
        <v xml:space="preserve">                              </v>
      </c>
      <c r="AD144" s="14" t="str">
        <f>MID($D144,SUM($D$1:AC$1),AD$1)</f>
        <v>000000000000000</v>
      </c>
      <c r="AE144" s="55"/>
      <c r="AF144" s="58" t="str">
        <f>IF(ISBLANK(AE144),TCOMP[[#This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44" s="38" t="str">
        <f>TCOMP[[#This Row],[TIPO5]]</f>
        <v>FC A</v>
      </c>
      <c r="AH144" s="38">
        <f>IF(LEFT(TCOMP[[#This Row],[PV2]],2)="NC",-TCOMP[[#This Row],[CRED FISC COMPUTABLE]]/100,TCOMP[[#This Row],[CRED FISC COMPUTABLE]]/100)</f>
        <v>210</v>
      </c>
      <c r="AI144" s="39">
        <f>IF(LEFT(TCOMP[[#This Row],[PV2]],2)="NC",-TCOMP[[#This Row],[TOTAL]]/100,TCOMP[[#This Row],[TOTAL]]/100)</f>
        <v>1232</v>
      </c>
    </row>
    <row r="145" spans="1:35" x14ac:dyDescent="0.2">
      <c r="A145" s="48">
        <v>141</v>
      </c>
      <c r="B145" s="19">
        <f>IF(COUNTIF(ERROR1[NUM],TCOMP[[#This Row],[UBIC]])&gt;0,1,0)+IF(COUNTIF(ERROR3[NUM],TCOMP[[#This Row],[UBIC]])&gt;0,1,0)*10</f>
        <v>0</v>
      </c>
      <c r="C145" s="19">
        <f>COUNTIFS(TALIC[TIPO2],TCOMP[[#This Row],[TIPO4]],TALIC[PV],TCOMP[[#This Row],[PV]],TALIC[NUM],TCOMP[[#This Row],[NUM]],TALIC[IDENT VEND],TCOMP[[#This Row],[DOC o CUIT]],TALIC[ERR],"&gt;1")</f>
        <v>0</v>
      </c>
      <c r="D145" s="42" t="s">
        <v>1528</v>
      </c>
      <c r="E145" s="14" t="str">
        <f>MID($D145,SUM($D$1:D$1),E$1)</f>
        <v>20200514</v>
      </c>
      <c r="F145" s="14" t="str">
        <f>MID($D145,SUM($D$1:E$1),F$1)</f>
        <v>001</v>
      </c>
      <c r="G145" s="25" t="str">
        <f>VLOOKUP(TCOMP[[#This Row],[TIPO4]],TIPOFACT[],3,0)</f>
        <v>FC A</v>
      </c>
      <c r="H145" s="14" t="str">
        <f>MID($D145,SUM($D$1:F$1),H$1)</f>
        <v>00001</v>
      </c>
      <c r="I145" s="14" t="str">
        <f>MID($D145,SUM($D$1:H$1),I$1)</f>
        <v>00000000000000999999</v>
      </c>
      <c r="J145" s="14" t="str">
        <f>MID($D145,SUM($D$1:I$1),J$1)</f>
        <v xml:space="preserve">                </v>
      </c>
      <c r="K145" s="14" t="str">
        <f>MID($D145,SUM($D$1:J$1),K$1)</f>
        <v>80</v>
      </c>
      <c r="L145" s="14" t="str">
        <f>MID($D145,SUM($D$1:K$1),L$1)</f>
        <v>00000000099999999999</v>
      </c>
      <c r="M145" s="14" t="str">
        <f>MID($D145,SUM($D$1:L$1),M$1)</f>
        <v xml:space="preserve">                        Prueba</v>
      </c>
      <c r="N145" s="14" t="str">
        <f>MID($D145,SUM($D$1:M$1),N$1)</f>
        <v>000000000123200</v>
      </c>
      <c r="O145" s="14" t="str">
        <f>MID($D145,SUM($D$1:N$1),O$1)</f>
        <v>000000000002200</v>
      </c>
      <c r="P145" s="29" t="str">
        <f>MID($D145,SUM($D$1:O$1),P$1)</f>
        <v>000000000000000</v>
      </c>
      <c r="Q145" s="29" t="str">
        <f>MID($D145,SUM($D$1:P$1),Q$1)</f>
        <v>000000000000000</v>
      </c>
      <c r="R145" s="29" t="str">
        <f>MID($D145,SUM($D$1:Q$1),R$1)</f>
        <v>000000000000000</v>
      </c>
      <c r="S145" s="29" t="str">
        <f>MID($D145,SUM($D$1:R$1),S$1)</f>
        <v>000000000000000</v>
      </c>
      <c r="T145" s="14" t="str">
        <f>MID($D145,SUM($D$1:S$1),T$1)</f>
        <v>000000000000000</v>
      </c>
      <c r="U145" s="29" t="str">
        <f>MID($D145,SUM($D$1:T$1),U$1)</f>
        <v>000000000000000</v>
      </c>
      <c r="V145" s="14" t="str">
        <f>MID($D145,SUM($D$1:U$1),V$1)</f>
        <v>PES</v>
      </c>
      <c r="W145" s="14" t="str">
        <f>MID($D145,SUM($D$1:V$1),W$1)</f>
        <v>0001000000</v>
      </c>
      <c r="X145" s="14" t="str">
        <f>MID($D145,SUM($D$1:W$1),X$1)</f>
        <v>1</v>
      </c>
      <c r="Y145" s="14" t="str">
        <f>MID($D145,SUM($D$1:X$1),Y$1)</f>
        <v>0</v>
      </c>
      <c r="Z145" s="14" t="str">
        <f>MID($D145,SUM($D$1:Y$1),Z$1)</f>
        <v>000000000021000</v>
      </c>
      <c r="AA145" s="34" t="str">
        <f>MID($D145,SUM($D$1:Z$1),AA$1)</f>
        <v>000000000000000</v>
      </c>
      <c r="AB145" s="14" t="str">
        <f>MID($D145,SUM($D$1:AA$1),AB$1)</f>
        <v>00000000000</v>
      </c>
      <c r="AC145" s="14" t="str">
        <f>MID($D145,SUM($D$1:AB$1),AC$1)</f>
        <v xml:space="preserve">                              </v>
      </c>
      <c r="AD145" s="14" t="str">
        <f>MID($D145,SUM($D$1:AC$1),AD$1)</f>
        <v>000000000000000</v>
      </c>
      <c r="AE145" s="55"/>
      <c r="AF145" s="58" t="str">
        <f>IF(ISBLANK(AE145),TCOMP[[#This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45" s="38" t="str">
        <f>TCOMP[[#This Row],[TIPO5]]</f>
        <v>FC A</v>
      </c>
      <c r="AH145" s="38">
        <f>IF(LEFT(TCOMP[[#This Row],[PV2]],2)="NC",-TCOMP[[#This Row],[CRED FISC COMPUTABLE]]/100,TCOMP[[#This Row],[CRED FISC COMPUTABLE]]/100)</f>
        <v>210</v>
      </c>
      <c r="AI145" s="39">
        <f>IF(LEFT(TCOMP[[#This Row],[PV2]],2)="NC",-TCOMP[[#This Row],[TOTAL]]/100,TCOMP[[#This Row],[TOTAL]]/100)</f>
        <v>1232</v>
      </c>
    </row>
    <row r="146" spans="1:35" x14ac:dyDescent="0.2">
      <c r="A146" s="48">
        <v>142</v>
      </c>
      <c r="B146" s="19">
        <f>IF(COUNTIF(ERROR1[NUM],TCOMP[[#This Row],[UBIC]])&gt;0,1,0)+IF(COUNTIF(ERROR3[NUM],TCOMP[[#This Row],[UBIC]])&gt;0,1,0)*10</f>
        <v>0</v>
      </c>
      <c r="C146" s="19">
        <f>COUNTIFS(TALIC[TIPO2],TCOMP[[#This Row],[TIPO4]],TALIC[PV],TCOMP[[#This Row],[PV]],TALIC[NUM],TCOMP[[#This Row],[NUM]],TALIC[IDENT VEND],TCOMP[[#This Row],[DOC o CUIT]],TALIC[ERR],"&gt;1")</f>
        <v>0</v>
      </c>
      <c r="D146" s="42" t="s">
        <v>1528</v>
      </c>
      <c r="E146" s="14" t="str">
        <f>MID($D146,SUM($D$1:D$1),E$1)</f>
        <v>20200514</v>
      </c>
      <c r="F146" s="14" t="str">
        <f>MID($D146,SUM($D$1:E$1),F$1)</f>
        <v>001</v>
      </c>
      <c r="G146" s="25" t="str">
        <f>VLOOKUP(TCOMP[[#This Row],[TIPO4]],TIPOFACT[],3,0)</f>
        <v>FC A</v>
      </c>
      <c r="H146" s="14" t="str">
        <f>MID($D146,SUM($D$1:F$1),H$1)</f>
        <v>00001</v>
      </c>
      <c r="I146" s="14" t="str">
        <f>MID($D146,SUM($D$1:H$1),I$1)</f>
        <v>00000000000000999999</v>
      </c>
      <c r="J146" s="14" t="str">
        <f>MID($D146,SUM($D$1:I$1),J$1)</f>
        <v xml:space="preserve">                </v>
      </c>
      <c r="K146" s="14" t="str">
        <f>MID($D146,SUM($D$1:J$1),K$1)</f>
        <v>80</v>
      </c>
      <c r="L146" s="14" t="str">
        <f>MID($D146,SUM($D$1:K$1),L$1)</f>
        <v>00000000099999999999</v>
      </c>
      <c r="M146" s="14" t="str">
        <f>MID($D146,SUM($D$1:L$1),M$1)</f>
        <v xml:space="preserve">                        Prueba</v>
      </c>
      <c r="N146" s="14" t="str">
        <f>MID($D146,SUM($D$1:M$1),N$1)</f>
        <v>000000000123200</v>
      </c>
      <c r="O146" s="14" t="str">
        <f>MID($D146,SUM($D$1:N$1),O$1)</f>
        <v>000000000002200</v>
      </c>
      <c r="P146" s="29" t="str">
        <f>MID($D146,SUM($D$1:O$1),P$1)</f>
        <v>000000000000000</v>
      </c>
      <c r="Q146" s="29" t="str">
        <f>MID($D146,SUM($D$1:P$1),Q$1)</f>
        <v>000000000000000</v>
      </c>
      <c r="R146" s="29" t="str">
        <f>MID($D146,SUM($D$1:Q$1),R$1)</f>
        <v>000000000000000</v>
      </c>
      <c r="S146" s="29" t="str">
        <f>MID($D146,SUM($D$1:R$1),S$1)</f>
        <v>000000000000000</v>
      </c>
      <c r="T146" s="14" t="str">
        <f>MID($D146,SUM($D$1:S$1),T$1)</f>
        <v>000000000000000</v>
      </c>
      <c r="U146" s="29" t="str">
        <f>MID($D146,SUM($D$1:T$1),U$1)</f>
        <v>000000000000000</v>
      </c>
      <c r="V146" s="14" t="str">
        <f>MID($D146,SUM($D$1:U$1),V$1)</f>
        <v>PES</v>
      </c>
      <c r="W146" s="14" t="str">
        <f>MID($D146,SUM($D$1:V$1),W$1)</f>
        <v>0001000000</v>
      </c>
      <c r="X146" s="14" t="str">
        <f>MID($D146,SUM($D$1:W$1),X$1)</f>
        <v>1</v>
      </c>
      <c r="Y146" s="14" t="str">
        <f>MID($D146,SUM($D$1:X$1),Y$1)</f>
        <v>0</v>
      </c>
      <c r="Z146" s="14" t="str">
        <f>MID($D146,SUM($D$1:Y$1),Z$1)</f>
        <v>000000000021000</v>
      </c>
      <c r="AA146" s="34" t="str">
        <f>MID($D146,SUM($D$1:Z$1),AA$1)</f>
        <v>000000000000000</v>
      </c>
      <c r="AB146" s="14" t="str">
        <f>MID($D146,SUM($D$1:AA$1),AB$1)</f>
        <v>00000000000</v>
      </c>
      <c r="AC146" s="14" t="str">
        <f>MID($D146,SUM($D$1:AB$1),AC$1)</f>
        <v xml:space="preserve">                              </v>
      </c>
      <c r="AD146" s="14" t="str">
        <f>MID($D146,SUM($D$1:AC$1),AD$1)</f>
        <v>000000000000000</v>
      </c>
      <c r="AE146" s="55"/>
      <c r="AF146" s="58" t="str">
        <f>IF(ISBLANK(AE146),TCOMP[[#This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46" s="38" t="str">
        <f>TCOMP[[#This Row],[TIPO5]]</f>
        <v>FC A</v>
      </c>
      <c r="AH146" s="38">
        <f>IF(LEFT(TCOMP[[#This Row],[PV2]],2)="NC",-TCOMP[[#This Row],[CRED FISC COMPUTABLE]]/100,TCOMP[[#This Row],[CRED FISC COMPUTABLE]]/100)</f>
        <v>210</v>
      </c>
      <c r="AI146" s="39">
        <f>IF(LEFT(TCOMP[[#This Row],[PV2]],2)="NC",-TCOMP[[#This Row],[TOTAL]]/100,TCOMP[[#This Row],[TOTAL]]/100)</f>
        <v>1232</v>
      </c>
    </row>
    <row r="147" spans="1:35" x14ac:dyDescent="0.2">
      <c r="A147" s="48">
        <v>143</v>
      </c>
      <c r="B147" s="19">
        <f>IF(COUNTIF(ERROR1[NUM],TCOMP[[#This Row],[UBIC]])&gt;0,1,0)+IF(COUNTIF(ERROR3[NUM],TCOMP[[#This Row],[UBIC]])&gt;0,1,0)*10</f>
        <v>0</v>
      </c>
      <c r="C147" s="19">
        <f>COUNTIFS(TALIC[TIPO2],TCOMP[[#This Row],[TIPO4]],TALIC[PV],TCOMP[[#This Row],[PV]],TALIC[NUM],TCOMP[[#This Row],[NUM]],TALIC[IDENT VEND],TCOMP[[#This Row],[DOC o CUIT]],TALIC[ERR],"&gt;1")</f>
        <v>0</v>
      </c>
      <c r="D147" s="42" t="s">
        <v>1528</v>
      </c>
      <c r="E147" s="14" t="str">
        <f>MID($D147,SUM($D$1:D$1),E$1)</f>
        <v>20200514</v>
      </c>
      <c r="F147" s="14" t="str">
        <f>MID($D147,SUM($D$1:E$1),F$1)</f>
        <v>001</v>
      </c>
      <c r="G147" s="25" t="str">
        <f>VLOOKUP(TCOMP[[#This Row],[TIPO4]],TIPOFACT[],3,0)</f>
        <v>FC A</v>
      </c>
      <c r="H147" s="14" t="str">
        <f>MID($D147,SUM($D$1:F$1),H$1)</f>
        <v>00001</v>
      </c>
      <c r="I147" s="14" t="str">
        <f>MID($D147,SUM($D$1:H$1),I$1)</f>
        <v>00000000000000999999</v>
      </c>
      <c r="J147" s="14" t="str">
        <f>MID($D147,SUM($D$1:I$1),J$1)</f>
        <v xml:space="preserve">                </v>
      </c>
      <c r="K147" s="14" t="str">
        <f>MID($D147,SUM($D$1:J$1),K$1)</f>
        <v>80</v>
      </c>
      <c r="L147" s="14" t="str">
        <f>MID($D147,SUM($D$1:K$1),L$1)</f>
        <v>00000000099999999999</v>
      </c>
      <c r="M147" s="14" t="str">
        <f>MID($D147,SUM($D$1:L$1),M$1)</f>
        <v xml:space="preserve">                        Prueba</v>
      </c>
      <c r="N147" s="14" t="str">
        <f>MID($D147,SUM($D$1:M$1),N$1)</f>
        <v>000000000123200</v>
      </c>
      <c r="O147" s="14" t="str">
        <f>MID($D147,SUM($D$1:N$1),O$1)</f>
        <v>000000000002200</v>
      </c>
      <c r="P147" s="29" t="str">
        <f>MID($D147,SUM($D$1:O$1),P$1)</f>
        <v>000000000000000</v>
      </c>
      <c r="Q147" s="29" t="str">
        <f>MID($D147,SUM($D$1:P$1),Q$1)</f>
        <v>000000000000000</v>
      </c>
      <c r="R147" s="29" t="str">
        <f>MID($D147,SUM($D$1:Q$1),R$1)</f>
        <v>000000000000000</v>
      </c>
      <c r="S147" s="29" t="str">
        <f>MID($D147,SUM($D$1:R$1),S$1)</f>
        <v>000000000000000</v>
      </c>
      <c r="T147" s="14" t="str">
        <f>MID($D147,SUM($D$1:S$1),T$1)</f>
        <v>000000000000000</v>
      </c>
      <c r="U147" s="29" t="str">
        <f>MID($D147,SUM($D$1:T$1),U$1)</f>
        <v>000000000000000</v>
      </c>
      <c r="V147" s="14" t="str">
        <f>MID($D147,SUM($D$1:U$1),V$1)</f>
        <v>PES</v>
      </c>
      <c r="W147" s="14" t="str">
        <f>MID($D147,SUM($D$1:V$1),W$1)</f>
        <v>0001000000</v>
      </c>
      <c r="X147" s="14" t="str">
        <f>MID($D147,SUM($D$1:W$1),X$1)</f>
        <v>1</v>
      </c>
      <c r="Y147" s="14" t="str">
        <f>MID($D147,SUM($D$1:X$1),Y$1)</f>
        <v>0</v>
      </c>
      <c r="Z147" s="14" t="str">
        <f>MID($D147,SUM($D$1:Y$1),Z$1)</f>
        <v>000000000021000</v>
      </c>
      <c r="AA147" s="34" t="str">
        <f>MID($D147,SUM($D$1:Z$1),AA$1)</f>
        <v>000000000000000</v>
      </c>
      <c r="AB147" s="14" t="str">
        <f>MID($D147,SUM($D$1:AA$1),AB$1)</f>
        <v>00000000000</v>
      </c>
      <c r="AC147" s="14" t="str">
        <f>MID($D147,SUM($D$1:AB$1),AC$1)</f>
        <v xml:space="preserve">                              </v>
      </c>
      <c r="AD147" s="14" t="str">
        <f>MID($D147,SUM($D$1:AC$1),AD$1)</f>
        <v>000000000000000</v>
      </c>
      <c r="AE147" s="55"/>
      <c r="AF147" s="58" t="str">
        <f>IF(ISBLANK(AE147),TCOMP[[#This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47" s="38" t="str">
        <f>TCOMP[[#This Row],[TIPO5]]</f>
        <v>FC A</v>
      </c>
      <c r="AH147" s="38">
        <f>IF(LEFT(TCOMP[[#This Row],[PV2]],2)="NC",-TCOMP[[#This Row],[CRED FISC COMPUTABLE]]/100,TCOMP[[#This Row],[CRED FISC COMPUTABLE]]/100)</f>
        <v>210</v>
      </c>
      <c r="AI147" s="39">
        <f>IF(LEFT(TCOMP[[#This Row],[PV2]],2)="NC",-TCOMP[[#This Row],[TOTAL]]/100,TCOMP[[#This Row],[TOTAL]]/100)</f>
        <v>1232</v>
      </c>
    </row>
    <row r="148" spans="1:35" x14ac:dyDescent="0.2">
      <c r="A148" s="48">
        <v>144</v>
      </c>
      <c r="B148" s="19">
        <f>IF(COUNTIF(ERROR1[NUM],TCOMP[[#This Row],[UBIC]])&gt;0,1,0)+IF(COUNTIF(ERROR3[NUM],TCOMP[[#This Row],[UBIC]])&gt;0,1,0)*10</f>
        <v>0</v>
      </c>
      <c r="C148" s="19">
        <f>COUNTIFS(TALIC[TIPO2],TCOMP[[#This Row],[TIPO4]],TALIC[PV],TCOMP[[#This Row],[PV]],TALIC[NUM],TCOMP[[#This Row],[NUM]],TALIC[IDENT VEND],TCOMP[[#This Row],[DOC o CUIT]],TALIC[ERR],"&gt;1")</f>
        <v>0</v>
      </c>
      <c r="D148" s="42" t="s">
        <v>1528</v>
      </c>
      <c r="E148" s="14" t="str">
        <f>MID($D148,SUM($D$1:D$1),E$1)</f>
        <v>20200514</v>
      </c>
      <c r="F148" s="14" t="str">
        <f>MID($D148,SUM($D$1:E$1),F$1)</f>
        <v>001</v>
      </c>
      <c r="G148" s="25" t="str">
        <f>VLOOKUP(TCOMP[[#This Row],[TIPO4]],TIPOFACT[],3,0)</f>
        <v>FC A</v>
      </c>
      <c r="H148" s="14" t="str">
        <f>MID($D148,SUM($D$1:F$1),H$1)</f>
        <v>00001</v>
      </c>
      <c r="I148" s="14" t="str">
        <f>MID($D148,SUM($D$1:H$1),I$1)</f>
        <v>00000000000000999999</v>
      </c>
      <c r="J148" s="14" t="str">
        <f>MID($D148,SUM($D$1:I$1),J$1)</f>
        <v xml:space="preserve">                </v>
      </c>
      <c r="K148" s="14" t="str">
        <f>MID($D148,SUM($D$1:J$1),K$1)</f>
        <v>80</v>
      </c>
      <c r="L148" s="14" t="str">
        <f>MID($D148,SUM($D$1:K$1),L$1)</f>
        <v>00000000099999999999</v>
      </c>
      <c r="M148" s="14" t="str">
        <f>MID($D148,SUM($D$1:L$1),M$1)</f>
        <v xml:space="preserve">                        Prueba</v>
      </c>
      <c r="N148" s="14" t="str">
        <f>MID($D148,SUM($D$1:M$1),N$1)</f>
        <v>000000000123200</v>
      </c>
      <c r="O148" s="14" t="str">
        <f>MID($D148,SUM($D$1:N$1),O$1)</f>
        <v>000000000002200</v>
      </c>
      <c r="P148" s="29" t="str">
        <f>MID($D148,SUM($D$1:O$1),P$1)</f>
        <v>000000000000000</v>
      </c>
      <c r="Q148" s="29" t="str">
        <f>MID($D148,SUM($D$1:P$1),Q$1)</f>
        <v>000000000000000</v>
      </c>
      <c r="R148" s="29" t="str">
        <f>MID($D148,SUM($D$1:Q$1),R$1)</f>
        <v>000000000000000</v>
      </c>
      <c r="S148" s="29" t="str">
        <f>MID($D148,SUM($D$1:R$1),S$1)</f>
        <v>000000000000000</v>
      </c>
      <c r="T148" s="14" t="str">
        <f>MID($D148,SUM($D$1:S$1),T$1)</f>
        <v>000000000000000</v>
      </c>
      <c r="U148" s="29" t="str">
        <f>MID($D148,SUM($D$1:T$1),U$1)</f>
        <v>000000000000000</v>
      </c>
      <c r="V148" s="14" t="str">
        <f>MID($D148,SUM($D$1:U$1),V$1)</f>
        <v>PES</v>
      </c>
      <c r="W148" s="14" t="str">
        <f>MID($D148,SUM($D$1:V$1),W$1)</f>
        <v>0001000000</v>
      </c>
      <c r="X148" s="14" t="str">
        <f>MID($D148,SUM($D$1:W$1),X$1)</f>
        <v>1</v>
      </c>
      <c r="Y148" s="14" t="str">
        <f>MID($D148,SUM($D$1:X$1),Y$1)</f>
        <v>0</v>
      </c>
      <c r="Z148" s="14" t="str">
        <f>MID($D148,SUM($D$1:Y$1),Z$1)</f>
        <v>000000000021000</v>
      </c>
      <c r="AA148" s="34" t="str">
        <f>MID($D148,SUM($D$1:Z$1),AA$1)</f>
        <v>000000000000000</v>
      </c>
      <c r="AB148" s="14" t="str">
        <f>MID($D148,SUM($D$1:AA$1),AB$1)</f>
        <v>00000000000</v>
      </c>
      <c r="AC148" s="14" t="str">
        <f>MID($D148,SUM($D$1:AB$1),AC$1)</f>
        <v xml:space="preserve">                              </v>
      </c>
      <c r="AD148" s="14" t="str">
        <f>MID($D148,SUM($D$1:AC$1),AD$1)</f>
        <v>000000000000000</v>
      </c>
      <c r="AE148" s="55"/>
      <c r="AF148" s="58" t="str">
        <f>IF(ISBLANK(AE148),TCOMP[[#This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48" s="38" t="str">
        <f>TCOMP[[#This Row],[TIPO5]]</f>
        <v>FC A</v>
      </c>
      <c r="AH148" s="38">
        <f>IF(LEFT(TCOMP[[#This Row],[PV2]],2)="NC",-TCOMP[[#This Row],[CRED FISC COMPUTABLE]]/100,TCOMP[[#This Row],[CRED FISC COMPUTABLE]]/100)</f>
        <v>210</v>
      </c>
      <c r="AI148" s="39">
        <f>IF(LEFT(TCOMP[[#This Row],[PV2]],2)="NC",-TCOMP[[#This Row],[TOTAL]]/100,TCOMP[[#This Row],[TOTAL]]/100)</f>
        <v>1232</v>
      </c>
    </row>
    <row r="149" spans="1:35" x14ac:dyDescent="0.2">
      <c r="A149" s="48">
        <v>145</v>
      </c>
      <c r="B149" s="19">
        <f>IF(COUNTIF(ERROR1[NUM],TCOMP[[#This Row],[UBIC]])&gt;0,1,0)+IF(COUNTIF(ERROR3[NUM],TCOMP[[#This Row],[UBIC]])&gt;0,1,0)*10</f>
        <v>0</v>
      </c>
      <c r="C149" s="19">
        <f>COUNTIFS(TALIC[TIPO2],TCOMP[[#This Row],[TIPO4]],TALIC[PV],TCOMP[[#This Row],[PV]],TALIC[NUM],TCOMP[[#This Row],[NUM]],TALIC[IDENT VEND],TCOMP[[#This Row],[DOC o CUIT]],TALIC[ERR],"&gt;1")</f>
        <v>0</v>
      </c>
      <c r="D149" s="42" t="s">
        <v>1528</v>
      </c>
      <c r="E149" s="14" t="str">
        <f>MID($D149,SUM($D$1:D$1),E$1)</f>
        <v>20200514</v>
      </c>
      <c r="F149" s="14" t="str">
        <f>MID($D149,SUM($D$1:E$1),F$1)</f>
        <v>001</v>
      </c>
      <c r="G149" s="25" t="str">
        <f>VLOOKUP(TCOMP[[#This Row],[TIPO4]],TIPOFACT[],3,0)</f>
        <v>FC A</v>
      </c>
      <c r="H149" s="14" t="str">
        <f>MID($D149,SUM($D$1:F$1),H$1)</f>
        <v>00001</v>
      </c>
      <c r="I149" s="14" t="str">
        <f>MID($D149,SUM($D$1:H$1),I$1)</f>
        <v>00000000000000999999</v>
      </c>
      <c r="J149" s="14" t="str">
        <f>MID($D149,SUM($D$1:I$1),J$1)</f>
        <v xml:space="preserve">                </v>
      </c>
      <c r="K149" s="14" t="str">
        <f>MID($D149,SUM($D$1:J$1),K$1)</f>
        <v>80</v>
      </c>
      <c r="L149" s="14" t="str">
        <f>MID($D149,SUM($D$1:K$1),L$1)</f>
        <v>00000000099999999999</v>
      </c>
      <c r="M149" s="14" t="str">
        <f>MID($D149,SUM($D$1:L$1),M$1)</f>
        <v xml:space="preserve">                        Prueba</v>
      </c>
      <c r="N149" s="14" t="str">
        <f>MID($D149,SUM($D$1:M$1),N$1)</f>
        <v>000000000123200</v>
      </c>
      <c r="O149" s="14" t="str">
        <f>MID($D149,SUM($D$1:N$1),O$1)</f>
        <v>000000000002200</v>
      </c>
      <c r="P149" s="29" t="str">
        <f>MID($D149,SUM($D$1:O$1),P$1)</f>
        <v>000000000000000</v>
      </c>
      <c r="Q149" s="29" t="str">
        <f>MID($D149,SUM($D$1:P$1),Q$1)</f>
        <v>000000000000000</v>
      </c>
      <c r="R149" s="29" t="str">
        <f>MID($D149,SUM($D$1:Q$1),R$1)</f>
        <v>000000000000000</v>
      </c>
      <c r="S149" s="29" t="str">
        <f>MID($D149,SUM($D$1:R$1),S$1)</f>
        <v>000000000000000</v>
      </c>
      <c r="T149" s="14" t="str">
        <f>MID($D149,SUM($D$1:S$1),T$1)</f>
        <v>000000000000000</v>
      </c>
      <c r="U149" s="29" t="str">
        <f>MID($D149,SUM($D$1:T$1),U$1)</f>
        <v>000000000000000</v>
      </c>
      <c r="V149" s="14" t="str">
        <f>MID($D149,SUM($D$1:U$1),V$1)</f>
        <v>PES</v>
      </c>
      <c r="W149" s="14" t="str">
        <f>MID($D149,SUM($D$1:V$1),W$1)</f>
        <v>0001000000</v>
      </c>
      <c r="X149" s="14" t="str">
        <f>MID($D149,SUM($D$1:W$1),X$1)</f>
        <v>1</v>
      </c>
      <c r="Y149" s="14" t="str">
        <f>MID($D149,SUM($D$1:X$1),Y$1)</f>
        <v>0</v>
      </c>
      <c r="Z149" s="14" t="str">
        <f>MID($D149,SUM($D$1:Y$1),Z$1)</f>
        <v>000000000021000</v>
      </c>
      <c r="AA149" s="34" t="str">
        <f>MID($D149,SUM($D$1:Z$1),AA$1)</f>
        <v>000000000000000</v>
      </c>
      <c r="AB149" s="14" t="str">
        <f>MID($D149,SUM($D$1:AA$1),AB$1)</f>
        <v>00000000000</v>
      </c>
      <c r="AC149" s="14" t="str">
        <f>MID($D149,SUM($D$1:AB$1),AC$1)</f>
        <v xml:space="preserve">                              </v>
      </c>
      <c r="AD149" s="14" t="str">
        <f>MID($D149,SUM($D$1:AC$1),AD$1)</f>
        <v>000000000000000</v>
      </c>
      <c r="AE149" s="55"/>
      <c r="AF149" s="58" t="str">
        <f>IF(ISBLANK(AE149),TCOMP[[#This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49" s="38" t="str">
        <f>TCOMP[[#This Row],[TIPO5]]</f>
        <v>FC A</v>
      </c>
      <c r="AH149" s="38">
        <f>IF(LEFT(TCOMP[[#This Row],[PV2]],2)="NC",-TCOMP[[#This Row],[CRED FISC COMPUTABLE]]/100,TCOMP[[#This Row],[CRED FISC COMPUTABLE]]/100)</f>
        <v>210</v>
      </c>
      <c r="AI149" s="39">
        <f>IF(LEFT(TCOMP[[#This Row],[PV2]],2)="NC",-TCOMP[[#This Row],[TOTAL]]/100,TCOMP[[#This Row],[TOTAL]]/100)</f>
        <v>1232</v>
      </c>
    </row>
    <row r="150" spans="1:35" x14ac:dyDescent="0.2">
      <c r="A150" s="48">
        <v>146</v>
      </c>
      <c r="B150" s="19">
        <f>IF(COUNTIF(ERROR1[NUM],TCOMP[[#This Row],[UBIC]])&gt;0,1,0)+IF(COUNTIF(ERROR3[NUM],TCOMP[[#This Row],[UBIC]])&gt;0,1,0)*10</f>
        <v>0</v>
      </c>
      <c r="C150" s="19">
        <f>COUNTIFS(TALIC[TIPO2],TCOMP[[#This Row],[TIPO4]],TALIC[PV],TCOMP[[#This Row],[PV]],TALIC[NUM],TCOMP[[#This Row],[NUM]],TALIC[IDENT VEND],TCOMP[[#This Row],[DOC o CUIT]],TALIC[ERR],"&gt;1")</f>
        <v>0</v>
      </c>
      <c r="D150" s="42" t="s">
        <v>1528</v>
      </c>
      <c r="E150" s="14" t="str">
        <f>MID($D150,SUM($D$1:D$1),E$1)</f>
        <v>20200514</v>
      </c>
      <c r="F150" s="14" t="str">
        <f>MID($D150,SUM($D$1:E$1),F$1)</f>
        <v>001</v>
      </c>
      <c r="G150" s="25" t="str">
        <f>VLOOKUP(TCOMP[[#This Row],[TIPO4]],TIPOFACT[],3,0)</f>
        <v>FC A</v>
      </c>
      <c r="H150" s="14" t="str">
        <f>MID($D150,SUM($D$1:F$1),H$1)</f>
        <v>00001</v>
      </c>
      <c r="I150" s="14" t="str">
        <f>MID($D150,SUM($D$1:H$1),I$1)</f>
        <v>00000000000000999999</v>
      </c>
      <c r="J150" s="14" t="str">
        <f>MID($D150,SUM($D$1:I$1),J$1)</f>
        <v xml:space="preserve">                </v>
      </c>
      <c r="K150" s="14" t="str">
        <f>MID($D150,SUM($D$1:J$1),K$1)</f>
        <v>80</v>
      </c>
      <c r="L150" s="14" t="str">
        <f>MID($D150,SUM($D$1:K$1),L$1)</f>
        <v>00000000099999999999</v>
      </c>
      <c r="M150" s="14" t="str">
        <f>MID($D150,SUM($D$1:L$1),M$1)</f>
        <v xml:space="preserve">                        Prueba</v>
      </c>
      <c r="N150" s="14" t="str">
        <f>MID($D150,SUM($D$1:M$1),N$1)</f>
        <v>000000000123200</v>
      </c>
      <c r="O150" s="14" t="str">
        <f>MID($D150,SUM($D$1:N$1),O$1)</f>
        <v>000000000002200</v>
      </c>
      <c r="P150" s="29" t="str">
        <f>MID($D150,SUM($D$1:O$1),P$1)</f>
        <v>000000000000000</v>
      </c>
      <c r="Q150" s="29" t="str">
        <f>MID($D150,SUM($D$1:P$1),Q$1)</f>
        <v>000000000000000</v>
      </c>
      <c r="R150" s="29" t="str">
        <f>MID($D150,SUM($D$1:Q$1),R$1)</f>
        <v>000000000000000</v>
      </c>
      <c r="S150" s="29" t="str">
        <f>MID($D150,SUM($D$1:R$1),S$1)</f>
        <v>000000000000000</v>
      </c>
      <c r="T150" s="14" t="str">
        <f>MID($D150,SUM($D$1:S$1),T$1)</f>
        <v>000000000000000</v>
      </c>
      <c r="U150" s="29" t="str">
        <f>MID($D150,SUM($D$1:T$1),U$1)</f>
        <v>000000000000000</v>
      </c>
      <c r="V150" s="14" t="str">
        <f>MID($D150,SUM($D$1:U$1),V$1)</f>
        <v>PES</v>
      </c>
      <c r="W150" s="14" t="str">
        <f>MID($D150,SUM($D$1:V$1),W$1)</f>
        <v>0001000000</v>
      </c>
      <c r="X150" s="14" t="str">
        <f>MID($D150,SUM($D$1:W$1),X$1)</f>
        <v>1</v>
      </c>
      <c r="Y150" s="14" t="str">
        <f>MID($D150,SUM($D$1:X$1),Y$1)</f>
        <v>0</v>
      </c>
      <c r="Z150" s="14" t="str">
        <f>MID($D150,SUM($D$1:Y$1),Z$1)</f>
        <v>000000000021000</v>
      </c>
      <c r="AA150" s="34" t="str">
        <f>MID($D150,SUM($D$1:Z$1),AA$1)</f>
        <v>000000000000000</v>
      </c>
      <c r="AB150" s="14" t="str">
        <f>MID($D150,SUM($D$1:AA$1),AB$1)</f>
        <v>00000000000</v>
      </c>
      <c r="AC150" s="14" t="str">
        <f>MID($D150,SUM($D$1:AB$1),AC$1)</f>
        <v xml:space="preserve">                              </v>
      </c>
      <c r="AD150" s="14" t="str">
        <f>MID($D150,SUM($D$1:AC$1),AD$1)</f>
        <v>000000000000000</v>
      </c>
      <c r="AE150" s="55"/>
      <c r="AF150" s="58" t="str">
        <f>IF(ISBLANK(AE150),TCOMP[[#This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50" s="38" t="str">
        <f>TCOMP[[#This Row],[TIPO5]]</f>
        <v>FC A</v>
      </c>
      <c r="AH150" s="38">
        <f>IF(LEFT(TCOMP[[#This Row],[PV2]],2)="NC",-TCOMP[[#This Row],[CRED FISC COMPUTABLE]]/100,TCOMP[[#This Row],[CRED FISC COMPUTABLE]]/100)</f>
        <v>210</v>
      </c>
      <c r="AI150" s="39">
        <f>IF(LEFT(TCOMP[[#This Row],[PV2]],2)="NC",-TCOMP[[#This Row],[TOTAL]]/100,TCOMP[[#This Row],[TOTAL]]/100)</f>
        <v>1232</v>
      </c>
    </row>
    <row r="151" spans="1:35" x14ac:dyDescent="0.2">
      <c r="A151" s="48">
        <v>147</v>
      </c>
      <c r="B151" s="19">
        <f>IF(COUNTIF(ERROR1[NUM],TCOMP[[#This Row],[UBIC]])&gt;0,1,0)+IF(COUNTIF(ERROR3[NUM],TCOMP[[#This Row],[UBIC]])&gt;0,1,0)*10</f>
        <v>0</v>
      </c>
      <c r="C151" s="19">
        <f>COUNTIFS(TALIC[TIPO2],TCOMP[[#This Row],[TIPO4]],TALIC[PV],TCOMP[[#This Row],[PV]],TALIC[NUM],TCOMP[[#This Row],[NUM]],TALIC[IDENT VEND],TCOMP[[#This Row],[DOC o CUIT]],TALIC[ERR],"&gt;1")</f>
        <v>0</v>
      </c>
      <c r="D151" s="42" t="s">
        <v>1528</v>
      </c>
      <c r="E151" s="14" t="str">
        <f>MID($D151,SUM($D$1:D$1),E$1)</f>
        <v>20200514</v>
      </c>
      <c r="F151" s="14" t="str">
        <f>MID($D151,SUM($D$1:E$1),F$1)</f>
        <v>001</v>
      </c>
      <c r="G151" s="25" t="str">
        <f>VLOOKUP(TCOMP[[#This Row],[TIPO4]],TIPOFACT[],3,0)</f>
        <v>FC A</v>
      </c>
      <c r="H151" s="14" t="str">
        <f>MID($D151,SUM($D$1:F$1),H$1)</f>
        <v>00001</v>
      </c>
      <c r="I151" s="14" t="str">
        <f>MID($D151,SUM($D$1:H$1),I$1)</f>
        <v>00000000000000999999</v>
      </c>
      <c r="J151" s="14" t="str">
        <f>MID($D151,SUM($D$1:I$1),J$1)</f>
        <v xml:space="preserve">                </v>
      </c>
      <c r="K151" s="14" t="str">
        <f>MID($D151,SUM($D$1:J$1),K$1)</f>
        <v>80</v>
      </c>
      <c r="L151" s="14" t="str">
        <f>MID($D151,SUM($D$1:K$1),L$1)</f>
        <v>00000000099999999999</v>
      </c>
      <c r="M151" s="14" t="str">
        <f>MID($D151,SUM($D$1:L$1),M$1)</f>
        <v xml:space="preserve">                        Prueba</v>
      </c>
      <c r="N151" s="14" t="str">
        <f>MID($D151,SUM($D$1:M$1),N$1)</f>
        <v>000000000123200</v>
      </c>
      <c r="O151" s="14" t="str">
        <f>MID($D151,SUM($D$1:N$1),O$1)</f>
        <v>000000000002200</v>
      </c>
      <c r="P151" s="29" t="str">
        <f>MID($D151,SUM($D$1:O$1),P$1)</f>
        <v>000000000000000</v>
      </c>
      <c r="Q151" s="29" t="str">
        <f>MID($D151,SUM($D$1:P$1),Q$1)</f>
        <v>000000000000000</v>
      </c>
      <c r="R151" s="29" t="str">
        <f>MID($D151,SUM($D$1:Q$1),R$1)</f>
        <v>000000000000000</v>
      </c>
      <c r="S151" s="29" t="str">
        <f>MID($D151,SUM($D$1:R$1),S$1)</f>
        <v>000000000000000</v>
      </c>
      <c r="T151" s="14" t="str">
        <f>MID($D151,SUM($D$1:S$1),T$1)</f>
        <v>000000000000000</v>
      </c>
      <c r="U151" s="29" t="str">
        <f>MID($D151,SUM($D$1:T$1),U$1)</f>
        <v>000000000000000</v>
      </c>
      <c r="V151" s="14" t="str">
        <f>MID($D151,SUM($D$1:U$1),V$1)</f>
        <v>PES</v>
      </c>
      <c r="W151" s="14" t="str">
        <f>MID($D151,SUM($D$1:V$1),W$1)</f>
        <v>0001000000</v>
      </c>
      <c r="X151" s="14" t="str">
        <f>MID($D151,SUM($D$1:W$1),X$1)</f>
        <v>1</v>
      </c>
      <c r="Y151" s="14" t="str">
        <f>MID($D151,SUM($D$1:X$1),Y$1)</f>
        <v>0</v>
      </c>
      <c r="Z151" s="14" t="str">
        <f>MID($D151,SUM($D$1:Y$1),Z$1)</f>
        <v>000000000021000</v>
      </c>
      <c r="AA151" s="34" t="str">
        <f>MID($D151,SUM($D$1:Z$1),AA$1)</f>
        <v>000000000000000</v>
      </c>
      <c r="AB151" s="14" t="str">
        <f>MID($D151,SUM($D$1:AA$1),AB$1)</f>
        <v>00000000000</v>
      </c>
      <c r="AC151" s="14" t="str">
        <f>MID($D151,SUM($D$1:AB$1),AC$1)</f>
        <v xml:space="preserve">                              </v>
      </c>
      <c r="AD151" s="14" t="str">
        <f>MID($D151,SUM($D$1:AC$1),AD$1)</f>
        <v>000000000000000</v>
      </c>
      <c r="AE151" s="55"/>
      <c r="AF151" s="58" t="str">
        <f>IF(ISBLANK(AE151),TCOMP[[#This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51" s="38" t="str">
        <f>TCOMP[[#This Row],[TIPO5]]</f>
        <v>FC A</v>
      </c>
      <c r="AH151" s="38">
        <f>IF(LEFT(TCOMP[[#This Row],[PV2]],2)="NC",-TCOMP[[#This Row],[CRED FISC COMPUTABLE]]/100,TCOMP[[#This Row],[CRED FISC COMPUTABLE]]/100)</f>
        <v>210</v>
      </c>
      <c r="AI151" s="39">
        <f>IF(LEFT(TCOMP[[#This Row],[PV2]],2)="NC",-TCOMP[[#This Row],[TOTAL]]/100,TCOMP[[#This Row],[TOTAL]]/100)</f>
        <v>1232</v>
      </c>
    </row>
    <row r="152" spans="1:35" x14ac:dyDescent="0.2">
      <c r="A152" s="48">
        <v>148</v>
      </c>
      <c r="B152" s="19">
        <f>IF(COUNTIF(ERROR1[NUM],TCOMP[[#This Row],[UBIC]])&gt;0,1,0)+IF(COUNTIF(ERROR3[NUM],TCOMP[[#This Row],[UBIC]])&gt;0,1,0)*10</f>
        <v>0</v>
      </c>
      <c r="C152" s="19">
        <f>COUNTIFS(TALIC[TIPO2],TCOMP[[#This Row],[TIPO4]],TALIC[PV],TCOMP[[#This Row],[PV]],TALIC[NUM],TCOMP[[#This Row],[NUM]],TALIC[IDENT VEND],TCOMP[[#This Row],[DOC o CUIT]],TALIC[ERR],"&gt;1")</f>
        <v>0</v>
      </c>
      <c r="D152" s="42" t="s">
        <v>1528</v>
      </c>
      <c r="E152" s="14" t="str">
        <f>MID($D152,SUM($D$1:D$1),E$1)</f>
        <v>20200514</v>
      </c>
      <c r="F152" s="14" t="str">
        <f>MID($D152,SUM($D$1:E$1),F$1)</f>
        <v>001</v>
      </c>
      <c r="G152" s="25" t="str">
        <f>VLOOKUP(TCOMP[[#This Row],[TIPO4]],TIPOFACT[],3,0)</f>
        <v>FC A</v>
      </c>
      <c r="H152" s="14" t="str">
        <f>MID($D152,SUM($D$1:F$1),H$1)</f>
        <v>00001</v>
      </c>
      <c r="I152" s="14" t="str">
        <f>MID($D152,SUM($D$1:H$1),I$1)</f>
        <v>00000000000000999999</v>
      </c>
      <c r="J152" s="14" t="str">
        <f>MID($D152,SUM($D$1:I$1),J$1)</f>
        <v xml:space="preserve">                </v>
      </c>
      <c r="K152" s="14" t="str">
        <f>MID($D152,SUM($D$1:J$1),K$1)</f>
        <v>80</v>
      </c>
      <c r="L152" s="14" t="str">
        <f>MID($D152,SUM($D$1:K$1),L$1)</f>
        <v>00000000099999999999</v>
      </c>
      <c r="M152" s="14" t="str">
        <f>MID($D152,SUM($D$1:L$1),M$1)</f>
        <v xml:space="preserve">                        Prueba</v>
      </c>
      <c r="N152" s="14" t="str">
        <f>MID($D152,SUM($D$1:M$1),N$1)</f>
        <v>000000000123200</v>
      </c>
      <c r="O152" s="14" t="str">
        <f>MID($D152,SUM($D$1:N$1),O$1)</f>
        <v>000000000002200</v>
      </c>
      <c r="P152" s="29" t="str">
        <f>MID($D152,SUM($D$1:O$1),P$1)</f>
        <v>000000000000000</v>
      </c>
      <c r="Q152" s="29" t="str">
        <f>MID($D152,SUM($D$1:P$1),Q$1)</f>
        <v>000000000000000</v>
      </c>
      <c r="R152" s="29" t="str">
        <f>MID($D152,SUM($D$1:Q$1),R$1)</f>
        <v>000000000000000</v>
      </c>
      <c r="S152" s="29" t="str">
        <f>MID($D152,SUM($D$1:R$1),S$1)</f>
        <v>000000000000000</v>
      </c>
      <c r="T152" s="14" t="str">
        <f>MID($D152,SUM($D$1:S$1),T$1)</f>
        <v>000000000000000</v>
      </c>
      <c r="U152" s="29" t="str">
        <f>MID($D152,SUM($D$1:T$1),U$1)</f>
        <v>000000000000000</v>
      </c>
      <c r="V152" s="14" t="str">
        <f>MID($D152,SUM($D$1:U$1),V$1)</f>
        <v>PES</v>
      </c>
      <c r="W152" s="14" t="str">
        <f>MID($D152,SUM($D$1:V$1),W$1)</f>
        <v>0001000000</v>
      </c>
      <c r="X152" s="14" t="str">
        <f>MID($D152,SUM($D$1:W$1),X$1)</f>
        <v>1</v>
      </c>
      <c r="Y152" s="14" t="str">
        <f>MID($D152,SUM($D$1:X$1),Y$1)</f>
        <v>0</v>
      </c>
      <c r="Z152" s="14" t="str">
        <f>MID($D152,SUM($D$1:Y$1),Z$1)</f>
        <v>000000000021000</v>
      </c>
      <c r="AA152" s="34" t="str">
        <f>MID($D152,SUM($D$1:Z$1),AA$1)</f>
        <v>000000000000000</v>
      </c>
      <c r="AB152" s="14" t="str">
        <f>MID($D152,SUM($D$1:AA$1),AB$1)</f>
        <v>00000000000</v>
      </c>
      <c r="AC152" s="14" t="str">
        <f>MID($D152,SUM($D$1:AB$1),AC$1)</f>
        <v xml:space="preserve">                              </v>
      </c>
      <c r="AD152" s="14" t="str">
        <f>MID($D152,SUM($D$1:AC$1),AD$1)</f>
        <v>000000000000000</v>
      </c>
      <c r="AE152" s="55"/>
      <c r="AF152" s="58" t="str">
        <f>IF(ISBLANK(AE152),TCOMP[[#This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52" s="38" t="str">
        <f>TCOMP[[#This Row],[TIPO5]]</f>
        <v>FC A</v>
      </c>
      <c r="AH152" s="38">
        <f>IF(LEFT(TCOMP[[#This Row],[PV2]],2)="NC",-TCOMP[[#This Row],[CRED FISC COMPUTABLE]]/100,TCOMP[[#This Row],[CRED FISC COMPUTABLE]]/100)</f>
        <v>210</v>
      </c>
      <c r="AI152" s="39">
        <f>IF(LEFT(TCOMP[[#This Row],[PV2]],2)="NC",-TCOMP[[#This Row],[TOTAL]]/100,TCOMP[[#This Row],[TOTAL]]/100)</f>
        <v>1232</v>
      </c>
    </row>
    <row r="153" spans="1:35" x14ac:dyDescent="0.2">
      <c r="A153" s="48">
        <v>149</v>
      </c>
      <c r="B153" s="19">
        <f>IF(COUNTIF(ERROR1[NUM],TCOMP[[#This Row],[UBIC]])&gt;0,1,0)+IF(COUNTIF(ERROR3[NUM],TCOMP[[#This Row],[UBIC]])&gt;0,1,0)*10</f>
        <v>0</v>
      </c>
      <c r="C153" s="19">
        <f>COUNTIFS(TALIC[TIPO2],TCOMP[[#This Row],[TIPO4]],TALIC[PV],TCOMP[[#This Row],[PV]],TALIC[NUM],TCOMP[[#This Row],[NUM]],TALIC[IDENT VEND],TCOMP[[#This Row],[DOC o CUIT]],TALIC[ERR],"&gt;1")</f>
        <v>0</v>
      </c>
      <c r="D153" s="42" t="s">
        <v>1528</v>
      </c>
      <c r="E153" s="14" t="str">
        <f>MID($D153,SUM($D$1:D$1),E$1)</f>
        <v>20200514</v>
      </c>
      <c r="F153" s="14" t="str">
        <f>MID($D153,SUM($D$1:E$1),F$1)</f>
        <v>001</v>
      </c>
      <c r="G153" s="25" t="str">
        <f>VLOOKUP(TCOMP[[#This Row],[TIPO4]],TIPOFACT[],3,0)</f>
        <v>FC A</v>
      </c>
      <c r="H153" s="14" t="str">
        <f>MID($D153,SUM($D$1:F$1),H$1)</f>
        <v>00001</v>
      </c>
      <c r="I153" s="14" t="str">
        <f>MID($D153,SUM($D$1:H$1),I$1)</f>
        <v>00000000000000999999</v>
      </c>
      <c r="J153" s="14" t="str">
        <f>MID($D153,SUM($D$1:I$1),J$1)</f>
        <v xml:space="preserve">                </v>
      </c>
      <c r="K153" s="14" t="str">
        <f>MID($D153,SUM($D$1:J$1),K$1)</f>
        <v>80</v>
      </c>
      <c r="L153" s="14" t="str">
        <f>MID($D153,SUM($D$1:K$1),L$1)</f>
        <v>00000000099999999999</v>
      </c>
      <c r="M153" s="14" t="str">
        <f>MID($D153,SUM($D$1:L$1),M$1)</f>
        <v xml:space="preserve">                        Prueba</v>
      </c>
      <c r="N153" s="14" t="str">
        <f>MID($D153,SUM($D$1:M$1),N$1)</f>
        <v>000000000123200</v>
      </c>
      <c r="O153" s="14" t="str">
        <f>MID($D153,SUM($D$1:N$1),O$1)</f>
        <v>000000000002200</v>
      </c>
      <c r="P153" s="29" t="str">
        <f>MID($D153,SUM($D$1:O$1),P$1)</f>
        <v>000000000000000</v>
      </c>
      <c r="Q153" s="29" t="str">
        <f>MID($D153,SUM($D$1:P$1),Q$1)</f>
        <v>000000000000000</v>
      </c>
      <c r="R153" s="29" t="str">
        <f>MID($D153,SUM($D$1:Q$1),R$1)</f>
        <v>000000000000000</v>
      </c>
      <c r="S153" s="29" t="str">
        <f>MID($D153,SUM($D$1:R$1),S$1)</f>
        <v>000000000000000</v>
      </c>
      <c r="T153" s="14" t="str">
        <f>MID($D153,SUM($D$1:S$1),T$1)</f>
        <v>000000000000000</v>
      </c>
      <c r="U153" s="29" t="str">
        <f>MID($D153,SUM($D$1:T$1),U$1)</f>
        <v>000000000000000</v>
      </c>
      <c r="V153" s="14" t="str">
        <f>MID($D153,SUM($D$1:U$1),V$1)</f>
        <v>PES</v>
      </c>
      <c r="W153" s="14" t="str">
        <f>MID($D153,SUM($D$1:V$1),W$1)</f>
        <v>0001000000</v>
      </c>
      <c r="X153" s="14" t="str">
        <f>MID($D153,SUM($D$1:W$1),X$1)</f>
        <v>1</v>
      </c>
      <c r="Y153" s="14" t="str">
        <f>MID($D153,SUM($D$1:X$1),Y$1)</f>
        <v>0</v>
      </c>
      <c r="Z153" s="14" t="str">
        <f>MID($D153,SUM($D$1:Y$1),Z$1)</f>
        <v>000000000021000</v>
      </c>
      <c r="AA153" s="34" t="str">
        <f>MID($D153,SUM($D$1:Z$1),AA$1)</f>
        <v>000000000000000</v>
      </c>
      <c r="AB153" s="14" t="str">
        <f>MID($D153,SUM($D$1:AA$1),AB$1)</f>
        <v>00000000000</v>
      </c>
      <c r="AC153" s="14" t="str">
        <f>MID($D153,SUM($D$1:AB$1),AC$1)</f>
        <v xml:space="preserve">                              </v>
      </c>
      <c r="AD153" s="14" t="str">
        <f>MID($D153,SUM($D$1:AC$1),AD$1)</f>
        <v>000000000000000</v>
      </c>
      <c r="AE153" s="55"/>
      <c r="AF153" s="58" t="str">
        <f>IF(ISBLANK(AE153),TCOMP[[#This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53" s="38" t="str">
        <f>TCOMP[[#This Row],[TIPO5]]</f>
        <v>FC A</v>
      </c>
      <c r="AH153" s="38">
        <f>IF(LEFT(TCOMP[[#This Row],[PV2]],2)="NC",-TCOMP[[#This Row],[CRED FISC COMPUTABLE]]/100,TCOMP[[#This Row],[CRED FISC COMPUTABLE]]/100)</f>
        <v>210</v>
      </c>
      <c r="AI153" s="39">
        <f>IF(LEFT(TCOMP[[#This Row],[PV2]],2)="NC",-TCOMP[[#This Row],[TOTAL]]/100,TCOMP[[#This Row],[TOTAL]]/100)</f>
        <v>1232</v>
      </c>
    </row>
    <row r="154" spans="1:35" x14ac:dyDescent="0.2">
      <c r="A154" s="48">
        <v>150</v>
      </c>
      <c r="B154" s="19">
        <f>IF(COUNTIF(ERROR1[NUM],TCOMP[[#This Row],[UBIC]])&gt;0,1,0)+IF(COUNTIF(ERROR3[NUM],TCOMP[[#This Row],[UBIC]])&gt;0,1,0)*10</f>
        <v>0</v>
      </c>
      <c r="C154" s="19">
        <f>COUNTIFS(TALIC[TIPO2],TCOMP[[#This Row],[TIPO4]],TALIC[PV],TCOMP[[#This Row],[PV]],TALIC[NUM],TCOMP[[#This Row],[NUM]],TALIC[IDENT VEND],TCOMP[[#This Row],[DOC o CUIT]],TALIC[ERR],"&gt;1")</f>
        <v>0</v>
      </c>
      <c r="D154" s="42" t="s">
        <v>1528</v>
      </c>
      <c r="E154" s="14" t="str">
        <f>MID($D154,SUM($D$1:D$1),E$1)</f>
        <v>20200514</v>
      </c>
      <c r="F154" s="14" t="str">
        <f>MID($D154,SUM($D$1:E$1),F$1)</f>
        <v>001</v>
      </c>
      <c r="G154" s="25" t="str">
        <f>VLOOKUP(TCOMP[[#This Row],[TIPO4]],TIPOFACT[],3,0)</f>
        <v>FC A</v>
      </c>
      <c r="H154" s="14" t="str">
        <f>MID($D154,SUM($D$1:F$1),H$1)</f>
        <v>00001</v>
      </c>
      <c r="I154" s="14" t="str">
        <f>MID($D154,SUM($D$1:H$1),I$1)</f>
        <v>00000000000000999999</v>
      </c>
      <c r="J154" s="14" t="str">
        <f>MID($D154,SUM($D$1:I$1),J$1)</f>
        <v xml:space="preserve">                </v>
      </c>
      <c r="K154" s="14" t="str">
        <f>MID($D154,SUM($D$1:J$1),K$1)</f>
        <v>80</v>
      </c>
      <c r="L154" s="14" t="str">
        <f>MID($D154,SUM($D$1:K$1),L$1)</f>
        <v>00000000099999999999</v>
      </c>
      <c r="M154" s="14" t="str">
        <f>MID($D154,SUM($D$1:L$1),M$1)</f>
        <v xml:space="preserve">                        Prueba</v>
      </c>
      <c r="N154" s="14" t="str">
        <f>MID($D154,SUM($D$1:M$1),N$1)</f>
        <v>000000000123200</v>
      </c>
      <c r="O154" s="14" t="str">
        <f>MID($D154,SUM($D$1:N$1),O$1)</f>
        <v>000000000002200</v>
      </c>
      <c r="P154" s="29" t="str">
        <f>MID($D154,SUM($D$1:O$1),P$1)</f>
        <v>000000000000000</v>
      </c>
      <c r="Q154" s="29" t="str">
        <f>MID($D154,SUM($D$1:P$1),Q$1)</f>
        <v>000000000000000</v>
      </c>
      <c r="R154" s="29" t="str">
        <f>MID($D154,SUM($D$1:Q$1),R$1)</f>
        <v>000000000000000</v>
      </c>
      <c r="S154" s="29" t="str">
        <f>MID($D154,SUM($D$1:R$1),S$1)</f>
        <v>000000000000000</v>
      </c>
      <c r="T154" s="14" t="str">
        <f>MID($D154,SUM($D$1:S$1),T$1)</f>
        <v>000000000000000</v>
      </c>
      <c r="U154" s="29" t="str">
        <f>MID($D154,SUM($D$1:T$1),U$1)</f>
        <v>000000000000000</v>
      </c>
      <c r="V154" s="14" t="str">
        <f>MID($D154,SUM($D$1:U$1),V$1)</f>
        <v>PES</v>
      </c>
      <c r="W154" s="14" t="str">
        <f>MID($D154,SUM($D$1:V$1),W$1)</f>
        <v>0001000000</v>
      </c>
      <c r="X154" s="14" t="str">
        <f>MID($D154,SUM($D$1:W$1),X$1)</f>
        <v>1</v>
      </c>
      <c r="Y154" s="14" t="str">
        <f>MID($D154,SUM($D$1:X$1),Y$1)</f>
        <v>0</v>
      </c>
      <c r="Z154" s="14" t="str">
        <f>MID($D154,SUM($D$1:Y$1),Z$1)</f>
        <v>000000000021000</v>
      </c>
      <c r="AA154" s="34" t="str">
        <f>MID($D154,SUM($D$1:Z$1),AA$1)</f>
        <v>000000000000000</v>
      </c>
      <c r="AB154" s="14" t="str">
        <f>MID($D154,SUM($D$1:AA$1),AB$1)</f>
        <v>00000000000</v>
      </c>
      <c r="AC154" s="14" t="str">
        <f>MID($D154,SUM($D$1:AB$1),AC$1)</f>
        <v xml:space="preserve">                              </v>
      </c>
      <c r="AD154" s="14" t="str">
        <f>MID($D154,SUM($D$1:AC$1),AD$1)</f>
        <v>000000000000000</v>
      </c>
      <c r="AE154" s="55"/>
      <c r="AF154" s="58" t="str">
        <f>IF(ISBLANK(AE154),TCOMP[[#This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54" s="38" t="str">
        <f>TCOMP[[#This Row],[TIPO5]]</f>
        <v>FC A</v>
      </c>
      <c r="AH154" s="38">
        <f>IF(LEFT(TCOMP[[#This Row],[PV2]],2)="NC",-TCOMP[[#This Row],[CRED FISC COMPUTABLE]]/100,TCOMP[[#This Row],[CRED FISC COMPUTABLE]]/100)</f>
        <v>210</v>
      </c>
      <c r="AI154" s="39">
        <f>IF(LEFT(TCOMP[[#This Row],[PV2]],2)="NC",-TCOMP[[#This Row],[TOTAL]]/100,TCOMP[[#This Row],[TOTAL]]/100)</f>
        <v>1232</v>
      </c>
    </row>
    <row r="155" spans="1:35" x14ac:dyDescent="0.2">
      <c r="A155" s="48">
        <v>151</v>
      </c>
      <c r="B155" s="19">
        <f>IF(COUNTIF(ERROR1[NUM],TCOMP[[#This Row],[UBIC]])&gt;0,1,0)+IF(COUNTIF(ERROR3[NUM],TCOMP[[#This Row],[UBIC]])&gt;0,1,0)*10</f>
        <v>0</v>
      </c>
      <c r="C155" s="19">
        <f>COUNTIFS(TALIC[TIPO2],TCOMP[[#This Row],[TIPO4]],TALIC[PV],TCOMP[[#This Row],[PV]],TALIC[NUM],TCOMP[[#This Row],[NUM]],TALIC[IDENT VEND],TCOMP[[#This Row],[DOC o CUIT]],TALIC[ERR],"&gt;1")</f>
        <v>0</v>
      </c>
      <c r="D155" s="42" t="s">
        <v>1528</v>
      </c>
      <c r="E155" s="14" t="str">
        <f>MID($D155,SUM($D$1:D$1),E$1)</f>
        <v>20200514</v>
      </c>
      <c r="F155" s="14" t="str">
        <f>MID($D155,SUM($D$1:E$1),F$1)</f>
        <v>001</v>
      </c>
      <c r="G155" s="25" t="str">
        <f>VLOOKUP(TCOMP[[#This Row],[TIPO4]],TIPOFACT[],3,0)</f>
        <v>FC A</v>
      </c>
      <c r="H155" s="14" t="str">
        <f>MID($D155,SUM($D$1:F$1),H$1)</f>
        <v>00001</v>
      </c>
      <c r="I155" s="14" t="str">
        <f>MID($D155,SUM($D$1:H$1),I$1)</f>
        <v>00000000000000999999</v>
      </c>
      <c r="J155" s="14" t="str">
        <f>MID($D155,SUM($D$1:I$1),J$1)</f>
        <v xml:space="preserve">                </v>
      </c>
      <c r="K155" s="14" t="str">
        <f>MID($D155,SUM($D$1:J$1),K$1)</f>
        <v>80</v>
      </c>
      <c r="L155" s="14" t="str">
        <f>MID($D155,SUM($D$1:K$1),L$1)</f>
        <v>00000000099999999999</v>
      </c>
      <c r="M155" s="14" t="str">
        <f>MID($D155,SUM($D$1:L$1),M$1)</f>
        <v xml:space="preserve">                        Prueba</v>
      </c>
      <c r="N155" s="14" t="str">
        <f>MID($D155,SUM($D$1:M$1),N$1)</f>
        <v>000000000123200</v>
      </c>
      <c r="O155" s="14" t="str">
        <f>MID($D155,SUM($D$1:N$1),O$1)</f>
        <v>000000000002200</v>
      </c>
      <c r="P155" s="29" t="str">
        <f>MID($D155,SUM($D$1:O$1),P$1)</f>
        <v>000000000000000</v>
      </c>
      <c r="Q155" s="29" t="str">
        <f>MID($D155,SUM($D$1:P$1),Q$1)</f>
        <v>000000000000000</v>
      </c>
      <c r="R155" s="29" t="str">
        <f>MID($D155,SUM($D$1:Q$1),R$1)</f>
        <v>000000000000000</v>
      </c>
      <c r="S155" s="29" t="str">
        <f>MID($D155,SUM($D$1:R$1),S$1)</f>
        <v>000000000000000</v>
      </c>
      <c r="T155" s="14" t="str">
        <f>MID($D155,SUM($D$1:S$1),T$1)</f>
        <v>000000000000000</v>
      </c>
      <c r="U155" s="29" t="str">
        <f>MID($D155,SUM($D$1:T$1),U$1)</f>
        <v>000000000000000</v>
      </c>
      <c r="V155" s="14" t="str">
        <f>MID($D155,SUM($D$1:U$1),V$1)</f>
        <v>PES</v>
      </c>
      <c r="W155" s="14" t="str">
        <f>MID($D155,SUM($D$1:V$1),W$1)</f>
        <v>0001000000</v>
      </c>
      <c r="X155" s="14" t="str">
        <f>MID($D155,SUM($D$1:W$1),X$1)</f>
        <v>1</v>
      </c>
      <c r="Y155" s="14" t="str">
        <f>MID($D155,SUM($D$1:X$1),Y$1)</f>
        <v>0</v>
      </c>
      <c r="Z155" s="14" t="str">
        <f>MID($D155,SUM($D$1:Y$1),Z$1)</f>
        <v>000000000021000</v>
      </c>
      <c r="AA155" s="34" t="str">
        <f>MID($D155,SUM($D$1:Z$1),AA$1)</f>
        <v>000000000000000</v>
      </c>
      <c r="AB155" s="14" t="str">
        <f>MID($D155,SUM($D$1:AA$1),AB$1)</f>
        <v>00000000000</v>
      </c>
      <c r="AC155" s="14" t="str">
        <f>MID($D155,SUM($D$1:AB$1),AC$1)</f>
        <v xml:space="preserve">                              </v>
      </c>
      <c r="AD155" s="14" t="str">
        <f>MID($D155,SUM($D$1:AC$1),AD$1)</f>
        <v>000000000000000</v>
      </c>
      <c r="AE155" s="55"/>
      <c r="AF155" s="58" t="str">
        <f>IF(ISBLANK(AE155),TCOMP[[#This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55" s="38" t="str">
        <f>TCOMP[[#This Row],[TIPO5]]</f>
        <v>FC A</v>
      </c>
      <c r="AH155" s="38">
        <f>IF(LEFT(TCOMP[[#This Row],[PV2]],2)="NC",-TCOMP[[#This Row],[CRED FISC COMPUTABLE]]/100,TCOMP[[#This Row],[CRED FISC COMPUTABLE]]/100)</f>
        <v>210</v>
      </c>
      <c r="AI155" s="39">
        <f>IF(LEFT(TCOMP[[#This Row],[PV2]],2)="NC",-TCOMP[[#This Row],[TOTAL]]/100,TCOMP[[#This Row],[TOTAL]]/100)</f>
        <v>1232</v>
      </c>
    </row>
    <row r="156" spans="1:35" x14ac:dyDescent="0.2">
      <c r="A156" s="48">
        <v>152</v>
      </c>
      <c r="B156" s="19">
        <f>IF(COUNTIF(ERROR1[NUM],TCOMP[[#This Row],[UBIC]])&gt;0,1,0)+IF(COUNTIF(ERROR3[NUM],TCOMP[[#This Row],[UBIC]])&gt;0,1,0)*10</f>
        <v>0</v>
      </c>
      <c r="C156" s="19">
        <f>COUNTIFS(TALIC[TIPO2],TCOMP[[#This Row],[TIPO4]],TALIC[PV],TCOMP[[#This Row],[PV]],TALIC[NUM],TCOMP[[#This Row],[NUM]],TALIC[IDENT VEND],TCOMP[[#This Row],[DOC o CUIT]],TALIC[ERR],"&gt;1")</f>
        <v>0</v>
      </c>
      <c r="D156" s="42" t="s">
        <v>1528</v>
      </c>
      <c r="E156" s="14" t="str">
        <f>MID($D156,SUM($D$1:D$1),E$1)</f>
        <v>20200514</v>
      </c>
      <c r="F156" s="14" t="str">
        <f>MID($D156,SUM($D$1:E$1),F$1)</f>
        <v>001</v>
      </c>
      <c r="G156" s="25" t="str">
        <f>VLOOKUP(TCOMP[[#This Row],[TIPO4]],TIPOFACT[],3,0)</f>
        <v>FC A</v>
      </c>
      <c r="H156" s="14" t="str">
        <f>MID($D156,SUM($D$1:F$1),H$1)</f>
        <v>00001</v>
      </c>
      <c r="I156" s="14" t="str">
        <f>MID($D156,SUM($D$1:H$1),I$1)</f>
        <v>00000000000000999999</v>
      </c>
      <c r="J156" s="14" t="str">
        <f>MID($D156,SUM($D$1:I$1),J$1)</f>
        <v xml:space="preserve">                </v>
      </c>
      <c r="K156" s="14" t="str">
        <f>MID($D156,SUM($D$1:J$1),K$1)</f>
        <v>80</v>
      </c>
      <c r="L156" s="14" t="str">
        <f>MID($D156,SUM($D$1:K$1),L$1)</f>
        <v>00000000099999999999</v>
      </c>
      <c r="M156" s="14" t="str">
        <f>MID($D156,SUM($D$1:L$1),M$1)</f>
        <v xml:space="preserve">                        Prueba</v>
      </c>
      <c r="N156" s="14" t="str">
        <f>MID($D156,SUM($D$1:M$1),N$1)</f>
        <v>000000000123200</v>
      </c>
      <c r="O156" s="14" t="str">
        <f>MID($D156,SUM($D$1:N$1),O$1)</f>
        <v>000000000002200</v>
      </c>
      <c r="P156" s="29" t="str">
        <f>MID($D156,SUM($D$1:O$1),P$1)</f>
        <v>000000000000000</v>
      </c>
      <c r="Q156" s="29" t="str">
        <f>MID($D156,SUM($D$1:P$1),Q$1)</f>
        <v>000000000000000</v>
      </c>
      <c r="R156" s="29" t="str">
        <f>MID($D156,SUM($D$1:Q$1),R$1)</f>
        <v>000000000000000</v>
      </c>
      <c r="S156" s="29" t="str">
        <f>MID($D156,SUM($D$1:R$1),S$1)</f>
        <v>000000000000000</v>
      </c>
      <c r="T156" s="14" t="str">
        <f>MID($D156,SUM($D$1:S$1),T$1)</f>
        <v>000000000000000</v>
      </c>
      <c r="U156" s="29" t="str">
        <f>MID($D156,SUM($D$1:T$1),U$1)</f>
        <v>000000000000000</v>
      </c>
      <c r="V156" s="14" t="str">
        <f>MID($D156,SUM($D$1:U$1),V$1)</f>
        <v>PES</v>
      </c>
      <c r="W156" s="14" t="str">
        <f>MID($D156,SUM($D$1:V$1),W$1)</f>
        <v>0001000000</v>
      </c>
      <c r="X156" s="14" t="str">
        <f>MID($D156,SUM($D$1:W$1),X$1)</f>
        <v>1</v>
      </c>
      <c r="Y156" s="14" t="str">
        <f>MID($D156,SUM($D$1:X$1),Y$1)</f>
        <v>0</v>
      </c>
      <c r="Z156" s="14" t="str">
        <f>MID($D156,SUM($D$1:Y$1),Z$1)</f>
        <v>000000000021000</v>
      </c>
      <c r="AA156" s="34" t="str">
        <f>MID($D156,SUM($D$1:Z$1),AA$1)</f>
        <v>000000000000000</v>
      </c>
      <c r="AB156" s="14" t="str">
        <f>MID($D156,SUM($D$1:AA$1),AB$1)</f>
        <v>00000000000</v>
      </c>
      <c r="AC156" s="14" t="str">
        <f>MID($D156,SUM($D$1:AB$1),AC$1)</f>
        <v xml:space="preserve">                              </v>
      </c>
      <c r="AD156" s="14" t="str">
        <f>MID($D156,SUM($D$1:AC$1),AD$1)</f>
        <v>000000000000000</v>
      </c>
      <c r="AE156" s="55"/>
      <c r="AF156" s="58" t="str">
        <f>IF(ISBLANK(AE156),TCOMP[[#This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56" s="38" t="str">
        <f>TCOMP[[#This Row],[TIPO5]]</f>
        <v>FC A</v>
      </c>
      <c r="AH156" s="38">
        <f>IF(LEFT(TCOMP[[#This Row],[PV2]],2)="NC",-TCOMP[[#This Row],[CRED FISC COMPUTABLE]]/100,TCOMP[[#This Row],[CRED FISC COMPUTABLE]]/100)</f>
        <v>210</v>
      </c>
      <c r="AI156" s="39">
        <f>IF(LEFT(TCOMP[[#This Row],[PV2]],2)="NC",-TCOMP[[#This Row],[TOTAL]]/100,TCOMP[[#This Row],[TOTAL]]/100)</f>
        <v>1232</v>
      </c>
    </row>
    <row r="157" spans="1:35" x14ac:dyDescent="0.2">
      <c r="A157" s="48">
        <v>153</v>
      </c>
      <c r="B157" s="19">
        <f>IF(COUNTIF(ERROR1[NUM],TCOMP[[#This Row],[UBIC]])&gt;0,1,0)+IF(COUNTIF(ERROR3[NUM],TCOMP[[#This Row],[UBIC]])&gt;0,1,0)*10</f>
        <v>0</v>
      </c>
      <c r="C157" s="19">
        <f>COUNTIFS(TALIC[TIPO2],TCOMP[[#This Row],[TIPO4]],TALIC[PV],TCOMP[[#This Row],[PV]],TALIC[NUM],TCOMP[[#This Row],[NUM]],TALIC[IDENT VEND],TCOMP[[#This Row],[DOC o CUIT]],TALIC[ERR],"&gt;1")</f>
        <v>0</v>
      </c>
      <c r="D157" s="42" t="s">
        <v>1528</v>
      </c>
      <c r="E157" s="14" t="str">
        <f>MID($D157,SUM($D$1:D$1),E$1)</f>
        <v>20200514</v>
      </c>
      <c r="F157" s="14" t="str">
        <f>MID($D157,SUM($D$1:E$1),F$1)</f>
        <v>001</v>
      </c>
      <c r="G157" s="25" t="str">
        <f>VLOOKUP(TCOMP[[#This Row],[TIPO4]],TIPOFACT[],3,0)</f>
        <v>FC A</v>
      </c>
      <c r="H157" s="14" t="str">
        <f>MID($D157,SUM($D$1:F$1),H$1)</f>
        <v>00001</v>
      </c>
      <c r="I157" s="14" t="str">
        <f>MID($D157,SUM($D$1:H$1),I$1)</f>
        <v>00000000000000999999</v>
      </c>
      <c r="J157" s="14" t="str">
        <f>MID($D157,SUM($D$1:I$1),J$1)</f>
        <v xml:space="preserve">                </v>
      </c>
      <c r="K157" s="14" t="str">
        <f>MID($D157,SUM($D$1:J$1),K$1)</f>
        <v>80</v>
      </c>
      <c r="L157" s="14" t="str">
        <f>MID($D157,SUM($D$1:K$1),L$1)</f>
        <v>00000000099999999999</v>
      </c>
      <c r="M157" s="14" t="str">
        <f>MID($D157,SUM($D$1:L$1),M$1)</f>
        <v xml:space="preserve">                        Prueba</v>
      </c>
      <c r="N157" s="14" t="str">
        <f>MID($D157,SUM($D$1:M$1),N$1)</f>
        <v>000000000123200</v>
      </c>
      <c r="O157" s="14" t="str">
        <f>MID($D157,SUM($D$1:N$1),O$1)</f>
        <v>000000000002200</v>
      </c>
      <c r="P157" s="29" t="str">
        <f>MID($D157,SUM($D$1:O$1),P$1)</f>
        <v>000000000000000</v>
      </c>
      <c r="Q157" s="29" t="str">
        <f>MID($D157,SUM($D$1:P$1),Q$1)</f>
        <v>000000000000000</v>
      </c>
      <c r="R157" s="29" t="str">
        <f>MID($D157,SUM($D$1:Q$1),R$1)</f>
        <v>000000000000000</v>
      </c>
      <c r="S157" s="29" t="str">
        <f>MID($D157,SUM($D$1:R$1),S$1)</f>
        <v>000000000000000</v>
      </c>
      <c r="T157" s="14" t="str">
        <f>MID($D157,SUM($D$1:S$1),T$1)</f>
        <v>000000000000000</v>
      </c>
      <c r="U157" s="29" t="str">
        <f>MID($D157,SUM($D$1:T$1),U$1)</f>
        <v>000000000000000</v>
      </c>
      <c r="V157" s="14" t="str">
        <f>MID($D157,SUM($D$1:U$1),V$1)</f>
        <v>PES</v>
      </c>
      <c r="W157" s="14" t="str">
        <f>MID($D157,SUM($D$1:V$1),W$1)</f>
        <v>0001000000</v>
      </c>
      <c r="X157" s="14" t="str">
        <f>MID($D157,SUM($D$1:W$1),X$1)</f>
        <v>1</v>
      </c>
      <c r="Y157" s="14" t="str">
        <f>MID($D157,SUM($D$1:X$1),Y$1)</f>
        <v>0</v>
      </c>
      <c r="Z157" s="14" t="str">
        <f>MID($D157,SUM($D$1:Y$1),Z$1)</f>
        <v>000000000021000</v>
      </c>
      <c r="AA157" s="34" t="str">
        <f>MID($D157,SUM($D$1:Z$1),AA$1)</f>
        <v>000000000000000</v>
      </c>
      <c r="AB157" s="14" t="str">
        <f>MID($D157,SUM($D$1:AA$1),AB$1)</f>
        <v>00000000000</v>
      </c>
      <c r="AC157" s="14" t="str">
        <f>MID($D157,SUM($D$1:AB$1),AC$1)</f>
        <v xml:space="preserve">                              </v>
      </c>
      <c r="AD157" s="14" t="str">
        <f>MID($D157,SUM($D$1:AC$1),AD$1)</f>
        <v>000000000000000</v>
      </c>
      <c r="AE157" s="55"/>
      <c r="AF157" s="58" t="str">
        <f>IF(ISBLANK(AE157),TCOMP[[#This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57" s="38" t="str">
        <f>TCOMP[[#This Row],[TIPO5]]</f>
        <v>FC A</v>
      </c>
      <c r="AH157" s="38">
        <f>IF(LEFT(TCOMP[[#This Row],[PV2]],2)="NC",-TCOMP[[#This Row],[CRED FISC COMPUTABLE]]/100,TCOMP[[#This Row],[CRED FISC COMPUTABLE]]/100)</f>
        <v>210</v>
      </c>
      <c r="AI157" s="39">
        <f>IF(LEFT(TCOMP[[#This Row],[PV2]],2)="NC",-TCOMP[[#This Row],[TOTAL]]/100,TCOMP[[#This Row],[TOTAL]]/100)</f>
        <v>1232</v>
      </c>
    </row>
    <row r="158" spans="1:35" x14ac:dyDescent="0.2">
      <c r="A158" s="48">
        <v>154</v>
      </c>
      <c r="B158" s="19">
        <f>IF(COUNTIF(ERROR1[NUM],TCOMP[[#This Row],[UBIC]])&gt;0,1,0)+IF(COUNTIF(ERROR3[NUM],TCOMP[[#This Row],[UBIC]])&gt;0,1,0)*10</f>
        <v>0</v>
      </c>
      <c r="C158" s="19">
        <f>COUNTIFS(TALIC[TIPO2],TCOMP[[#This Row],[TIPO4]],TALIC[PV],TCOMP[[#This Row],[PV]],TALIC[NUM],TCOMP[[#This Row],[NUM]],TALIC[IDENT VEND],TCOMP[[#This Row],[DOC o CUIT]],TALIC[ERR],"&gt;1")</f>
        <v>0</v>
      </c>
      <c r="D158" s="42" t="s">
        <v>1528</v>
      </c>
      <c r="E158" s="14" t="str">
        <f>MID($D158,SUM($D$1:D$1),E$1)</f>
        <v>20200514</v>
      </c>
      <c r="F158" s="14" t="str">
        <f>MID($D158,SUM($D$1:E$1),F$1)</f>
        <v>001</v>
      </c>
      <c r="G158" s="25" t="str">
        <f>VLOOKUP(TCOMP[[#This Row],[TIPO4]],TIPOFACT[],3,0)</f>
        <v>FC A</v>
      </c>
      <c r="H158" s="14" t="str">
        <f>MID($D158,SUM($D$1:F$1),H$1)</f>
        <v>00001</v>
      </c>
      <c r="I158" s="14" t="str">
        <f>MID($D158,SUM($D$1:H$1),I$1)</f>
        <v>00000000000000999999</v>
      </c>
      <c r="J158" s="14" t="str">
        <f>MID($D158,SUM($D$1:I$1),J$1)</f>
        <v xml:space="preserve">                </v>
      </c>
      <c r="K158" s="14" t="str">
        <f>MID($D158,SUM($D$1:J$1),K$1)</f>
        <v>80</v>
      </c>
      <c r="L158" s="14" t="str">
        <f>MID($D158,SUM($D$1:K$1),L$1)</f>
        <v>00000000099999999999</v>
      </c>
      <c r="M158" s="14" t="str">
        <f>MID($D158,SUM($D$1:L$1),M$1)</f>
        <v xml:space="preserve">                        Prueba</v>
      </c>
      <c r="N158" s="14" t="str">
        <f>MID($D158,SUM($D$1:M$1),N$1)</f>
        <v>000000000123200</v>
      </c>
      <c r="O158" s="14" t="str">
        <f>MID($D158,SUM($D$1:N$1),O$1)</f>
        <v>000000000002200</v>
      </c>
      <c r="P158" s="29" t="str">
        <f>MID($D158,SUM($D$1:O$1),P$1)</f>
        <v>000000000000000</v>
      </c>
      <c r="Q158" s="29" t="str">
        <f>MID($D158,SUM($D$1:P$1),Q$1)</f>
        <v>000000000000000</v>
      </c>
      <c r="R158" s="29" t="str">
        <f>MID($D158,SUM($D$1:Q$1),R$1)</f>
        <v>000000000000000</v>
      </c>
      <c r="S158" s="29" t="str">
        <f>MID($D158,SUM($D$1:R$1),S$1)</f>
        <v>000000000000000</v>
      </c>
      <c r="T158" s="14" t="str">
        <f>MID($D158,SUM($D$1:S$1),T$1)</f>
        <v>000000000000000</v>
      </c>
      <c r="U158" s="29" t="str">
        <f>MID($D158,SUM($D$1:T$1),U$1)</f>
        <v>000000000000000</v>
      </c>
      <c r="V158" s="14" t="str">
        <f>MID($D158,SUM($D$1:U$1),V$1)</f>
        <v>PES</v>
      </c>
      <c r="W158" s="14" t="str">
        <f>MID($D158,SUM($D$1:V$1),W$1)</f>
        <v>0001000000</v>
      </c>
      <c r="X158" s="14" t="str">
        <f>MID($D158,SUM($D$1:W$1),X$1)</f>
        <v>1</v>
      </c>
      <c r="Y158" s="14" t="str">
        <f>MID($D158,SUM($D$1:X$1),Y$1)</f>
        <v>0</v>
      </c>
      <c r="Z158" s="14" t="str">
        <f>MID($D158,SUM($D$1:Y$1),Z$1)</f>
        <v>000000000021000</v>
      </c>
      <c r="AA158" s="34" t="str">
        <f>MID($D158,SUM($D$1:Z$1),AA$1)</f>
        <v>000000000000000</v>
      </c>
      <c r="AB158" s="14" t="str">
        <f>MID($D158,SUM($D$1:AA$1),AB$1)</f>
        <v>00000000000</v>
      </c>
      <c r="AC158" s="14" t="str">
        <f>MID($D158,SUM($D$1:AB$1),AC$1)</f>
        <v xml:space="preserve">                              </v>
      </c>
      <c r="AD158" s="14" t="str">
        <f>MID($D158,SUM($D$1:AC$1),AD$1)</f>
        <v>000000000000000</v>
      </c>
      <c r="AE158" s="55"/>
      <c r="AF158" s="58" t="str">
        <f>IF(ISBLANK(AE158),TCOMP[[#This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58" s="38" t="str">
        <f>TCOMP[[#This Row],[TIPO5]]</f>
        <v>FC A</v>
      </c>
      <c r="AH158" s="38">
        <f>IF(LEFT(TCOMP[[#This Row],[PV2]],2)="NC",-TCOMP[[#This Row],[CRED FISC COMPUTABLE]]/100,TCOMP[[#This Row],[CRED FISC COMPUTABLE]]/100)</f>
        <v>210</v>
      </c>
      <c r="AI158" s="39">
        <f>IF(LEFT(TCOMP[[#This Row],[PV2]],2)="NC",-TCOMP[[#This Row],[TOTAL]]/100,TCOMP[[#This Row],[TOTAL]]/100)</f>
        <v>1232</v>
      </c>
    </row>
    <row r="159" spans="1:35" x14ac:dyDescent="0.2">
      <c r="A159" s="48">
        <v>155</v>
      </c>
      <c r="B159" s="19">
        <f>IF(COUNTIF(ERROR1[NUM],TCOMP[[#This Row],[UBIC]])&gt;0,1,0)+IF(COUNTIF(ERROR3[NUM],TCOMP[[#This Row],[UBIC]])&gt;0,1,0)*10</f>
        <v>0</v>
      </c>
      <c r="C159" s="19">
        <f>COUNTIFS(TALIC[TIPO2],TCOMP[[#This Row],[TIPO4]],TALIC[PV],TCOMP[[#This Row],[PV]],TALIC[NUM],TCOMP[[#This Row],[NUM]],TALIC[IDENT VEND],TCOMP[[#This Row],[DOC o CUIT]],TALIC[ERR],"&gt;1")</f>
        <v>0</v>
      </c>
      <c r="D159" s="42" t="s">
        <v>1528</v>
      </c>
      <c r="E159" s="14" t="str">
        <f>MID($D159,SUM($D$1:D$1),E$1)</f>
        <v>20200514</v>
      </c>
      <c r="F159" s="14" t="str">
        <f>MID($D159,SUM($D$1:E$1),F$1)</f>
        <v>001</v>
      </c>
      <c r="G159" s="25" t="str">
        <f>VLOOKUP(TCOMP[[#This Row],[TIPO4]],TIPOFACT[],3,0)</f>
        <v>FC A</v>
      </c>
      <c r="H159" s="14" t="str">
        <f>MID($D159,SUM($D$1:F$1),H$1)</f>
        <v>00001</v>
      </c>
      <c r="I159" s="14" t="str">
        <f>MID($D159,SUM($D$1:H$1),I$1)</f>
        <v>00000000000000999999</v>
      </c>
      <c r="J159" s="14" t="str">
        <f>MID($D159,SUM($D$1:I$1),J$1)</f>
        <v xml:space="preserve">                </v>
      </c>
      <c r="K159" s="14" t="str">
        <f>MID($D159,SUM($D$1:J$1),K$1)</f>
        <v>80</v>
      </c>
      <c r="L159" s="14" t="str">
        <f>MID($D159,SUM($D$1:K$1),L$1)</f>
        <v>00000000099999999999</v>
      </c>
      <c r="M159" s="14" t="str">
        <f>MID($D159,SUM($D$1:L$1),M$1)</f>
        <v xml:space="preserve">                        Prueba</v>
      </c>
      <c r="N159" s="14" t="str">
        <f>MID($D159,SUM($D$1:M$1),N$1)</f>
        <v>000000000123200</v>
      </c>
      <c r="O159" s="14" t="str">
        <f>MID($D159,SUM($D$1:N$1),O$1)</f>
        <v>000000000002200</v>
      </c>
      <c r="P159" s="29" t="str">
        <f>MID($D159,SUM($D$1:O$1),P$1)</f>
        <v>000000000000000</v>
      </c>
      <c r="Q159" s="29" t="str">
        <f>MID($D159,SUM($D$1:P$1),Q$1)</f>
        <v>000000000000000</v>
      </c>
      <c r="R159" s="29" t="str">
        <f>MID($D159,SUM($D$1:Q$1),R$1)</f>
        <v>000000000000000</v>
      </c>
      <c r="S159" s="29" t="str">
        <f>MID($D159,SUM($D$1:R$1),S$1)</f>
        <v>000000000000000</v>
      </c>
      <c r="T159" s="14" t="str">
        <f>MID($D159,SUM($D$1:S$1),T$1)</f>
        <v>000000000000000</v>
      </c>
      <c r="U159" s="29" t="str">
        <f>MID($D159,SUM($D$1:T$1),U$1)</f>
        <v>000000000000000</v>
      </c>
      <c r="V159" s="14" t="str">
        <f>MID($D159,SUM($D$1:U$1),V$1)</f>
        <v>PES</v>
      </c>
      <c r="W159" s="14" t="str">
        <f>MID($D159,SUM($D$1:V$1),W$1)</f>
        <v>0001000000</v>
      </c>
      <c r="X159" s="14" t="str">
        <f>MID($D159,SUM($D$1:W$1),X$1)</f>
        <v>1</v>
      </c>
      <c r="Y159" s="14" t="str">
        <f>MID($D159,SUM($D$1:X$1),Y$1)</f>
        <v>0</v>
      </c>
      <c r="Z159" s="14" t="str">
        <f>MID($D159,SUM($D$1:Y$1),Z$1)</f>
        <v>000000000021000</v>
      </c>
      <c r="AA159" s="34" t="str">
        <f>MID($D159,SUM($D$1:Z$1),AA$1)</f>
        <v>000000000000000</v>
      </c>
      <c r="AB159" s="14" t="str">
        <f>MID($D159,SUM($D$1:AA$1),AB$1)</f>
        <v>00000000000</v>
      </c>
      <c r="AC159" s="14" t="str">
        <f>MID($D159,SUM($D$1:AB$1),AC$1)</f>
        <v xml:space="preserve">                              </v>
      </c>
      <c r="AD159" s="14" t="str">
        <f>MID($D159,SUM($D$1:AC$1),AD$1)</f>
        <v>000000000000000</v>
      </c>
      <c r="AE159" s="55"/>
      <c r="AF159" s="58" t="str">
        <f>IF(ISBLANK(AE159),TCOMP[[#This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59" s="38" t="str">
        <f>TCOMP[[#This Row],[TIPO5]]</f>
        <v>FC A</v>
      </c>
      <c r="AH159" s="38">
        <f>IF(LEFT(TCOMP[[#This Row],[PV2]],2)="NC",-TCOMP[[#This Row],[CRED FISC COMPUTABLE]]/100,TCOMP[[#This Row],[CRED FISC COMPUTABLE]]/100)</f>
        <v>210</v>
      </c>
      <c r="AI159" s="39">
        <f>IF(LEFT(TCOMP[[#This Row],[PV2]],2)="NC",-TCOMP[[#This Row],[TOTAL]]/100,TCOMP[[#This Row],[TOTAL]]/100)</f>
        <v>1232</v>
      </c>
    </row>
    <row r="160" spans="1:35" x14ac:dyDescent="0.2">
      <c r="A160" s="48">
        <v>156</v>
      </c>
      <c r="B160" s="19">
        <f>IF(COUNTIF(ERROR1[NUM],TCOMP[[#This Row],[UBIC]])&gt;0,1,0)+IF(COUNTIF(ERROR3[NUM],TCOMP[[#This Row],[UBIC]])&gt;0,1,0)*10</f>
        <v>0</v>
      </c>
      <c r="C160" s="19">
        <f>COUNTIFS(TALIC[TIPO2],TCOMP[[#This Row],[TIPO4]],TALIC[PV],TCOMP[[#This Row],[PV]],TALIC[NUM],TCOMP[[#This Row],[NUM]],TALIC[IDENT VEND],TCOMP[[#This Row],[DOC o CUIT]],TALIC[ERR],"&gt;1")</f>
        <v>0</v>
      </c>
      <c r="D160" s="42" t="s">
        <v>1528</v>
      </c>
      <c r="E160" s="14" t="str">
        <f>MID($D160,SUM($D$1:D$1),E$1)</f>
        <v>20200514</v>
      </c>
      <c r="F160" s="14" t="str">
        <f>MID($D160,SUM($D$1:E$1),F$1)</f>
        <v>001</v>
      </c>
      <c r="G160" s="25" t="str">
        <f>VLOOKUP(TCOMP[[#This Row],[TIPO4]],TIPOFACT[],3,0)</f>
        <v>FC A</v>
      </c>
      <c r="H160" s="14" t="str">
        <f>MID($D160,SUM($D$1:F$1),H$1)</f>
        <v>00001</v>
      </c>
      <c r="I160" s="14" t="str">
        <f>MID($D160,SUM($D$1:H$1),I$1)</f>
        <v>00000000000000999999</v>
      </c>
      <c r="J160" s="14" t="str">
        <f>MID($D160,SUM($D$1:I$1),J$1)</f>
        <v xml:space="preserve">                </v>
      </c>
      <c r="K160" s="14" t="str">
        <f>MID($D160,SUM($D$1:J$1),K$1)</f>
        <v>80</v>
      </c>
      <c r="L160" s="14" t="str">
        <f>MID($D160,SUM($D$1:K$1),L$1)</f>
        <v>00000000099999999999</v>
      </c>
      <c r="M160" s="14" t="str">
        <f>MID($D160,SUM($D$1:L$1),M$1)</f>
        <v xml:space="preserve">                        Prueba</v>
      </c>
      <c r="N160" s="14" t="str">
        <f>MID($D160,SUM($D$1:M$1),N$1)</f>
        <v>000000000123200</v>
      </c>
      <c r="O160" s="14" t="str">
        <f>MID($D160,SUM($D$1:N$1),O$1)</f>
        <v>000000000002200</v>
      </c>
      <c r="P160" s="29" t="str">
        <f>MID($D160,SUM($D$1:O$1),P$1)</f>
        <v>000000000000000</v>
      </c>
      <c r="Q160" s="29" t="str">
        <f>MID($D160,SUM($D$1:P$1),Q$1)</f>
        <v>000000000000000</v>
      </c>
      <c r="R160" s="29" t="str">
        <f>MID($D160,SUM($D$1:Q$1),R$1)</f>
        <v>000000000000000</v>
      </c>
      <c r="S160" s="29" t="str">
        <f>MID($D160,SUM($D$1:R$1),S$1)</f>
        <v>000000000000000</v>
      </c>
      <c r="T160" s="14" t="str">
        <f>MID($D160,SUM($D$1:S$1),T$1)</f>
        <v>000000000000000</v>
      </c>
      <c r="U160" s="29" t="str">
        <f>MID($D160,SUM($D$1:T$1),U$1)</f>
        <v>000000000000000</v>
      </c>
      <c r="V160" s="14" t="str">
        <f>MID($D160,SUM($D$1:U$1),V$1)</f>
        <v>PES</v>
      </c>
      <c r="W160" s="14" t="str">
        <f>MID($D160,SUM($D$1:V$1),W$1)</f>
        <v>0001000000</v>
      </c>
      <c r="X160" s="14" t="str">
        <f>MID($D160,SUM($D$1:W$1),X$1)</f>
        <v>1</v>
      </c>
      <c r="Y160" s="14" t="str">
        <f>MID($D160,SUM($D$1:X$1),Y$1)</f>
        <v>0</v>
      </c>
      <c r="Z160" s="14" t="str">
        <f>MID($D160,SUM($D$1:Y$1),Z$1)</f>
        <v>000000000021000</v>
      </c>
      <c r="AA160" s="34" t="str">
        <f>MID($D160,SUM($D$1:Z$1),AA$1)</f>
        <v>000000000000000</v>
      </c>
      <c r="AB160" s="14" t="str">
        <f>MID($D160,SUM($D$1:AA$1),AB$1)</f>
        <v>00000000000</v>
      </c>
      <c r="AC160" s="14" t="str">
        <f>MID($D160,SUM($D$1:AB$1),AC$1)</f>
        <v xml:space="preserve">                              </v>
      </c>
      <c r="AD160" s="14" t="str">
        <f>MID($D160,SUM($D$1:AC$1),AD$1)</f>
        <v>000000000000000</v>
      </c>
      <c r="AE160" s="55"/>
      <c r="AF160" s="58" t="str">
        <f>IF(ISBLANK(AE160),TCOMP[[#This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60" s="38" t="str">
        <f>TCOMP[[#This Row],[TIPO5]]</f>
        <v>FC A</v>
      </c>
      <c r="AH160" s="38">
        <f>IF(LEFT(TCOMP[[#This Row],[PV2]],2)="NC",-TCOMP[[#This Row],[CRED FISC COMPUTABLE]]/100,TCOMP[[#This Row],[CRED FISC COMPUTABLE]]/100)</f>
        <v>210</v>
      </c>
      <c r="AI160" s="39">
        <f>IF(LEFT(TCOMP[[#This Row],[PV2]],2)="NC",-TCOMP[[#This Row],[TOTAL]]/100,TCOMP[[#This Row],[TOTAL]]/100)</f>
        <v>1232</v>
      </c>
    </row>
    <row r="161" spans="1:35" x14ac:dyDescent="0.2">
      <c r="A161" s="48">
        <v>157</v>
      </c>
      <c r="B161" s="19">
        <f>IF(COUNTIF(ERROR1[NUM],TCOMP[[#This Row],[UBIC]])&gt;0,1,0)+IF(COUNTIF(ERROR3[NUM],TCOMP[[#This Row],[UBIC]])&gt;0,1,0)*10</f>
        <v>0</v>
      </c>
      <c r="C161" s="19">
        <f>COUNTIFS(TALIC[TIPO2],TCOMP[[#This Row],[TIPO4]],TALIC[PV],TCOMP[[#This Row],[PV]],TALIC[NUM],TCOMP[[#This Row],[NUM]],TALIC[IDENT VEND],TCOMP[[#This Row],[DOC o CUIT]],TALIC[ERR],"&gt;1")</f>
        <v>0</v>
      </c>
      <c r="D161" s="42" t="s">
        <v>1528</v>
      </c>
      <c r="E161" s="14" t="str">
        <f>MID($D161,SUM($D$1:D$1),E$1)</f>
        <v>20200514</v>
      </c>
      <c r="F161" s="14" t="str">
        <f>MID($D161,SUM($D$1:E$1),F$1)</f>
        <v>001</v>
      </c>
      <c r="G161" s="25" t="str">
        <f>VLOOKUP(TCOMP[[#This Row],[TIPO4]],TIPOFACT[],3,0)</f>
        <v>FC A</v>
      </c>
      <c r="H161" s="14" t="str">
        <f>MID($D161,SUM($D$1:F$1),H$1)</f>
        <v>00001</v>
      </c>
      <c r="I161" s="14" t="str">
        <f>MID($D161,SUM($D$1:H$1),I$1)</f>
        <v>00000000000000999999</v>
      </c>
      <c r="J161" s="14" t="str">
        <f>MID($D161,SUM($D$1:I$1),J$1)</f>
        <v xml:space="preserve">                </v>
      </c>
      <c r="K161" s="14" t="str">
        <f>MID($D161,SUM($D$1:J$1),K$1)</f>
        <v>80</v>
      </c>
      <c r="L161" s="14" t="str">
        <f>MID($D161,SUM($D$1:K$1),L$1)</f>
        <v>00000000099999999999</v>
      </c>
      <c r="M161" s="14" t="str">
        <f>MID($D161,SUM($D$1:L$1),M$1)</f>
        <v xml:space="preserve">                        Prueba</v>
      </c>
      <c r="N161" s="14" t="str">
        <f>MID($D161,SUM($D$1:M$1),N$1)</f>
        <v>000000000123200</v>
      </c>
      <c r="O161" s="14" t="str">
        <f>MID($D161,SUM($D$1:N$1),O$1)</f>
        <v>000000000002200</v>
      </c>
      <c r="P161" s="29" t="str">
        <f>MID($D161,SUM($D$1:O$1),P$1)</f>
        <v>000000000000000</v>
      </c>
      <c r="Q161" s="29" t="str">
        <f>MID($D161,SUM($D$1:P$1),Q$1)</f>
        <v>000000000000000</v>
      </c>
      <c r="R161" s="29" t="str">
        <f>MID($D161,SUM($D$1:Q$1),R$1)</f>
        <v>000000000000000</v>
      </c>
      <c r="S161" s="29" t="str">
        <f>MID($D161,SUM($D$1:R$1),S$1)</f>
        <v>000000000000000</v>
      </c>
      <c r="T161" s="14" t="str">
        <f>MID($D161,SUM($D$1:S$1),T$1)</f>
        <v>000000000000000</v>
      </c>
      <c r="U161" s="29" t="str">
        <f>MID($D161,SUM($D$1:T$1),U$1)</f>
        <v>000000000000000</v>
      </c>
      <c r="V161" s="14" t="str">
        <f>MID($D161,SUM($D$1:U$1),V$1)</f>
        <v>PES</v>
      </c>
      <c r="W161" s="14" t="str">
        <f>MID($D161,SUM($D$1:V$1),W$1)</f>
        <v>0001000000</v>
      </c>
      <c r="X161" s="14" t="str">
        <f>MID($D161,SUM($D$1:W$1),X$1)</f>
        <v>1</v>
      </c>
      <c r="Y161" s="14" t="str">
        <f>MID($D161,SUM($D$1:X$1),Y$1)</f>
        <v>0</v>
      </c>
      <c r="Z161" s="14" t="str">
        <f>MID($D161,SUM($D$1:Y$1),Z$1)</f>
        <v>000000000021000</v>
      </c>
      <c r="AA161" s="34" t="str">
        <f>MID($D161,SUM($D$1:Z$1),AA$1)</f>
        <v>000000000000000</v>
      </c>
      <c r="AB161" s="14" t="str">
        <f>MID($D161,SUM($D$1:AA$1),AB$1)</f>
        <v>00000000000</v>
      </c>
      <c r="AC161" s="14" t="str">
        <f>MID($D161,SUM($D$1:AB$1),AC$1)</f>
        <v xml:space="preserve">                              </v>
      </c>
      <c r="AD161" s="14" t="str">
        <f>MID($D161,SUM($D$1:AC$1),AD$1)</f>
        <v>000000000000000</v>
      </c>
      <c r="AE161" s="55"/>
      <c r="AF161" s="58" t="str">
        <f>IF(ISBLANK(AE161),TCOMP[[#This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61" s="38" t="str">
        <f>TCOMP[[#This Row],[TIPO5]]</f>
        <v>FC A</v>
      </c>
      <c r="AH161" s="38">
        <f>IF(LEFT(TCOMP[[#This Row],[PV2]],2)="NC",-TCOMP[[#This Row],[CRED FISC COMPUTABLE]]/100,TCOMP[[#This Row],[CRED FISC COMPUTABLE]]/100)</f>
        <v>210</v>
      </c>
      <c r="AI161" s="39">
        <f>IF(LEFT(TCOMP[[#This Row],[PV2]],2)="NC",-TCOMP[[#This Row],[TOTAL]]/100,TCOMP[[#This Row],[TOTAL]]/100)</f>
        <v>1232</v>
      </c>
    </row>
    <row r="162" spans="1:35" x14ac:dyDescent="0.2">
      <c r="A162" s="48">
        <v>158</v>
      </c>
      <c r="B162" s="19">
        <f>IF(COUNTIF(ERROR1[NUM],TCOMP[[#This Row],[UBIC]])&gt;0,1,0)+IF(COUNTIF(ERROR3[NUM],TCOMP[[#This Row],[UBIC]])&gt;0,1,0)*10</f>
        <v>0</v>
      </c>
      <c r="C162" s="19">
        <f>COUNTIFS(TALIC[TIPO2],TCOMP[[#This Row],[TIPO4]],TALIC[PV],TCOMP[[#This Row],[PV]],TALIC[NUM],TCOMP[[#This Row],[NUM]],TALIC[IDENT VEND],TCOMP[[#This Row],[DOC o CUIT]],TALIC[ERR],"&gt;1")</f>
        <v>0</v>
      </c>
      <c r="D162" s="42" t="s">
        <v>1528</v>
      </c>
      <c r="E162" s="14" t="str">
        <f>MID($D162,SUM($D$1:D$1),E$1)</f>
        <v>20200514</v>
      </c>
      <c r="F162" s="14" t="str">
        <f>MID($D162,SUM($D$1:E$1),F$1)</f>
        <v>001</v>
      </c>
      <c r="G162" s="25" t="str">
        <f>VLOOKUP(TCOMP[[#This Row],[TIPO4]],TIPOFACT[],3,0)</f>
        <v>FC A</v>
      </c>
      <c r="H162" s="14" t="str">
        <f>MID($D162,SUM($D$1:F$1),H$1)</f>
        <v>00001</v>
      </c>
      <c r="I162" s="14" t="str">
        <f>MID($D162,SUM($D$1:H$1),I$1)</f>
        <v>00000000000000999999</v>
      </c>
      <c r="J162" s="14" t="str">
        <f>MID($D162,SUM($D$1:I$1),J$1)</f>
        <v xml:space="preserve">                </v>
      </c>
      <c r="K162" s="14" t="str">
        <f>MID($D162,SUM($D$1:J$1),K$1)</f>
        <v>80</v>
      </c>
      <c r="L162" s="14" t="str">
        <f>MID($D162,SUM($D$1:K$1),L$1)</f>
        <v>00000000099999999999</v>
      </c>
      <c r="M162" s="14" t="str">
        <f>MID($D162,SUM($D$1:L$1),M$1)</f>
        <v xml:space="preserve">                        Prueba</v>
      </c>
      <c r="N162" s="14" t="str">
        <f>MID($D162,SUM($D$1:M$1),N$1)</f>
        <v>000000000123200</v>
      </c>
      <c r="O162" s="14" t="str">
        <f>MID($D162,SUM($D$1:N$1),O$1)</f>
        <v>000000000002200</v>
      </c>
      <c r="P162" s="29" t="str">
        <f>MID($D162,SUM($D$1:O$1),P$1)</f>
        <v>000000000000000</v>
      </c>
      <c r="Q162" s="29" t="str">
        <f>MID($D162,SUM($D$1:P$1),Q$1)</f>
        <v>000000000000000</v>
      </c>
      <c r="R162" s="29" t="str">
        <f>MID($D162,SUM($D$1:Q$1),R$1)</f>
        <v>000000000000000</v>
      </c>
      <c r="S162" s="29" t="str">
        <f>MID($D162,SUM($D$1:R$1),S$1)</f>
        <v>000000000000000</v>
      </c>
      <c r="T162" s="14" t="str">
        <f>MID($D162,SUM($D$1:S$1),T$1)</f>
        <v>000000000000000</v>
      </c>
      <c r="U162" s="29" t="str">
        <f>MID($D162,SUM($D$1:T$1),U$1)</f>
        <v>000000000000000</v>
      </c>
      <c r="V162" s="14" t="str">
        <f>MID($D162,SUM($D$1:U$1),V$1)</f>
        <v>PES</v>
      </c>
      <c r="W162" s="14" t="str">
        <f>MID($D162,SUM($D$1:V$1),W$1)</f>
        <v>0001000000</v>
      </c>
      <c r="X162" s="14" t="str">
        <f>MID($D162,SUM($D$1:W$1),X$1)</f>
        <v>1</v>
      </c>
      <c r="Y162" s="14" t="str">
        <f>MID($D162,SUM($D$1:X$1),Y$1)</f>
        <v>0</v>
      </c>
      <c r="Z162" s="14" t="str">
        <f>MID($D162,SUM($D$1:Y$1),Z$1)</f>
        <v>000000000021000</v>
      </c>
      <c r="AA162" s="34" t="str">
        <f>MID($D162,SUM($D$1:Z$1),AA$1)</f>
        <v>000000000000000</v>
      </c>
      <c r="AB162" s="14" t="str">
        <f>MID($D162,SUM($D$1:AA$1),AB$1)</f>
        <v>00000000000</v>
      </c>
      <c r="AC162" s="14" t="str">
        <f>MID($D162,SUM($D$1:AB$1),AC$1)</f>
        <v xml:space="preserve">                              </v>
      </c>
      <c r="AD162" s="14" t="str">
        <f>MID($D162,SUM($D$1:AC$1),AD$1)</f>
        <v>000000000000000</v>
      </c>
      <c r="AE162" s="55"/>
      <c r="AF162" s="58" t="str">
        <f>IF(ISBLANK(AE162),TCOMP[[#This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62" s="38" t="str">
        <f>TCOMP[[#This Row],[TIPO5]]</f>
        <v>FC A</v>
      </c>
      <c r="AH162" s="38">
        <f>IF(LEFT(TCOMP[[#This Row],[PV2]],2)="NC",-TCOMP[[#This Row],[CRED FISC COMPUTABLE]]/100,TCOMP[[#This Row],[CRED FISC COMPUTABLE]]/100)</f>
        <v>210</v>
      </c>
      <c r="AI162" s="39">
        <f>IF(LEFT(TCOMP[[#This Row],[PV2]],2)="NC",-TCOMP[[#This Row],[TOTAL]]/100,TCOMP[[#This Row],[TOTAL]]/100)</f>
        <v>1232</v>
      </c>
    </row>
    <row r="163" spans="1:35" x14ac:dyDescent="0.2">
      <c r="A163" s="48">
        <v>159</v>
      </c>
      <c r="B163" s="19">
        <f>IF(COUNTIF(ERROR1[NUM],TCOMP[[#This Row],[UBIC]])&gt;0,1,0)+IF(COUNTIF(ERROR3[NUM],TCOMP[[#This Row],[UBIC]])&gt;0,1,0)*10</f>
        <v>0</v>
      </c>
      <c r="C163" s="19">
        <f>COUNTIFS(TALIC[TIPO2],TCOMP[[#This Row],[TIPO4]],TALIC[PV],TCOMP[[#This Row],[PV]],TALIC[NUM],TCOMP[[#This Row],[NUM]],TALIC[IDENT VEND],TCOMP[[#This Row],[DOC o CUIT]],TALIC[ERR],"&gt;1")</f>
        <v>0</v>
      </c>
      <c r="D163" s="42" t="s">
        <v>1528</v>
      </c>
      <c r="E163" s="14" t="str">
        <f>MID($D163,SUM($D$1:D$1),E$1)</f>
        <v>20200514</v>
      </c>
      <c r="F163" s="14" t="str">
        <f>MID($D163,SUM($D$1:E$1),F$1)</f>
        <v>001</v>
      </c>
      <c r="G163" s="25" t="str">
        <f>VLOOKUP(TCOMP[[#This Row],[TIPO4]],TIPOFACT[],3,0)</f>
        <v>FC A</v>
      </c>
      <c r="H163" s="14" t="str">
        <f>MID($D163,SUM($D$1:F$1),H$1)</f>
        <v>00001</v>
      </c>
      <c r="I163" s="14" t="str">
        <f>MID($D163,SUM($D$1:H$1),I$1)</f>
        <v>00000000000000999999</v>
      </c>
      <c r="J163" s="14" t="str">
        <f>MID($D163,SUM($D$1:I$1),J$1)</f>
        <v xml:space="preserve">                </v>
      </c>
      <c r="K163" s="14" t="str">
        <f>MID($D163,SUM($D$1:J$1),K$1)</f>
        <v>80</v>
      </c>
      <c r="L163" s="14" t="str">
        <f>MID($D163,SUM($D$1:K$1),L$1)</f>
        <v>00000000099999999999</v>
      </c>
      <c r="M163" s="14" t="str">
        <f>MID($D163,SUM($D$1:L$1),M$1)</f>
        <v xml:space="preserve">                        Prueba</v>
      </c>
      <c r="N163" s="14" t="str">
        <f>MID($D163,SUM($D$1:M$1),N$1)</f>
        <v>000000000123200</v>
      </c>
      <c r="O163" s="14" t="str">
        <f>MID($D163,SUM($D$1:N$1),O$1)</f>
        <v>000000000002200</v>
      </c>
      <c r="P163" s="29" t="str">
        <f>MID($D163,SUM($D$1:O$1),P$1)</f>
        <v>000000000000000</v>
      </c>
      <c r="Q163" s="29" t="str">
        <f>MID($D163,SUM($D$1:P$1),Q$1)</f>
        <v>000000000000000</v>
      </c>
      <c r="R163" s="29" t="str">
        <f>MID($D163,SUM($D$1:Q$1),R$1)</f>
        <v>000000000000000</v>
      </c>
      <c r="S163" s="29" t="str">
        <f>MID($D163,SUM($D$1:R$1),S$1)</f>
        <v>000000000000000</v>
      </c>
      <c r="T163" s="14" t="str">
        <f>MID($D163,SUM($D$1:S$1),T$1)</f>
        <v>000000000000000</v>
      </c>
      <c r="U163" s="29" t="str">
        <f>MID($D163,SUM($D$1:T$1),U$1)</f>
        <v>000000000000000</v>
      </c>
      <c r="V163" s="14" t="str">
        <f>MID($D163,SUM($D$1:U$1),V$1)</f>
        <v>PES</v>
      </c>
      <c r="W163" s="14" t="str">
        <f>MID($D163,SUM($D$1:V$1),W$1)</f>
        <v>0001000000</v>
      </c>
      <c r="X163" s="14" t="str">
        <f>MID($D163,SUM($D$1:W$1),X$1)</f>
        <v>1</v>
      </c>
      <c r="Y163" s="14" t="str">
        <f>MID($D163,SUM($D$1:X$1),Y$1)</f>
        <v>0</v>
      </c>
      <c r="Z163" s="14" t="str">
        <f>MID($D163,SUM($D$1:Y$1),Z$1)</f>
        <v>000000000021000</v>
      </c>
      <c r="AA163" s="34" t="str">
        <f>MID($D163,SUM($D$1:Z$1),AA$1)</f>
        <v>000000000000000</v>
      </c>
      <c r="AB163" s="14" t="str">
        <f>MID($D163,SUM($D$1:AA$1),AB$1)</f>
        <v>00000000000</v>
      </c>
      <c r="AC163" s="14" t="str">
        <f>MID($D163,SUM($D$1:AB$1),AC$1)</f>
        <v xml:space="preserve">                              </v>
      </c>
      <c r="AD163" s="14" t="str">
        <f>MID($D163,SUM($D$1:AC$1),AD$1)</f>
        <v>000000000000000</v>
      </c>
      <c r="AE163" s="55"/>
      <c r="AF163" s="58" t="str">
        <f>IF(ISBLANK(AE163),TCOMP[[#This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63" s="38" t="str">
        <f>TCOMP[[#This Row],[TIPO5]]</f>
        <v>FC A</v>
      </c>
      <c r="AH163" s="38">
        <f>IF(LEFT(TCOMP[[#This Row],[PV2]],2)="NC",-TCOMP[[#This Row],[CRED FISC COMPUTABLE]]/100,TCOMP[[#This Row],[CRED FISC COMPUTABLE]]/100)</f>
        <v>210</v>
      </c>
      <c r="AI163" s="39">
        <f>IF(LEFT(TCOMP[[#This Row],[PV2]],2)="NC",-TCOMP[[#This Row],[TOTAL]]/100,TCOMP[[#This Row],[TOTAL]]/100)</f>
        <v>1232</v>
      </c>
    </row>
    <row r="164" spans="1:35" x14ac:dyDescent="0.2">
      <c r="A164" s="48">
        <v>160</v>
      </c>
      <c r="B164" s="19">
        <f>IF(COUNTIF(ERROR1[NUM],TCOMP[[#This Row],[UBIC]])&gt;0,1,0)+IF(COUNTIF(ERROR3[NUM],TCOMP[[#This Row],[UBIC]])&gt;0,1,0)*10</f>
        <v>0</v>
      </c>
      <c r="C164" s="19">
        <f>COUNTIFS(TALIC[TIPO2],TCOMP[[#This Row],[TIPO4]],TALIC[PV],TCOMP[[#This Row],[PV]],TALIC[NUM],TCOMP[[#This Row],[NUM]],TALIC[IDENT VEND],TCOMP[[#This Row],[DOC o CUIT]],TALIC[ERR],"&gt;1")</f>
        <v>0</v>
      </c>
      <c r="D164" s="42" t="s">
        <v>1528</v>
      </c>
      <c r="E164" s="14" t="str">
        <f>MID($D164,SUM($D$1:D$1),E$1)</f>
        <v>20200514</v>
      </c>
      <c r="F164" s="14" t="str">
        <f>MID($D164,SUM($D$1:E$1),F$1)</f>
        <v>001</v>
      </c>
      <c r="G164" s="25" t="str">
        <f>VLOOKUP(TCOMP[[#This Row],[TIPO4]],TIPOFACT[],3,0)</f>
        <v>FC A</v>
      </c>
      <c r="H164" s="14" t="str">
        <f>MID($D164,SUM($D$1:F$1),H$1)</f>
        <v>00001</v>
      </c>
      <c r="I164" s="14" t="str">
        <f>MID($D164,SUM($D$1:H$1),I$1)</f>
        <v>00000000000000999999</v>
      </c>
      <c r="J164" s="14" t="str">
        <f>MID($D164,SUM($D$1:I$1),J$1)</f>
        <v xml:space="preserve">                </v>
      </c>
      <c r="K164" s="14" t="str">
        <f>MID($D164,SUM($D$1:J$1),K$1)</f>
        <v>80</v>
      </c>
      <c r="L164" s="14" t="str">
        <f>MID($D164,SUM($D$1:K$1),L$1)</f>
        <v>00000000099999999999</v>
      </c>
      <c r="M164" s="14" t="str">
        <f>MID($D164,SUM($D$1:L$1),M$1)</f>
        <v xml:space="preserve">                        Prueba</v>
      </c>
      <c r="N164" s="14" t="str">
        <f>MID($D164,SUM($D$1:M$1),N$1)</f>
        <v>000000000123200</v>
      </c>
      <c r="O164" s="14" t="str">
        <f>MID($D164,SUM($D$1:N$1),O$1)</f>
        <v>000000000002200</v>
      </c>
      <c r="P164" s="29" t="str">
        <f>MID($D164,SUM($D$1:O$1),P$1)</f>
        <v>000000000000000</v>
      </c>
      <c r="Q164" s="29" t="str">
        <f>MID($D164,SUM($D$1:P$1),Q$1)</f>
        <v>000000000000000</v>
      </c>
      <c r="R164" s="29" t="str">
        <f>MID($D164,SUM($D$1:Q$1),R$1)</f>
        <v>000000000000000</v>
      </c>
      <c r="S164" s="29" t="str">
        <f>MID($D164,SUM($D$1:R$1),S$1)</f>
        <v>000000000000000</v>
      </c>
      <c r="T164" s="14" t="str">
        <f>MID($D164,SUM($D$1:S$1),T$1)</f>
        <v>000000000000000</v>
      </c>
      <c r="U164" s="29" t="str">
        <f>MID($D164,SUM($D$1:T$1),U$1)</f>
        <v>000000000000000</v>
      </c>
      <c r="V164" s="14" t="str">
        <f>MID($D164,SUM($D$1:U$1),V$1)</f>
        <v>PES</v>
      </c>
      <c r="W164" s="14" t="str">
        <f>MID($D164,SUM($D$1:V$1),W$1)</f>
        <v>0001000000</v>
      </c>
      <c r="X164" s="14" t="str">
        <f>MID($D164,SUM($D$1:W$1),X$1)</f>
        <v>1</v>
      </c>
      <c r="Y164" s="14" t="str">
        <f>MID($D164,SUM($D$1:X$1),Y$1)</f>
        <v>0</v>
      </c>
      <c r="Z164" s="14" t="str">
        <f>MID($D164,SUM($D$1:Y$1),Z$1)</f>
        <v>000000000021000</v>
      </c>
      <c r="AA164" s="34" t="str">
        <f>MID($D164,SUM($D$1:Z$1),AA$1)</f>
        <v>000000000000000</v>
      </c>
      <c r="AB164" s="14" t="str">
        <f>MID($D164,SUM($D$1:AA$1),AB$1)</f>
        <v>00000000000</v>
      </c>
      <c r="AC164" s="14" t="str">
        <f>MID($D164,SUM($D$1:AB$1),AC$1)</f>
        <v xml:space="preserve">                              </v>
      </c>
      <c r="AD164" s="14" t="str">
        <f>MID($D164,SUM($D$1:AC$1),AD$1)</f>
        <v>000000000000000</v>
      </c>
      <c r="AE164" s="55"/>
      <c r="AF164" s="58" t="str">
        <f>IF(ISBLANK(AE164),TCOMP[[#This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64" s="38" t="str">
        <f>TCOMP[[#This Row],[TIPO5]]</f>
        <v>FC A</v>
      </c>
      <c r="AH164" s="38">
        <f>IF(LEFT(TCOMP[[#This Row],[PV2]],2)="NC",-TCOMP[[#This Row],[CRED FISC COMPUTABLE]]/100,TCOMP[[#This Row],[CRED FISC COMPUTABLE]]/100)</f>
        <v>210</v>
      </c>
      <c r="AI164" s="39">
        <f>IF(LEFT(TCOMP[[#This Row],[PV2]],2)="NC",-TCOMP[[#This Row],[TOTAL]]/100,TCOMP[[#This Row],[TOTAL]]/100)</f>
        <v>1232</v>
      </c>
    </row>
    <row r="165" spans="1:35" x14ac:dyDescent="0.2">
      <c r="A165" s="48">
        <v>161</v>
      </c>
      <c r="B165" s="19">
        <f>IF(COUNTIF(ERROR1[NUM],TCOMP[[#This Row],[UBIC]])&gt;0,1,0)+IF(COUNTIF(ERROR3[NUM],TCOMP[[#This Row],[UBIC]])&gt;0,1,0)*10</f>
        <v>0</v>
      </c>
      <c r="C165" s="19">
        <f>COUNTIFS(TALIC[TIPO2],TCOMP[[#This Row],[TIPO4]],TALIC[PV],TCOMP[[#This Row],[PV]],TALIC[NUM],TCOMP[[#This Row],[NUM]],TALIC[IDENT VEND],TCOMP[[#This Row],[DOC o CUIT]],TALIC[ERR],"&gt;1")</f>
        <v>0</v>
      </c>
      <c r="D165" s="42" t="s">
        <v>1528</v>
      </c>
      <c r="E165" s="14" t="str">
        <f>MID($D165,SUM($D$1:D$1),E$1)</f>
        <v>20200514</v>
      </c>
      <c r="F165" s="14" t="str">
        <f>MID($D165,SUM($D$1:E$1),F$1)</f>
        <v>001</v>
      </c>
      <c r="G165" s="25" t="str">
        <f>VLOOKUP(TCOMP[[#This Row],[TIPO4]],TIPOFACT[],3,0)</f>
        <v>FC A</v>
      </c>
      <c r="H165" s="14" t="str">
        <f>MID($D165,SUM($D$1:F$1),H$1)</f>
        <v>00001</v>
      </c>
      <c r="I165" s="14" t="str">
        <f>MID($D165,SUM($D$1:H$1),I$1)</f>
        <v>00000000000000999999</v>
      </c>
      <c r="J165" s="14" t="str">
        <f>MID($D165,SUM($D$1:I$1),J$1)</f>
        <v xml:space="preserve">                </v>
      </c>
      <c r="K165" s="14" t="str">
        <f>MID($D165,SUM($D$1:J$1),K$1)</f>
        <v>80</v>
      </c>
      <c r="L165" s="14" t="str">
        <f>MID($D165,SUM($D$1:K$1),L$1)</f>
        <v>00000000099999999999</v>
      </c>
      <c r="M165" s="14" t="str">
        <f>MID($D165,SUM($D$1:L$1),M$1)</f>
        <v xml:space="preserve">                        Prueba</v>
      </c>
      <c r="N165" s="14" t="str">
        <f>MID($D165,SUM($D$1:M$1),N$1)</f>
        <v>000000000123200</v>
      </c>
      <c r="O165" s="14" t="str">
        <f>MID($D165,SUM($D$1:N$1),O$1)</f>
        <v>000000000002200</v>
      </c>
      <c r="P165" s="29" t="str">
        <f>MID($D165,SUM($D$1:O$1),P$1)</f>
        <v>000000000000000</v>
      </c>
      <c r="Q165" s="29" t="str">
        <f>MID($D165,SUM($D$1:P$1),Q$1)</f>
        <v>000000000000000</v>
      </c>
      <c r="R165" s="29" t="str">
        <f>MID($D165,SUM($D$1:Q$1),R$1)</f>
        <v>000000000000000</v>
      </c>
      <c r="S165" s="29" t="str">
        <f>MID($D165,SUM($D$1:R$1),S$1)</f>
        <v>000000000000000</v>
      </c>
      <c r="T165" s="14" t="str">
        <f>MID($D165,SUM($D$1:S$1),T$1)</f>
        <v>000000000000000</v>
      </c>
      <c r="U165" s="29" t="str">
        <f>MID($D165,SUM($D$1:T$1),U$1)</f>
        <v>000000000000000</v>
      </c>
      <c r="V165" s="14" t="str">
        <f>MID($D165,SUM($D$1:U$1),V$1)</f>
        <v>PES</v>
      </c>
      <c r="W165" s="14" t="str">
        <f>MID($D165,SUM($D$1:V$1),W$1)</f>
        <v>0001000000</v>
      </c>
      <c r="X165" s="14" t="str">
        <f>MID($D165,SUM($D$1:W$1),X$1)</f>
        <v>1</v>
      </c>
      <c r="Y165" s="14" t="str">
        <f>MID($D165,SUM($D$1:X$1),Y$1)</f>
        <v>0</v>
      </c>
      <c r="Z165" s="14" t="str">
        <f>MID($D165,SUM($D$1:Y$1),Z$1)</f>
        <v>000000000021000</v>
      </c>
      <c r="AA165" s="34" t="str">
        <f>MID($D165,SUM($D$1:Z$1),AA$1)</f>
        <v>000000000000000</v>
      </c>
      <c r="AB165" s="14" t="str">
        <f>MID($D165,SUM($D$1:AA$1),AB$1)</f>
        <v>00000000000</v>
      </c>
      <c r="AC165" s="14" t="str">
        <f>MID($D165,SUM($D$1:AB$1),AC$1)</f>
        <v xml:space="preserve">                              </v>
      </c>
      <c r="AD165" s="14" t="str">
        <f>MID($D165,SUM($D$1:AC$1),AD$1)</f>
        <v>000000000000000</v>
      </c>
      <c r="AE165" s="55"/>
      <c r="AF165" s="58" t="str">
        <f>IF(ISBLANK(AE165),TCOMP[[#This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65" s="38" t="str">
        <f>TCOMP[[#This Row],[TIPO5]]</f>
        <v>FC A</v>
      </c>
      <c r="AH165" s="38">
        <f>IF(LEFT(TCOMP[[#This Row],[PV2]],2)="NC",-TCOMP[[#This Row],[CRED FISC COMPUTABLE]]/100,TCOMP[[#This Row],[CRED FISC COMPUTABLE]]/100)</f>
        <v>210</v>
      </c>
      <c r="AI165" s="39">
        <f>IF(LEFT(TCOMP[[#This Row],[PV2]],2)="NC",-TCOMP[[#This Row],[TOTAL]]/100,TCOMP[[#This Row],[TOTAL]]/100)</f>
        <v>1232</v>
      </c>
    </row>
    <row r="166" spans="1:35" x14ac:dyDescent="0.2">
      <c r="A166" s="48">
        <v>162</v>
      </c>
      <c r="B166" s="19">
        <f>IF(COUNTIF(ERROR1[NUM],TCOMP[[#This Row],[UBIC]])&gt;0,1,0)+IF(COUNTIF(ERROR3[NUM],TCOMP[[#This Row],[UBIC]])&gt;0,1,0)*10</f>
        <v>0</v>
      </c>
      <c r="C166" s="19">
        <f>COUNTIFS(TALIC[TIPO2],TCOMP[[#This Row],[TIPO4]],TALIC[PV],TCOMP[[#This Row],[PV]],TALIC[NUM],TCOMP[[#This Row],[NUM]],TALIC[IDENT VEND],TCOMP[[#This Row],[DOC o CUIT]],TALIC[ERR],"&gt;1")</f>
        <v>0</v>
      </c>
      <c r="D166" s="42" t="s">
        <v>1528</v>
      </c>
      <c r="E166" s="14" t="str">
        <f>MID($D166,SUM($D$1:D$1),E$1)</f>
        <v>20200514</v>
      </c>
      <c r="F166" s="14" t="str">
        <f>MID($D166,SUM($D$1:E$1),F$1)</f>
        <v>001</v>
      </c>
      <c r="G166" s="25" t="str">
        <f>VLOOKUP(TCOMP[[#This Row],[TIPO4]],TIPOFACT[],3,0)</f>
        <v>FC A</v>
      </c>
      <c r="H166" s="14" t="str">
        <f>MID($D166,SUM($D$1:F$1),H$1)</f>
        <v>00001</v>
      </c>
      <c r="I166" s="14" t="str">
        <f>MID($D166,SUM($D$1:H$1),I$1)</f>
        <v>00000000000000999999</v>
      </c>
      <c r="J166" s="14" t="str">
        <f>MID($D166,SUM($D$1:I$1),J$1)</f>
        <v xml:space="preserve">                </v>
      </c>
      <c r="K166" s="14" t="str">
        <f>MID($D166,SUM($D$1:J$1),K$1)</f>
        <v>80</v>
      </c>
      <c r="L166" s="14" t="str">
        <f>MID($D166,SUM($D$1:K$1),L$1)</f>
        <v>00000000099999999999</v>
      </c>
      <c r="M166" s="14" t="str">
        <f>MID($D166,SUM($D$1:L$1),M$1)</f>
        <v xml:space="preserve">                        Prueba</v>
      </c>
      <c r="N166" s="14" t="str">
        <f>MID($D166,SUM($D$1:M$1),N$1)</f>
        <v>000000000123200</v>
      </c>
      <c r="O166" s="14" t="str">
        <f>MID($D166,SUM($D$1:N$1),O$1)</f>
        <v>000000000002200</v>
      </c>
      <c r="P166" s="29" t="str">
        <f>MID($D166,SUM($D$1:O$1),P$1)</f>
        <v>000000000000000</v>
      </c>
      <c r="Q166" s="29" t="str">
        <f>MID($D166,SUM($D$1:P$1),Q$1)</f>
        <v>000000000000000</v>
      </c>
      <c r="R166" s="29" t="str">
        <f>MID($D166,SUM($D$1:Q$1),R$1)</f>
        <v>000000000000000</v>
      </c>
      <c r="S166" s="29" t="str">
        <f>MID($D166,SUM($D$1:R$1),S$1)</f>
        <v>000000000000000</v>
      </c>
      <c r="T166" s="14" t="str">
        <f>MID($D166,SUM($D$1:S$1),T$1)</f>
        <v>000000000000000</v>
      </c>
      <c r="U166" s="29" t="str">
        <f>MID($D166,SUM($D$1:T$1),U$1)</f>
        <v>000000000000000</v>
      </c>
      <c r="V166" s="14" t="str">
        <f>MID($D166,SUM($D$1:U$1),V$1)</f>
        <v>PES</v>
      </c>
      <c r="W166" s="14" t="str">
        <f>MID($D166,SUM($D$1:V$1),W$1)</f>
        <v>0001000000</v>
      </c>
      <c r="X166" s="14" t="str">
        <f>MID($D166,SUM($D$1:W$1),X$1)</f>
        <v>1</v>
      </c>
      <c r="Y166" s="14" t="str">
        <f>MID($D166,SUM($D$1:X$1),Y$1)</f>
        <v>0</v>
      </c>
      <c r="Z166" s="14" t="str">
        <f>MID($D166,SUM($D$1:Y$1),Z$1)</f>
        <v>000000000021000</v>
      </c>
      <c r="AA166" s="34" t="str">
        <f>MID($D166,SUM($D$1:Z$1),AA$1)</f>
        <v>000000000000000</v>
      </c>
      <c r="AB166" s="14" t="str">
        <f>MID($D166,SUM($D$1:AA$1),AB$1)</f>
        <v>00000000000</v>
      </c>
      <c r="AC166" s="14" t="str">
        <f>MID($D166,SUM($D$1:AB$1),AC$1)</f>
        <v xml:space="preserve">                              </v>
      </c>
      <c r="AD166" s="14" t="str">
        <f>MID($D166,SUM($D$1:AC$1),AD$1)</f>
        <v>000000000000000</v>
      </c>
      <c r="AE166" s="55"/>
      <c r="AF166" s="58" t="str">
        <f>IF(ISBLANK(AE166),TCOMP[[#This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66" s="38" t="str">
        <f>TCOMP[[#This Row],[TIPO5]]</f>
        <v>FC A</v>
      </c>
      <c r="AH166" s="38">
        <f>IF(LEFT(TCOMP[[#This Row],[PV2]],2)="NC",-TCOMP[[#This Row],[CRED FISC COMPUTABLE]]/100,TCOMP[[#This Row],[CRED FISC COMPUTABLE]]/100)</f>
        <v>210</v>
      </c>
      <c r="AI166" s="39">
        <f>IF(LEFT(TCOMP[[#This Row],[PV2]],2)="NC",-TCOMP[[#This Row],[TOTAL]]/100,TCOMP[[#This Row],[TOTAL]]/100)</f>
        <v>1232</v>
      </c>
    </row>
    <row r="167" spans="1:35" x14ac:dyDescent="0.2">
      <c r="A167" s="48">
        <v>163</v>
      </c>
      <c r="B167" s="19">
        <f>IF(COUNTIF(ERROR1[NUM],TCOMP[[#This Row],[UBIC]])&gt;0,1,0)+IF(COUNTIF(ERROR3[NUM],TCOMP[[#This Row],[UBIC]])&gt;0,1,0)*10</f>
        <v>0</v>
      </c>
      <c r="C167" s="19">
        <f>COUNTIFS(TALIC[TIPO2],TCOMP[[#This Row],[TIPO4]],TALIC[PV],TCOMP[[#This Row],[PV]],TALIC[NUM],TCOMP[[#This Row],[NUM]],TALIC[IDENT VEND],TCOMP[[#This Row],[DOC o CUIT]],TALIC[ERR],"&gt;1")</f>
        <v>0</v>
      </c>
      <c r="D167" s="42" t="s">
        <v>1528</v>
      </c>
      <c r="E167" s="14" t="str">
        <f>MID($D167,SUM($D$1:D$1),E$1)</f>
        <v>20200514</v>
      </c>
      <c r="F167" s="14" t="str">
        <f>MID($D167,SUM($D$1:E$1),F$1)</f>
        <v>001</v>
      </c>
      <c r="G167" s="25" t="str">
        <f>VLOOKUP(TCOMP[[#This Row],[TIPO4]],TIPOFACT[],3,0)</f>
        <v>FC A</v>
      </c>
      <c r="H167" s="14" t="str">
        <f>MID($D167,SUM($D$1:F$1),H$1)</f>
        <v>00001</v>
      </c>
      <c r="I167" s="14" t="str">
        <f>MID($D167,SUM($D$1:H$1),I$1)</f>
        <v>00000000000000999999</v>
      </c>
      <c r="J167" s="14" t="str">
        <f>MID($D167,SUM($D$1:I$1),J$1)</f>
        <v xml:space="preserve">                </v>
      </c>
      <c r="K167" s="14" t="str">
        <f>MID($D167,SUM($D$1:J$1),K$1)</f>
        <v>80</v>
      </c>
      <c r="L167" s="14" t="str">
        <f>MID($D167,SUM($D$1:K$1),L$1)</f>
        <v>00000000099999999999</v>
      </c>
      <c r="M167" s="14" t="str">
        <f>MID($D167,SUM($D$1:L$1),M$1)</f>
        <v xml:space="preserve">                        Prueba</v>
      </c>
      <c r="N167" s="14" t="str">
        <f>MID($D167,SUM($D$1:M$1),N$1)</f>
        <v>000000000123200</v>
      </c>
      <c r="O167" s="14" t="str">
        <f>MID($D167,SUM($D$1:N$1),O$1)</f>
        <v>000000000002200</v>
      </c>
      <c r="P167" s="29" t="str">
        <f>MID($D167,SUM($D$1:O$1),P$1)</f>
        <v>000000000000000</v>
      </c>
      <c r="Q167" s="29" t="str">
        <f>MID($D167,SUM($D$1:P$1),Q$1)</f>
        <v>000000000000000</v>
      </c>
      <c r="R167" s="29" t="str">
        <f>MID($D167,SUM($D$1:Q$1),R$1)</f>
        <v>000000000000000</v>
      </c>
      <c r="S167" s="29" t="str">
        <f>MID($D167,SUM($D$1:R$1),S$1)</f>
        <v>000000000000000</v>
      </c>
      <c r="T167" s="14" t="str">
        <f>MID($D167,SUM($D$1:S$1),T$1)</f>
        <v>000000000000000</v>
      </c>
      <c r="U167" s="29" t="str">
        <f>MID($D167,SUM($D$1:T$1),U$1)</f>
        <v>000000000000000</v>
      </c>
      <c r="V167" s="14" t="str">
        <f>MID($D167,SUM($D$1:U$1),V$1)</f>
        <v>PES</v>
      </c>
      <c r="W167" s="14" t="str">
        <f>MID($D167,SUM($D$1:V$1),W$1)</f>
        <v>0001000000</v>
      </c>
      <c r="X167" s="14" t="str">
        <f>MID($D167,SUM($D$1:W$1),X$1)</f>
        <v>1</v>
      </c>
      <c r="Y167" s="14" t="str">
        <f>MID($D167,SUM($D$1:X$1),Y$1)</f>
        <v>0</v>
      </c>
      <c r="Z167" s="14" t="str">
        <f>MID($D167,SUM($D$1:Y$1),Z$1)</f>
        <v>000000000021000</v>
      </c>
      <c r="AA167" s="34" t="str">
        <f>MID($D167,SUM($D$1:Z$1),AA$1)</f>
        <v>000000000000000</v>
      </c>
      <c r="AB167" s="14" t="str">
        <f>MID($D167,SUM($D$1:AA$1),AB$1)</f>
        <v>00000000000</v>
      </c>
      <c r="AC167" s="14" t="str">
        <f>MID($D167,SUM($D$1:AB$1),AC$1)</f>
        <v xml:space="preserve">                              </v>
      </c>
      <c r="AD167" s="14" t="str">
        <f>MID($D167,SUM($D$1:AC$1),AD$1)</f>
        <v>000000000000000</v>
      </c>
      <c r="AE167" s="55"/>
      <c r="AF167" s="58" t="str">
        <f>IF(ISBLANK(AE167),TCOMP[[#This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67" s="38" t="str">
        <f>TCOMP[[#This Row],[TIPO5]]</f>
        <v>FC A</v>
      </c>
      <c r="AH167" s="38">
        <f>IF(LEFT(TCOMP[[#This Row],[PV2]],2)="NC",-TCOMP[[#This Row],[CRED FISC COMPUTABLE]]/100,TCOMP[[#This Row],[CRED FISC COMPUTABLE]]/100)</f>
        <v>210</v>
      </c>
      <c r="AI167" s="39">
        <f>IF(LEFT(TCOMP[[#This Row],[PV2]],2)="NC",-TCOMP[[#This Row],[TOTAL]]/100,TCOMP[[#This Row],[TOTAL]]/100)</f>
        <v>1232</v>
      </c>
    </row>
    <row r="168" spans="1:35" x14ac:dyDescent="0.2">
      <c r="A168" s="48">
        <v>164</v>
      </c>
      <c r="B168" s="19">
        <f>IF(COUNTIF(ERROR1[NUM],TCOMP[[#This Row],[UBIC]])&gt;0,1,0)+IF(COUNTIF(ERROR3[NUM],TCOMP[[#This Row],[UBIC]])&gt;0,1,0)*10</f>
        <v>0</v>
      </c>
      <c r="C168" s="19">
        <f>COUNTIFS(TALIC[TIPO2],TCOMP[[#This Row],[TIPO4]],TALIC[PV],TCOMP[[#This Row],[PV]],TALIC[NUM],TCOMP[[#This Row],[NUM]],TALIC[IDENT VEND],TCOMP[[#This Row],[DOC o CUIT]],TALIC[ERR],"&gt;1")</f>
        <v>0</v>
      </c>
      <c r="D168" s="42" t="s">
        <v>1528</v>
      </c>
      <c r="E168" s="14" t="str">
        <f>MID($D168,SUM($D$1:D$1),E$1)</f>
        <v>20200514</v>
      </c>
      <c r="F168" s="14" t="str">
        <f>MID($D168,SUM($D$1:E$1),F$1)</f>
        <v>001</v>
      </c>
      <c r="G168" s="25" t="str">
        <f>VLOOKUP(TCOMP[[#This Row],[TIPO4]],TIPOFACT[],3,0)</f>
        <v>FC A</v>
      </c>
      <c r="H168" s="14" t="str">
        <f>MID($D168,SUM($D$1:F$1),H$1)</f>
        <v>00001</v>
      </c>
      <c r="I168" s="14" t="str">
        <f>MID($D168,SUM($D$1:H$1),I$1)</f>
        <v>00000000000000999999</v>
      </c>
      <c r="J168" s="14" t="str">
        <f>MID($D168,SUM($D$1:I$1),J$1)</f>
        <v xml:space="preserve">                </v>
      </c>
      <c r="K168" s="14" t="str">
        <f>MID($D168,SUM($D$1:J$1),K$1)</f>
        <v>80</v>
      </c>
      <c r="L168" s="14" t="str">
        <f>MID($D168,SUM($D$1:K$1),L$1)</f>
        <v>00000000099999999999</v>
      </c>
      <c r="M168" s="14" t="str">
        <f>MID($D168,SUM($D$1:L$1),M$1)</f>
        <v xml:space="preserve">                        Prueba</v>
      </c>
      <c r="N168" s="14" t="str">
        <f>MID($D168,SUM($D$1:M$1),N$1)</f>
        <v>000000000123200</v>
      </c>
      <c r="O168" s="14" t="str">
        <f>MID($D168,SUM($D$1:N$1),O$1)</f>
        <v>000000000002200</v>
      </c>
      <c r="P168" s="29" t="str">
        <f>MID($D168,SUM($D$1:O$1),P$1)</f>
        <v>000000000000000</v>
      </c>
      <c r="Q168" s="29" t="str">
        <f>MID($D168,SUM($D$1:P$1),Q$1)</f>
        <v>000000000000000</v>
      </c>
      <c r="R168" s="29" t="str">
        <f>MID($D168,SUM($D$1:Q$1),R$1)</f>
        <v>000000000000000</v>
      </c>
      <c r="S168" s="29" t="str">
        <f>MID($D168,SUM($D$1:R$1),S$1)</f>
        <v>000000000000000</v>
      </c>
      <c r="T168" s="14" t="str">
        <f>MID($D168,SUM($D$1:S$1),T$1)</f>
        <v>000000000000000</v>
      </c>
      <c r="U168" s="29" t="str">
        <f>MID($D168,SUM($D$1:T$1),U$1)</f>
        <v>000000000000000</v>
      </c>
      <c r="V168" s="14" t="str">
        <f>MID($D168,SUM($D$1:U$1),V$1)</f>
        <v>PES</v>
      </c>
      <c r="W168" s="14" t="str">
        <f>MID($D168,SUM($D$1:V$1),W$1)</f>
        <v>0001000000</v>
      </c>
      <c r="X168" s="14" t="str">
        <f>MID($D168,SUM($D$1:W$1),X$1)</f>
        <v>1</v>
      </c>
      <c r="Y168" s="14" t="str">
        <f>MID($D168,SUM($D$1:X$1),Y$1)</f>
        <v>0</v>
      </c>
      <c r="Z168" s="14" t="str">
        <f>MID($D168,SUM($D$1:Y$1),Z$1)</f>
        <v>000000000021000</v>
      </c>
      <c r="AA168" s="34" t="str">
        <f>MID($D168,SUM($D$1:Z$1),AA$1)</f>
        <v>000000000000000</v>
      </c>
      <c r="AB168" s="14" t="str">
        <f>MID($D168,SUM($D$1:AA$1),AB$1)</f>
        <v>00000000000</v>
      </c>
      <c r="AC168" s="14" t="str">
        <f>MID($D168,SUM($D$1:AB$1),AC$1)</f>
        <v xml:space="preserve">                              </v>
      </c>
      <c r="AD168" s="14" t="str">
        <f>MID($D168,SUM($D$1:AC$1),AD$1)</f>
        <v>000000000000000</v>
      </c>
      <c r="AE168" s="55"/>
      <c r="AF168" s="58" t="str">
        <f>IF(ISBLANK(AE168),TCOMP[[#This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68" s="38" t="str">
        <f>TCOMP[[#This Row],[TIPO5]]</f>
        <v>FC A</v>
      </c>
      <c r="AH168" s="38">
        <f>IF(LEFT(TCOMP[[#This Row],[PV2]],2)="NC",-TCOMP[[#This Row],[CRED FISC COMPUTABLE]]/100,TCOMP[[#This Row],[CRED FISC COMPUTABLE]]/100)</f>
        <v>210</v>
      </c>
      <c r="AI168" s="39">
        <f>IF(LEFT(TCOMP[[#This Row],[PV2]],2)="NC",-TCOMP[[#This Row],[TOTAL]]/100,TCOMP[[#This Row],[TOTAL]]/100)</f>
        <v>1232</v>
      </c>
    </row>
    <row r="169" spans="1:35" x14ac:dyDescent="0.2">
      <c r="A169" s="48">
        <v>165</v>
      </c>
      <c r="B169" s="19">
        <f>IF(COUNTIF(ERROR1[NUM],TCOMP[[#This Row],[UBIC]])&gt;0,1,0)+IF(COUNTIF(ERROR3[NUM],TCOMP[[#This Row],[UBIC]])&gt;0,1,0)*10</f>
        <v>0</v>
      </c>
      <c r="C169" s="19">
        <f>COUNTIFS(TALIC[TIPO2],TCOMP[[#This Row],[TIPO4]],TALIC[PV],TCOMP[[#This Row],[PV]],TALIC[NUM],TCOMP[[#This Row],[NUM]],TALIC[IDENT VEND],TCOMP[[#This Row],[DOC o CUIT]],TALIC[ERR],"&gt;1")</f>
        <v>0</v>
      </c>
      <c r="D169" s="42" t="s">
        <v>1528</v>
      </c>
      <c r="E169" s="14" t="str">
        <f>MID($D169,SUM($D$1:D$1),E$1)</f>
        <v>20200514</v>
      </c>
      <c r="F169" s="14" t="str">
        <f>MID($D169,SUM($D$1:E$1),F$1)</f>
        <v>001</v>
      </c>
      <c r="G169" s="25" t="str">
        <f>VLOOKUP(TCOMP[[#This Row],[TIPO4]],TIPOFACT[],3,0)</f>
        <v>FC A</v>
      </c>
      <c r="H169" s="14" t="str">
        <f>MID($D169,SUM($D$1:F$1),H$1)</f>
        <v>00001</v>
      </c>
      <c r="I169" s="14" t="str">
        <f>MID($D169,SUM($D$1:H$1),I$1)</f>
        <v>00000000000000999999</v>
      </c>
      <c r="J169" s="14" t="str">
        <f>MID($D169,SUM($D$1:I$1),J$1)</f>
        <v xml:space="preserve">                </v>
      </c>
      <c r="K169" s="14" t="str">
        <f>MID($D169,SUM($D$1:J$1),K$1)</f>
        <v>80</v>
      </c>
      <c r="L169" s="14" t="str">
        <f>MID($D169,SUM($D$1:K$1),L$1)</f>
        <v>00000000099999999999</v>
      </c>
      <c r="M169" s="14" t="str">
        <f>MID($D169,SUM($D$1:L$1),M$1)</f>
        <v xml:space="preserve">                        Prueba</v>
      </c>
      <c r="N169" s="14" t="str">
        <f>MID($D169,SUM($D$1:M$1),N$1)</f>
        <v>000000000123200</v>
      </c>
      <c r="O169" s="14" t="str">
        <f>MID($D169,SUM($D$1:N$1),O$1)</f>
        <v>000000000002200</v>
      </c>
      <c r="P169" s="29" t="str">
        <f>MID($D169,SUM($D$1:O$1),P$1)</f>
        <v>000000000000000</v>
      </c>
      <c r="Q169" s="29" t="str">
        <f>MID($D169,SUM($D$1:P$1),Q$1)</f>
        <v>000000000000000</v>
      </c>
      <c r="R169" s="29" t="str">
        <f>MID($D169,SUM($D$1:Q$1),R$1)</f>
        <v>000000000000000</v>
      </c>
      <c r="S169" s="29" t="str">
        <f>MID($D169,SUM($D$1:R$1),S$1)</f>
        <v>000000000000000</v>
      </c>
      <c r="T169" s="14" t="str">
        <f>MID($D169,SUM($D$1:S$1),T$1)</f>
        <v>000000000000000</v>
      </c>
      <c r="U169" s="29" t="str">
        <f>MID($D169,SUM($D$1:T$1),U$1)</f>
        <v>000000000000000</v>
      </c>
      <c r="V169" s="14" t="str">
        <f>MID($D169,SUM($D$1:U$1),V$1)</f>
        <v>PES</v>
      </c>
      <c r="W169" s="14" t="str">
        <f>MID($D169,SUM($D$1:V$1),W$1)</f>
        <v>0001000000</v>
      </c>
      <c r="X169" s="14" t="str">
        <f>MID($D169,SUM($D$1:W$1),X$1)</f>
        <v>1</v>
      </c>
      <c r="Y169" s="14" t="str">
        <f>MID($D169,SUM($D$1:X$1),Y$1)</f>
        <v>0</v>
      </c>
      <c r="Z169" s="14" t="str">
        <f>MID($D169,SUM($D$1:Y$1),Z$1)</f>
        <v>000000000021000</v>
      </c>
      <c r="AA169" s="34" t="str">
        <f>MID($D169,SUM($D$1:Z$1),AA$1)</f>
        <v>000000000000000</v>
      </c>
      <c r="AB169" s="14" t="str">
        <f>MID($D169,SUM($D$1:AA$1),AB$1)</f>
        <v>00000000000</v>
      </c>
      <c r="AC169" s="14" t="str">
        <f>MID($D169,SUM($D$1:AB$1),AC$1)</f>
        <v xml:space="preserve">                              </v>
      </c>
      <c r="AD169" s="14" t="str">
        <f>MID($D169,SUM($D$1:AC$1),AD$1)</f>
        <v>000000000000000</v>
      </c>
      <c r="AE169" s="55"/>
      <c r="AF169" s="58" t="str">
        <f>IF(ISBLANK(AE169),TCOMP[[#This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69" s="38" t="str">
        <f>TCOMP[[#This Row],[TIPO5]]</f>
        <v>FC A</v>
      </c>
      <c r="AH169" s="38">
        <f>IF(LEFT(TCOMP[[#This Row],[PV2]],2)="NC",-TCOMP[[#This Row],[CRED FISC COMPUTABLE]]/100,TCOMP[[#This Row],[CRED FISC COMPUTABLE]]/100)</f>
        <v>210</v>
      </c>
      <c r="AI169" s="39">
        <f>IF(LEFT(TCOMP[[#This Row],[PV2]],2)="NC",-TCOMP[[#This Row],[TOTAL]]/100,TCOMP[[#This Row],[TOTAL]]/100)</f>
        <v>1232</v>
      </c>
    </row>
    <row r="170" spans="1:35" x14ac:dyDescent="0.2">
      <c r="A170" s="48">
        <v>166</v>
      </c>
      <c r="B170" s="19">
        <f>IF(COUNTIF(ERROR1[NUM],TCOMP[[#This Row],[UBIC]])&gt;0,1,0)+IF(COUNTIF(ERROR3[NUM],TCOMP[[#This Row],[UBIC]])&gt;0,1,0)*10</f>
        <v>0</v>
      </c>
      <c r="C170" s="19">
        <f>COUNTIFS(TALIC[TIPO2],TCOMP[[#This Row],[TIPO4]],TALIC[PV],TCOMP[[#This Row],[PV]],TALIC[NUM],TCOMP[[#This Row],[NUM]],TALIC[IDENT VEND],TCOMP[[#This Row],[DOC o CUIT]],TALIC[ERR],"&gt;1")</f>
        <v>0</v>
      </c>
      <c r="D170" s="42" t="s">
        <v>1528</v>
      </c>
      <c r="E170" s="14" t="str">
        <f>MID($D170,SUM($D$1:D$1),E$1)</f>
        <v>20200514</v>
      </c>
      <c r="F170" s="14" t="str">
        <f>MID($D170,SUM($D$1:E$1),F$1)</f>
        <v>001</v>
      </c>
      <c r="G170" s="25" t="str">
        <f>VLOOKUP(TCOMP[[#This Row],[TIPO4]],TIPOFACT[],3,0)</f>
        <v>FC A</v>
      </c>
      <c r="H170" s="14" t="str">
        <f>MID($D170,SUM($D$1:F$1),H$1)</f>
        <v>00001</v>
      </c>
      <c r="I170" s="14" t="str">
        <f>MID($D170,SUM($D$1:H$1),I$1)</f>
        <v>00000000000000999999</v>
      </c>
      <c r="J170" s="14" t="str">
        <f>MID($D170,SUM($D$1:I$1),J$1)</f>
        <v xml:space="preserve">                </v>
      </c>
      <c r="K170" s="14" t="str">
        <f>MID($D170,SUM($D$1:J$1),K$1)</f>
        <v>80</v>
      </c>
      <c r="L170" s="14" t="str">
        <f>MID($D170,SUM($D$1:K$1),L$1)</f>
        <v>00000000099999999999</v>
      </c>
      <c r="M170" s="14" t="str">
        <f>MID($D170,SUM($D$1:L$1),M$1)</f>
        <v xml:space="preserve">                        Prueba</v>
      </c>
      <c r="N170" s="14" t="str">
        <f>MID($D170,SUM($D$1:M$1),N$1)</f>
        <v>000000000123200</v>
      </c>
      <c r="O170" s="14" t="str">
        <f>MID($D170,SUM($D$1:N$1),O$1)</f>
        <v>000000000002200</v>
      </c>
      <c r="P170" s="29" t="str">
        <f>MID($D170,SUM($D$1:O$1),P$1)</f>
        <v>000000000000000</v>
      </c>
      <c r="Q170" s="29" t="str">
        <f>MID($D170,SUM($D$1:P$1),Q$1)</f>
        <v>000000000000000</v>
      </c>
      <c r="R170" s="29" t="str">
        <f>MID($D170,SUM($D$1:Q$1),R$1)</f>
        <v>000000000000000</v>
      </c>
      <c r="S170" s="29" t="str">
        <f>MID($D170,SUM($D$1:R$1),S$1)</f>
        <v>000000000000000</v>
      </c>
      <c r="T170" s="14" t="str">
        <f>MID($D170,SUM($D$1:S$1),T$1)</f>
        <v>000000000000000</v>
      </c>
      <c r="U170" s="29" t="str">
        <f>MID($D170,SUM($D$1:T$1),U$1)</f>
        <v>000000000000000</v>
      </c>
      <c r="V170" s="14" t="str">
        <f>MID($D170,SUM($D$1:U$1),V$1)</f>
        <v>PES</v>
      </c>
      <c r="W170" s="14" t="str">
        <f>MID($D170,SUM($D$1:V$1),W$1)</f>
        <v>0001000000</v>
      </c>
      <c r="X170" s="14" t="str">
        <f>MID($D170,SUM($D$1:W$1),X$1)</f>
        <v>1</v>
      </c>
      <c r="Y170" s="14" t="str">
        <f>MID($D170,SUM($D$1:X$1),Y$1)</f>
        <v>0</v>
      </c>
      <c r="Z170" s="14" t="str">
        <f>MID($D170,SUM($D$1:Y$1),Z$1)</f>
        <v>000000000021000</v>
      </c>
      <c r="AA170" s="34" t="str">
        <f>MID($D170,SUM($D$1:Z$1),AA$1)</f>
        <v>000000000000000</v>
      </c>
      <c r="AB170" s="14" t="str">
        <f>MID($D170,SUM($D$1:AA$1),AB$1)</f>
        <v>00000000000</v>
      </c>
      <c r="AC170" s="14" t="str">
        <f>MID($D170,SUM($D$1:AB$1),AC$1)</f>
        <v xml:space="preserve">                              </v>
      </c>
      <c r="AD170" s="14" t="str">
        <f>MID($D170,SUM($D$1:AC$1),AD$1)</f>
        <v>000000000000000</v>
      </c>
      <c r="AE170" s="55"/>
      <c r="AF170" s="58" t="str">
        <f>IF(ISBLANK(AE170),TCOMP[[#This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70" s="38" t="str">
        <f>TCOMP[[#This Row],[TIPO5]]</f>
        <v>FC A</v>
      </c>
      <c r="AH170" s="38">
        <f>IF(LEFT(TCOMP[[#This Row],[PV2]],2)="NC",-TCOMP[[#This Row],[CRED FISC COMPUTABLE]]/100,TCOMP[[#This Row],[CRED FISC COMPUTABLE]]/100)</f>
        <v>210</v>
      </c>
      <c r="AI170" s="39">
        <f>IF(LEFT(TCOMP[[#This Row],[PV2]],2)="NC",-TCOMP[[#This Row],[TOTAL]]/100,TCOMP[[#This Row],[TOTAL]]/100)</f>
        <v>1232</v>
      </c>
    </row>
    <row r="171" spans="1:35" x14ac:dyDescent="0.2">
      <c r="A171" s="48">
        <v>167</v>
      </c>
      <c r="B171" s="19">
        <f>IF(COUNTIF(ERROR1[NUM],TCOMP[[#This Row],[UBIC]])&gt;0,1,0)+IF(COUNTIF(ERROR3[NUM],TCOMP[[#This Row],[UBIC]])&gt;0,1,0)*10</f>
        <v>0</v>
      </c>
      <c r="C171" s="19">
        <f>COUNTIFS(TALIC[TIPO2],TCOMP[[#This Row],[TIPO4]],TALIC[PV],TCOMP[[#This Row],[PV]],TALIC[NUM],TCOMP[[#This Row],[NUM]],TALIC[IDENT VEND],TCOMP[[#This Row],[DOC o CUIT]],TALIC[ERR],"&gt;1")</f>
        <v>0</v>
      </c>
      <c r="D171" s="42" t="s">
        <v>1528</v>
      </c>
      <c r="E171" s="14" t="str">
        <f>MID($D171,SUM($D$1:D$1),E$1)</f>
        <v>20200514</v>
      </c>
      <c r="F171" s="14" t="str">
        <f>MID($D171,SUM($D$1:E$1),F$1)</f>
        <v>001</v>
      </c>
      <c r="G171" s="25" t="str">
        <f>VLOOKUP(TCOMP[[#This Row],[TIPO4]],TIPOFACT[],3,0)</f>
        <v>FC A</v>
      </c>
      <c r="H171" s="14" t="str">
        <f>MID($D171,SUM($D$1:F$1),H$1)</f>
        <v>00001</v>
      </c>
      <c r="I171" s="14" t="str">
        <f>MID($D171,SUM($D$1:H$1),I$1)</f>
        <v>00000000000000999999</v>
      </c>
      <c r="J171" s="14" t="str">
        <f>MID($D171,SUM($D$1:I$1),J$1)</f>
        <v xml:space="preserve">                </v>
      </c>
      <c r="K171" s="14" t="str">
        <f>MID($D171,SUM($D$1:J$1),K$1)</f>
        <v>80</v>
      </c>
      <c r="L171" s="14" t="str">
        <f>MID($D171,SUM($D$1:K$1),L$1)</f>
        <v>00000000099999999999</v>
      </c>
      <c r="M171" s="14" t="str">
        <f>MID($D171,SUM($D$1:L$1),M$1)</f>
        <v xml:space="preserve">                        Prueba</v>
      </c>
      <c r="N171" s="14" t="str">
        <f>MID($D171,SUM($D$1:M$1),N$1)</f>
        <v>000000000123200</v>
      </c>
      <c r="O171" s="14" t="str">
        <f>MID($D171,SUM($D$1:N$1),O$1)</f>
        <v>000000000002200</v>
      </c>
      <c r="P171" s="29" t="str">
        <f>MID($D171,SUM($D$1:O$1),P$1)</f>
        <v>000000000000000</v>
      </c>
      <c r="Q171" s="29" t="str">
        <f>MID($D171,SUM($D$1:P$1),Q$1)</f>
        <v>000000000000000</v>
      </c>
      <c r="R171" s="29" t="str">
        <f>MID($D171,SUM($D$1:Q$1),R$1)</f>
        <v>000000000000000</v>
      </c>
      <c r="S171" s="29" t="str">
        <f>MID($D171,SUM($D$1:R$1),S$1)</f>
        <v>000000000000000</v>
      </c>
      <c r="T171" s="14" t="str">
        <f>MID($D171,SUM($D$1:S$1),T$1)</f>
        <v>000000000000000</v>
      </c>
      <c r="U171" s="29" t="str">
        <f>MID($D171,SUM($D$1:T$1),U$1)</f>
        <v>000000000000000</v>
      </c>
      <c r="V171" s="14" t="str">
        <f>MID($D171,SUM($D$1:U$1),V$1)</f>
        <v>PES</v>
      </c>
      <c r="W171" s="14" t="str">
        <f>MID($D171,SUM($D$1:V$1),W$1)</f>
        <v>0001000000</v>
      </c>
      <c r="X171" s="14" t="str">
        <f>MID($D171,SUM($D$1:W$1),X$1)</f>
        <v>1</v>
      </c>
      <c r="Y171" s="14" t="str">
        <f>MID($D171,SUM($D$1:X$1),Y$1)</f>
        <v>0</v>
      </c>
      <c r="Z171" s="14" t="str">
        <f>MID($D171,SUM($D$1:Y$1),Z$1)</f>
        <v>000000000021000</v>
      </c>
      <c r="AA171" s="34" t="str">
        <f>MID($D171,SUM($D$1:Z$1),AA$1)</f>
        <v>000000000000000</v>
      </c>
      <c r="AB171" s="14" t="str">
        <f>MID($D171,SUM($D$1:AA$1),AB$1)</f>
        <v>00000000000</v>
      </c>
      <c r="AC171" s="14" t="str">
        <f>MID($D171,SUM($D$1:AB$1),AC$1)</f>
        <v xml:space="preserve">                              </v>
      </c>
      <c r="AD171" s="14" t="str">
        <f>MID($D171,SUM($D$1:AC$1),AD$1)</f>
        <v>000000000000000</v>
      </c>
      <c r="AE171" s="55"/>
      <c r="AF171" s="58" t="str">
        <f>IF(ISBLANK(AE171),TCOMP[[#This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71" s="38" t="str">
        <f>TCOMP[[#This Row],[TIPO5]]</f>
        <v>FC A</v>
      </c>
      <c r="AH171" s="38">
        <f>IF(LEFT(TCOMP[[#This Row],[PV2]],2)="NC",-TCOMP[[#This Row],[CRED FISC COMPUTABLE]]/100,TCOMP[[#This Row],[CRED FISC COMPUTABLE]]/100)</f>
        <v>210</v>
      </c>
      <c r="AI171" s="39">
        <f>IF(LEFT(TCOMP[[#This Row],[PV2]],2)="NC",-TCOMP[[#This Row],[TOTAL]]/100,TCOMP[[#This Row],[TOTAL]]/100)</f>
        <v>1232</v>
      </c>
    </row>
    <row r="172" spans="1:35" x14ac:dyDescent="0.2">
      <c r="A172" s="48">
        <v>168</v>
      </c>
      <c r="B172" s="19">
        <f>IF(COUNTIF(ERROR1[NUM],TCOMP[[#This Row],[UBIC]])&gt;0,1,0)+IF(COUNTIF(ERROR3[NUM],TCOMP[[#This Row],[UBIC]])&gt;0,1,0)*10</f>
        <v>0</v>
      </c>
      <c r="C172" s="19">
        <f>COUNTIFS(TALIC[TIPO2],TCOMP[[#This Row],[TIPO4]],TALIC[PV],TCOMP[[#This Row],[PV]],TALIC[NUM],TCOMP[[#This Row],[NUM]],TALIC[IDENT VEND],TCOMP[[#This Row],[DOC o CUIT]],TALIC[ERR],"&gt;1")</f>
        <v>0</v>
      </c>
      <c r="D172" s="42" t="s">
        <v>1528</v>
      </c>
      <c r="E172" s="14" t="str">
        <f>MID($D172,SUM($D$1:D$1),E$1)</f>
        <v>20200514</v>
      </c>
      <c r="F172" s="14" t="str">
        <f>MID($D172,SUM($D$1:E$1),F$1)</f>
        <v>001</v>
      </c>
      <c r="G172" s="25" t="str">
        <f>VLOOKUP(TCOMP[[#This Row],[TIPO4]],TIPOFACT[],3,0)</f>
        <v>FC A</v>
      </c>
      <c r="H172" s="14" t="str">
        <f>MID($D172,SUM($D$1:F$1),H$1)</f>
        <v>00001</v>
      </c>
      <c r="I172" s="14" t="str">
        <f>MID($D172,SUM($D$1:H$1),I$1)</f>
        <v>00000000000000999999</v>
      </c>
      <c r="J172" s="14" t="str">
        <f>MID($D172,SUM($D$1:I$1),J$1)</f>
        <v xml:space="preserve">                </v>
      </c>
      <c r="K172" s="14" t="str">
        <f>MID($D172,SUM($D$1:J$1),K$1)</f>
        <v>80</v>
      </c>
      <c r="L172" s="14" t="str">
        <f>MID($D172,SUM($D$1:K$1),L$1)</f>
        <v>00000000099999999999</v>
      </c>
      <c r="M172" s="14" t="str">
        <f>MID($D172,SUM($D$1:L$1),M$1)</f>
        <v xml:space="preserve">                        Prueba</v>
      </c>
      <c r="N172" s="14" t="str">
        <f>MID($D172,SUM($D$1:M$1),N$1)</f>
        <v>000000000123200</v>
      </c>
      <c r="O172" s="14" t="str">
        <f>MID($D172,SUM($D$1:N$1),O$1)</f>
        <v>000000000002200</v>
      </c>
      <c r="P172" s="29" t="str">
        <f>MID($D172,SUM($D$1:O$1),P$1)</f>
        <v>000000000000000</v>
      </c>
      <c r="Q172" s="29" t="str">
        <f>MID($D172,SUM($D$1:P$1),Q$1)</f>
        <v>000000000000000</v>
      </c>
      <c r="R172" s="29" t="str">
        <f>MID($D172,SUM($D$1:Q$1),R$1)</f>
        <v>000000000000000</v>
      </c>
      <c r="S172" s="29" t="str">
        <f>MID($D172,SUM($D$1:R$1),S$1)</f>
        <v>000000000000000</v>
      </c>
      <c r="T172" s="14" t="str">
        <f>MID($D172,SUM($D$1:S$1),T$1)</f>
        <v>000000000000000</v>
      </c>
      <c r="U172" s="29" t="str">
        <f>MID($D172,SUM($D$1:T$1),U$1)</f>
        <v>000000000000000</v>
      </c>
      <c r="V172" s="14" t="str">
        <f>MID($D172,SUM($D$1:U$1),V$1)</f>
        <v>PES</v>
      </c>
      <c r="W172" s="14" t="str">
        <f>MID($D172,SUM($D$1:V$1),W$1)</f>
        <v>0001000000</v>
      </c>
      <c r="X172" s="14" t="str">
        <f>MID($D172,SUM($D$1:W$1),X$1)</f>
        <v>1</v>
      </c>
      <c r="Y172" s="14" t="str">
        <f>MID($D172,SUM($D$1:X$1),Y$1)</f>
        <v>0</v>
      </c>
      <c r="Z172" s="14" t="str">
        <f>MID($D172,SUM($D$1:Y$1),Z$1)</f>
        <v>000000000021000</v>
      </c>
      <c r="AA172" s="34" t="str">
        <f>MID($D172,SUM($D$1:Z$1),AA$1)</f>
        <v>000000000000000</v>
      </c>
      <c r="AB172" s="14" t="str">
        <f>MID($D172,SUM($D$1:AA$1),AB$1)</f>
        <v>00000000000</v>
      </c>
      <c r="AC172" s="14" t="str">
        <f>MID($D172,SUM($D$1:AB$1),AC$1)</f>
        <v xml:space="preserve">                              </v>
      </c>
      <c r="AD172" s="14" t="str">
        <f>MID($D172,SUM($D$1:AC$1),AD$1)</f>
        <v>000000000000000</v>
      </c>
      <c r="AE172" s="55"/>
      <c r="AF172" s="58" t="str">
        <f>IF(ISBLANK(AE172),TCOMP[[#This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72" s="38" t="str">
        <f>TCOMP[[#This Row],[TIPO5]]</f>
        <v>FC A</v>
      </c>
      <c r="AH172" s="38">
        <f>IF(LEFT(TCOMP[[#This Row],[PV2]],2)="NC",-TCOMP[[#This Row],[CRED FISC COMPUTABLE]]/100,TCOMP[[#This Row],[CRED FISC COMPUTABLE]]/100)</f>
        <v>210</v>
      </c>
      <c r="AI172" s="39">
        <f>IF(LEFT(TCOMP[[#This Row],[PV2]],2)="NC",-TCOMP[[#This Row],[TOTAL]]/100,TCOMP[[#This Row],[TOTAL]]/100)</f>
        <v>1232</v>
      </c>
    </row>
    <row r="173" spans="1:35" x14ac:dyDescent="0.2">
      <c r="A173" s="48">
        <v>169</v>
      </c>
      <c r="B173" s="19">
        <f>IF(COUNTIF(ERROR1[NUM],TCOMP[[#This Row],[UBIC]])&gt;0,1,0)+IF(COUNTIF(ERROR3[NUM],TCOMP[[#This Row],[UBIC]])&gt;0,1,0)*10</f>
        <v>0</v>
      </c>
      <c r="C173" s="19">
        <f>COUNTIFS(TALIC[TIPO2],TCOMP[[#This Row],[TIPO4]],TALIC[PV],TCOMP[[#This Row],[PV]],TALIC[NUM],TCOMP[[#This Row],[NUM]],TALIC[IDENT VEND],TCOMP[[#This Row],[DOC o CUIT]],TALIC[ERR],"&gt;1")</f>
        <v>0</v>
      </c>
      <c r="D173" s="42" t="s">
        <v>1528</v>
      </c>
      <c r="E173" s="14" t="str">
        <f>MID($D173,SUM($D$1:D$1),E$1)</f>
        <v>20200514</v>
      </c>
      <c r="F173" s="14" t="str">
        <f>MID($D173,SUM($D$1:E$1),F$1)</f>
        <v>001</v>
      </c>
      <c r="G173" s="25" t="str">
        <f>VLOOKUP(TCOMP[[#This Row],[TIPO4]],TIPOFACT[],3,0)</f>
        <v>FC A</v>
      </c>
      <c r="H173" s="14" t="str">
        <f>MID($D173,SUM($D$1:F$1),H$1)</f>
        <v>00001</v>
      </c>
      <c r="I173" s="14" t="str">
        <f>MID($D173,SUM($D$1:H$1),I$1)</f>
        <v>00000000000000999999</v>
      </c>
      <c r="J173" s="14" t="str">
        <f>MID($D173,SUM($D$1:I$1),J$1)</f>
        <v xml:space="preserve">                </v>
      </c>
      <c r="K173" s="14" t="str">
        <f>MID($D173,SUM($D$1:J$1),K$1)</f>
        <v>80</v>
      </c>
      <c r="L173" s="14" t="str">
        <f>MID($D173,SUM($D$1:K$1),L$1)</f>
        <v>00000000099999999999</v>
      </c>
      <c r="M173" s="14" t="str">
        <f>MID($D173,SUM($D$1:L$1),M$1)</f>
        <v xml:space="preserve">                        Prueba</v>
      </c>
      <c r="N173" s="14" t="str">
        <f>MID($D173,SUM($D$1:M$1),N$1)</f>
        <v>000000000123200</v>
      </c>
      <c r="O173" s="14" t="str">
        <f>MID($D173,SUM($D$1:N$1),O$1)</f>
        <v>000000000002200</v>
      </c>
      <c r="P173" s="29" t="str">
        <f>MID($D173,SUM($D$1:O$1),P$1)</f>
        <v>000000000000000</v>
      </c>
      <c r="Q173" s="29" t="str">
        <f>MID($D173,SUM($D$1:P$1),Q$1)</f>
        <v>000000000000000</v>
      </c>
      <c r="R173" s="29" t="str">
        <f>MID($D173,SUM($D$1:Q$1),R$1)</f>
        <v>000000000000000</v>
      </c>
      <c r="S173" s="29" t="str">
        <f>MID($D173,SUM($D$1:R$1),S$1)</f>
        <v>000000000000000</v>
      </c>
      <c r="T173" s="14" t="str">
        <f>MID($D173,SUM($D$1:S$1),T$1)</f>
        <v>000000000000000</v>
      </c>
      <c r="U173" s="29" t="str">
        <f>MID($D173,SUM($D$1:T$1),U$1)</f>
        <v>000000000000000</v>
      </c>
      <c r="V173" s="14" t="str">
        <f>MID($D173,SUM($D$1:U$1),V$1)</f>
        <v>PES</v>
      </c>
      <c r="W173" s="14" t="str">
        <f>MID($D173,SUM($D$1:V$1),W$1)</f>
        <v>0001000000</v>
      </c>
      <c r="X173" s="14" t="str">
        <f>MID($D173,SUM($D$1:W$1),X$1)</f>
        <v>1</v>
      </c>
      <c r="Y173" s="14" t="str">
        <f>MID($D173,SUM($D$1:X$1),Y$1)</f>
        <v>0</v>
      </c>
      <c r="Z173" s="14" t="str">
        <f>MID($D173,SUM($D$1:Y$1),Z$1)</f>
        <v>000000000021000</v>
      </c>
      <c r="AA173" s="34" t="str">
        <f>MID($D173,SUM($D$1:Z$1),AA$1)</f>
        <v>000000000000000</v>
      </c>
      <c r="AB173" s="14" t="str">
        <f>MID($D173,SUM($D$1:AA$1),AB$1)</f>
        <v>00000000000</v>
      </c>
      <c r="AC173" s="14" t="str">
        <f>MID($D173,SUM($D$1:AB$1),AC$1)</f>
        <v xml:space="preserve">                              </v>
      </c>
      <c r="AD173" s="14" t="str">
        <f>MID($D173,SUM($D$1:AC$1),AD$1)</f>
        <v>000000000000000</v>
      </c>
      <c r="AE173" s="55"/>
      <c r="AF173" s="58" t="str">
        <f>IF(ISBLANK(AE173),TCOMP[[#This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73" s="38" t="str">
        <f>TCOMP[[#This Row],[TIPO5]]</f>
        <v>FC A</v>
      </c>
      <c r="AH173" s="38">
        <f>IF(LEFT(TCOMP[[#This Row],[PV2]],2)="NC",-TCOMP[[#This Row],[CRED FISC COMPUTABLE]]/100,TCOMP[[#This Row],[CRED FISC COMPUTABLE]]/100)</f>
        <v>210</v>
      </c>
      <c r="AI173" s="39">
        <f>IF(LEFT(TCOMP[[#This Row],[PV2]],2)="NC",-TCOMP[[#This Row],[TOTAL]]/100,TCOMP[[#This Row],[TOTAL]]/100)</f>
        <v>1232</v>
      </c>
    </row>
    <row r="174" spans="1:35" x14ac:dyDescent="0.2">
      <c r="A174" s="48">
        <v>170</v>
      </c>
      <c r="B174" s="19">
        <f>IF(COUNTIF(ERROR1[NUM],TCOMP[[#This Row],[UBIC]])&gt;0,1,0)+IF(COUNTIF(ERROR3[NUM],TCOMP[[#This Row],[UBIC]])&gt;0,1,0)*10</f>
        <v>0</v>
      </c>
      <c r="C174" s="19">
        <f>COUNTIFS(TALIC[TIPO2],TCOMP[[#This Row],[TIPO4]],TALIC[PV],TCOMP[[#This Row],[PV]],TALIC[NUM],TCOMP[[#This Row],[NUM]],TALIC[IDENT VEND],TCOMP[[#This Row],[DOC o CUIT]],TALIC[ERR],"&gt;1")</f>
        <v>0</v>
      </c>
      <c r="D174" s="42" t="s">
        <v>1528</v>
      </c>
      <c r="E174" s="14" t="str">
        <f>MID($D174,SUM($D$1:D$1),E$1)</f>
        <v>20200514</v>
      </c>
      <c r="F174" s="14" t="str">
        <f>MID($D174,SUM($D$1:E$1),F$1)</f>
        <v>001</v>
      </c>
      <c r="G174" s="25" t="str">
        <f>VLOOKUP(TCOMP[[#This Row],[TIPO4]],TIPOFACT[],3,0)</f>
        <v>FC A</v>
      </c>
      <c r="H174" s="14" t="str">
        <f>MID($D174,SUM($D$1:F$1),H$1)</f>
        <v>00001</v>
      </c>
      <c r="I174" s="14" t="str">
        <f>MID($D174,SUM($D$1:H$1),I$1)</f>
        <v>00000000000000999999</v>
      </c>
      <c r="J174" s="14" t="str">
        <f>MID($D174,SUM($D$1:I$1),J$1)</f>
        <v xml:space="preserve">                </v>
      </c>
      <c r="K174" s="14" t="str">
        <f>MID($D174,SUM($D$1:J$1),K$1)</f>
        <v>80</v>
      </c>
      <c r="L174" s="14" t="str">
        <f>MID($D174,SUM($D$1:K$1),L$1)</f>
        <v>00000000099999999999</v>
      </c>
      <c r="M174" s="14" t="str">
        <f>MID($D174,SUM($D$1:L$1),M$1)</f>
        <v xml:space="preserve">                        Prueba</v>
      </c>
      <c r="N174" s="14" t="str">
        <f>MID($D174,SUM($D$1:M$1),N$1)</f>
        <v>000000000123200</v>
      </c>
      <c r="O174" s="14" t="str">
        <f>MID($D174,SUM($D$1:N$1),O$1)</f>
        <v>000000000002200</v>
      </c>
      <c r="P174" s="29" t="str">
        <f>MID($D174,SUM($D$1:O$1),P$1)</f>
        <v>000000000000000</v>
      </c>
      <c r="Q174" s="29" t="str">
        <f>MID($D174,SUM($D$1:P$1),Q$1)</f>
        <v>000000000000000</v>
      </c>
      <c r="R174" s="29" t="str">
        <f>MID($D174,SUM($D$1:Q$1),R$1)</f>
        <v>000000000000000</v>
      </c>
      <c r="S174" s="29" t="str">
        <f>MID($D174,SUM($D$1:R$1),S$1)</f>
        <v>000000000000000</v>
      </c>
      <c r="T174" s="14" t="str">
        <f>MID($D174,SUM($D$1:S$1),T$1)</f>
        <v>000000000000000</v>
      </c>
      <c r="U174" s="29" t="str">
        <f>MID($D174,SUM($D$1:T$1),U$1)</f>
        <v>000000000000000</v>
      </c>
      <c r="V174" s="14" t="str">
        <f>MID($D174,SUM($D$1:U$1),V$1)</f>
        <v>PES</v>
      </c>
      <c r="W174" s="14" t="str">
        <f>MID($D174,SUM($D$1:V$1),W$1)</f>
        <v>0001000000</v>
      </c>
      <c r="X174" s="14" t="str">
        <f>MID($D174,SUM($D$1:W$1),X$1)</f>
        <v>1</v>
      </c>
      <c r="Y174" s="14" t="str">
        <f>MID($D174,SUM($D$1:X$1),Y$1)</f>
        <v>0</v>
      </c>
      <c r="Z174" s="14" t="str">
        <f>MID($D174,SUM($D$1:Y$1),Z$1)</f>
        <v>000000000021000</v>
      </c>
      <c r="AA174" s="34" t="str">
        <f>MID($D174,SUM($D$1:Z$1),AA$1)</f>
        <v>000000000000000</v>
      </c>
      <c r="AB174" s="14" t="str">
        <f>MID($D174,SUM($D$1:AA$1),AB$1)</f>
        <v>00000000000</v>
      </c>
      <c r="AC174" s="14" t="str">
        <f>MID($D174,SUM($D$1:AB$1),AC$1)</f>
        <v xml:space="preserve">                              </v>
      </c>
      <c r="AD174" s="14" t="str">
        <f>MID($D174,SUM($D$1:AC$1),AD$1)</f>
        <v>000000000000000</v>
      </c>
      <c r="AE174" s="55"/>
      <c r="AF174" s="58" t="str">
        <f>IF(ISBLANK(AE174),TCOMP[[#This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74" s="38" t="str">
        <f>TCOMP[[#This Row],[TIPO5]]</f>
        <v>FC A</v>
      </c>
      <c r="AH174" s="38">
        <f>IF(LEFT(TCOMP[[#This Row],[PV2]],2)="NC",-TCOMP[[#This Row],[CRED FISC COMPUTABLE]]/100,TCOMP[[#This Row],[CRED FISC COMPUTABLE]]/100)</f>
        <v>210</v>
      </c>
      <c r="AI174" s="39">
        <f>IF(LEFT(TCOMP[[#This Row],[PV2]],2)="NC",-TCOMP[[#This Row],[TOTAL]]/100,TCOMP[[#This Row],[TOTAL]]/100)</f>
        <v>1232</v>
      </c>
    </row>
    <row r="175" spans="1:35" x14ac:dyDescent="0.2">
      <c r="A175" s="48">
        <v>171</v>
      </c>
      <c r="B175" s="19">
        <f>IF(COUNTIF(ERROR1[NUM],TCOMP[[#This Row],[UBIC]])&gt;0,1,0)+IF(COUNTIF(ERROR3[NUM],TCOMP[[#This Row],[UBIC]])&gt;0,1,0)*10</f>
        <v>0</v>
      </c>
      <c r="C175" s="19">
        <f>COUNTIFS(TALIC[TIPO2],TCOMP[[#This Row],[TIPO4]],TALIC[PV],TCOMP[[#This Row],[PV]],TALIC[NUM],TCOMP[[#This Row],[NUM]],TALIC[IDENT VEND],TCOMP[[#This Row],[DOC o CUIT]],TALIC[ERR],"&gt;1")</f>
        <v>0</v>
      </c>
      <c r="D175" s="42" t="s">
        <v>1528</v>
      </c>
      <c r="E175" s="14" t="str">
        <f>MID($D175,SUM($D$1:D$1),E$1)</f>
        <v>20200514</v>
      </c>
      <c r="F175" s="14" t="str">
        <f>MID($D175,SUM($D$1:E$1),F$1)</f>
        <v>001</v>
      </c>
      <c r="G175" s="25" t="str">
        <f>VLOOKUP(TCOMP[[#This Row],[TIPO4]],TIPOFACT[],3,0)</f>
        <v>FC A</v>
      </c>
      <c r="H175" s="14" t="str">
        <f>MID($D175,SUM($D$1:F$1),H$1)</f>
        <v>00001</v>
      </c>
      <c r="I175" s="14" t="str">
        <f>MID($D175,SUM($D$1:H$1),I$1)</f>
        <v>00000000000000999999</v>
      </c>
      <c r="J175" s="14" t="str">
        <f>MID($D175,SUM($D$1:I$1),J$1)</f>
        <v xml:space="preserve">                </v>
      </c>
      <c r="K175" s="14" t="str">
        <f>MID($D175,SUM($D$1:J$1),K$1)</f>
        <v>80</v>
      </c>
      <c r="L175" s="14" t="str">
        <f>MID($D175,SUM($D$1:K$1),L$1)</f>
        <v>00000000099999999999</v>
      </c>
      <c r="M175" s="14" t="str">
        <f>MID($D175,SUM($D$1:L$1),M$1)</f>
        <v xml:space="preserve">                        Prueba</v>
      </c>
      <c r="N175" s="14" t="str">
        <f>MID($D175,SUM($D$1:M$1),N$1)</f>
        <v>000000000123200</v>
      </c>
      <c r="O175" s="14" t="str">
        <f>MID($D175,SUM($D$1:N$1),O$1)</f>
        <v>000000000002200</v>
      </c>
      <c r="P175" s="29" t="str">
        <f>MID($D175,SUM($D$1:O$1),P$1)</f>
        <v>000000000000000</v>
      </c>
      <c r="Q175" s="29" t="str">
        <f>MID($D175,SUM($D$1:P$1),Q$1)</f>
        <v>000000000000000</v>
      </c>
      <c r="R175" s="29" t="str">
        <f>MID($D175,SUM($D$1:Q$1),R$1)</f>
        <v>000000000000000</v>
      </c>
      <c r="S175" s="29" t="str">
        <f>MID($D175,SUM($D$1:R$1),S$1)</f>
        <v>000000000000000</v>
      </c>
      <c r="T175" s="14" t="str">
        <f>MID($D175,SUM($D$1:S$1),T$1)</f>
        <v>000000000000000</v>
      </c>
      <c r="U175" s="29" t="str">
        <f>MID($D175,SUM($D$1:T$1),U$1)</f>
        <v>000000000000000</v>
      </c>
      <c r="V175" s="14" t="str">
        <f>MID($D175,SUM($D$1:U$1),V$1)</f>
        <v>PES</v>
      </c>
      <c r="W175" s="14" t="str">
        <f>MID($D175,SUM($D$1:V$1),W$1)</f>
        <v>0001000000</v>
      </c>
      <c r="X175" s="14" t="str">
        <f>MID($D175,SUM($D$1:W$1),X$1)</f>
        <v>1</v>
      </c>
      <c r="Y175" s="14" t="str">
        <f>MID($D175,SUM($D$1:X$1),Y$1)</f>
        <v>0</v>
      </c>
      <c r="Z175" s="14" t="str">
        <f>MID($D175,SUM($D$1:Y$1),Z$1)</f>
        <v>000000000021000</v>
      </c>
      <c r="AA175" s="34" t="str">
        <f>MID($D175,SUM($D$1:Z$1),AA$1)</f>
        <v>000000000000000</v>
      </c>
      <c r="AB175" s="14" t="str">
        <f>MID($D175,SUM($D$1:AA$1),AB$1)</f>
        <v>00000000000</v>
      </c>
      <c r="AC175" s="14" t="str">
        <f>MID($D175,SUM($D$1:AB$1),AC$1)</f>
        <v xml:space="preserve">                              </v>
      </c>
      <c r="AD175" s="14" t="str">
        <f>MID($D175,SUM($D$1:AC$1),AD$1)</f>
        <v>000000000000000</v>
      </c>
      <c r="AE175" s="55"/>
      <c r="AF175" s="58" t="str">
        <f>IF(ISBLANK(AE175),TCOMP[[#This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75" s="38" t="str">
        <f>TCOMP[[#This Row],[TIPO5]]</f>
        <v>FC A</v>
      </c>
      <c r="AH175" s="38">
        <f>IF(LEFT(TCOMP[[#This Row],[PV2]],2)="NC",-TCOMP[[#This Row],[CRED FISC COMPUTABLE]]/100,TCOMP[[#This Row],[CRED FISC COMPUTABLE]]/100)</f>
        <v>210</v>
      </c>
      <c r="AI175" s="39">
        <f>IF(LEFT(TCOMP[[#This Row],[PV2]],2)="NC",-TCOMP[[#This Row],[TOTAL]]/100,TCOMP[[#This Row],[TOTAL]]/100)</f>
        <v>1232</v>
      </c>
    </row>
    <row r="176" spans="1:35" x14ac:dyDescent="0.2">
      <c r="A176" s="48">
        <v>172</v>
      </c>
      <c r="B176" s="19">
        <f>IF(COUNTIF(ERROR1[NUM],TCOMP[[#This Row],[UBIC]])&gt;0,1,0)+IF(COUNTIF(ERROR3[NUM],TCOMP[[#This Row],[UBIC]])&gt;0,1,0)*10</f>
        <v>0</v>
      </c>
      <c r="C176" s="19">
        <f>COUNTIFS(TALIC[TIPO2],TCOMP[[#This Row],[TIPO4]],TALIC[PV],TCOMP[[#This Row],[PV]],TALIC[NUM],TCOMP[[#This Row],[NUM]],TALIC[IDENT VEND],TCOMP[[#This Row],[DOC o CUIT]],TALIC[ERR],"&gt;1")</f>
        <v>0</v>
      </c>
      <c r="D176" s="42" t="s">
        <v>1528</v>
      </c>
      <c r="E176" s="14" t="str">
        <f>MID($D176,SUM($D$1:D$1),E$1)</f>
        <v>20200514</v>
      </c>
      <c r="F176" s="14" t="str">
        <f>MID($D176,SUM($D$1:E$1),F$1)</f>
        <v>001</v>
      </c>
      <c r="G176" s="25" t="str">
        <f>VLOOKUP(TCOMP[[#This Row],[TIPO4]],TIPOFACT[],3,0)</f>
        <v>FC A</v>
      </c>
      <c r="H176" s="14" t="str">
        <f>MID($D176,SUM($D$1:F$1),H$1)</f>
        <v>00001</v>
      </c>
      <c r="I176" s="14" t="str">
        <f>MID($D176,SUM($D$1:H$1),I$1)</f>
        <v>00000000000000999999</v>
      </c>
      <c r="J176" s="14" t="str">
        <f>MID($D176,SUM($D$1:I$1),J$1)</f>
        <v xml:space="preserve">                </v>
      </c>
      <c r="K176" s="14" t="str">
        <f>MID($D176,SUM($D$1:J$1),K$1)</f>
        <v>80</v>
      </c>
      <c r="L176" s="14" t="str">
        <f>MID($D176,SUM($D$1:K$1),L$1)</f>
        <v>00000000099999999999</v>
      </c>
      <c r="M176" s="14" t="str">
        <f>MID($D176,SUM($D$1:L$1),M$1)</f>
        <v xml:space="preserve">                        Prueba</v>
      </c>
      <c r="N176" s="14" t="str">
        <f>MID($D176,SUM($D$1:M$1),N$1)</f>
        <v>000000000123200</v>
      </c>
      <c r="O176" s="14" t="str">
        <f>MID($D176,SUM($D$1:N$1),O$1)</f>
        <v>000000000002200</v>
      </c>
      <c r="P176" s="29" t="str">
        <f>MID($D176,SUM($D$1:O$1),P$1)</f>
        <v>000000000000000</v>
      </c>
      <c r="Q176" s="29" t="str">
        <f>MID($D176,SUM($D$1:P$1),Q$1)</f>
        <v>000000000000000</v>
      </c>
      <c r="R176" s="29" t="str">
        <f>MID($D176,SUM($D$1:Q$1),R$1)</f>
        <v>000000000000000</v>
      </c>
      <c r="S176" s="29" t="str">
        <f>MID($D176,SUM($D$1:R$1),S$1)</f>
        <v>000000000000000</v>
      </c>
      <c r="T176" s="14" t="str">
        <f>MID($D176,SUM($D$1:S$1),T$1)</f>
        <v>000000000000000</v>
      </c>
      <c r="U176" s="29" t="str">
        <f>MID($D176,SUM($D$1:T$1),U$1)</f>
        <v>000000000000000</v>
      </c>
      <c r="V176" s="14" t="str">
        <f>MID($D176,SUM($D$1:U$1),V$1)</f>
        <v>PES</v>
      </c>
      <c r="W176" s="14" t="str">
        <f>MID($D176,SUM($D$1:V$1),W$1)</f>
        <v>0001000000</v>
      </c>
      <c r="X176" s="14" t="str">
        <f>MID($D176,SUM($D$1:W$1),X$1)</f>
        <v>1</v>
      </c>
      <c r="Y176" s="14" t="str">
        <f>MID($D176,SUM($D$1:X$1),Y$1)</f>
        <v>0</v>
      </c>
      <c r="Z176" s="14" t="str">
        <f>MID($D176,SUM($D$1:Y$1),Z$1)</f>
        <v>000000000021000</v>
      </c>
      <c r="AA176" s="34" t="str">
        <f>MID($D176,SUM($D$1:Z$1),AA$1)</f>
        <v>000000000000000</v>
      </c>
      <c r="AB176" s="14" t="str">
        <f>MID($D176,SUM($D$1:AA$1),AB$1)</f>
        <v>00000000000</v>
      </c>
      <c r="AC176" s="14" t="str">
        <f>MID($D176,SUM($D$1:AB$1),AC$1)</f>
        <v xml:space="preserve">                              </v>
      </c>
      <c r="AD176" s="14" t="str">
        <f>MID($D176,SUM($D$1:AC$1),AD$1)</f>
        <v>000000000000000</v>
      </c>
      <c r="AE176" s="55"/>
      <c r="AF176" s="58" t="str">
        <f>IF(ISBLANK(AE176),TCOMP[[#This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76" s="38" t="str">
        <f>TCOMP[[#This Row],[TIPO5]]</f>
        <v>FC A</v>
      </c>
      <c r="AH176" s="38">
        <f>IF(LEFT(TCOMP[[#This Row],[PV2]],2)="NC",-TCOMP[[#This Row],[CRED FISC COMPUTABLE]]/100,TCOMP[[#This Row],[CRED FISC COMPUTABLE]]/100)</f>
        <v>210</v>
      </c>
      <c r="AI176" s="39">
        <f>IF(LEFT(TCOMP[[#This Row],[PV2]],2)="NC",-TCOMP[[#This Row],[TOTAL]]/100,TCOMP[[#This Row],[TOTAL]]/100)</f>
        <v>1232</v>
      </c>
    </row>
    <row r="177" spans="1:35" x14ac:dyDescent="0.2">
      <c r="A177" s="48">
        <v>173</v>
      </c>
      <c r="B177" s="19">
        <f>IF(COUNTIF(ERROR1[NUM],TCOMP[[#This Row],[UBIC]])&gt;0,1,0)+IF(COUNTIF(ERROR3[NUM],TCOMP[[#This Row],[UBIC]])&gt;0,1,0)*10</f>
        <v>0</v>
      </c>
      <c r="C177" s="19">
        <f>COUNTIFS(TALIC[TIPO2],TCOMP[[#This Row],[TIPO4]],TALIC[PV],TCOMP[[#This Row],[PV]],TALIC[NUM],TCOMP[[#This Row],[NUM]],TALIC[IDENT VEND],TCOMP[[#This Row],[DOC o CUIT]],TALIC[ERR],"&gt;1")</f>
        <v>0</v>
      </c>
      <c r="D177" s="42" t="s">
        <v>1528</v>
      </c>
      <c r="E177" s="14" t="str">
        <f>MID($D177,SUM($D$1:D$1),E$1)</f>
        <v>20200514</v>
      </c>
      <c r="F177" s="14" t="str">
        <f>MID($D177,SUM($D$1:E$1),F$1)</f>
        <v>001</v>
      </c>
      <c r="G177" s="25" t="str">
        <f>VLOOKUP(TCOMP[[#This Row],[TIPO4]],TIPOFACT[],3,0)</f>
        <v>FC A</v>
      </c>
      <c r="H177" s="14" t="str">
        <f>MID($D177,SUM($D$1:F$1),H$1)</f>
        <v>00001</v>
      </c>
      <c r="I177" s="14" t="str">
        <f>MID($D177,SUM($D$1:H$1),I$1)</f>
        <v>00000000000000999999</v>
      </c>
      <c r="J177" s="14" t="str">
        <f>MID($D177,SUM($D$1:I$1),J$1)</f>
        <v xml:space="preserve">                </v>
      </c>
      <c r="K177" s="14" t="str">
        <f>MID($D177,SUM($D$1:J$1),K$1)</f>
        <v>80</v>
      </c>
      <c r="L177" s="14" t="str">
        <f>MID($D177,SUM($D$1:K$1),L$1)</f>
        <v>00000000099999999999</v>
      </c>
      <c r="M177" s="14" t="str">
        <f>MID($D177,SUM($D$1:L$1),M$1)</f>
        <v xml:space="preserve">                        Prueba</v>
      </c>
      <c r="N177" s="14" t="str">
        <f>MID($D177,SUM($D$1:M$1),N$1)</f>
        <v>000000000123200</v>
      </c>
      <c r="O177" s="14" t="str">
        <f>MID($D177,SUM($D$1:N$1),O$1)</f>
        <v>000000000002200</v>
      </c>
      <c r="P177" s="29" t="str">
        <f>MID($D177,SUM($D$1:O$1),P$1)</f>
        <v>000000000000000</v>
      </c>
      <c r="Q177" s="29" t="str">
        <f>MID($D177,SUM($D$1:P$1),Q$1)</f>
        <v>000000000000000</v>
      </c>
      <c r="R177" s="29" t="str">
        <f>MID($D177,SUM($D$1:Q$1),R$1)</f>
        <v>000000000000000</v>
      </c>
      <c r="S177" s="29" t="str">
        <f>MID($D177,SUM($D$1:R$1),S$1)</f>
        <v>000000000000000</v>
      </c>
      <c r="T177" s="14" t="str">
        <f>MID($D177,SUM($D$1:S$1),T$1)</f>
        <v>000000000000000</v>
      </c>
      <c r="U177" s="29" t="str">
        <f>MID($D177,SUM($D$1:T$1),U$1)</f>
        <v>000000000000000</v>
      </c>
      <c r="V177" s="14" t="str">
        <f>MID($D177,SUM($D$1:U$1),V$1)</f>
        <v>PES</v>
      </c>
      <c r="W177" s="14" t="str">
        <f>MID($D177,SUM($D$1:V$1),W$1)</f>
        <v>0001000000</v>
      </c>
      <c r="X177" s="14" t="str">
        <f>MID($D177,SUM($D$1:W$1),X$1)</f>
        <v>1</v>
      </c>
      <c r="Y177" s="14" t="str">
        <f>MID($D177,SUM($D$1:X$1),Y$1)</f>
        <v>0</v>
      </c>
      <c r="Z177" s="14" t="str">
        <f>MID($D177,SUM($D$1:Y$1),Z$1)</f>
        <v>000000000021000</v>
      </c>
      <c r="AA177" s="34" t="str">
        <f>MID($D177,SUM($D$1:Z$1),AA$1)</f>
        <v>000000000000000</v>
      </c>
      <c r="AB177" s="14" t="str">
        <f>MID($D177,SUM($D$1:AA$1),AB$1)</f>
        <v>00000000000</v>
      </c>
      <c r="AC177" s="14" t="str">
        <f>MID($D177,SUM($D$1:AB$1),AC$1)</f>
        <v xml:space="preserve">                              </v>
      </c>
      <c r="AD177" s="14" t="str">
        <f>MID($D177,SUM($D$1:AC$1),AD$1)</f>
        <v>000000000000000</v>
      </c>
      <c r="AE177" s="55"/>
      <c r="AF177" s="58" t="str">
        <f>IF(ISBLANK(AE177),TCOMP[[#This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77" s="38" t="str">
        <f>TCOMP[[#This Row],[TIPO5]]</f>
        <v>FC A</v>
      </c>
      <c r="AH177" s="38">
        <f>IF(LEFT(TCOMP[[#This Row],[PV2]],2)="NC",-TCOMP[[#This Row],[CRED FISC COMPUTABLE]]/100,TCOMP[[#This Row],[CRED FISC COMPUTABLE]]/100)</f>
        <v>210</v>
      </c>
      <c r="AI177" s="39">
        <f>IF(LEFT(TCOMP[[#This Row],[PV2]],2)="NC",-TCOMP[[#This Row],[TOTAL]]/100,TCOMP[[#This Row],[TOTAL]]/100)</f>
        <v>1232</v>
      </c>
    </row>
    <row r="178" spans="1:35" x14ac:dyDescent="0.2">
      <c r="A178" s="48">
        <v>174</v>
      </c>
      <c r="B178" s="19">
        <f>IF(COUNTIF(ERROR1[NUM],TCOMP[[#This Row],[UBIC]])&gt;0,1,0)+IF(COUNTIF(ERROR3[NUM],TCOMP[[#This Row],[UBIC]])&gt;0,1,0)*10</f>
        <v>0</v>
      </c>
      <c r="C178" s="19">
        <f>COUNTIFS(TALIC[TIPO2],TCOMP[[#This Row],[TIPO4]],TALIC[PV],TCOMP[[#This Row],[PV]],TALIC[NUM],TCOMP[[#This Row],[NUM]],TALIC[IDENT VEND],TCOMP[[#This Row],[DOC o CUIT]],TALIC[ERR],"&gt;1")</f>
        <v>0</v>
      </c>
      <c r="D178" s="42" t="s">
        <v>1528</v>
      </c>
      <c r="E178" s="14" t="str">
        <f>MID($D178,SUM($D$1:D$1),E$1)</f>
        <v>20200514</v>
      </c>
      <c r="F178" s="14" t="str">
        <f>MID($D178,SUM($D$1:E$1),F$1)</f>
        <v>001</v>
      </c>
      <c r="G178" s="25" t="str">
        <f>VLOOKUP(TCOMP[[#This Row],[TIPO4]],TIPOFACT[],3,0)</f>
        <v>FC A</v>
      </c>
      <c r="H178" s="14" t="str">
        <f>MID($D178,SUM($D$1:F$1),H$1)</f>
        <v>00001</v>
      </c>
      <c r="I178" s="14" t="str">
        <f>MID($D178,SUM($D$1:H$1),I$1)</f>
        <v>00000000000000999999</v>
      </c>
      <c r="J178" s="14" t="str">
        <f>MID($D178,SUM($D$1:I$1),J$1)</f>
        <v xml:space="preserve">                </v>
      </c>
      <c r="K178" s="14" t="str">
        <f>MID($D178,SUM($D$1:J$1),K$1)</f>
        <v>80</v>
      </c>
      <c r="L178" s="14" t="str">
        <f>MID($D178,SUM($D$1:K$1),L$1)</f>
        <v>00000000099999999999</v>
      </c>
      <c r="M178" s="14" t="str">
        <f>MID($D178,SUM($D$1:L$1),M$1)</f>
        <v xml:space="preserve">                        Prueba</v>
      </c>
      <c r="N178" s="14" t="str">
        <f>MID($D178,SUM($D$1:M$1),N$1)</f>
        <v>000000000123200</v>
      </c>
      <c r="O178" s="14" t="str">
        <f>MID($D178,SUM($D$1:N$1),O$1)</f>
        <v>000000000002200</v>
      </c>
      <c r="P178" s="29" t="str">
        <f>MID($D178,SUM($D$1:O$1),P$1)</f>
        <v>000000000000000</v>
      </c>
      <c r="Q178" s="29" t="str">
        <f>MID($D178,SUM($D$1:P$1),Q$1)</f>
        <v>000000000000000</v>
      </c>
      <c r="R178" s="29" t="str">
        <f>MID($D178,SUM($D$1:Q$1),R$1)</f>
        <v>000000000000000</v>
      </c>
      <c r="S178" s="29" t="str">
        <f>MID($D178,SUM($D$1:R$1),S$1)</f>
        <v>000000000000000</v>
      </c>
      <c r="T178" s="14" t="str">
        <f>MID($D178,SUM($D$1:S$1),T$1)</f>
        <v>000000000000000</v>
      </c>
      <c r="U178" s="29" t="str">
        <f>MID($D178,SUM($D$1:T$1),U$1)</f>
        <v>000000000000000</v>
      </c>
      <c r="V178" s="14" t="str">
        <f>MID($D178,SUM($D$1:U$1),V$1)</f>
        <v>PES</v>
      </c>
      <c r="W178" s="14" t="str">
        <f>MID($D178,SUM($D$1:V$1),W$1)</f>
        <v>0001000000</v>
      </c>
      <c r="X178" s="14" t="str">
        <f>MID($D178,SUM($D$1:W$1),X$1)</f>
        <v>1</v>
      </c>
      <c r="Y178" s="14" t="str">
        <f>MID($D178,SUM($D$1:X$1),Y$1)</f>
        <v>0</v>
      </c>
      <c r="Z178" s="14" t="str">
        <f>MID($D178,SUM($D$1:Y$1),Z$1)</f>
        <v>000000000021000</v>
      </c>
      <c r="AA178" s="34" t="str">
        <f>MID($D178,SUM($D$1:Z$1),AA$1)</f>
        <v>000000000000000</v>
      </c>
      <c r="AB178" s="14" t="str">
        <f>MID($D178,SUM($D$1:AA$1),AB$1)</f>
        <v>00000000000</v>
      </c>
      <c r="AC178" s="14" t="str">
        <f>MID($D178,SUM($D$1:AB$1),AC$1)</f>
        <v xml:space="preserve">                              </v>
      </c>
      <c r="AD178" s="14" t="str">
        <f>MID($D178,SUM($D$1:AC$1),AD$1)</f>
        <v>000000000000000</v>
      </c>
      <c r="AE178" s="55"/>
      <c r="AF178" s="58" t="str">
        <f>IF(ISBLANK(AE178),TCOMP[[#This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78" s="38" t="str">
        <f>TCOMP[[#This Row],[TIPO5]]</f>
        <v>FC A</v>
      </c>
      <c r="AH178" s="38">
        <f>IF(LEFT(TCOMP[[#This Row],[PV2]],2)="NC",-TCOMP[[#This Row],[CRED FISC COMPUTABLE]]/100,TCOMP[[#This Row],[CRED FISC COMPUTABLE]]/100)</f>
        <v>210</v>
      </c>
      <c r="AI178" s="39">
        <f>IF(LEFT(TCOMP[[#This Row],[PV2]],2)="NC",-TCOMP[[#This Row],[TOTAL]]/100,TCOMP[[#This Row],[TOTAL]]/100)</f>
        <v>1232</v>
      </c>
    </row>
    <row r="179" spans="1:35" x14ac:dyDescent="0.2">
      <c r="A179" s="48">
        <v>175</v>
      </c>
      <c r="B179" s="19">
        <f>IF(COUNTIF(ERROR1[NUM],TCOMP[[#This Row],[UBIC]])&gt;0,1,0)+IF(COUNTIF(ERROR3[NUM],TCOMP[[#This Row],[UBIC]])&gt;0,1,0)*10</f>
        <v>0</v>
      </c>
      <c r="C179" s="19">
        <f>COUNTIFS(TALIC[TIPO2],TCOMP[[#This Row],[TIPO4]],TALIC[PV],TCOMP[[#This Row],[PV]],TALIC[NUM],TCOMP[[#This Row],[NUM]],TALIC[IDENT VEND],TCOMP[[#This Row],[DOC o CUIT]],TALIC[ERR],"&gt;1")</f>
        <v>0</v>
      </c>
      <c r="D179" s="42" t="s">
        <v>1528</v>
      </c>
      <c r="E179" s="14" t="str">
        <f>MID($D179,SUM($D$1:D$1),E$1)</f>
        <v>20200514</v>
      </c>
      <c r="F179" s="14" t="str">
        <f>MID($D179,SUM($D$1:E$1),F$1)</f>
        <v>001</v>
      </c>
      <c r="G179" s="25" t="str">
        <f>VLOOKUP(TCOMP[[#This Row],[TIPO4]],TIPOFACT[],3,0)</f>
        <v>FC A</v>
      </c>
      <c r="H179" s="14" t="str">
        <f>MID($D179,SUM($D$1:F$1),H$1)</f>
        <v>00001</v>
      </c>
      <c r="I179" s="14" t="str">
        <f>MID($D179,SUM($D$1:H$1),I$1)</f>
        <v>00000000000000999999</v>
      </c>
      <c r="J179" s="14" t="str">
        <f>MID($D179,SUM($D$1:I$1),J$1)</f>
        <v xml:space="preserve">                </v>
      </c>
      <c r="K179" s="14" t="str">
        <f>MID($D179,SUM($D$1:J$1),K$1)</f>
        <v>80</v>
      </c>
      <c r="L179" s="14" t="str">
        <f>MID($D179,SUM($D$1:K$1),L$1)</f>
        <v>00000000099999999999</v>
      </c>
      <c r="M179" s="14" t="str">
        <f>MID($D179,SUM($D$1:L$1),M$1)</f>
        <v xml:space="preserve">                        Prueba</v>
      </c>
      <c r="N179" s="14" t="str">
        <f>MID($D179,SUM($D$1:M$1),N$1)</f>
        <v>000000000123200</v>
      </c>
      <c r="O179" s="14" t="str">
        <f>MID($D179,SUM($D$1:N$1),O$1)</f>
        <v>000000000002200</v>
      </c>
      <c r="P179" s="29" t="str">
        <f>MID($D179,SUM($D$1:O$1),P$1)</f>
        <v>000000000000000</v>
      </c>
      <c r="Q179" s="29" t="str">
        <f>MID($D179,SUM($D$1:P$1),Q$1)</f>
        <v>000000000000000</v>
      </c>
      <c r="R179" s="29" t="str">
        <f>MID($D179,SUM($D$1:Q$1),R$1)</f>
        <v>000000000000000</v>
      </c>
      <c r="S179" s="29" t="str">
        <f>MID($D179,SUM($D$1:R$1),S$1)</f>
        <v>000000000000000</v>
      </c>
      <c r="T179" s="14" t="str">
        <f>MID($D179,SUM($D$1:S$1),T$1)</f>
        <v>000000000000000</v>
      </c>
      <c r="U179" s="29" t="str">
        <f>MID($D179,SUM($D$1:T$1),U$1)</f>
        <v>000000000000000</v>
      </c>
      <c r="V179" s="14" t="str">
        <f>MID($D179,SUM($D$1:U$1),V$1)</f>
        <v>PES</v>
      </c>
      <c r="W179" s="14" t="str">
        <f>MID($D179,SUM($D$1:V$1),W$1)</f>
        <v>0001000000</v>
      </c>
      <c r="X179" s="14" t="str">
        <f>MID($D179,SUM($D$1:W$1),X$1)</f>
        <v>1</v>
      </c>
      <c r="Y179" s="14" t="str">
        <f>MID($D179,SUM($D$1:X$1),Y$1)</f>
        <v>0</v>
      </c>
      <c r="Z179" s="14" t="str">
        <f>MID($D179,SUM($D$1:Y$1),Z$1)</f>
        <v>000000000021000</v>
      </c>
      <c r="AA179" s="34" t="str">
        <f>MID($D179,SUM($D$1:Z$1),AA$1)</f>
        <v>000000000000000</v>
      </c>
      <c r="AB179" s="14" t="str">
        <f>MID($D179,SUM($D$1:AA$1),AB$1)</f>
        <v>00000000000</v>
      </c>
      <c r="AC179" s="14" t="str">
        <f>MID($D179,SUM($D$1:AB$1),AC$1)</f>
        <v xml:space="preserve">                              </v>
      </c>
      <c r="AD179" s="14" t="str">
        <f>MID($D179,SUM($D$1:AC$1),AD$1)</f>
        <v>000000000000000</v>
      </c>
      <c r="AE179" s="55"/>
      <c r="AF179" s="58" t="str">
        <f>IF(ISBLANK(AE179),TCOMP[[#This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79" s="38" t="str">
        <f>TCOMP[[#This Row],[TIPO5]]</f>
        <v>FC A</v>
      </c>
      <c r="AH179" s="38">
        <f>IF(LEFT(TCOMP[[#This Row],[PV2]],2)="NC",-TCOMP[[#This Row],[CRED FISC COMPUTABLE]]/100,TCOMP[[#This Row],[CRED FISC COMPUTABLE]]/100)</f>
        <v>210</v>
      </c>
      <c r="AI179" s="39">
        <f>IF(LEFT(TCOMP[[#This Row],[PV2]],2)="NC",-TCOMP[[#This Row],[TOTAL]]/100,TCOMP[[#This Row],[TOTAL]]/100)</f>
        <v>1232</v>
      </c>
    </row>
    <row r="180" spans="1:35" x14ac:dyDescent="0.2">
      <c r="A180" s="48">
        <v>176</v>
      </c>
      <c r="B180" s="19">
        <f>IF(COUNTIF(ERROR1[NUM],TCOMP[[#This Row],[UBIC]])&gt;0,1,0)+IF(COUNTIF(ERROR3[NUM],TCOMP[[#This Row],[UBIC]])&gt;0,1,0)*10</f>
        <v>0</v>
      </c>
      <c r="C180" s="19">
        <f>COUNTIFS(TALIC[TIPO2],TCOMP[[#This Row],[TIPO4]],TALIC[PV],TCOMP[[#This Row],[PV]],TALIC[NUM],TCOMP[[#This Row],[NUM]],TALIC[IDENT VEND],TCOMP[[#This Row],[DOC o CUIT]],TALIC[ERR],"&gt;1")</f>
        <v>0</v>
      </c>
      <c r="D180" s="42" t="s">
        <v>1528</v>
      </c>
      <c r="E180" s="14" t="str">
        <f>MID($D180,SUM($D$1:D$1),E$1)</f>
        <v>20200514</v>
      </c>
      <c r="F180" s="14" t="str">
        <f>MID($D180,SUM($D$1:E$1),F$1)</f>
        <v>001</v>
      </c>
      <c r="G180" s="25" t="str">
        <f>VLOOKUP(TCOMP[[#This Row],[TIPO4]],TIPOFACT[],3,0)</f>
        <v>FC A</v>
      </c>
      <c r="H180" s="14" t="str">
        <f>MID($D180,SUM($D$1:F$1),H$1)</f>
        <v>00001</v>
      </c>
      <c r="I180" s="14" t="str">
        <f>MID($D180,SUM($D$1:H$1),I$1)</f>
        <v>00000000000000999999</v>
      </c>
      <c r="J180" s="14" t="str">
        <f>MID($D180,SUM($D$1:I$1),J$1)</f>
        <v xml:space="preserve">                </v>
      </c>
      <c r="K180" s="14" t="str">
        <f>MID($D180,SUM($D$1:J$1),K$1)</f>
        <v>80</v>
      </c>
      <c r="L180" s="14" t="str">
        <f>MID($D180,SUM($D$1:K$1),L$1)</f>
        <v>00000000099999999999</v>
      </c>
      <c r="M180" s="14" t="str">
        <f>MID($D180,SUM($D$1:L$1),M$1)</f>
        <v xml:space="preserve">                        Prueba</v>
      </c>
      <c r="N180" s="14" t="str">
        <f>MID($D180,SUM($D$1:M$1),N$1)</f>
        <v>000000000123200</v>
      </c>
      <c r="O180" s="14" t="str">
        <f>MID($D180,SUM($D$1:N$1),O$1)</f>
        <v>000000000002200</v>
      </c>
      <c r="P180" s="29" t="str">
        <f>MID($D180,SUM($D$1:O$1),P$1)</f>
        <v>000000000000000</v>
      </c>
      <c r="Q180" s="29" t="str">
        <f>MID($D180,SUM($D$1:P$1),Q$1)</f>
        <v>000000000000000</v>
      </c>
      <c r="R180" s="29" t="str">
        <f>MID($D180,SUM($D$1:Q$1),R$1)</f>
        <v>000000000000000</v>
      </c>
      <c r="S180" s="29" t="str">
        <f>MID($D180,SUM($D$1:R$1),S$1)</f>
        <v>000000000000000</v>
      </c>
      <c r="T180" s="14" t="str">
        <f>MID($D180,SUM($D$1:S$1),T$1)</f>
        <v>000000000000000</v>
      </c>
      <c r="U180" s="29" t="str">
        <f>MID($D180,SUM($D$1:T$1),U$1)</f>
        <v>000000000000000</v>
      </c>
      <c r="V180" s="14" t="str">
        <f>MID($D180,SUM($D$1:U$1),V$1)</f>
        <v>PES</v>
      </c>
      <c r="W180" s="14" t="str">
        <f>MID($D180,SUM($D$1:V$1),W$1)</f>
        <v>0001000000</v>
      </c>
      <c r="X180" s="14" t="str">
        <f>MID($D180,SUM($D$1:W$1),X$1)</f>
        <v>1</v>
      </c>
      <c r="Y180" s="14" t="str">
        <f>MID($D180,SUM($D$1:X$1),Y$1)</f>
        <v>0</v>
      </c>
      <c r="Z180" s="14" t="str">
        <f>MID($D180,SUM($D$1:Y$1),Z$1)</f>
        <v>000000000021000</v>
      </c>
      <c r="AA180" s="34" t="str">
        <f>MID($D180,SUM($D$1:Z$1),AA$1)</f>
        <v>000000000000000</v>
      </c>
      <c r="AB180" s="14" t="str">
        <f>MID($D180,SUM($D$1:AA$1),AB$1)</f>
        <v>00000000000</v>
      </c>
      <c r="AC180" s="14" t="str">
        <f>MID($D180,SUM($D$1:AB$1),AC$1)</f>
        <v xml:space="preserve">                              </v>
      </c>
      <c r="AD180" s="14" t="str">
        <f>MID($D180,SUM($D$1:AC$1),AD$1)</f>
        <v>000000000000000</v>
      </c>
      <c r="AE180" s="55"/>
      <c r="AF180" s="58" t="str">
        <f>IF(ISBLANK(AE180),TCOMP[[#This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80" s="38" t="str">
        <f>TCOMP[[#This Row],[TIPO5]]</f>
        <v>FC A</v>
      </c>
      <c r="AH180" s="38">
        <f>IF(LEFT(TCOMP[[#This Row],[PV2]],2)="NC",-TCOMP[[#This Row],[CRED FISC COMPUTABLE]]/100,TCOMP[[#This Row],[CRED FISC COMPUTABLE]]/100)</f>
        <v>210</v>
      </c>
      <c r="AI180" s="39">
        <f>IF(LEFT(TCOMP[[#This Row],[PV2]],2)="NC",-TCOMP[[#This Row],[TOTAL]]/100,TCOMP[[#This Row],[TOTAL]]/100)</f>
        <v>1232</v>
      </c>
    </row>
    <row r="181" spans="1:35" x14ac:dyDescent="0.2">
      <c r="A181" s="48">
        <v>177</v>
      </c>
      <c r="B181" s="19">
        <f>IF(COUNTIF(ERROR1[NUM],TCOMP[[#This Row],[UBIC]])&gt;0,1,0)+IF(COUNTIF(ERROR3[NUM],TCOMP[[#This Row],[UBIC]])&gt;0,1,0)*10</f>
        <v>0</v>
      </c>
      <c r="C181" s="19">
        <f>COUNTIFS(TALIC[TIPO2],TCOMP[[#This Row],[TIPO4]],TALIC[PV],TCOMP[[#This Row],[PV]],TALIC[NUM],TCOMP[[#This Row],[NUM]],TALIC[IDENT VEND],TCOMP[[#This Row],[DOC o CUIT]],TALIC[ERR],"&gt;1")</f>
        <v>0</v>
      </c>
      <c r="D181" s="42" t="s">
        <v>1528</v>
      </c>
      <c r="E181" s="14" t="str">
        <f>MID($D181,SUM($D$1:D$1),E$1)</f>
        <v>20200514</v>
      </c>
      <c r="F181" s="14" t="str">
        <f>MID($D181,SUM($D$1:E$1),F$1)</f>
        <v>001</v>
      </c>
      <c r="G181" s="25" t="str">
        <f>VLOOKUP(TCOMP[[#This Row],[TIPO4]],TIPOFACT[],3,0)</f>
        <v>FC A</v>
      </c>
      <c r="H181" s="14" t="str">
        <f>MID($D181,SUM($D$1:F$1),H$1)</f>
        <v>00001</v>
      </c>
      <c r="I181" s="14" t="str">
        <f>MID($D181,SUM($D$1:H$1),I$1)</f>
        <v>00000000000000999999</v>
      </c>
      <c r="J181" s="14" t="str">
        <f>MID($D181,SUM($D$1:I$1),J$1)</f>
        <v xml:space="preserve">                </v>
      </c>
      <c r="K181" s="14" t="str">
        <f>MID($D181,SUM($D$1:J$1),K$1)</f>
        <v>80</v>
      </c>
      <c r="L181" s="14" t="str">
        <f>MID($D181,SUM($D$1:K$1),L$1)</f>
        <v>00000000099999999999</v>
      </c>
      <c r="M181" s="14" t="str">
        <f>MID($D181,SUM($D$1:L$1),M$1)</f>
        <v xml:space="preserve">                        Prueba</v>
      </c>
      <c r="N181" s="14" t="str">
        <f>MID($D181,SUM($D$1:M$1),N$1)</f>
        <v>000000000123200</v>
      </c>
      <c r="O181" s="14" t="str">
        <f>MID($D181,SUM($D$1:N$1),O$1)</f>
        <v>000000000002200</v>
      </c>
      <c r="P181" s="29" t="str">
        <f>MID($D181,SUM($D$1:O$1),P$1)</f>
        <v>000000000000000</v>
      </c>
      <c r="Q181" s="29" t="str">
        <f>MID($D181,SUM($D$1:P$1),Q$1)</f>
        <v>000000000000000</v>
      </c>
      <c r="R181" s="29" t="str">
        <f>MID($D181,SUM($D$1:Q$1),R$1)</f>
        <v>000000000000000</v>
      </c>
      <c r="S181" s="29" t="str">
        <f>MID($D181,SUM($D$1:R$1),S$1)</f>
        <v>000000000000000</v>
      </c>
      <c r="T181" s="14" t="str">
        <f>MID($D181,SUM($D$1:S$1),T$1)</f>
        <v>000000000000000</v>
      </c>
      <c r="U181" s="29" t="str">
        <f>MID($D181,SUM($D$1:T$1),U$1)</f>
        <v>000000000000000</v>
      </c>
      <c r="V181" s="14" t="str">
        <f>MID($D181,SUM($D$1:U$1),V$1)</f>
        <v>PES</v>
      </c>
      <c r="W181" s="14" t="str">
        <f>MID($D181,SUM($D$1:V$1),W$1)</f>
        <v>0001000000</v>
      </c>
      <c r="X181" s="14" t="str">
        <f>MID($D181,SUM($D$1:W$1),X$1)</f>
        <v>1</v>
      </c>
      <c r="Y181" s="14" t="str">
        <f>MID($D181,SUM($D$1:X$1),Y$1)</f>
        <v>0</v>
      </c>
      <c r="Z181" s="14" t="str">
        <f>MID($D181,SUM($D$1:Y$1),Z$1)</f>
        <v>000000000021000</v>
      </c>
      <c r="AA181" s="34" t="str">
        <f>MID($D181,SUM($D$1:Z$1),AA$1)</f>
        <v>000000000000000</v>
      </c>
      <c r="AB181" s="14" t="str">
        <f>MID($D181,SUM($D$1:AA$1),AB$1)</f>
        <v>00000000000</v>
      </c>
      <c r="AC181" s="14" t="str">
        <f>MID($D181,SUM($D$1:AB$1),AC$1)</f>
        <v xml:space="preserve">                              </v>
      </c>
      <c r="AD181" s="14" t="str">
        <f>MID($D181,SUM($D$1:AC$1),AD$1)</f>
        <v>000000000000000</v>
      </c>
      <c r="AE181" s="55"/>
      <c r="AF181" s="58" t="str">
        <f>IF(ISBLANK(AE181),TCOMP[[#This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81" s="38" t="str">
        <f>TCOMP[[#This Row],[TIPO5]]</f>
        <v>FC A</v>
      </c>
      <c r="AH181" s="38">
        <f>IF(LEFT(TCOMP[[#This Row],[PV2]],2)="NC",-TCOMP[[#This Row],[CRED FISC COMPUTABLE]]/100,TCOMP[[#This Row],[CRED FISC COMPUTABLE]]/100)</f>
        <v>210</v>
      </c>
      <c r="AI181" s="39">
        <f>IF(LEFT(TCOMP[[#This Row],[PV2]],2)="NC",-TCOMP[[#This Row],[TOTAL]]/100,TCOMP[[#This Row],[TOTAL]]/100)</f>
        <v>1232</v>
      </c>
    </row>
    <row r="182" spans="1:35" x14ac:dyDescent="0.2">
      <c r="A182" s="48">
        <v>178</v>
      </c>
      <c r="B182" s="19">
        <f>IF(COUNTIF(ERROR1[NUM],TCOMP[[#This Row],[UBIC]])&gt;0,1,0)+IF(COUNTIF(ERROR3[NUM],TCOMP[[#This Row],[UBIC]])&gt;0,1,0)*10</f>
        <v>0</v>
      </c>
      <c r="C182" s="19">
        <f>COUNTIFS(TALIC[TIPO2],TCOMP[[#This Row],[TIPO4]],TALIC[PV],TCOMP[[#This Row],[PV]],TALIC[NUM],TCOMP[[#This Row],[NUM]],TALIC[IDENT VEND],TCOMP[[#This Row],[DOC o CUIT]],TALIC[ERR],"&gt;1")</f>
        <v>0</v>
      </c>
      <c r="D182" s="42" t="s">
        <v>1528</v>
      </c>
      <c r="E182" s="14" t="str">
        <f>MID($D182,SUM($D$1:D$1),E$1)</f>
        <v>20200514</v>
      </c>
      <c r="F182" s="14" t="str">
        <f>MID($D182,SUM($D$1:E$1),F$1)</f>
        <v>001</v>
      </c>
      <c r="G182" s="25" t="str">
        <f>VLOOKUP(TCOMP[[#This Row],[TIPO4]],TIPOFACT[],3,0)</f>
        <v>FC A</v>
      </c>
      <c r="H182" s="14" t="str">
        <f>MID($D182,SUM($D$1:F$1),H$1)</f>
        <v>00001</v>
      </c>
      <c r="I182" s="14" t="str">
        <f>MID($D182,SUM($D$1:H$1),I$1)</f>
        <v>00000000000000999999</v>
      </c>
      <c r="J182" s="14" t="str">
        <f>MID($D182,SUM($D$1:I$1),J$1)</f>
        <v xml:space="preserve">                </v>
      </c>
      <c r="K182" s="14" t="str">
        <f>MID($D182,SUM($D$1:J$1),K$1)</f>
        <v>80</v>
      </c>
      <c r="L182" s="14" t="str">
        <f>MID($D182,SUM($D$1:K$1),L$1)</f>
        <v>00000000099999999999</v>
      </c>
      <c r="M182" s="14" t="str">
        <f>MID($D182,SUM($D$1:L$1),M$1)</f>
        <v xml:space="preserve">                        Prueba</v>
      </c>
      <c r="N182" s="14" t="str">
        <f>MID($D182,SUM($D$1:M$1),N$1)</f>
        <v>000000000123200</v>
      </c>
      <c r="O182" s="14" t="str">
        <f>MID($D182,SUM($D$1:N$1),O$1)</f>
        <v>000000000002200</v>
      </c>
      <c r="P182" s="29" t="str">
        <f>MID($D182,SUM($D$1:O$1),P$1)</f>
        <v>000000000000000</v>
      </c>
      <c r="Q182" s="29" t="str">
        <f>MID($D182,SUM($D$1:P$1),Q$1)</f>
        <v>000000000000000</v>
      </c>
      <c r="R182" s="29" t="str">
        <f>MID($D182,SUM($D$1:Q$1),R$1)</f>
        <v>000000000000000</v>
      </c>
      <c r="S182" s="29" t="str">
        <f>MID($D182,SUM($D$1:R$1),S$1)</f>
        <v>000000000000000</v>
      </c>
      <c r="T182" s="14" t="str">
        <f>MID($D182,SUM($D$1:S$1),T$1)</f>
        <v>000000000000000</v>
      </c>
      <c r="U182" s="29" t="str">
        <f>MID($D182,SUM($D$1:T$1),U$1)</f>
        <v>000000000000000</v>
      </c>
      <c r="V182" s="14" t="str">
        <f>MID($D182,SUM($D$1:U$1),V$1)</f>
        <v>PES</v>
      </c>
      <c r="W182" s="14" t="str">
        <f>MID($D182,SUM($D$1:V$1),W$1)</f>
        <v>0001000000</v>
      </c>
      <c r="X182" s="14" t="str">
        <f>MID($D182,SUM($D$1:W$1),X$1)</f>
        <v>1</v>
      </c>
      <c r="Y182" s="14" t="str">
        <f>MID($D182,SUM($D$1:X$1),Y$1)</f>
        <v>0</v>
      </c>
      <c r="Z182" s="14" t="str">
        <f>MID($D182,SUM($D$1:Y$1),Z$1)</f>
        <v>000000000021000</v>
      </c>
      <c r="AA182" s="34" t="str">
        <f>MID($D182,SUM($D$1:Z$1),AA$1)</f>
        <v>000000000000000</v>
      </c>
      <c r="AB182" s="14" t="str">
        <f>MID($D182,SUM($D$1:AA$1),AB$1)</f>
        <v>00000000000</v>
      </c>
      <c r="AC182" s="14" t="str">
        <f>MID($D182,SUM($D$1:AB$1),AC$1)</f>
        <v xml:space="preserve">                              </v>
      </c>
      <c r="AD182" s="14" t="str">
        <f>MID($D182,SUM($D$1:AC$1),AD$1)</f>
        <v>000000000000000</v>
      </c>
      <c r="AE182" s="55"/>
      <c r="AF182" s="58" t="str">
        <f>IF(ISBLANK(AE182),TCOMP[[#This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82" s="38" t="str">
        <f>TCOMP[[#This Row],[TIPO5]]</f>
        <v>FC A</v>
      </c>
      <c r="AH182" s="38">
        <f>IF(LEFT(TCOMP[[#This Row],[PV2]],2)="NC",-TCOMP[[#This Row],[CRED FISC COMPUTABLE]]/100,TCOMP[[#This Row],[CRED FISC COMPUTABLE]]/100)</f>
        <v>210</v>
      </c>
      <c r="AI182" s="39">
        <f>IF(LEFT(TCOMP[[#This Row],[PV2]],2)="NC",-TCOMP[[#This Row],[TOTAL]]/100,TCOMP[[#This Row],[TOTAL]]/100)</f>
        <v>1232</v>
      </c>
    </row>
    <row r="183" spans="1:35" x14ac:dyDescent="0.2">
      <c r="A183" s="48">
        <v>179</v>
      </c>
      <c r="B183" s="19">
        <f>IF(COUNTIF(ERROR1[NUM],TCOMP[[#This Row],[UBIC]])&gt;0,1,0)+IF(COUNTIF(ERROR3[NUM],TCOMP[[#This Row],[UBIC]])&gt;0,1,0)*10</f>
        <v>0</v>
      </c>
      <c r="C183" s="19">
        <f>COUNTIFS(TALIC[TIPO2],TCOMP[[#This Row],[TIPO4]],TALIC[PV],TCOMP[[#This Row],[PV]],TALIC[NUM],TCOMP[[#This Row],[NUM]],TALIC[IDENT VEND],TCOMP[[#This Row],[DOC o CUIT]],TALIC[ERR],"&gt;1")</f>
        <v>0</v>
      </c>
      <c r="D183" s="42" t="s">
        <v>1528</v>
      </c>
      <c r="E183" s="14" t="str">
        <f>MID($D183,SUM($D$1:D$1),E$1)</f>
        <v>20200514</v>
      </c>
      <c r="F183" s="14" t="str">
        <f>MID($D183,SUM($D$1:E$1),F$1)</f>
        <v>001</v>
      </c>
      <c r="G183" s="25" t="str">
        <f>VLOOKUP(TCOMP[[#This Row],[TIPO4]],TIPOFACT[],3,0)</f>
        <v>FC A</v>
      </c>
      <c r="H183" s="14" t="str">
        <f>MID($D183,SUM($D$1:F$1),H$1)</f>
        <v>00001</v>
      </c>
      <c r="I183" s="14" t="str">
        <f>MID($D183,SUM($D$1:H$1),I$1)</f>
        <v>00000000000000999999</v>
      </c>
      <c r="J183" s="14" t="str">
        <f>MID($D183,SUM($D$1:I$1),J$1)</f>
        <v xml:space="preserve">                </v>
      </c>
      <c r="K183" s="14" t="str">
        <f>MID($D183,SUM($D$1:J$1),K$1)</f>
        <v>80</v>
      </c>
      <c r="L183" s="14" t="str">
        <f>MID($D183,SUM($D$1:K$1),L$1)</f>
        <v>00000000099999999999</v>
      </c>
      <c r="M183" s="14" t="str">
        <f>MID($D183,SUM($D$1:L$1),M$1)</f>
        <v xml:space="preserve">                        Prueba</v>
      </c>
      <c r="N183" s="14" t="str">
        <f>MID($D183,SUM($D$1:M$1),N$1)</f>
        <v>000000000123200</v>
      </c>
      <c r="O183" s="14" t="str">
        <f>MID($D183,SUM($D$1:N$1),O$1)</f>
        <v>000000000002200</v>
      </c>
      <c r="P183" s="29" t="str">
        <f>MID($D183,SUM($D$1:O$1),P$1)</f>
        <v>000000000000000</v>
      </c>
      <c r="Q183" s="29" t="str">
        <f>MID($D183,SUM($D$1:P$1),Q$1)</f>
        <v>000000000000000</v>
      </c>
      <c r="R183" s="29" t="str">
        <f>MID($D183,SUM($D$1:Q$1),R$1)</f>
        <v>000000000000000</v>
      </c>
      <c r="S183" s="29" t="str">
        <f>MID($D183,SUM($D$1:R$1),S$1)</f>
        <v>000000000000000</v>
      </c>
      <c r="T183" s="14" t="str">
        <f>MID($D183,SUM($D$1:S$1),T$1)</f>
        <v>000000000000000</v>
      </c>
      <c r="U183" s="29" t="str">
        <f>MID($D183,SUM($D$1:T$1),U$1)</f>
        <v>000000000000000</v>
      </c>
      <c r="V183" s="14" t="str">
        <f>MID($D183,SUM($D$1:U$1),V$1)</f>
        <v>PES</v>
      </c>
      <c r="W183" s="14" t="str">
        <f>MID($D183,SUM($D$1:V$1),W$1)</f>
        <v>0001000000</v>
      </c>
      <c r="X183" s="14" t="str">
        <f>MID($D183,SUM($D$1:W$1),X$1)</f>
        <v>1</v>
      </c>
      <c r="Y183" s="14" t="str">
        <f>MID($D183,SUM($D$1:X$1),Y$1)</f>
        <v>0</v>
      </c>
      <c r="Z183" s="14" t="str">
        <f>MID($D183,SUM($D$1:Y$1),Z$1)</f>
        <v>000000000021000</v>
      </c>
      <c r="AA183" s="34" t="str">
        <f>MID($D183,SUM($D$1:Z$1),AA$1)</f>
        <v>000000000000000</v>
      </c>
      <c r="AB183" s="14" t="str">
        <f>MID($D183,SUM($D$1:AA$1),AB$1)</f>
        <v>00000000000</v>
      </c>
      <c r="AC183" s="14" t="str">
        <f>MID($D183,SUM($D$1:AB$1),AC$1)</f>
        <v xml:space="preserve">                              </v>
      </c>
      <c r="AD183" s="14" t="str">
        <f>MID($D183,SUM($D$1:AC$1),AD$1)</f>
        <v>000000000000000</v>
      </c>
      <c r="AE183" s="55"/>
      <c r="AF183" s="58" t="str">
        <f>IF(ISBLANK(AE183),TCOMP[[#This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83" s="38" t="str">
        <f>TCOMP[[#This Row],[TIPO5]]</f>
        <v>FC A</v>
      </c>
      <c r="AH183" s="38">
        <f>IF(LEFT(TCOMP[[#This Row],[PV2]],2)="NC",-TCOMP[[#This Row],[CRED FISC COMPUTABLE]]/100,TCOMP[[#This Row],[CRED FISC COMPUTABLE]]/100)</f>
        <v>210</v>
      </c>
      <c r="AI183" s="39">
        <f>IF(LEFT(TCOMP[[#This Row],[PV2]],2)="NC",-TCOMP[[#This Row],[TOTAL]]/100,TCOMP[[#This Row],[TOTAL]]/100)</f>
        <v>1232</v>
      </c>
    </row>
    <row r="184" spans="1:35" x14ac:dyDescent="0.2">
      <c r="A184" s="48">
        <v>180</v>
      </c>
      <c r="B184" s="19">
        <f>IF(COUNTIF(ERROR1[NUM],TCOMP[[#This Row],[UBIC]])&gt;0,1,0)+IF(COUNTIF(ERROR3[NUM],TCOMP[[#This Row],[UBIC]])&gt;0,1,0)*10</f>
        <v>0</v>
      </c>
      <c r="C184" s="19">
        <f>COUNTIFS(TALIC[TIPO2],TCOMP[[#This Row],[TIPO4]],TALIC[PV],TCOMP[[#This Row],[PV]],TALIC[NUM],TCOMP[[#This Row],[NUM]],TALIC[IDENT VEND],TCOMP[[#This Row],[DOC o CUIT]],TALIC[ERR],"&gt;1")</f>
        <v>0</v>
      </c>
      <c r="D184" s="42" t="s">
        <v>1528</v>
      </c>
      <c r="E184" s="14" t="str">
        <f>MID($D184,SUM($D$1:D$1),E$1)</f>
        <v>20200514</v>
      </c>
      <c r="F184" s="14" t="str">
        <f>MID($D184,SUM($D$1:E$1),F$1)</f>
        <v>001</v>
      </c>
      <c r="G184" s="25" t="str">
        <f>VLOOKUP(TCOMP[[#This Row],[TIPO4]],TIPOFACT[],3,0)</f>
        <v>FC A</v>
      </c>
      <c r="H184" s="14" t="str">
        <f>MID($D184,SUM($D$1:F$1),H$1)</f>
        <v>00001</v>
      </c>
      <c r="I184" s="14" t="str">
        <f>MID($D184,SUM($D$1:H$1),I$1)</f>
        <v>00000000000000999999</v>
      </c>
      <c r="J184" s="14" t="str">
        <f>MID($D184,SUM($D$1:I$1),J$1)</f>
        <v xml:space="preserve">                </v>
      </c>
      <c r="K184" s="14" t="str">
        <f>MID($D184,SUM($D$1:J$1),K$1)</f>
        <v>80</v>
      </c>
      <c r="L184" s="14" t="str">
        <f>MID($D184,SUM($D$1:K$1),L$1)</f>
        <v>00000000099999999999</v>
      </c>
      <c r="M184" s="14" t="str">
        <f>MID($D184,SUM($D$1:L$1),M$1)</f>
        <v xml:space="preserve">                        Prueba</v>
      </c>
      <c r="N184" s="14" t="str">
        <f>MID($D184,SUM($D$1:M$1),N$1)</f>
        <v>000000000123200</v>
      </c>
      <c r="O184" s="14" t="str">
        <f>MID($D184,SUM($D$1:N$1),O$1)</f>
        <v>000000000002200</v>
      </c>
      <c r="P184" s="29" t="str">
        <f>MID($D184,SUM($D$1:O$1),P$1)</f>
        <v>000000000000000</v>
      </c>
      <c r="Q184" s="29" t="str">
        <f>MID($D184,SUM($D$1:P$1),Q$1)</f>
        <v>000000000000000</v>
      </c>
      <c r="R184" s="29" t="str">
        <f>MID($D184,SUM($D$1:Q$1),R$1)</f>
        <v>000000000000000</v>
      </c>
      <c r="S184" s="29" t="str">
        <f>MID($D184,SUM($D$1:R$1),S$1)</f>
        <v>000000000000000</v>
      </c>
      <c r="T184" s="14" t="str">
        <f>MID($D184,SUM($D$1:S$1),T$1)</f>
        <v>000000000000000</v>
      </c>
      <c r="U184" s="29" t="str">
        <f>MID($D184,SUM($D$1:T$1),U$1)</f>
        <v>000000000000000</v>
      </c>
      <c r="V184" s="14" t="str">
        <f>MID($D184,SUM($D$1:U$1),V$1)</f>
        <v>PES</v>
      </c>
      <c r="W184" s="14" t="str">
        <f>MID($D184,SUM($D$1:V$1),W$1)</f>
        <v>0001000000</v>
      </c>
      <c r="X184" s="14" t="str">
        <f>MID($D184,SUM($D$1:W$1),X$1)</f>
        <v>1</v>
      </c>
      <c r="Y184" s="14" t="str">
        <f>MID($D184,SUM($D$1:X$1),Y$1)</f>
        <v>0</v>
      </c>
      <c r="Z184" s="14" t="str">
        <f>MID($D184,SUM($D$1:Y$1),Z$1)</f>
        <v>000000000021000</v>
      </c>
      <c r="AA184" s="34" t="str">
        <f>MID($D184,SUM($D$1:Z$1),AA$1)</f>
        <v>000000000000000</v>
      </c>
      <c r="AB184" s="14" t="str">
        <f>MID($D184,SUM($D$1:AA$1),AB$1)</f>
        <v>00000000000</v>
      </c>
      <c r="AC184" s="14" t="str">
        <f>MID($D184,SUM($D$1:AB$1),AC$1)</f>
        <v xml:space="preserve">                              </v>
      </c>
      <c r="AD184" s="14" t="str">
        <f>MID($D184,SUM($D$1:AC$1),AD$1)</f>
        <v>000000000000000</v>
      </c>
      <c r="AE184" s="55"/>
      <c r="AF184" s="58" t="str">
        <f>IF(ISBLANK(AE184),TCOMP[[#This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84" s="38" t="str">
        <f>TCOMP[[#This Row],[TIPO5]]</f>
        <v>FC A</v>
      </c>
      <c r="AH184" s="38">
        <f>IF(LEFT(TCOMP[[#This Row],[PV2]],2)="NC",-TCOMP[[#This Row],[CRED FISC COMPUTABLE]]/100,TCOMP[[#This Row],[CRED FISC COMPUTABLE]]/100)</f>
        <v>210</v>
      </c>
      <c r="AI184" s="39">
        <f>IF(LEFT(TCOMP[[#This Row],[PV2]],2)="NC",-TCOMP[[#This Row],[TOTAL]]/100,TCOMP[[#This Row],[TOTAL]]/100)</f>
        <v>1232</v>
      </c>
    </row>
    <row r="185" spans="1:35" x14ac:dyDescent="0.2">
      <c r="A185" s="48">
        <v>181</v>
      </c>
      <c r="B185" s="19">
        <f>IF(COUNTIF(ERROR1[NUM],TCOMP[[#This Row],[UBIC]])&gt;0,1,0)+IF(COUNTIF(ERROR3[NUM],TCOMP[[#This Row],[UBIC]])&gt;0,1,0)*10</f>
        <v>0</v>
      </c>
      <c r="C185" s="19">
        <f>COUNTIFS(TALIC[TIPO2],TCOMP[[#This Row],[TIPO4]],TALIC[PV],TCOMP[[#This Row],[PV]],TALIC[NUM],TCOMP[[#This Row],[NUM]],TALIC[IDENT VEND],TCOMP[[#This Row],[DOC o CUIT]],TALIC[ERR],"&gt;1")</f>
        <v>0</v>
      </c>
      <c r="D185" s="42" t="s">
        <v>1528</v>
      </c>
      <c r="E185" s="14" t="str">
        <f>MID($D185,SUM($D$1:D$1),E$1)</f>
        <v>20200514</v>
      </c>
      <c r="F185" s="14" t="str">
        <f>MID($D185,SUM($D$1:E$1),F$1)</f>
        <v>001</v>
      </c>
      <c r="G185" s="25" t="str">
        <f>VLOOKUP(TCOMP[[#This Row],[TIPO4]],TIPOFACT[],3,0)</f>
        <v>FC A</v>
      </c>
      <c r="H185" s="14" t="str">
        <f>MID($D185,SUM($D$1:F$1),H$1)</f>
        <v>00001</v>
      </c>
      <c r="I185" s="14" t="str">
        <f>MID($D185,SUM($D$1:H$1),I$1)</f>
        <v>00000000000000999999</v>
      </c>
      <c r="J185" s="14" t="str">
        <f>MID($D185,SUM($D$1:I$1),J$1)</f>
        <v xml:space="preserve">                </v>
      </c>
      <c r="K185" s="14" t="str">
        <f>MID($D185,SUM($D$1:J$1),K$1)</f>
        <v>80</v>
      </c>
      <c r="L185" s="14" t="str">
        <f>MID($D185,SUM($D$1:K$1),L$1)</f>
        <v>00000000099999999999</v>
      </c>
      <c r="M185" s="14" t="str">
        <f>MID($D185,SUM($D$1:L$1),M$1)</f>
        <v xml:space="preserve">                        Prueba</v>
      </c>
      <c r="N185" s="14" t="str">
        <f>MID($D185,SUM($D$1:M$1),N$1)</f>
        <v>000000000123200</v>
      </c>
      <c r="O185" s="14" t="str">
        <f>MID($D185,SUM($D$1:N$1),O$1)</f>
        <v>000000000002200</v>
      </c>
      <c r="P185" s="29" t="str">
        <f>MID($D185,SUM($D$1:O$1),P$1)</f>
        <v>000000000000000</v>
      </c>
      <c r="Q185" s="29" t="str">
        <f>MID($D185,SUM($D$1:P$1),Q$1)</f>
        <v>000000000000000</v>
      </c>
      <c r="R185" s="29" t="str">
        <f>MID($D185,SUM($D$1:Q$1),R$1)</f>
        <v>000000000000000</v>
      </c>
      <c r="S185" s="29" t="str">
        <f>MID($D185,SUM($D$1:R$1),S$1)</f>
        <v>000000000000000</v>
      </c>
      <c r="T185" s="14" t="str">
        <f>MID($D185,SUM($D$1:S$1),T$1)</f>
        <v>000000000000000</v>
      </c>
      <c r="U185" s="29" t="str">
        <f>MID($D185,SUM($D$1:T$1),U$1)</f>
        <v>000000000000000</v>
      </c>
      <c r="V185" s="14" t="str">
        <f>MID($D185,SUM($D$1:U$1),V$1)</f>
        <v>PES</v>
      </c>
      <c r="W185" s="14" t="str">
        <f>MID($D185,SUM($D$1:V$1),W$1)</f>
        <v>0001000000</v>
      </c>
      <c r="X185" s="14" t="str">
        <f>MID($D185,SUM($D$1:W$1),X$1)</f>
        <v>1</v>
      </c>
      <c r="Y185" s="14" t="str">
        <f>MID($D185,SUM($D$1:X$1),Y$1)</f>
        <v>0</v>
      </c>
      <c r="Z185" s="14" t="str">
        <f>MID($D185,SUM($D$1:Y$1),Z$1)</f>
        <v>000000000021000</v>
      </c>
      <c r="AA185" s="34" t="str">
        <f>MID($D185,SUM($D$1:Z$1),AA$1)</f>
        <v>000000000000000</v>
      </c>
      <c r="AB185" s="14" t="str">
        <f>MID($D185,SUM($D$1:AA$1),AB$1)</f>
        <v>00000000000</v>
      </c>
      <c r="AC185" s="14" t="str">
        <f>MID($D185,SUM($D$1:AB$1),AC$1)</f>
        <v xml:space="preserve">                              </v>
      </c>
      <c r="AD185" s="14" t="str">
        <f>MID($D185,SUM($D$1:AC$1),AD$1)</f>
        <v>000000000000000</v>
      </c>
      <c r="AE185" s="55"/>
      <c r="AF185" s="58" t="str">
        <f>IF(ISBLANK(AE185),TCOMP[[#This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85" s="38" t="str">
        <f>TCOMP[[#This Row],[TIPO5]]</f>
        <v>FC A</v>
      </c>
      <c r="AH185" s="38">
        <f>IF(LEFT(TCOMP[[#This Row],[PV2]],2)="NC",-TCOMP[[#This Row],[CRED FISC COMPUTABLE]]/100,TCOMP[[#This Row],[CRED FISC COMPUTABLE]]/100)</f>
        <v>210</v>
      </c>
      <c r="AI185" s="39">
        <f>IF(LEFT(TCOMP[[#This Row],[PV2]],2)="NC",-TCOMP[[#This Row],[TOTAL]]/100,TCOMP[[#This Row],[TOTAL]]/100)</f>
        <v>1232</v>
      </c>
    </row>
    <row r="186" spans="1:35" x14ac:dyDescent="0.2">
      <c r="A186" s="48">
        <v>182</v>
      </c>
      <c r="B186" s="19">
        <f>IF(COUNTIF(ERROR1[NUM],TCOMP[[#This Row],[UBIC]])&gt;0,1,0)+IF(COUNTIF(ERROR3[NUM],TCOMP[[#This Row],[UBIC]])&gt;0,1,0)*10</f>
        <v>0</v>
      </c>
      <c r="C186" s="19">
        <f>COUNTIFS(TALIC[TIPO2],TCOMP[[#This Row],[TIPO4]],TALIC[PV],TCOMP[[#This Row],[PV]],TALIC[NUM],TCOMP[[#This Row],[NUM]],TALIC[IDENT VEND],TCOMP[[#This Row],[DOC o CUIT]],TALIC[ERR],"&gt;1")</f>
        <v>0</v>
      </c>
      <c r="D186" s="42" t="s">
        <v>1528</v>
      </c>
      <c r="E186" s="14" t="str">
        <f>MID($D186,SUM($D$1:D$1),E$1)</f>
        <v>20200514</v>
      </c>
      <c r="F186" s="14" t="str">
        <f>MID($D186,SUM($D$1:E$1),F$1)</f>
        <v>001</v>
      </c>
      <c r="G186" s="25" t="str">
        <f>VLOOKUP(TCOMP[[#This Row],[TIPO4]],TIPOFACT[],3,0)</f>
        <v>FC A</v>
      </c>
      <c r="H186" s="14" t="str">
        <f>MID($D186,SUM($D$1:F$1),H$1)</f>
        <v>00001</v>
      </c>
      <c r="I186" s="14" t="str">
        <f>MID($D186,SUM($D$1:H$1),I$1)</f>
        <v>00000000000000999999</v>
      </c>
      <c r="J186" s="14" t="str">
        <f>MID($D186,SUM($D$1:I$1),J$1)</f>
        <v xml:space="preserve">                </v>
      </c>
      <c r="K186" s="14" t="str">
        <f>MID($D186,SUM($D$1:J$1),K$1)</f>
        <v>80</v>
      </c>
      <c r="L186" s="14" t="str">
        <f>MID($D186,SUM($D$1:K$1),L$1)</f>
        <v>00000000099999999999</v>
      </c>
      <c r="M186" s="14" t="str">
        <f>MID($D186,SUM($D$1:L$1),M$1)</f>
        <v xml:space="preserve">                        Prueba</v>
      </c>
      <c r="N186" s="14" t="str">
        <f>MID($D186,SUM($D$1:M$1),N$1)</f>
        <v>000000000123200</v>
      </c>
      <c r="O186" s="14" t="str">
        <f>MID($D186,SUM($D$1:N$1),O$1)</f>
        <v>000000000002200</v>
      </c>
      <c r="P186" s="29" t="str">
        <f>MID($D186,SUM($D$1:O$1),P$1)</f>
        <v>000000000000000</v>
      </c>
      <c r="Q186" s="29" t="str">
        <f>MID($D186,SUM($D$1:P$1),Q$1)</f>
        <v>000000000000000</v>
      </c>
      <c r="R186" s="29" t="str">
        <f>MID($D186,SUM($D$1:Q$1),R$1)</f>
        <v>000000000000000</v>
      </c>
      <c r="S186" s="29" t="str">
        <f>MID($D186,SUM($D$1:R$1),S$1)</f>
        <v>000000000000000</v>
      </c>
      <c r="T186" s="14" t="str">
        <f>MID($D186,SUM($D$1:S$1),T$1)</f>
        <v>000000000000000</v>
      </c>
      <c r="U186" s="29" t="str">
        <f>MID($D186,SUM($D$1:T$1),U$1)</f>
        <v>000000000000000</v>
      </c>
      <c r="V186" s="14" t="str">
        <f>MID($D186,SUM($D$1:U$1),V$1)</f>
        <v>PES</v>
      </c>
      <c r="W186" s="14" t="str">
        <f>MID($D186,SUM($D$1:V$1),W$1)</f>
        <v>0001000000</v>
      </c>
      <c r="X186" s="14" t="str">
        <f>MID($D186,SUM($D$1:W$1),X$1)</f>
        <v>1</v>
      </c>
      <c r="Y186" s="14" t="str">
        <f>MID($D186,SUM($D$1:X$1),Y$1)</f>
        <v>0</v>
      </c>
      <c r="Z186" s="14" t="str">
        <f>MID($D186,SUM($D$1:Y$1),Z$1)</f>
        <v>000000000021000</v>
      </c>
      <c r="AA186" s="34" t="str">
        <f>MID($D186,SUM($D$1:Z$1),AA$1)</f>
        <v>000000000000000</v>
      </c>
      <c r="AB186" s="14" t="str">
        <f>MID($D186,SUM($D$1:AA$1),AB$1)</f>
        <v>00000000000</v>
      </c>
      <c r="AC186" s="14" t="str">
        <f>MID($D186,SUM($D$1:AB$1),AC$1)</f>
        <v xml:space="preserve">                              </v>
      </c>
      <c r="AD186" s="14" t="str">
        <f>MID($D186,SUM($D$1:AC$1),AD$1)</f>
        <v>000000000000000</v>
      </c>
      <c r="AE186" s="55"/>
      <c r="AF186" s="58" t="str">
        <f>IF(ISBLANK(AE186),TCOMP[[#This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86" s="38" t="str">
        <f>TCOMP[[#This Row],[TIPO5]]</f>
        <v>FC A</v>
      </c>
      <c r="AH186" s="38">
        <f>IF(LEFT(TCOMP[[#This Row],[PV2]],2)="NC",-TCOMP[[#This Row],[CRED FISC COMPUTABLE]]/100,TCOMP[[#This Row],[CRED FISC COMPUTABLE]]/100)</f>
        <v>210</v>
      </c>
      <c r="AI186" s="39">
        <f>IF(LEFT(TCOMP[[#This Row],[PV2]],2)="NC",-TCOMP[[#This Row],[TOTAL]]/100,TCOMP[[#This Row],[TOTAL]]/100)</f>
        <v>1232</v>
      </c>
    </row>
    <row r="187" spans="1:35" x14ac:dyDescent="0.2">
      <c r="A187" s="48">
        <v>183</v>
      </c>
      <c r="B187" s="19">
        <f>IF(COUNTIF(ERROR1[NUM],TCOMP[[#This Row],[UBIC]])&gt;0,1,0)+IF(COUNTIF(ERROR3[NUM],TCOMP[[#This Row],[UBIC]])&gt;0,1,0)*10</f>
        <v>0</v>
      </c>
      <c r="C187" s="19">
        <f>COUNTIFS(TALIC[TIPO2],TCOMP[[#This Row],[TIPO4]],TALIC[PV],TCOMP[[#This Row],[PV]],TALIC[NUM],TCOMP[[#This Row],[NUM]],TALIC[IDENT VEND],TCOMP[[#This Row],[DOC o CUIT]],TALIC[ERR],"&gt;1")</f>
        <v>0</v>
      </c>
      <c r="D187" s="42" t="s">
        <v>1528</v>
      </c>
      <c r="E187" s="14" t="str">
        <f>MID($D187,SUM($D$1:D$1),E$1)</f>
        <v>20200514</v>
      </c>
      <c r="F187" s="14" t="str">
        <f>MID($D187,SUM($D$1:E$1),F$1)</f>
        <v>001</v>
      </c>
      <c r="G187" s="25" t="str">
        <f>VLOOKUP(TCOMP[[#This Row],[TIPO4]],TIPOFACT[],3,0)</f>
        <v>FC A</v>
      </c>
      <c r="H187" s="14" t="str">
        <f>MID($D187,SUM($D$1:F$1),H$1)</f>
        <v>00001</v>
      </c>
      <c r="I187" s="14" t="str">
        <f>MID($D187,SUM($D$1:H$1),I$1)</f>
        <v>00000000000000999999</v>
      </c>
      <c r="J187" s="14" t="str">
        <f>MID($D187,SUM($D$1:I$1),J$1)</f>
        <v xml:space="preserve">                </v>
      </c>
      <c r="K187" s="14" t="str">
        <f>MID($D187,SUM($D$1:J$1),K$1)</f>
        <v>80</v>
      </c>
      <c r="L187" s="14" t="str">
        <f>MID($D187,SUM($D$1:K$1),L$1)</f>
        <v>00000000099999999999</v>
      </c>
      <c r="M187" s="14" t="str">
        <f>MID($D187,SUM($D$1:L$1),M$1)</f>
        <v xml:space="preserve">                        Prueba</v>
      </c>
      <c r="N187" s="14" t="str">
        <f>MID($D187,SUM($D$1:M$1),N$1)</f>
        <v>000000000123200</v>
      </c>
      <c r="O187" s="14" t="str">
        <f>MID($D187,SUM($D$1:N$1),O$1)</f>
        <v>000000000002200</v>
      </c>
      <c r="P187" s="29" t="str">
        <f>MID($D187,SUM($D$1:O$1),P$1)</f>
        <v>000000000000000</v>
      </c>
      <c r="Q187" s="29" t="str">
        <f>MID($D187,SUM($D$1:P$1),Q$1)</f>
        <v>000000000000000</v>
      </c>
      <c r="R187" s="29" t="str">
        <f>MID($D187,SUM($D$1:Q$1),R$1)</f>
        <v>000000000000000</v>
      </c>
      <c r="S187" s="29" t="str">
        <f>MID($D187,SUM($D$1:R$1),S$1)</f>
        <v>000000000000000</v>
      </c>
      <c r="T187" s="14" t="str">
        <f>MID($D187,SUM($D$1:S$1),T$1)</f>
        <v>000000000000000</v>
      </c>
      <c r="U187" s="29" t="str">
        <f>MID($D187,SUM($D$1:T$1),U$1)</f>
        <v>000000000000000</v>
      </c>
      <c r="V187" s="14" t="str">
        <f>MID($D187,SUM($D$1:U$1),V$1)</f>
        <v>PES</v>
      </c>
      <c r="W187" s="14" t="str">
        <f>MID($D187,SUM($D$1:V$1),W$1)</f>
        <v>0001000000</v>
      </c>
      <c r="X187" s="14" t="str">
        <f>MID($D187,SUM($D$1:W$1),X$1)</f>
        <v>1</v>
      </c>
      <c r="Y187" s="14" t="str">
        <f>MID($D187,SUM($D$1:X$1),Y$1)</f>
        <v>0</v>
      </c>
      <c r="Z187" s="14" t="str">
        <f>MID($D187,SUM($D$1:Y$1),Z$1)</f>
        <v>000000000021000</v>
      </c>
      <c r="AA187" s="34" t="str">
        <f>MID($D187,SUM($D$1:Z$1),AA$1)</f>
        <v>000000000000000</v>
      </c>
      <c r="AB187" s="14" t="str">
        <f>MID($D187,SUM($D$1:AA$1),AB$1)</f>
        <v>00000000000</v>
      </c>
      <c r="AC187" s="14" t="str">
        <f>MID($D187,SUM($D$1:AB$1),AC$1)</f>
        <v xml:space="preserve">                              </v>
      </c>
      <c r="AD187" s="14" t="str">
        <f>MID($D187,SUM($D$1:AC$1),AD$1)</f>
        <v>000000000000000</v>
      </c>
      <c r="AE187" s="55"/>
      <c r="AF187" s="58" t="str">
        <f>IF(ISBLANK(AE187),TCOMP[[#This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87" s="38" t="str">
        <f>TCOMP[[#This Row],[TIPO5]]</f>
        <v>FC A</v>
      </c>
      <c r="AH187" s="38">
        <f>IF(LEFT(TCOMP[[#This Row],[PV2]],2)="NC",-TCOMP[[#This Row],[CRED FISC COMPUTABLE]]/100,TCOMP[[#This Row],[CRED FISC COMPUTABLE]]/100)</f>
        <v>210</v>
      </c>
      <c r="AI187" s="39">
        <f>IF(LEFT(TCOMP[[#This Row],[PV2]],2)="NC",-TCOMP[[#This Row],[TOTAL]]/100,TCOMP[[#This Row],[TOTAL]]/100)</f>
        <v>1232</v>
      </c>
    </row>
    <row r="188" spans="1:35" x14ac:dyDescent="0.2">
      <c r="A188" s="48">
        <v>184</v>
      </c>
      <c r="B188" s="19">
        <f>IF(COUNTIF(ERROR1[NUM],TCOMP[[#This Row],[UBIC]])&gt;0,1,0)+IF(COUNTIF(ERROR3[NUM],TCOMP[[#This Row],[UBIC]])&gt;0,1,0)*10</f>
        <v>0</v>
      </c>
      <c r="C188" s="19">
        <f>COUNTIFS(TALIC[TIPO2],TCOMP[[#This Row],[TIPO4]],TALIC[PV],TCOMP[[#This Row],[PV]],TALIC[NUM],TCOMP[[#This Row],[NUM]],TALIC[IDENT VEND],TCOMP[[#This Row],[DOC o CUIT]],TALIC[ERR],"&gt;1")</f>
        <v>0</v>
      </c>
      <c r="D188" s="42" t="s">
        <v>1528</v>
      </c>
      <c r="E188" s="14" t="str">
        <f>MID($D188,SUM($D$1:D$1),E$1)</f>
        <v>20200514</v>
      </c>
      <c r="F188" s="14" t="str">
        <f>MID($D188,SUM($D$1:E$1),F$1)</f>
        <v>001</v>
      </c>
      <c r="G188" s="25" t="str">
        <f>VLOOKUP(TCOMP[[#This Row],[TIPO4]],TIPOFACT[],3,0)</f>
        <v>FC A</v>
      </c>
      <c r="H188" s="14" t="str">
        <f>MID($D188,SUM($D$1:F$1),H$1)</f>
        <v>00001</v>
      </c>
      <c r="I188" s="14" t="str">
        <f>MID($D188,SUM($D$1:H$1),I$1)</f>
        <v>00000000000000999999</v>
      </c>
      <c r="J188" s="14" t="str">
        <f>MID($D188,SUM($D$1:I$1),J$1)</f>
        <v xml:space="preserve">                </v>
      </c>
      <c r="K188" s="14" t="str">
        <f>MID($D188,SUM($D$1:J$1),K$1)</f>
        <v>80</v>
      </c>
      <c r="L188" s="14" t="str">
        <f>MID($D188,SUM($D$1:K$1),L$1)</f>
        <v>00000000099999999999</v>
      </c>
      <c r="M188" s="14" t="str">
        <f>MID($D188,SUM($D$1:L$1),M$1)</f>
        <v xml:space="preserve">                        Prueba</v>
      </c>
      <c r="N188" s="14" t="str">
        <f>MID($D188,SUM($D$1:M$1),N$1)</f>
        <v>000000000123200</v>
      </c>
      <c r="O188" s="14" t="str">
        <f>MID($D188,SUM($D$1:N$1),O$1)</f>
        <v>000000000002200</v>
      </c>
      <c r="P188" s="29" t="str">
        <f>MID($D188,SUM($D$1:O$1),P$1)</f>
        <v>000000000000000</v>
      </c>
      <c r="Q188" s="29" t="str">
        <f>MID($D188,SUM($D$1:P$1),Q$1)</f>
        <v>000000000000000</v>
      </c>
      <c r="R188" s="29" t="str">
        <f>MID($D188,SUM($D$1:Q$1),R$1)</f>
        <v>000000000000000</v>
      </c>
      <c r="S188" s="29" t="str">
        <f>MID($D188,SUM($D$1:R$1),S$1)</f>
        <v>000000000000000</v>
      </c>
      <c r="T188" s="14" t="str">
        <f>MID($D188,SUM($D$1:S$1),T$1)</f>
        <v>000000000000000</v>
      </c>
      <c r="U188" s="29" t="str">
        <f>MID($D188,SUM($D$1:T$1),U$1)</f>
        <v>000000000000000</v>
      </c>
      <c r="V188" s="14" t="str">
        <f>MID($D188,SUM($D$1:U$1),V$1)</f>
        <v>PES</v>
      </c>
      <c r="W188" s="14" t="str">
        <f>MID($D188,SUM($D$1:V$1),W$1)</f>
        <v>0001000000</v>
      </c>
      <c r="X188" s="14" t="str">
        <f>MID($D188,SUM($D$1:W$1),X$1)</f>
        <v>1</v>
      </c>
      <c r="Y188" s="14" t="str">
        <f>MID($D188,SUM($D$1:X$1),Y$1)</f>
        <v>0</v>
      </c>
      <c r="Z188" s="14" t="str">
        <f>MID($D188,SUM($D$1:Y$1),Z$1)</f>
        <v>000000000021000</v>
      </c>
      <c r="AA188" s="34" t="str">
        <f>MID($D188,SUM($D$1:Z$1),AA$1)</f>
        <v>000000000000000</v>
      </c>
      <c r="AB188" s="14" t="str">
        <f>MID($D188,SUM($D$1:AA$1),AB$1)</f>
        <v>00000000000</v>
      </c>
      <c r="AC188" s="14" t="str">
        <f>MID($D188,SUM($D$1:AB$1),AC$1)</f>
        <v xml:space="preserve">                              </v>
      </c>
      <c r="AD188" s="14" t="str">
        <f>MID($D188,SUM($D$1:AC$1),AD$1)</f>
        <v>000000000000000</v>
      </c>
      <c r="AE188" s="55"/>
      <c r="AF188" s="58" t="str">
        <f>IF(ISBLANK(AE188),TCOMP[[#This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88" s="38" t="str">
        <f>TCOMP[[#This Row],[TIPO5]]</f>
        <v>FC A</v>
      </c>
      <c r="AH188" s="38">
        <f>IF(LEFT(TCOMP[[#This Row],[PV2]],2)="NC",-TCOMP[[#This Row],[CRED FISC COMPUTABLE]]/100,TCOMP[[#This Row],[CRED FISC COMPUTABLE]]/100)</f>
        <v>210</v>
      </c>
      <c r="AI188" s="39">
        <f>IF(LEFT(TCOMP[[#This Row],[PV2]],2)="NC",-TCOMP[[#This Row],[TOTAL]]/100,TCOMP[[#This Row],[TOTAL]]/100)</f>
        <v>1232</v>
      </c>
    </row>
    <row r="189" spans="1:35" x14ac:dyDescent="0.2">
      <c r="A189" s="48">
        <v>185</v>
      </c>
      <c r="B189" s="19">
        <f>IF(COUNTIF(ERROR1[NUM],TCOMP[[#This Row],[UBIC]])&gt;0,1,0)+IF(COUNTIF(ERROR3[NUM],TCOMP[[#This Row],[UBIC]])&gt;0,1,0)*10</f>
        <v>0</v>
      </c>
      <c r="C189" s="19">
        <f>COUNTIFS(TALIC[TIPO2],TCOMP[[#This Row],[TIPO4]],TALIC[PV],TCOMP[[#This Row],[PV]],TALIC[NUM],TCOMP[[#This Row],[NUM]],TALIC[IDENT VEND],TCOMP[[#This Row],[DOC o CUIT]],TALIC[ERR],"&gt;1")</f>
        <v>0</v>
      </c>
      <c r="D189" s="42" t="s">
        <v>1528</v>
      </c>
      <c r="E189" s="14" t="str">
        <f>MID($D189,SUM($D$1:D$1),E$1)</f>
        <v>20200514</v>
      </c>
      <c r="F189" s="14" t="str">
        <f>MID($D189,SUM($D$1:E$1),F$1)</f>
        <v>001</v>
      </c>
      <c r="G189" s="25" t="str">
        <f>VLOOKUP(TCOMP[[#This Row],[TIPO4]],TIPOFACT[],3,0)</f>
        <v>FC A</v>
      </c>
      <c r="H189" s="14" t="str">
        <f>MID($D189,SUM($D$1:F$1),H$1)</f>
        <v>00001</v>
      </c>
      <c r="I189" s="14" t="str">
        <f>MID($D189,SUM($D$1:H$1),I$1)</f>
        <v>00000000000000999999</v>
      </c>
      <c r="J189" s="14" t="str">
        <f>MID($D189,SUM($D$1:I$1),J$1)</f>
        <v xml:space="preserve">                </v>
      </c>
      <c r="K189" s="14" t="str">
        <f>MID($D189,SUM($D$1:J$1),K$1)</f>
        <v>80</v>
      </c>
      <c r="L189" s="14" t="str">
        <f>MID($D189,SUM($D$1:K$1),L$1)</f>
        <v>00000000099999999999</v>
      </c>
      <c r="M189" s="14" t="str">
        <f>MID($D189,SUM($D$1:L$1),M$1)</f>
        <v xml:space="preserve">                        Prueba</v>
      </c>
      <c r="N189" s="14" t="str">
        <f>MID($D189,SUM($D$1:M$1),N$1)</f>
        <v>000000000123200</v>
      </c>
      <c r="O189" s="14" t="str">
        <f>MID($D189,SUM($D$1:N$1),O$1)</f>
        <v>000000000002200</v>
      </c>
      <c r="P189" s="29" t="str">
        <f>MID($D189,SUM($D$1:O$1),P$1)</f>
        <v>000000000000000</v>
      </c>
      <c r="Q189" s="29" t="str">
        <f>MID($D189,SUM($D$1:P$1),Q$1)</f>
        <v>000000000000000</v>
      </c>
      <c r="R189" s="29" t="str">
        <f>MID($D189,SUM($D$1:Q$1),R$1)</f>
        <v>000000000000000</v>
      </c>
      <c r="S189" s="29" t="str">
        <f>MID($D189,SUM($D$1:R$1),S$1)</f>
        <v>000000000000000</v>
      </c>
      <c r="T189" s="14" t="str">
        <f>MID($D189,SUM($D$1:S$1),T$1)</f>
        <v>000000000000000</v>
      </c>
      <c r="U189" s="29" t="str">
        <f>MID($D189,SUM($D$1:T$1),U$1)</f>
        <v>000000000000000</v>
      </c>
      <c r="V189" s="14" t="str">
        <f>MID($D189,SUM($D$1:U$1),V$1)</f>
        <v>PES</v>
      </c>
      <c r="W189" s="14" t="str">
        <f>MID($D189,SUM($D$1:V$1),W$1)</f>
        <v>0001000000</v>
      </c>
      <c r="X189" s="14" t="str">
        <f>MID($D189,SUM($D$1:W$1),X$1)</f>
        <v>1</v>
      </c>
      <c r="Y189" s="14" t="str">
        <f>MID($D189,SUM($D$1:X$1),Y$1)</f>
        <v>0</v>
      </c>
      <c r="Z189" s="14" t="str">
        <f>MID($D189,SUM($D$1:Y$1),Z$1)</f>
        <v>000000000021000</v>
      </c>
      <c r="AA189" s="34" t="str">
        <f>MID($D189,SUM($D$1:Z$1),AA$1)</f>
        <v>000000000000000</v>
      </c>
      <c r="AB189" s="14" t="str">
        <f>MID($D189,SUM($D$1:AA$1),AB$1)</f>
        <v>00000000000</v>
      </c>
      <c r="AC189" s="14" t="str">
        <f>MID($D189,SUM($D$1:AB$1),AC$1)</f>
        <v xml:space="preserve">                              </v>
      </c>
      <c r="AD189" s="14" t="str">
        <f>MID($D189,SUM($D$1:AC$1),AD$1)</f>
        <v>000000000000000</v>
      </c>
      <c r="AE189" s="55"/>
      <c r="AF189" s="58" t="str">
        <f>IF(ISBLANK(AE189),TCOMP[[#This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89" s="38" t="str">
        <f>TCOMP[[#This Row],[TIPO5]]</f>
        <v>FC A</v>
      </c>
      <c r="AH189" s="38">
        <f>IF(LEFT(TCOMP[[#This Row],[PV2]],2)="NC",-TCOMP[[#This Row],[CRED FISC COMPUTABLE]]/100,TCOMP[[#This Row],[CRED FISC COMPUTABLE]]/100)</f>
        <v>210</v>
      </c>
      <c r="AI189" s="39">
        <f>IF(LEFT(TCOMP[[#This Row],[PV2]],2)="NC",-TCOMP[[#This Row],[TOTAL]]/100,TCOMP[[#This Row],[TOTAL]]/100)</f>
        <v>1232</v>
      </c>
    </row>
    <row r="190" spans="1:35" x14ac:dyDescent="0.2">
      <c r="A190" s="48">
        <v>186</v>
      </c>
      <c r="B190" s="19">
        <f>IF(COUNTIF(ERROR1[NUM],TCOMP[[#This Row],[UBIC]])&gt;0,1,0)+IF(COUNTIF(ERROR3[NUM],TCOMP[[#This Row],[UBIC]])&gt;0,1,0)*10</f>
        <v>0</v>
      </c>
      <c r="C190" s="19">
        <f>COUNTIFS(TALIC[TIPO2],TCOMP[[#This Row],[TIPO4]],TALIC[PV],TCOMP[[#This Row],[PV]],TALIC[NUM],TCOMP[[#This Row],[NUM]],TALIC[IDENT VEND],TCOMP[[#This Row],[DOC o CUIT]],TALIC[ERR],"&gt;1")</f>
        <v>0</v>
      </c>
      <c r="D190" s="42" t="s">
        <v>1528</v>
      </c>
      <c r="E190" s="14" t="str">
        <f>MID($D190,SUM($D$1:D$1),E$1)</f>
        <v>20200514</v>
      </c>
      <c r="F190" s="14" t="str">
        <f>MID($D190,SUM($D$1:E$1),F$1)</f>
        <v>001</v>
      </c>
      <c r="G190" s="25" t="str">
        <f>VLOOKUP(TCOMP[[#This Row],[TIPO4]],TIPOFACT[],3,0)</f>
        <v>FC A</v>
      </c>
      <c r="H190" s="14" t="str">
        <f>MID($D190,SUM($D$1:F$1),H$1)</f>
        <v>00001</v>
      </c>
      <c r="I190" s="14" t="str">
        <f>MID($D190,SUM($D$1:H$1),I$1)</f>
        <v>00000000000000999999</v>
      </c>
      <c r="J190" s="14" t="str">
        <f>MID($D190,SUM($D$1:I$1),J$1)</f>
        <v xml:space="preserve">                </v>
      </c>
      <c r="K190" s="14" t="str">
        <f>MID($D190,SUM($D$1:J$1),K$1)</f>
        <v>80</v>
      </c>
      <c r="L190" s="14" t="str">
        <f>MID($D190,SUM($D$1:K$1),L$1)</f>
        <v>00000000099999999999</v>
      </c>
      <c r="M190" s="14" t="str">
        <f>MID($D190,SUM($D$1:L$1),M$1)</f>
        <v xml:space="preserve">                        Prueba</v>
      </c>
      <c r="N190" s="14" t="str">
        <f>MID($D190,SUM($D$1:M$1),N$1)</f>
        <v>000000000123200</v>
      </c>
      <c r="O190" s="14" t="str">
        <f>MID($D190,SUM($D$1:N$1),O$1)</f>
        <v>000000000002200</v>
      </c>
      <c r="P190" s="29" t="str">
        <f>MID($D190,SUM($D$1:O$1),P$1)</f>
        <v>000000000000000</v>
      </c>
      <c r="Q190" s="29" t="str">
        <f>MID($D190,SUM($D$1:P$1),Q$1)</f>
        <v>000000000000000</v>
      </c>
      <c r="R190" s="29" t="str">
        <f>MID($D190,SUM($D$1:Q$1),R$1)</f>
        <v>000000000000000</v>
      </c>
      <c r="S190" s="29" t="str">
        <f>MID($D190,SUM($D$1:R$1),S$1)</f>
        <v>000000000000000</v>
      </c>
      <c r="T190" s="14" t="str">
        <f>MID($D190,SUM($D$1:S$1),T$1)</f>
        <v>000000000000000</v>
      </c>
      <c r="U190" s="29" t="str">
        <f>MID($D190,SUM($D$1:T$1),U$1)</f>
        <v>000000000000000</v>
      </c>
      <c r="V190" s="14" t="str">
        <f>MID($D190,SUM($D$1:U$1),V$1)</f>
        <v>PES</v>
      </c>
      <c r="W190" s="14" t="str">
        <f>MID($D190,SUM($D$1:V$1),W$1)</f>
        <v>0001000000</v>
      </c>
      <c r="X190" s="14" t="str">
        <f>MID($D190,SUM($D$1:W$1),X$1)</f>
        <v>1</v>
      </c>
      <c r="Y190" s="14" t="str">
        <f>MID($D190,SUM($D$1:X$1),Y$1)</f>
        <v>0</v>
      </c>
      <c r="Z190" s="14" t="str">
        <f>MID($D190,SUM($D$1:Y$1),Z$1)</f>
        <v>000000000021000</v>
      </c>
      <c r="AA190" s="34" t="str">
        <f>MID($D190,SUM($D$1:Z$1),AA$1)</f>
        <v>000000000000000</v>
      </c>
      <c r="AB190" s="14" t="str">
        <f>MID($D190,SUM($D$1:AA$1),AB$1)</f>
        <v>00000000000</v>
      </c>
      <c r="AC190" s="14" t="str">
        <f>MID($D190,SUM($D$1:AB$1),AC$1)</f>
        <v xml:space="preserve">                              </v>
      </c>
      <c r="AD190" s="14" t="str">
        <f>MID($D190,SUM($D$1:AC$1),AD$1)</f>
        <v>000000000000000</v>
      </c>
      <c r="AE190" s="55"/>
      <c r="AF190" s="58" t="str">
        <f>IF(ISBLANK(AE190),TCOMP[[#This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90" s="38" t="str">
        <f>TCOMP[[#This Row],[TIPO5]]</f>
        <v>FC A</v>
      </c>
      <c r="AH190" s="38">
        <f>IF(LEFT(TCOMP[[#This Row],[PV2]],2)="NC",-TCOMP[[#This Row],[CRED FISC COMPUTABLE]]/100,TCOMP[[#This Row],[CRED FISC COMPUTABLE]]/100)</f>
        <v>210</v>
      </c>
      <c r="AI190" s="39">
        <f>IF(LEFT(TCOMP[[#This Row],[PV2]],2)="NC",-TCOMP[[#This Row],[TOTAL]]/100,TCOMP[[#This Row],[TOTAL]]/100)</f>
        <v>1232</v>
      </c>
    </row>
    <row r="191" spans="1:35" x14ac:dyDescent="0.2">
      <c r="A191" s="48">
        <v>187</v>
      </c>
      <c r="B191" s="19">
        <f>IF(COUNTIF(ERROR1[NUM],TCOMP[[#This Row],[UBIC]])&gt;0,1,0)+IF(COUNTIF(ERROR3[NUM],TCOMP[[#This Row],[UBIC]])&gt;0,1,0)*10</f>
        <v>0</v>
      </c>
      <c r="C191" s="19">
        <f>COUNTIFS(TALIC[TIPO2],TCOMP[[#This Row],[TIPO4]],TALIC[PV],TCOMP[[#This Row],[PV]],TALIC[NUM],TCOMP[[#This Row],[NUM]],TALIC[IDENT VEND],TCOMP[[#This Row],[DOC o CUIT]],TALIC[ERR],"&gt;1")</f>
        <v>0</v>
      </c>
      <c r="D191" s="42" t="s">
        <v>1528</v>
      </c>
      <c r="E191" s="14" t="str">
        <f>MID($D191,SUM($D$1:D$1),E$1)</f>
        <v>20200514</v>
      </c>
      <c r="F191" s="14" t="str">
        <f>MID($D191,SUM($D$1:E$1),F$1)</f>
        <v>001</v>
      </c>
      <c r="G191" s="25" t="str">
        <f>VLOOKUP(TCOMP[[#This Row],[TIPO4]],TIPOFACT[],3,0)</f>
        <v>FC A</v>
      </c>
      <c r="H191" s="14" t="str">
        <f>MID($D191,SUM($D$1:F$1),H$1)</f>
        <v>00001</v>
      </c>
      <c r="I191" s="14" t="str">
        <f>MID($D191,SUM($D$1:H$1),I$1)</f>
        <v>00000000000000999999</v>
      </c>
      <c r="J191" s="14" t="str">
        <f>MID($D191,SUM($D$1:I$1),J$1)</f>
        <v xml:space="preserve">                </v>
      </c>
      <c r="K191" s="14" t="str">
        <f>MID($D191,SUM($D$1:J$1),K$1)</f>
        <v>80</v>
      </c>
      <c r="L191" s="14" t="str">
        <f>MID($D191,SUM($D$1:K$1),L$1)</f>
        <v>00000000099999999999</v>
      </c>
      <c r="M191" s="14" t="str">
        <f>MID($D191,SUM($D$1:L$1),M$1)</f>
        <v xml:space="preserve">                        Prueba</v>
      </c>
      <c r="N191" s="14" t="str">
        <f>MID($D191,SUM($D$1:M$1),N$1)</f>
        <v>000000000123200</v>
      </c>
      <c r="O191" s="14" t="str">
        <f>MID($D191,SUM($D$1:N$1),O$1)</f>
        <v>000000000002200</v>
      </c>
      <c r="P191" s="29" t="str">
        <f>MID($D191,SUM($D$1:O$1),P$1)</f>
        <v>000000000000000</v>
      </c>
      <c r="Q191" s="29" t="str">
        <f>MID($D191,SUM($D$1:P$1),Q$1)</f>
        <v>000000000000000</v>
      </c>
      <c r="R191" s="29" t="str">
        <f>MID($D191,SUM($D$1:Q$1),R$1)</f>
        <v>000000000000000</v>
      </c>
      <c r="S191" s="29" t="str">
        <f>MID($D191,SUM($D$1:R$1),S$1)</f>
        <v>000000000000000</v>
      </c>
      <c r="T191" s="14" t="str">
        <f>MID($D191,SUM($D$1:S$1),T$1)</f>
        <v>000000000000000</v>
      </c>
      <c r="U191" s="29" t="str">
        <f>MID($D191,SUM($D$1:T$1),U$1)</f>
        <v>000000000000000</v>
      </c>
      <c r="V191" s="14" t="str">
        <f>MID($D191,SUM($D$1:U$1),V$1)</f>
        <v>PES</v>
      </c>
      <c r="W191" s="14" t="str">
        <f>MID($D191,SUM($D$1:V$1),W$1)</f>
        <v>0001000000</v>
      </c>
      <c r="X191" s="14" t="str">
        <f>MID($D191,SUM($D$1:W$1),X$1)</f>
        <v>1</v>
      </c>
      <c r="Y191" s="14" t="str">
        <f>MID($D191,SUM($D$1:X$1),Y$1)</f>
        <v>0</v>
      </c>
      <c r="Z191" s="14" t="str">
        <f>MID($D191,SUM($D$1:Y$1),Z$1)</f>
        <v>000000000021000</v>
      </c>
      <c r="AA191" s="34" t="str">
        <f>MID($D191,SUM($D$1:Z$1),AA$1)</f>
        <v>000000000000000</v>
      </c>
      <c r="AB191" s="14" t="str">
        <f>MID($D191,SUM($D$1:AA$1),AB$1)</f>
        <v>00000000000</v>
      </c>
      <c r="AC191" s="14" t="str">
        <f>MID($D191,SUM($D$1:AB$1),AC$1)</f>
        <v xml:space="preserve">                              </v>
      </c>
      <c r="AD191" s="14" t="str">
        <f>MID($D191,SUM($D$1:AC$1),AD$1)</f>
        <v>000000000000000</v>
      </c>
      <c r="AE191" s="55"/>
      <c r="AF191" s="58" t="str">
        <f>IF(ISBLANK(AE191),TCOMP[[#This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91" s="38" t="str">
        <f>TCOMP[[#This Row],[TIPO5]]</f>
        <v>FC A</v>
      </c>
      <c r="AH191" s="38">
        <f>IF(LEFT(TCOMP[[#This Row],[PV2]],2)="NC",-TCOMP[[#This Row],[CRED FISC COMPUTABLE]]/100,TCOMP[[#This Row],[CRED FISC COMPUTABLE]]/100)</f>
        <v>210</v>
      </c>
      <c r="AI191" s="39">
        <f>IF(LEFT(TCOMP[[#This Row],[PV2]],2)="NC",-TCOMP[[#This Row],[TOTAL]]/100,TCOMP[[#This Row],[TOTAL]]/100)</f>
        <v>1232</v>
      </c>
    </row>
    <row r="192" spans="1:35" x14ac:dyDescent="0.2">
      <c r="A192" s="48">
        <v>188</v>
      </c>
      <c r="B192" s="19">
        <f>IF(COUNTIF(ERROR1[NUM],TCOMP[[#This Row],[UBIC]])&gt;0,1,0)+IF(COUNTIF(ERROR3[NUM],TCOMP[[#This Row],[UBIC]])&gt;0,1,0)*10</f>
        <v>0</v>
      </c>
      <c r="C192" s="19">
        <f>COUNTIFS(TALIC[TIPO2],TCOMP[[#This Row],[TIPO4]],TALIC[PV],TCOMP[[#This Row],[PV]],TALIC[NUM],TCOMP[[#This Row],[NUM]],TALIC[IDENT VEND],TCOMP[[#This Row],[DOC o CUIT]],TALIC[ERR],"&gt;1")</f>
        <v>0</v>
      </c>
      <c r="D192" s="42" t="s">
        <v>1528</v>
      </c>
      <c r="E192" s="14" t="str">
        <f>MID($D192,SUM($D$1:D$1),E$1)</f>
        <v>20200514</v>
      </c>
      <c r="F192" s="14" t="str">
        <f>MID($D192,SUM($D$1:E$1),F$1)</f>
        <v>001</v>
      </c>
      <c r="G192" s="25" t="str">
        <f>VLOOKUP(TCOMP[[#This Row],[TIPO4]],TIPOFACT[],3,0)</f>
        <v>FC A</v>
      </c>
      <c r="H192" s="14" t="str">
        <f>MID($D192,SUM($D$1:F$1),H$1)</f>
        <v>00001</v>
      </c>
      <c r="I192" s="14" t="str">
        <f>MID($D192,SUM($D$1:H$1),I$1)</f>
        <v>00000000000000999999</v>
      </c>
      <c r="J192" s="14" t="str">
        <f>MID($D192,SUM($D$1:I$1),J$1)</f>
        <v xml:space="preserve">                </v>
      </c>
      <c r="K192" s="14" t="str">
        <f>MID($D192,SUM($D$1:J$1),K$1)</f>
        <v>80</v>
      </c>
      <c r="L192" s="14" t="str">
        <f>MID($D192,SUM($D$1:K$1),L$1)</f>
        <v>00000000099999999999</v>
      </c>
      <c r="M192" s="14" t="str">
        <f>MID($D192,SUM($D$1:L$1),M$1)</f>
        <v xml:space="preserve">                        Prueba</v>
      </c>
      <c r="N192" s="14" t="str">
        <f>MID($D192,SUM($D$1:M$1),N$1)</f>
        <v>000000000123200</v>
      </c>
      <c r="O192" s="14" t="str">
        <f>MID($D192,SUM($D$1:N$1),O$1)</f>
        <v>000000000002200</v>
      </c>
      <c r="P192" s="29" t="str">
        <f>MID($D192,SUM($D$1:O$1),P$1)</f>
        <v>000000000000000</v>
      </c>
      <c r="Q192" s="29" t="str">
        <f>MID($D192,SUM($D$1:P$1),Q$1)</f>
        <v>000000000000000</v>
      </c>
      <c r="R192" s="29" t="str">
        <f>MID($D192,SUM($D$1:Q$1),R$1)</f>
        <v>000000000000000</v>
      </c>
      <c r="S192" s="29" t="str">
        <f>MID($D192,SUM($D$1:R$1),S$1)</f>
        <v>000000000000000</v>
      </c>
      <c r="T192" s="14" t="str">
        <f>MID($D192,SUM($D$1:S$1),T$1)</f>
        <v>000000000000000</v>
      </c>
      <c r="U192" s="29" t="str">
        <f>MID($D192,SUM($D$1:T$1),U$1)</f>
        <v>000000000000000</v>
      </c>
      <c r="V192" s="14" t="str">
        <f>MID($D192,SUM($D$1:U$1),V$1)</f>
        <v>PES</v>
      </c>
      <c r="W192" s="14" t="str">
        <f>MID($D192,SUM($D$1:V$1),W$1)</f>
        <v>0001000000</v>
      </c>
      <c r="X192" s="14" t="str">
        <f>MID($D192,SUM($D$1:W$1),X$1)</f>
        <v>1</v>
      </c>
      <c r="Y192" s="14" t="str">
        <f>MID($D192,SUM($D$1:X$1),Y$1)</f>
        <v>0</v>
      </c>
      <c r="Z192" s="14" t="str">
        <f>MID($D192,SUM($D$1:Y$1),Z$1)</f>
        <v>000000000021000</v>
      </c>
      <c r="AA192" s="34" t="str">
        <f>MID($D192,SUM($D$1:Z$1),AA$1)</f>
        <v>000000000000000</v>
      </c>
      <c r="AB192" s="14" t="str">
        <f>MID($D192,SUM($D$1:AA$1),AB$1)</f>
        <v>00000000000</v>
      </c>
      <c r="AC192" s="14" t="str">
        <f>MID($D192,SUM($D$1:AB$1),AC$1)</f>
        <v xml:space="preserve">                              </v>
      </c>
      <c r="AD192" s="14" t="str">
        <f>MID($D192,SUM($D$1:AC$1),AD$1)</f>
        <v>000000000000000</v>
      </c>
      <c r="AE192" s="55"/>
      <c r="AF192" s="58" t="str">
        <f>IF(ISBLANK(AE192),TCOMP[[#This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92" s="38" t="str">
        <f>TCOMP[[#This Row],[TIPO5]]</f>
        <v>FC A</v>
      </c>
      <c r="AH192" s="38">
        <f>IF(LEFT(TCOMP[[#This Row],[PV2]],2)="NC",-TCOMP[[#This Row],[CRED FISC COMPUTABLE]]/100,TCOMP[[#This Row],[CRED FISC COMPUTABLE]]/100)</f>
        <v>210</v>
      </c>
      <c r="AI192" s="39">
        <f>IF(LEFT(TCOMP[[#This Row],[PV2]],2)="NC",-TCOMP[[#This Row],[TOTAL]]/100,TCOMP[[#This Row],[TOTAL]]/100)</f>
        <v>1232</v>
      </c>
    </row>
    <row r="193" spans="1:35" x14ac:dyDescent="0.2">
      <c r="A193" s="48">
        <v>189</v>
      </c>
      <c r="B193" s="19">
        <f>IF(COUNTIF(ERROR1[NUM],TCOMP[[#This Row],[UBIC]])&gt;0,1,0)+IF(COUNTIF(ERROR3[NUM],TCOMP[[#This Row],[UBIC]])&gt;0,1,0)*10</f>
        <v>0</v>
      </c>
      <c r="C193" s="19">
        <f>COUNTIFS(TALIC[TIPO2],TCOMP[[#This Row],[TIPO4]],TALIC[PV],TCOMP[[#This Row],[PV]],TALIC[NUM],TCOMP[[#This Row],[NUM]],TALIC[IDENT VEND],TCOMP[[#This Row],[DOC o CUIT]],TALIC[ERR],"&gt;1")</f>
        <v>0</v>
      </c>
      <c r="D193" s="42" t="s">
        <v>1528</v>
      </c>
      <c r="E193" s="14" t="str">
        <f>MID($D193,SUM($D$1:D$1),E$1)</f>
        <v>20200514</v>
      </c>
      <c r="F193" s="14" t="str">
        <f>MID($D193,SUM($D$1:E$1),F$1)</f>
        <v>001</v>
      </c>
      <c r="G193" s="25" t="str">
        <f>VLOOKUP(TCOMP[[#This Row],[TIPO4]],TIPOFACT[],3,0)</f>
        <v>FC A</v>
      </c>
      <c r="H193" s="14" t="str">
        <f>MID($D193,SUM($D$1:F$1),H$1)</f>
        <v>00001</v>
      </c>
      <c r="I193" s="14" t="str">
        <f>MID($D193,SUM($D$1:H$1),I$1)</f>
        <v>00000000000000999999</v>
      </c>
      <c r="J193" s="14" t="str">
        <f>MID($D193,SUM($D$1:I$1),J$1)</f>
        <v xml:space="preserve">                </v>
      </c>
      <c r="K193" s="14" t="str">
        <f>MID($D193,SUM($D$1:J$1),K$1)</f>
        <v>80</v>
      </c>
      <c r="L193" s="14" t="str">
        <f>MID($D193,SUM($D$1:K$1),L$1)</f>
        <v>00000000099999999999</v>
      </c>
      <c r="M193" s="14" t="str">
        <f>MID($D193,SUM($D$1:L$1),M$1)</f>
        <v xml:space="preserve">                        Prueba</v>
      </c>
      <c r="N193" s="14" t="str">
        <f>MID($D193,SUM($D$1:M$1),N$1)</f>
        <v>000000000123200</v>
      </c>
      <c r="O193" s="14" t="str">
        <f>MID($D193,SUM($D$1:N$1),O$1)</f>
        <v>000000000002200</v>
      </c>
      <c r="P193" s="29" t="str">
        <f>MID($D193,SUM($D$1:O$1),P$1)</f>
        <v>000000000000000</v>
      </c>
      <c r="Q193" s="29" t="str">
        <f>MID($D193,SUM($D$1:P$1),Q$1)</f>
        <v>000000000000000</v>
      </c>
      <c r="R193" s="29" t="str">
        <f>MID($D193,SUM($D$1:Q$1),R$1)</f>
        <v>000000000000000</v>
      </c>
      <c r="S193" s="29" t="str">
        <f>MID($D193,SUM($D$1:R$1),S$1)</f>
        <v>000000000000000</v>
      </c>
      <c r="T193" s="14" t="str">
        <f>MID($D193,SUM($D$1:S$1),T$1)</f>
        <v>000000000000000</v>
      </c>
      <c r="U193" s="29" t="str">
        <f>MID($D193,SUM($D$1:T$1),U$1)</f>
        <v>000000000000000</v>
      </c>
      <c r="V193" s="14" t="str">
        <f>MID($D193,SUM($D$1:U$1),V$1)</f>
        <v>PES</v>
      </c>
      <c r="W193" s="14" t="str">
        <f>MID($D193,SUM($D$1:V$1),W$1)</f>
        <v>0001000000</v>
      </c>
      <c r="X193" s="14" t="str">
        <f>MID($D193,SUM($D$1:W$1),X$1)</f>
        <v>1</v>
      </c>
      <c r="Y193" s="14" t="str">
        <f>MID($D193,SUM($D$1:X$1),Y$1)</f>
        <v>0</v>
      </c>
      <c r="Z193" s="14" t="str">
        <f>MID($D193,SUM($D$1:Y$1),Z$1)</f>
        <v>000000000021000</v>
      </c>
      <c r="AA193" s="34" t="str">
        <f>MID($D193,SUM($D$1:Z$1),AA$1)</f>
        <v>000000000000000</v>
      </c>
      <c r="AB193" s="14" t="str">
        <f>MID($D193,SUM($D$1:AA$1),AB$1)</f>
        <v>00000000000</v>
      </c>
      <c r="AC193" s="14" t="str">
        <f>MID($D193,SUM($D$1:AB$1),AC$1)</f>
        <v xml:space="preserve">                              </v>
      </c>
      <c r="AD193" s="14" t="str">
        <f>MID($D193,SUM($D$1:AC$1),AD$1)</f>
        <v>000000000000000</v>
      </c>
      <c r="AE193" s="55"/>
      <c r="AF193" s="58" t="str">
        <f>IF(ISBLANK(AE193),TCOMP[[#This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93" s="38" t="str">
        <f>TCOMP[[#This Row],[TIPO5]]</f>
        <v>FC A</v>
      </c>
      <c r="AH193" s="38">
        <f>IF(LEFT(TCOMP[[#This Row],[PV2]],2)="NC",-TCOMP[[#This Row],[CRED FISC COMPUTABLE]]/100,TCOMP[[#This Row],[CRED FISC COMPUTABLE]]/100)</f>
        <v>210</v>
      </c>
      <c r="AI193" s="39">
        <f>IF(LEFT(TCOMP[[#This Row],[PV2]],2)="NC",-TCOMP[[#This Row],[TOTAL]]/100,TCOMP[[#This Row],[TOTAL]]/100)</f>
        <v>1232</v>
      </c>
    </row>
    <row r="194" spans="1:35" x14ac:dyDescent="0.2">
      <c r="A194" s="48">
        <v>190</v>
      </c>
      <c r="B194" s="19">
        <f>IF(COUNTIF(ERROR1[NUM],TCOMP[[#This Row],[UBIC]])&gt;0,1,0)+IF(COUNTIF(ERROR3[NUM],TCOMP[[#This Row],[UBIC]])&gt;0,1,0)*10</f>
        <v>0</v>
      </c>
      <c r="C194" s="19">
        <f>COUNTIFS(TALIC[TIPO2],TCOMP[[#This Row],[TIPO4]],TALIC[PV],TCOMP[[#This Row],[PV]],TALIC[NUM],TCOMP[[#This Row],[NUM]],TALIC[IDENT VEND],TCOMP[[#This Row],[DOC o CUIT]],TALIC[ERR],"&gt;1")</f>
        <v>0</v>
      </c>
      <c r="D194" s="42" t="s">
        <v>1528</v>
      </c>
      <c r="E194" s="14" t="str">
        <f>MID($D194,SUM($D$1:D$1),E$1)</f>
        <v>20200514</v>
      </c>
      <c r="F194" s="14" t="str">
        <f>MID($D194,SUM($D$1:E$1),F$1)</f>
        <v>001</v>
      </c>
      <c r="G194" s="25" t="str">
        <f>VLOOKUP(TCOMP[[#This Row],[TIPO4]],TIPOFACT[],3,0)</f>
        <v>FC A</v>
      </c>
      <c r="H194" s="14" t="str">
        <f>MID($D194,SUM($D$1:F$1),H$1)</f>
        <v>00001</v>
      </c>
      <c r="I194" s="14" t="str">
        <f>MID($D194,SUM($D$1:H$1),I$1)</f>
        <v>00000000000000999999</v>
      </c>
      <c r="J194" s="14" t="str">
        <f>MID($D194,SUM($D$1:I$1),J$1)</f>
        <v xml:space="preserve">                </v>
      </c>
      <c r="K194" s="14" t="str">
        <f>MID($D194,SUM($D$1:J$1),K$1)</f>
        <v>80</v>
      </c>
      <c r="L194" s="14" t="str">
        <f>MID($D194,SUM($D$1:K$1),L$1)</f>
        <v>00000000099999999999</v>
      </c>
      <c r="M194" s="14" t="str">
        <f>MID($D194,SUM($D$1:L$1),M$1)</f>
        <v xml:space="preserve">                        Prueba</v>
      </c>
      <c r="N194" s="14" t="str">
        <f>MID($D194,SUM($D$1:M$1),N$1)</f>
        <v>000000000123200</v>
      </c>
      <c r="O194" s="14" t="str">
        <f>MID($D194,SUM($D$1:N$1),O$1)</f>
        <v>000000000002200</v>
      </c>
      <c r="P194" s="29" t="str">
        <f>MID($D194,SUM($D$1:O$1),P$1)</f>
        <v>000000000000000</v>
      </c>
      <c r="Q194" s="29" t="str">
        <f>MID($D194,SUM($D$1:P$1),Q$1)</f>
        <v>000000000000000</v>
      </c>
      <c r="R194" s="29" t="str">
        <f>MID($D194,SUM($D$1:Q$1),R$1)</f>
        <v>000000000000000</v>
      </c>
      <c r="S194" s="29" t="str">
        <f>MID($D194,SUM($D$1:R$1),S$1)</f>
        <v>000000000000000</v>
      </c>
      <c r="T194" s="14" t="str">
        <f>MID($D194,SUM($D$1:S$1),T$1)</f>
        <v>000000000000000</v>
      </c>
      <c r="U194" s="29" t="str">
        <f>MID($D194,SUM($D$1:T$1),U$1)</f>
        <v>000000000000000</v>
      </c>
      <c r="V194" s="14" t="str">
        <f>MID($D194,SUM($D$1:U$1),V$1)</f>
        <v>PES</v>
      </c>
      <c r="W194" s="14" t="str">
        <f>MID($D194,SUM($D$1:V$1),W$1)</f>
        <v>0001000000</v>
      </c>
      <c r="X194" s="14" t="str">
        <f>MID($D194,SUM($D$1:W$1),X$1)</f>
        <v>1</v>
      </c>
      <c r="Y194" s="14" t="str">
        <f>MID($D194,SUM($D$1:X$1),Y$1)</f>
        <v>0</v>
      </c>
      <c r="Z194" s="14" t="str">
        <f>MID($D194,SUM($D$1:Y$1),Z$1)</f>
        <v>000000000021000</v>
      </c>
      <c r="AA194" s="34" t="str">
        <f>MID($D194,SUM($D$1:Z$1),AA$1)</f>
        <v>000000000000000</v>
      </c>
      <c r="AB194" s="14" t="str">
        <f>MID($D194,SUM($D$1:AA$1),AB$1)</f>
        <v>00000000000</v>
      </c>
      <c r="AC194" s="14" t="str">
        <f>MID($D194,SUM($D$1:AB$1),AC$1)</f>
        <v xml:space="preserve">                              </v>
      </c>
      <c r="AD194" s="14" t="str">
        <f>MID($D194,SUM($D$1:AC$1),AD$1)</f>
        <v>000000000000000</v>
      </c>
      <c r="AE194" s="55"/>
      <c r="AF194" s="58" t="str">
        <f>IF(ISBLANK(AE194),TCOMP[[#This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94" s="38" t="str">
        <f>TCOMP[[#This Row],[TIPO5]]</f>
        <v>FC A</v>
      </c>
      <c r="AH194" s="38">
        <f>IF(LEFT(TCOMP[[#This Row],[PV2]],2)="NC",-TCOMP[[#This Row],[CRED FISC COMPUTABLE]]/100,TCOMP[[#This Row],[CRED FISC COMPUTABLE]]/100)</f>
        <v>210</v>
      </c>
      <c r="AI194" s="39">
        <f>IF(LEFT(TCOMP[[#This Row],[PV2]],2)="NC",-TCOMP[[#This Row],[TOTAL]]/100,TCOMP[[#This Row],[TOTAL]]/100)</f>
        <v>1232</v>
      </c>
    </row>
    <row r="195" spans="1:35" x14ac:dyDescent="0.2">
      <c r="A195" s="48">
        <v>191</v>
      </c>
      <c r="B195" s="19">
        <f>IF(COUNTIF(ERROR1[NUM],TCOMP[[#This Row],[UBIC]])&gt;0,1,0)+IF(COUNTIF(ERROR3[NUM],TCOMP[[#This Row],[UBIC]])&gt;0,1,0)*10</f>
        <v>0</v>
      </c>
      <c r="C195" s="19">
        <f>COUNTIFS(TALIC[TIPO2],TCOMP[[#This Row],[TIPO4]],TALIC[PV],TCOMP[[#This Row],[PV]],TALIC[NUM],TCOMP[[#This Row],[NUM]],TALIC[IDENT VEND],TCOMP[[#This Row],[DOC o CUIT]],TALIC[ERR],"&gt;1")</f>
        <v>0</v>
      </c>
      <c r="D195" s="42" t="s">
        <v>1528</v>
      </c>
      <c r="E195" s="14" t="str">
        <f>MID($D195,SUM($D$1:D$1),E$1)</f>
        <v>20200514</v>
      </c>
      <c r="F195" s="14" t="str">
        <f>MID($D195,SUM($D$1:E$1),F$1)</f>
        <v>001</v>
      </c>
      <c r="G195" s="25" t="str">
        <f>VLOOKUP(TCOMP[[#This Row],[TIPO4]],TIPOFACT[],3,0)</f>
        <v>FC A</v>
      </c>
      <c r="H195" s="14" t="str">
        <f>MID($D195,SUM($D$1:F$1),H$1)</f>
        <v>00001</v>
      </c>
      <c r="I195" s="14" t="str">
        <f>MID($D195,SUM($D$1:H$1),I$1)</f>
        <v>00000000000000999999</v>
      </c>
      <c r="J195" s="14" t="str">
        <f>MID($D195,SUM($D$1:I$1),J$1)</f>
        <v xml:space="preserve">                </v>
      </c>
      <c r="K195" s="14" t="str">
        <f>MID($D195,SUM($D$1:J$1),K$1)</f>
        <v>80</v>
      </c>
      <c r="L195" s="14" t="str">
        <f>MID($D195,SUM($D$1:K$1),L$1)</f>
        <v>00000000099999999999</v>
      </c>
      <c r="M195" s="14" t="str">
        <f>MID($D195,SUM($D$1:L$1),M$1)</f>
        <v xml:space="preserve">                        Prueba</v>
      </c>
      <c r="N195" s="14" t="str">
        <f>MID($D195,SUM($D$1:M$1),N$1)</f>
        <v>000000000123200</v>
      </c>
      <c r="O195" s="14" t="str">
        <f>MID($D195,SUM($D$1:N$1),O$1)</f>
        <v>000000000002200</v>
      </c>
      <c r="P195" s="29" t="str">
        <f>MID($D195,SUM($D$1:O$1),P$1)</f>
        <v>000000000000000</v>
      </c>
      <c r="Q195" s="29" t="str">
        <f>MID($D195,SUM($D$1:P$1),Q$1)</f>
        <v>000000000000000</v>
      </c>
      <c r="R195" s="29" t="str">
        <f>MID($D195,SUM($D$1:Q$1),R$1)</f>
        <v>000000000000000</v>
      </c>
      <c r="S195" s="29" t="str">
        <f>MID($D195,SUM($D$1:R$1),S$1)</f>
        <v>000000000000000</v>
      </c>
      <c r="T195" s="14" t="str">
        <f>MID($D195,SUM($D$1:S$1),T$1)</f>
        <v>000000000000000</v>
      </c>
      <c r="U195" s="29" t="str">
        <f>MID($D195,SUM($D$1:T$1),U$1)</f>
        <v>000000000000000</v>
      </c>
      <c r="V195" s="14" t="str">
        <f>MID($D195,SUM($D$1:U$1),V$1)</f>
        <v>PES</v>
      </c>
      <c r="W195" s="14" t="str">
        <f>MID($D195,SUM($D$1:V$1),W$1)</f>
        <v>0001000000</v>
      </c>
      <c r="X195" s="14" t="str">
        <f>MID($D195,SUM($D$1:W$1),X$1)</f>
        <v>1</v>
      </c>
      <c r="Y195" s="14" t="str">
        <f>MID($D195,SUM($D$1:X$1),Y$1)</f>
        <v>0</v>
      </c>
      <c r="Z195" s="14" t="str">
        <f>MID($D195,SUM($D$1:Y$1),Z$1)</f>
        <v>000000000021000</v>
      </c>
      <c r="AA195" s="34" t="str">
        <f>MID($D195,SUM($D$1:Z$1),AA$1)</f>
        <v>000000000000000</v>
      </c>
      <c r="AB195" s="14" t="str">
        <f>MID($D195,SUM($D$1:AA$1),AB$1)</f>
        <v>00000000000</v>
      </c>
      <c r="AC195" s="14" t="str">
        <f>MID($D195,SUM($D$1:AB$1),AC$1)</f>
        <v xml:space="preserve">                              </v>
      </c>
      <c r="AD195" s="14" t="str">
        <f>MID($D195,SUM($D$1:AC$1),AD$1)</f>
        <v>000000000000000</v>
      </c>
      <c r="AE195" s="55"/>
      <c r="AF195" s="58" t="str">
        <f>IF(ISBLANK(AE195),TCOMP[[#This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95" s="38" t="str">
        <f>TCOMP[[#This Row],[TIPO5]]</f>
        <v>FC A</v>
      </c>
      <c r="AH195" s="38">
        <f>IF(LEFT(TCOMP[[#This Row],[PV2]],2)="NC",-TCOMP[[#This Row],[CRED FISC COMPUTABLE]]/100,TCOMP[[#This Row],[CRED FISC COMPUTABLE]]/100)</f>
        <v>210</v>
      </c>
      <c r="AI195" s="39">
        <f>IF(LEFT(TCOMP[[#This Row],[PV2]],2)="NC",-TCOMP[[#This Row],[TOTAL]]/100,TCOMP[[#This Row],[TOTAL]]/100)</f>
        <v>1232</v>
      </c>
    </row>
    <row r="196" spans="1:35" x14ac:dyDescent="0.2">
      <c r="A196" s="48">
        <v>192</v>
      </c>
      <c r="B196" s="19">
        <f>IF(COUNTIF(ERROR1[NUM],TCOMP[[#This Row],[UBIC]])&gt;0,1,0)+IF(COUNTIF(ERROR3[NUM],TCOMP[[#This Row],[UBIC]])&gt;0,1,0)*10</f>
        <v>0</v>
      </c>
      <c r="C196" s="19">
        <f>COUNTIFS(TALIC[TIPO2],TCOMP[[#This Row],[TIPO4]],TALIC[PV],TCOMP[[#This Row],[PV]],TALIC[NUM],TCOMP[[#This Row],[NUM]],TALIC[IDENT VEND],TCOMP[[#This Row],[DOC o CUIT]],TALIC[ERR],"&gt;1")</f>
        <v>0</v>
      </c>
      <c r="D196" s="42" t="s">
        <v>1528</v>
      </c>
      <c r="E196" s="14" t="str">
        <f>MID($D196,SUM($D$1:D$1),E$1)</f>
        <v>20200514</v>
      </c>
      <c r="F196" s="14" t="str">
        <f>MID($D196,SUM($D$1:E$1),F$1)</f>
        <v>001</v>
      </c>
      <c r="G196" s="25" t="str">
        <f>VLOOKUP(TCOMP[[#This Row],[TIPO4]],TIPOFACT[],3,0)</f>
        <v>FC A</v>
      </c>
      <c r="H196" s="14" t="str">
        <f>MID($D196,SUM($D$1:F$1),H$1)</f>
        <v>00001</v>
      </c>
      <c r="I196" s="14" t="str">
        <f>MID($D196,SUM($D$1:H$1),I$1)</f>
        <v>00000000000000999999</v>
      </c>
      <c r="J196" s="14" t="str">
        <f>MID($D196,SUM($D$1:I$1),J$1)</f>
        <v xml:space="preserve">                </v>
      </c>
      <c r="K196" s="14" t="str">
        <f>MID($D196,SUM($D$1:J$1),K$1)</f>
        <v>80</v>
      </c>
      <c r="L196" s="14" t="str">
        <f>MID($D196,SUM($D$1:K$1),L$1)</f>
        <v>00000000099999999999</v>
      </c>
      <c r="M196" s="14" t="str">
        <f>MID($D196,SUM($D$1:L$1),M$1)</f>
        <v xml:space="preserve">                        Prueba</v>
      </c>
      <c r="N196" s="14" t="str">
        <f>MID($D196,SUM($D$1:M$1),N$1)</f>
        <v>000000000123200</v>
      </c>
      <c r="O196" s="14" t="str">
        <f>MID($D196,SUM($D$1:N$1),O$1)</f>
        <v>000000000002200</v>
      </c>
      <c r="P196" s="29" t="str">
        <f>MID($D196,SUM($D$1:O$1),P$1)</f>
        <v>000000000000000</v>
      </c>
      <c r="Q196" s="29" t="str">
        <f>MID($D196,SUM($D$1:P$1),Q$1)</f>
        <v>000000000000000</v>
      </c>
      <c r="R196" s="29" t="str">
        <f>MID($D196,SUM($D$1:Q$1),R$1)</f>
        <v>000000000000000</v>
      </c>
      <c r="S196" s="29" t="str">
        <f>MID($D196,SUM($D$1:R$1),S$1)</f>
        <v>000000000000000</v>
      </c>
      <c r="T196" s="14" t="str">
        <f>MID($D196,SUM($D$1:S$1),T$1)</f>
        <v>000000000000000</v>
      </c>
      <c r="U196" s="29" t="str">
        <f>MID($D196,SUM($D$1:T$1),U$1)</f>
        <v>000000000000000</v>
      </c>
      <c r="V196" s="14" t="str">
        <f>MID($D196,SUM($D$1:U$1),V$1)</f>
        <v>PES</v>
      </c>
      <c r="W196" s="14" t="str">
        <f>MID($D196,SUM($D$1:V$1),W$1)</f>
        <v>0001000000</v>
      </c>
      <c r="X196" s="14" t="str">
        <f>MID($D196,SUM($D$1:W$1),X$1)</f>
        <v>1</v>
      </c>
      <c r="Y196" s="14" t="str">
        <f>MID($D196,SUM($D$1:X$1),Y$1)</f>
        <v>0</v>
      </c>
      <c r="Z196" s="14" t="str">
        <f>MID($D196,SUM($D$1:Y$1),Z$1)</f>
        <v>000000000021000</v>
      </c>
      <c r="AA196" s="34" t="str">
        <f>MID($D196,SUM($D$1:Z$1),AA$1)</f>
        <v>000000000000000</v>
      </c>
      <c r="AB196" s="14" t="str">
        <f>MID($D196,SUM($D$1:AA$1),AB$1)</f>
        <v>00000000000</v>
      </c>
      <c r="AC196" s="14" t="str">
        <f>MID($D196,SUM($D$1:AB$1),AC$1)</f>
        <v xml:space="preserve">                              </v>
      </c>
      <c r="AD196" s="14" t="str">
        <f>MID($D196,SUM($D$1:AC$1),AD$1)</f>
        <v>000000000000000</v>
      </c>
      <c r="AE196" s="55"/>
      <c r="AF196" s="58" t="str">
        <f>IF(ISBLANK(AE196),TCOMP[[#This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96" s="38" t="str">
        <f>TCOMP[[#This Row],[TIPO5]]</f>
        <v>FC A</v>
      </c>
      <c r="AH196" s="38">
        <f>IF(LEFT(TCOMP[[#This Row],[PV2]],2)="NC",-TCOMP[[#This Row],[CRED FISC COMPUTABLE]]/100,TCOMP[[#This Row],[CRED FISC COMPUTABLE]]/100)</f>
        <v>210</v>
      </c>
      <c r="AI196" s="39">
        <f>IF(LEFT(TCOMP[[#This Row],[PV2]],2)="NC",-TCOMP[[#This Row],[TOTAL]]/100,TCOMP[[#This Row],[TOTAL]]/100)</f>
        <v>1232</v>
      </c>
    </row>
    <row r="197" spans="1:35" x14ac:dyDescent="0.2">
      <c r="A197" s="48">
        <v>193</v>
      </c>
      <c r="B197" s="19">
        <f>IF(COUNTIF(ERROR1[NUM],TCOMP[[#This Row],[UBIC]])&gt;0,1,0)+IF(COUNTIF(ERROR3[NUM],TCOMP[[#This Row],[UBIC]])&gt;0,1,0)*10</f>
        <v>0</v>
      </c>
      <c r="C197" s="19">
        <f>COUNTIFS(TALIC[TIPO2],TCOMP[[#This Row],[TIPO4]],TALIC[PV],TCOMP[[#This Row],[PV]],TALIC[NUM],TCOMP[[#This Row],[NUM]],TALIC[IDENT VEND],TCOMP[[#This Row],[DOC o CUIT]],TALIC[ERR],"&gt;1")</f>
        <v>0</v>
      </c>
      <c r="D197" s="42" t="s">
        <v>1528</v>
      </c>
      <c r="E197" s="14" t="str">
        <f>MID($D197,SUM($D$1:D$1),E$1)</f>
        <v>20200514</v>
      </c>
      <c r="F197" s="14" t="str">
        <f>MID($D197,SUM($D$1:E$1),F$1)</f>
        <v>001</v>
      </c>
      <c r="G197" s="25" t="str">
        <f>VLOOKUP(TCOMP[[#This Row],[TIPO4]],TIPOFACT[],3,0)</f>
        <v>FC A</v>
      </c>
      <c r="H197" s="14" t="str">
        <f>MID($D197,SUM($D$1:F$1),H$1)</f>
        <v>00001</v>
      </c>
      <c r="I197" s="14" t="str">
        <f>MID($D197,SUM($D$1:H$1),I$1)</f>
        <v>00000000000000999999</v>
      </c>
      <c r="J197" s="14" t="str">
        <f>MID($D197,SUM($D$1:I$1),J$1)</f>
        <v xml:space="preserve">                </v>
      </c>
      <c r="K197" s="14" t="str">
        <f>MID($D197,SUM($D$1:J$1),K$1)</f>
        <v>80</v>
      </c>
      <c r="L197" s="14" t="str">
        <f>MID($D197,SUM($D$1:K$1),L$1)</f>
        <v>00000000099999999999</v>
      </c>
      <c r="M197" s="14" t="str">
        <f>MID($D197,SUM($D$1:L$1),M$1)</f>
        <v xml:space="preserve">                        Prueba</v>
      </c>
      <c r="N197" s="14" t="str">
        <f>MID($D197,SUM($D$1:M$1),N$1)</f>
        <v>000000000123200</v>
      </c>
      <c r="O197" s="14" t="str">
        <f>MID($D197,SUM($D$1:N$1),O$1)</f>
        <v>000000000002200</v>
      </c>
      <c r="P197" s="29" t="str">
        <f>MID($D197,SUM($D$1:O$1),P$1)</f>
        <v>000000000000000</v>
      </c>
      <c r="Q197" s="29" t="str">
        <f>MID($D197,SUM($D$1:P$1),Q$1)</f>
        <v>000000000000000</v>
      </c>
      <c r="R197" s="29" t="str">
        <f>MID($D197,SUM($D$1:Q$1),R$1)</f>
        <v>000000000000000</v>
      </c>
      <c r="S197" s="29" t="str">
        <f>MID($D197,SUM($D$1:R$1),S$1)</f>
        <v>000000000000000</v>
      </c>
      <c r="T197" s="14" t="str">
        <f>MID($D197,SUM($D$1:S$1),T$1)</f>
        <v>000000000000000</v>
      </c>
      <c r="U197" s="29" t="str">
        <f>MID($D197,SUM($D$1:T$1),U$1)</f>
        <v>000000000000000</v>
      </c>
      <c r="V197" s="14" t="str">
        <f>MID($D197,SUM($D$1:U$1),V$1)</f>
        <v>PES</v>
      </c>
      <c r="W197" s="14" t="str">
        <f>MID($D197,SUM($D$1:V$1),W$1)</f>
        <v>0001000000</v>
      </c>
      <c r="X197" s="14" t="str">
        <f>MID($D197,SUM($D$1:W$1),X$1)</f>
        <v>1</v>
      </c>
      <c r="Y197" s="14" t="str">
        <f>MID($D197,SUM($D$1:X$1),Y$1)</f>
        <v>0</v>
      </c>
      <c r="Z197" s="14" t="str">
        <f>MID($D197,SUM($D$1:Y$1),Z$1)</f>
        <v>000000000021000</v>
      </c>
      <c r="AA197" s="34" t="str">
        <f>MID($D197,SUM($D$1:Z$1),AA$1)</f>
        <v>000000000000000</v>
      </c>
      <c r="AB197" s="14" t="str">
        <f>MID($D197,SUM($D$1:AA$1),AB$1)</f>
        <v>00000000000</v>
      </c>
      <c r="AC197" s="14" t="str">
        <f>MID($D197,SUM($D$1:AB$1),AC$1)</f>
        <v xml:space="preserve">                              </v>
      </c>
      <c r="AD197" s="14" t="str">
        <f>MID($D197,SUM($D$1:AC$1),AD$1)</f>
        <v>000000000000000</v>
      </c>
      <c r="AE197" s="55"/>
      <c r="AF197" s="58" t="str">
        <f>IF(ISBLANK(AE197),TCOMP[[#This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97" s="38" t="str">
        <f>TCOMP[[#This Row],[TIPO5]]</f>
        <v>FC A</v>
      </c>
      <c r="AH197" s="38">
        <f>IF(LEFT(TCOMP[[#This Row],[PV2]],2)="NC",-TCOMP[[#This Row],[CRED FISC COMPUTABLE]]/100,TCOMP[[#This Row],[CRED FISC COMPUTABLE]]/100)</f>
        <v>210</v>
      </c>
      <c r="AI197" s="39">
        <f>IF(LEFT(TCOMP[[#This Row],[PV2]],2)="NC",-TCOMP[[#This Row],[TOTAL]]/100,TCOMP[[#This Row],[TOTAL]]/100)</f>
        <v>1232</v>
      </c>
    </row>
    <row r="198" spans="1:35" x14ac:dyDescent="0.2">
      <c r="A198" s="48">
        <v>194</v>
      </c>
      <c r="B198" s="19">
        <f>IF(COUNTIF(ERROR1[NUM],TCOMP[[#This Row],[UBIC]])&gt;0,1,0)+IF(COUNTIF(ERROR3[NUM],TCOMP[[#This Row],[UBIC]])&gt;0,1,0)*10</f>
        <v>0</v>
      </c>
      <c r="C198" s="19">
        <f>COUNTIFS(TALIC[TIPO2],TCOMP[[#This Row],[TIPO4]],TALIC[PV],TCOMP[[#This Row],[PV]],TALIC[NUM],TCOMP[[#This Row],[NUM]],TALIC[IDENT VEND],TCOMP[[#This Row],[DOC o CUIT]],TALIC[ERR],"&gt;1")</f>
        <v>0</v>
      </c>
      <c r="D198" s="42" t="s">
        <v>1528</v>
      </c>
      <c r="E198" s="14" t="str">
        <f>MID($D198,SUM($D$1:D$1),E$1)</f>
        <v>20200514</v>
      </c>
      <c r="F198" s="14" t="str">
        <f>MID($D198,SUM($D$1:E$1),F$1)</f>
        <v>001</v>
      </c>
      <c r="G198" s="25" t="str">
        <f>VLOOKUP(TCOMP[[#This Row],[TIPO4]],TIPOFACT[],3,0)</f>
        <v>FC A</v>
      </c>
      <c r="H198" s="14" t="str">
        <f>MID($D198,SUM($D$1:F$1),H$1)</f>
        <v>00001</v>
      </c>
      <c r="I198" s="14" t="str">
        <f>MID($D198,SUM($D$1:H$1),I$1)</f>
        <v>00000000000000999999</v>
      </c>
      <c r="J198" s="14" t="str">
        <f>MID($D198,SUM($D$1:I$1),J$1)</f>
        <v xml:space="preserve">                </v>
      </c>
      <c r="K198" s="14" t="str">
        <f>MID($D198,SUM($D$1:J$1),K$1)</f>
        <v>80</v>
      </c>
      <c r="L198" s="14" t="str">
        <f>MID($D198,SUM($D$1:K$1),L$1)</f>
        <v>00000000099999999999</v>
      </c>
      <c r="M198" s="14" t="str">
        <f>MID($D198,SUM($D$1:L$1),M$1)</f>
        <v xml:space="preserve">                        Prueba</v>
      </c>
      <c r="N198" s="14" t="str">
        <f>MID($D198,SUM($D$1:M$1),N$1)</f>
        <v>000000000123200</v>
      </c>
      <c r="O198" s="14" t="str">
        <f>MID($D198,SUM($D$1:N$1),O$1)</f>
        <v>000000000002200</v>
      </c>
      <c r="P198" s="29" t="str">
        <f>MID($D198,SUM($D$1:O$1),P$1)</f>
        <v>000000000000000</v>
      </c>
      <c r="Q198" s="29" t="str">
        <f>MID($D198,SUM($D$1:P$1),Q$1)</f>
        <v>000000000000000</v>
      </c>
      <c r="R198" s="29" t="str">
        <f>MID($D198,SUM($D$1:Q$1),R$1)</f>
        <v>000000000000000</v>
      </c>
      <c r="S198" s="29" t="str">
        <f>MID($D198,SUM($D$1:R$1),S$1)</f>
        <v>000000000000000</v>
      </c>
      <c r="T198" s="14" t="str">
        <f>MID($D198,SUM($D$1:S$1),T$1)</f>
        <v>000000000000000</v>
      </c>
      <c r="U198" s="29" t="str">
        <f>MID($D198,SUM($D$1:T$1),U$1)</f>
        <v>000000000000000</v>
      </c>
      <c r="V198" s="14" t="str">
        <f>MID($D198,SUM($D$1:U$1),V$1)</f>
        <v>PES</v>
      </c>
      <c r="W198" s="14" t="str">
        <f>MID($D198,SUM($D$1:V$1),W$1)</f>
        <v>0001000000</v>
      </c>
      <c r="X198" s="14" t="str">
        <f>MID($D198,SUM($D$1:W$1),X$1)</f>
        <v>1</v>
      </c>
      <c r="Y198" s="14" t="str">
        <f>MID($D198,SUM($D$1:X$1),Y$1)</f>
        <v>0</v>
      </c>
      <c r="Z198" s="14" t="str">
        <f>MID($D198,SUM($D$1:Y$1),Z$1)</f>
        <v>000000000021000</v>
      </c>
      <c r="AA198" s="34" t="str">
        <f>MID($D198,SUM($D$1:Z$1),AA$1)</f>
        <v>000000000000000</v>
      </c>
      <c r="AB198" s="14" t="str">
        <f>MID($D198,SUM($D$1:AA$1),AB$1)</f>
        <v>00000000000</v>
      </c>
      <c r="AC198" s="14" t="str">
        <f>MID($D198,SUM($D$1:AB$1),AC$1)</f>
        <v xml:space="preserve">                              </v>
      </c>
      <c r="AD198" s="14" t="str">
        <f>MID($D198,SUM($D$1:AC$1),AD$1)</f>
        <v>000000000000000</v>
      </c>
      <c r="AE198" s="55"/>
      <c r="AF198" s="58" t="str">
        <f>IF(ISBLANK(AE198),TCOMP[[#This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98" s="38" t="str">
        <f>TCOMP[[#This Row],[TIPO5]]</f>
        <v>FC A</v>
      </c>
      <c r="AH198" s="38">
        <f>IF(LEFT(TCOMP[[#This Row],[PV2]],2)="NC",-TCOMP[[#This Row],[CRED FISC COMPUTABLE]]/100,TCOMP[[#This Row],[CRED FISC COMPUTABLE]]/100)</f>
        <v>210</v>
      </c>
      <c r="AI198" s="39">
        <f>IF(LEFT(TCOMP[[#This Row],[PV2]],2)="NC",-TCOMP[[#This Row],[TOTAL]]/100,TCOMP[[#This Row],[TOTAL]]/100)</f>
        <v>1232</v>
      </c>
    </row>
    <row r="199" spans="1:35" x14ac:dyDescent="0.2">
      <c r="A199" s="48">
        <v>195</v>
      </c>
      <c r="B199" s="19">
        <f>IF(COUNTIF(ERROR1[NUM],TCOMP[[#This Row],[UBIC]])&gt;0,1,0)+IF(COUNTIF(ERROR3[NUM],TCOMP[[#This Row],[UBIC]])&gt;0,1,0)*10</f>
        <v>0</v>
      </c>
      <c r="C199" s="19">
        <f>COUNTIFS(TALIC[TIPO2],TCOMP[[#This Row],[TIPO4]],TALIC[PV],TCOMP[[#This Row],[PV]],TALIC[NUM],TCOMP[[#This Row],[NUM]],TALIC[IDENT VEND],TCOMP[[#This Row],[DOC o CUIT]],TALIC[ERR],"&gt;1")</f>
        <v>0</v>
      </c>
      <c r="D199" s="42" t="s">
        <v>1528</v>
      </c>
      <c r="E199" s="14" t="str">
        <f>MID($D199,SUM($D$1:D$1),E$1)</f>
        <v>20200514</v>
      </c>
      <c r="F199" s="14" t="str">
        <f>MID($D199,SUM($D$1:E$1),F$1)</f>
        <v>001</v>
      </c>
      <c r="G199" s="25" t="str">
        <f>VLOOKUP(TCOMP[[#This Row],[TIPO4]],TIPOFACT[],3,0)</f>
        <v>FC A</v>
      </c>
      <c r="H199" s="14" t="str">
        <f>MID($D199,SUM($D$1:F$1),H$1)</f>
        <v>00001</v>
      </c>
      <c r="I199" s="14" t="str">
        <f>MID($D199,SUM($D$1:H$1),I$1)</f>
        <v>00000000000000999999</v>
      </c>
      <c r="J199" s="14" t="str">
        <f>MID($D199,SUM($D$1:I$1),J$1)</f>
        <v xml:space="preserve">                </v>
      </c>
      <c r="K199" s="14" t="str">
        <f>MID($D199,SUM($D$1:J$1),K$1)</f>
        <v>80</v>
      </c>
      <c r="L199" s="14" t="str">
        <f>MID($D199,SUM($D$1:K$1),L$1)</f>
        <v>00000000099999999999</v>
      </c>
      <c r="M199" s="14" t="str">
        <f>MID($D199,SUM($D$1:L$1),M$1)</f>
        <v xml:space="preserve">                        Prueba</v>
      </c>
      <c r="N199" s="14" t="str">
        <f>MID($D199,SUM($D$1:M$1),N$1)</f>
        <v>000000000123200</v>
      </c>
      <c r="O199" s="14" t="str">
        <f>MID($D199,SUM($D$1:N$1),O$1)</f>
        <v>000000000002200</v>
      </c>
      <c r="P199" s="29" t="str">
        <f>MID($D199,SUM($D$1:O$1),P$1)</f>
        <v>000000000000000</v>
      </c>
      <c r="Q199" s="29" t="str">
        <f>MID($D199,SUM($D$1:P$1),Q$1)</f>
        <v>000000000000000</v>
      </c>
      <c r="R199" s="29" t="str">
        <f>MID($D199,SUM($D$1:Q$1),R$1)</f>
        <v>000000000000000</v>
      </c>
      <c r="S199" s="29" t="str">
        <f>MID($D199,SUM($D$1:R$1),S$1)</f>
        <v>000000000000000</v>
      </c>
      <c r="T199" s="14" t="str">
        <f>MID($D199,SUM($D$1:S$1),T$1)</f>
        <v>000000000000000</v>
      </c>
      <c r="U199" s="29" t="str">
        <f>MID($D199,SUM($D$1:T$1),U$1)</f>
        <v>000000000000000</v>
      </c>
      <c r="V199" s="14" t="str">
        <f>MID($D199,SUM($D$1:U$1),V$1)</f>
        <v>PES</v>
      </c>
      <c r="W199" s="14" t="str">
        <f>MID($D199,SUM($D$1:V$1),W$1)</f>
        <v>0001000000</v>
      </c>
      <c r="X199" s="14" t="str">
        <f>MID($D199,SUM($D$1:W$1),X$1)</f>
        <v>1</v>
      </c>
      <c r="Y199" s="14" t="str">
        <f>MID($D199,SUM($D$1:X$1),Y$1)</f>
        <v>0</v>
      </c>
      <c r="Z199" s="14" t="str">
        <f>MID($D199,SUM($D$1:Y$1),Z$1)</f>
        <v>000000000021000</v>
      </c>
      <c r="AA199" s="34" t="str">
        <f>MID($D199,SUM($D$1:Z$1),AA$1)</f>
        <v>000000000000000</v>
      </c>
      <c r="AB199" s="14" t="str">
        <f>MID($D199,SUM($D$1:AA$1),AB$1)</f>
        <v>00000000000</v>
      </c>
      <c r="AC199" s="14" t="str">
        <f>MID($D199,SUM($D$1:AB$1),AC$1)</f>
        <v xml:space="preserve">                              </v>
      </c>
      <c r="AD199" s="14" t="str">
        <f>MID($D199,SUM($D$1:AC$1),AD$1)</f>
        <v>000000000000000</v>
      </c>
      <c r="AE199" s="55"/>
      <c r="AF199" s="58" t="str">
        <f>IF(ISBLANK(AE199),TCOMP[[#This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199" s="38" t="str">
        <f>TCOMP[[#This Row],[TIPO5]]</f>
        <v>FC A</v>
      </c>
      <c r="AH199" s="38">
        <f>IF(LEFT(TCOMP[[#This Row],[PV2]],2)="NC",-TCOMP[[#This Row],[CRED FISC COMPUTABLE]]/100,TCOMP[[#This Row],[CRED FISC COMPUTABLE]]/100)</f>
        <v>210</v>
      </c>
      <c r="AI199" s="39">
        <f>IF(LEFT(TCOMP[[#This Row],[PV2]],2)="NC",-TCOMP[[#This Row],[TOTAL]]/100,TCOMP[[#This Row],[TOTAL]]/100)</f>
        <v>1232</v>
      </c>
    </row>
    <row r="200" spans="1:35" x14ac:dyDescent="0.2">
      <c r="A200" s="48">
        <v>196</v>
      </c>
      <c r="B200" s="19">
        <f>IF(COUNTIF(ERROR1[NUM],TCOMP[[#This Row],[UBIC]])&gt;0,1,0)+IF(COUNTIF(ERROR3[NUM],TCOMP[[#This Row],[UBIC]])&gt;0,1,0)*10</f>
        <v>0</v>
      </c>
      <c r="C200" s="19">
        <f>COUNTIFS(TALIC[TIPO2],TCOMP[[#This Row],[TIPO4]],TALIC[PV],TCOMP[[#This Row],[PV]],TALIC[NUM],TCOMP[[#This Row],[NUM]],TALIC[IDENT VEND],TCOMP[[#This Row],[DOC o CUIT]],TALIC[ERR],"&gt;1")</f>
        <v>0</v>
      </c>
      <c r="D200" s="42" t="s">
        <v>1528</v>
      </c>
      <c r="E200" s="14" t="str">
        <f>MID($D200,SUM($D$1:D$1),E$1)</f>
        <v>20200514</v>
      </c>
      <c r="F200" s="14" t="str">
        <f>MID($D200,SUM($D$1:E$1),F$1)</f>
        <v>001</v>
      </c>
      <c r="G200" s="25" t="str">
        <f>VLOOKUP(TCOMP[[#This Row],[TIPO4]],TIPOFACT[],3,0)</f>
        <v>FC A</v>
      </c>
      <c r="H200" s="14" t="str">
        <f>MID($D200,SUM($D$1:F$1),H$1)</f>
        <v>00001</v>
      </c>
      <c r="I200" s="14" t="str">
        <f>MID($D200,SUM($D$1:H$1),I$1)</f>
        <v>00000000000000999999</v>
      </c>
      <c r="J200" s="14" t="str">
        <f>MID($D200,SUM($D$1:I$1),J$1)</f>
        <v xml:space="preserve">                </v>
      </c>
      <c r="K200" s="14" t="str">
        <f>MID($D200,SUM($D$1:J$1),K$1)</f>
        <v>80</v>
      </c>
      <c r="L200" s="14" t="str">
        <f>MID($D200,SUM($D$1:K$1),L$1)</f>
        <v>00000000099999999999</v>
      </c>
      <c r="M200" s="14" t="str">
        <f>MID($D200,SUM($D$1:L$1),M$1)</f>
        <v xml:space="preserve">                        Prueba</v>
      </c>
      <c r="N200" s="14" t="str">
        <f>MID($D200,SUM($D$1:M$1),N$1)</f>
        <v>000000000123200</v>
      </c>
      <c r="O200" s="14" t="str">
        <f>MID($D200,SUM($D$1:N$1),O$1)</f>
        <v>000000000002200</v>
      </c>
      <c r="P200" s="29" t="str">
        <f>MID($D200,SUM($D$1:O$1),P$1)</f>
        <v>000000000000000</v>
      </c>
      <c r="Q200" s="29" t="str">
        <f>MID($D200,SUM($D$1:P$1),Q$1)</f>
        <v>000000000000000</v>
      </c>
      <c r="R200" s="29" t="str">
        <f>MID($D200,SUM($D$1:Q$1),R$1)</f>
        <v>000000000000000</v>
      </c>
      <c r="S200" s="29" t="str">
        <f>MID($D200,SUM($D$1:R$1),S$1)</f>
        <v>000000000000000</v>
      </c>
      <c r="T200" s="14" t="str">
        <f>MID($D200,SUM($D$1:S$1),T$1)</f>
        <v>000000000000000</v>
      </c>
      <c r="U200" s="29" t="str">
        <f>MID($D200,SUM($D$1:T$1),U$1)</f>
        <v>000000000000000</v>
      </c>
      <c r="V200" s="14" t="str">
        <f>MID($D200,SUM($D$1:U$1),V$1)</f>
        <v>PES</v>
      </c>
      <c r="W200" s="14" t="str">
        <f>MID($D200,SUM($D$1:V$1),W$1)</f>
        <v>0001000000</v>
      </c>
      <c r="X200" s="14" t="str">
        <f>MID($D200,SUM($D$1:W$1),X$1)</f>
        <v>1</v>
      </c>
      <c r="Y200" s="14" t="str">
        <f>MID($D200,SUM($D$1:X$1),Y$1)</f>
        <v>0</v>
      </c>
      <c r="Z200" s="14" t="str">
        <f>MID($D200,SUM($D$1:Y$1),Z$1)</f>
        <v>000000000021000</v>
      </c>
      <c r="AA200" s="34" t="str">
        <f>MID($D200,SUM($D$1:Z$1),AA$1)</f>
        <v>000000000000000</v>
      </c>
      <c r="AB200" s="14" t="str">
        <f>MID($D200,SUM($D$1:AA$1),AB$1)</f>
        <v>00000000000</v>
      </c>
      <c r="AC200" s="14" t="str">
        <f>MID($D200,SUM($D$1:AB$1),AC$1)</f>
        <v xml:space="preserve">                              </v>
      </c>
      <c r="AD200" s="14" t="str">
        <f>MID($D200,SUM($D$1:AC$1),AD$1)</f>
        <v>000000000000000</v>
      </c>
      <c r="AE200" s="55"/>
      <c r="AF200" s="58" t="str">
        <f>IF(ISBLANK(AE200),TCOMP[[#This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00" s="38" t="str">
        <f>TCOMP[[#This Row],[TIPO5]]</f>
        <v>FC A</v>
      </c>
      <c r="AH200" s="38">
        <f>IF(LEFT(TCOMP[[#This Row],[PV2]],2)="NC",-TCOMP[[#This Row],[CRED FISC COMPUTABLE]]/100,TCOMP[[#This Row],[CRED FISC COMPUTABLE]]/100)</f>
        <v>210</v>
      </c>
      <c r="AI200" s="39">
        <f>IF(LEFT(TCOMP[[#This Row],[PV2]],2)="NC",-TCOMP[[#This Row],[TOTAL]]/100,TCOMP[[#This Row],[TOTAL]]/100)</f>
        <v>1232</v>
      </c>
    </row>
    <row r="201" spans="1:35" x14ac:dyDescent="0.2">
      <c r="A201" s="48">
        <v>197</v>
      </c>
      <c r="B201" s="19">
        <f>IF(COUNTIF(ERROR1[NUM],TCOMP[[#This Row],[UBIC]])&gt;0,1,0)+IF(COUNTIF(ERROR3[NUM],TCOMP[[#This Row],[UBIC]])&gt;0,1,0)*10</f>
        <v>0</v>
      </c>
      <c r="C201" s="19">
        <f>COUNTIFS(TALIC[TIPO2],TCOMP[[#This Row],[TIPO4]],TALIC[PV],TCOMP[[#This Row],[PV]],TALIC[NUM],TCOMP[[#This Row],[NUM]],TALIC[IDENT VEND],TCOMP[[#This Row],[DOC o CUIT]],TALIC[ERR],"&gt;1")</f>
        <v>0</v>
      </c>
      <c r="D201" s="42" t="s">
        <v>1528</v>
      </c>
      <c r="E201" s="14" t="str">
        <f>MID($D201,SUM($D$1:D$1),E$1)</f>
        <v>20200514</v>
      </c>
      <c r="F201" s="14" t="str">
        <f>MID($D201,SUM($D$1:E$1),F$1)</f>
        <v>001</v>
      </c>
      <c r="G201" s="25" t="str">
        <f>VLOOKUP(TCOMP[[#This Row],[TIPO4]],TIPOFACT[],3,0)</f>
        <v>FC A</v>
      </c>
      <c r="H201" s="14" t="str">
        <f>MID($D201,SUM($D$1:F$1),H$1)</f>
        <v>00001</v>
      </c>
      <c r="I201" s="14" t="str">
        <f>MID($D201,SUM($D$1:H$1),I$1)</f>
        <v>00000000000000999999</v>
      </c>
      <c r="J201" s="14" t="str">
        <f>MID($D201,SUM($D$1:I$1),J$1)</f>
        <v xml:space="preserve">                </v>
      </c>
      <c r="K201" s="14" t="str">
        <f>MID($D201,SUM($D$1:J$1),K$1)</f>
        <v>80</v>
      </c>
      <c r="L201" s="14" t="str">
        <f>MID($D201,SUM($D$1:K$1),L$1)</f>
        <v>00000000099999999999</v>
      </c>
      <c r="M201" s="14" t="str">
        <f>MID($D201,SUM($D$1:L$1),M$1)</f>
        <v xml:space="preserve">                        Prueba</v>
      </c>
      <c r="N201" s="14" t="str">
        <f>MID($D201,SUM($D$1:M$1),N$1)</f>
        <v>000000000123200</v>
      </c>
      <c r="O201" s="14" t="str">
        <f>MID($D201,SUM($D$1:N$1),O$1)</f>
        <v>000000000002200</v>
      </c>
      <c r="P201" s="29" t="str">
        <f>MID($D201,SUM($D$1:O$1),P$1)</f>
        <v>000000000000000</v>
      </c>
      <c r="Q201" s="29" t="str">
        <f>MID($D201,SUM($D$1:P$1),Q$1)</f>
        <v>000000000000000</v>
      </c>
      <c r="R201" s="29" t="str">
        <f>MID($D201,SUM($D$1:Q$1),R$1)</f>
        <v>000000000000000</v>
      </c>
      <c r="S201" s="29" t="str">
        <f>MID($D201,SUM($D$1:R$1),S$1)</f>
        <v>000000000000000</v>
      </c>
      <c r="T201" s="14" t="str">
        <f>MID($D201,SUM($D$1:S$1),T$1)</f>
        <v>000000000000000</v>
      </c>
      <c r="U201" s="29" t="str">
        <f>MID($D201,SUM($D$1:T$1),U$1)</f>
        <v>000000000000000</v>
      </c>
      <c r="V201" s="14" t="str">
        <f>MID($D201,SUM($D$1:U$1),V$1)</f>
        <v>PES</v>
      </c>
      <c r="W201" s="14" t="str">
        <f>MID($D201,SUM($D$1:V$1),W$1)</f>
        <v>0001000000</v>
      </c>
      <c r="X201" s="14" t="str">
        <f>MID($D201,SUM($D$1:W$1),X$1)</f>
        <v>1</v>
      </c>
      <c r="Y201" s="14" t="str">
        <f>MID($D201,SUM($D$1:X$1),Y$1)</f>
        <v>0</v>
      </c>
      <c r="Z201" s="14" t="str">
        <f>MID($D201,SUM($D$1:Y$1),Z$1)</f>
        <v>000000000021000</v>
      </c>
      <c r="AA201" s="34" t="str">
        <f>MID($D201,SUM($D$1:Z$1),AA$1)</f>
        <v>000000000000000</v>
      </c>
      <c r="AB201" s="14" t="str">
        <f>MID($D201,SUM($D$1:AA$1),AB$1)</f>
        <v>00000000000</v>
      </c>
      <c r="AC201" s="14" t="str">
        <f>MID($D201,SUM($D$1:AB$1),AC$1)</f>
        <v xml:space="preserve">                              </v>
      </c>
      <c r="AD201" s="14" t="str">
        <f>MID($D201,SUM($D$1:AC$1),AD$1)</f>
        <v>000000000000000</v>
      </c>
      <c r="AE201" s="55"/>
      <c r="AF201" s="58" t="str">
        <f>IF(ISBLANK(AE201),TCOMP[[#This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01" s="38" t="str">
        <f>TCOMP[[#This Row],[TIPO5]]</f>
        <v>FC A</v>
      </c>
      <c r="AH201" s="38">
        <f>IF(LEFT(TCOMP[[#This Row],[PV2]],2)="NC",-TCOMP[[#This Row],[CRED FISC COMPUTABLE]]/100,TCOMP[[#This Row],[CRED FISC COMPUTABLE]]/100)</f>
        <v>210</v>
      </c>
      <c r="AI201" s="39">
        <f>IF(LEFT(TCOMP[[#This Row],[PV2]],2)="NC",-TCOMP[[#This Row],[TOTAL]]/100,TCOMP[[#This Row],[TOTAL]]/100)</f>
        <v>1232</v>
      </c>
    </row>
    <row r="202" spans="1:35" x14ac:dyDescent="0.2">
      <c r="A202" s="48">
        <v>198</v>
      </c>
      <c r="B202" s="19">
        <f>IF(COUNTIF(ERROR1[NUM],TCOMP[[#This Row],[UBIC]])&gt;0,1,0)+IF(COUNTIF(ERROR3[NUM],TCOMP[[#This Row],[UBIC]])&gt;0,1,0)*10</f>
        <v>0</v>
      </c>
      <c r="C202" s="19">
        <f>COUNTIFS(TALIC[TIPO2],TCOMP[[#This Row],[TIPO4]],TALIC[PV],TCOMP[[#This Row],[PV]],TALIC[NUM],TCOMP[[#This Row],[NUM]],TALIC[IDENT VEND],TCOMP[[#This Row],[DOC o CUIT]],TALIC[ERR],"&gt;1")</f>
        <v>0</v>
      </c>
      <c r="D202" s="42" t="s">
        <v>1528</v>
      </c>
      <c r="E202" s="14" t="str">
        <f>MID($D202,SUM($D$1:D$1),E$1)</f>
        <v>20200514</v>
      </c>
      <c r="F202" s="14" t="str">
        <f>MID($D202,SUM($D$1:E$1),F$1)</f>
        <v>001</v>
      </c>
      <c r="G202" s="25" t="str">
        <f>VLOOKUP(TCOMP[[#This Row],[TIPO4]],TIPOFACT[],3,0)</f>
        <v>FC A</v>
      </c>
      <c r="H202" s="14" t="str">
        <f>MID($D202,SUM($D$1:F$1),H$1)</f>
        <v>00001</v>
      </c>
      <c r="I202" s="14" t="str">
        <f>MID($D202,SUM($D$1:H$1),I$1)</f>
        <v>00000000000000999999</v>
      </c>
      <c r="J202" s="14" t="str">
        <f>MID($D202,SUM($D$1:I$1),J$1)</f>
        <v xml:space="preserve">                </v>
      </c>
      <c r="K202" s="14" t="str">
        <f>MID($D202,SUM($D$1:J$1),K$1)</f>
        <v>80</v>
      </c>
      <c r="L202" s="14" t="str">
        <f>MID($D202,SUM($D$1:K$1),L$1)</f>
        <v>00000000099999999999</v>
      </c>
      <c r="M202" s="14" t="str">
        <f>MID($D202,SUM($D$1:L$1),M$1)</f>
        <v xml:space="preserve">                        Prueba</v>
      </c>
      <c r="N202" s="14" t="str">
        <f>MID($D202,SUM($D$1:M$1),N$1)</f>
        <v>000000000123200</v>
      </c>
      <c r="O202" s="14" t="str">
        <f>MID($D202,SUM($D$1:N$1),O$1)</f>
        <v>000000000002200</v>
      </c>
      <c r="P202" s="29" t="str">
        <f>MID($D202,SUM($D$1:O$1),P$1)</f>
        <v>000000000000000</v>
      </c>
      <c r="Q202" s="29" t="str">
        <f>MID($D202,SUM($D$1:P$1),Q$1)</f>
        <v>000000000000000</v>
      </c>
      <c r="R202" s="29" t="str">
        <f>MID($D202,SUM($D$1:Q$1),R$1)</f>
        <v>000000000000000</v>
      </c>
      <c r="S202" s="29" t="str">
        <f>MID($D202,SUM($D$1:R$1),S$1)</f>
        <v>000000000000000</v>
      </c>
      <c r="T202" s="14" t="str">
        <f>MID($D202,SUM($D$1:S$1),T$1)</f>
        <v>000000000000000</v>
      </c>
      <c r="U202" s="29" t="str">
        <f>MID($D202,SUM($D$1:T$1),U$1)</f>
        <v>000000000000000</v>
      </c>
      <c r="V202" s="14" t="str">
        <f>MID($D202,SUM($D$1:U$1),V$1)</f>
        <v>PES</v>
      </c>
      <c r="W202" s="14" t="str">
        <f>MID($D202,SUM($D$1:V$1),W$1)</f>
        <v>0001000000</v>
      </c>
      <c r="X202" s="14" t="str">
        <f>MID($D202,SUM($D$1:W$1),X$1)</f>
        <v>1</v>
      </c>
      <c r="Y202" s="14" t="str">
        <f>MID($D202,SUM($D$1:X$1),Y$1)</f>
        <v>0</v>
      </c>
      <c r="Z202" s="14" t="str">
        <f>MID($D202,SUM($D$1:Y$1),Z$1)</f>
        <v>000000000021000</v>
      </c>
      <c r="AA202" s="34" t="str">
        <f>MID($D202,SUM($D$1:Z$1),AA$1)</f>
        <v>000000000000000</v>
      </c>
      <c r="AB202" s="14" t="str">
        <f>MID($D202,SUM($D$1:AA$1),AB$1)</f>
        <v>00000000000</v>
      </c>
      <c r="AC202" s="14" t="str">
        <f>MID($D202,SUM($D$1:AB$1),AC$1)</f>
        <v xml:space="preserve">                              </v>
      </c>
      <c r="AD202" s="14" t="str">
        <f>MID($D202,SUM($D$1:AC$1),AD$1)</f>
        <v>000000000000000</v>
      </c>
      <c r="AE202" s="55"/>
      <c r="AF202" s="58" t="str">
        <f>IF(ISBLANK(AE202),TCOMP[[#This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02" s="38" t="str">
        <f>TCOMP[[#This Row],[TIPO5]]</f>
        <v>FC A</v>
      </c>
      <c r="AH202" s="38">
        <f>IF(LEFT(TCOMP[[#This Row],[PV2]],2)="NC",-TCOMP[[#This Row],[CRED FISC COMPUTABLE]]/100,TCOMP[[#This Row],[CRED FISC COMPUTABLE]]/100)</f>
        <v>210</v>
      </c>
      <c r="AI202" s="39">
        <f>IF(LEFT(TCOMP[[#This Row],[PV2]],2)="NC",-TCOMP[[#This Row],[TOTAL]]/100,TCOMP[[#This Row],[TOTAL]]/100)</f>
        <v>1232</v>
      </c>
    </row>
    <row r="203" spans="1:35" x14ac:dyDescent="0.2">
      <c r="A203" s="48">
        <v>199</v>
      </c>
      <c r="B203" s="19">
        <f>IF(COUNTIF(ERROR1[NUM],TCOMP[[#This Row],[UBIC]])&gt;0,1,0)+IF(COUNTIF(ERROR3[NUM],TCOMP[[#This Row],[UBIC]])&gt;0,1,0)*10</f>
        <v>0</v>
      </c>
      <c r="C203" s="19">
        <f>COUNTIFS(TALIC[TIPO2],TCOMP[[#This Row],[TIPO4]],TALIC[PV],TCOMP[[#This Row],[PV]],TALIC[NUM],TCOMP[[#This Row],[NUM]],TALIC[IDENT VEND],TCOMP[[#This Row],[DOC o CUIT]],TALIC[ERR],"&gt;1")</f>
        <v>0</v>
      </c>
      <c r="D203" s="42" t="s">
        <v>1528</v>
      </c>
      <c r="E203" s="14" t="str">
        <f>MID($D203,SUM($D$1:D$1),E$1)</f>
        <v>20200514</v>
      </c>
      <c r="F203" s="14" t="str">
        <f>MID($D203,SUM($D$1:E$1),F$1)</f>
        <v>001</v>
      </c>
      <c r="G203" s="25" t="str">
        <f>VLOOKUP(TCOMP[[#This Row],[TIPO4]],TIPOFACT[],3,0)</f>
        <v>FC A</v>
      </c>
      <c r="H203" s="14" t="str">
        <f>MID($D203,SUM($D$1:F$1),H$1)</f>
        <v>00001</v>
      </c>
      <c r="I203" s="14" t="str">
        <f>MID($D203,SUM($D$1:H$1),I$1)</f>
        <v>00000000000000999999</v>
      </c>
      <c r="J203" s="14" t="str">
        <f>MID($D203,SUM($D$1:I$1),J$1)</f>
        <v xml:space="preserve">                </v>
      </c>
      <c r="K203" s="14" t="str">
        <f>MID($D203,SUM($D$1:J$1),K$1)</f>
        <v>80</v>
      </c>
      <c r="L203" s="14" t="str">
        <f>MID($D203,SUM($D$1:K$1),L$1)</f>
        <v>00000000099999999999</v>
      </c>
      <c r="M203" s="14" t="str">
        <f>MID($D203,SUM($D$1:L$1),M$1)</f>
        <v xml:space="preserve">                        Prueba</v>
      </c>
      <c r="N203" s="14" t="str">
        <f>MID($D203,SUM($D$1:M$1),N$1)</f>
        <v>000000000123200</v>
      </c>
      <c r="O203" s="14" t="str">
        <f>MID($D203,SUM($D$1:N$1),O$1)</f>
        <v>000000000002200</v>
      </c>
      <c r="P203" s="29" t="str">
        <f>MID($D203,SUM($D$1:O$1),P$1)</f>
        <v>000000000000000</v>
      </c>
      <c r="Q203" s="29" t="str">
        <f>MID($D203,SUM($D$1:P$1),Q$1)</f>
        <v>000000000000000</v>
      </c>
      <c r="R203" s="29" t="str">
        <f>MID($D203,SUM($D$1:Q$1),R$1)</f>
        <v>000000000000000</v>
      </c>
      <c r="S203" s="29" t="str">
        <f>MID($D203,SUM($D$1:R$1),S$1)</f>
        <v>000000000000000</v>
      </c>
      <c r="T203" s="14" t="str">
        <f>MID($D203,SUM($D$1:S$1),T$1)</f>
        <v>000000000000000</v>
      </c>
      <c r="U203" s="29" t="str">
        <f>MID($D203,SUM($D$1:T$1),U$1)</f>
        <v>000000000000000</v>
      </c>
      <c r="V203" s="14" t="str">
        <f>MID($D203,SUM($D$1:U$1),V$1)</f>
        <v>PES</v>
      </c>
      <c r="W203" s="14" t="str">
        <f>MID($D203,SUM($D$1:V$1),W$1)</f>
        <v>0001000000</v>
      </c>
      <c r="X203" s="14" t="str">
        <f>MID($D203,SUM($D$1:W$1),X$1)</f>
        <v>1</v>
      </c>
      <c r="Y203" s="14" t="str">
        <f>MID($D203,SUM($D$1:X$1),Y$1)</f>
        <v>0</v>
      </c>
      <c r="Z203" s="14" t="str">
        <f>MID($D203,SUM($D$1:Y$1),Z$1)</f>
        <v>000000000021000</v>
      </c>
      <c r="AA203" s="34" t="str">
        <f>MID($D203,SUM($D$1:Z$1),AA$1)</f>
        <v>000000000000000</v>
      </c>
      <c r="AB203" s="14" t="str">
        <f>MID($D203,SUM($D$1:AA$1),AB$1)</f>
        <v>00000000000</v>
      </c>
      <c r="AC203" s="14" t="str">
        <f>MID($D203,SUM($D$1:AB$1),AC$1)</f>
        <v xml:space="preserve">                              </v>
      </c>
      <c r="AD203" s="14" t="str">
        <f>MID($D203,SUM($D$1:AC$1),AD$1)</f>
        <v>000000000000000</v>
      </c>
      <c r="AE203" s="55"/>
      <c r="AF203" s="58" t="str">
        <f>IF(ISBLANK(AE203),TCOMP[[#This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03" s="38" t="str">
        <f>TCOMP[[#This Row],[TIPO5]]</f>
        <v>FC A</v>
      </c>
      <c r="AH203" s="38">
        <f>IF(LEFT(TCOMP[[#This Row],[PV2]],2)="NC",-TCOMP[[#This Row],[CRED FISC COMPUTABLE]]/100,TCOMP[[#This Row],[CRED FISC COMPUTABLE]]/100)</f>
        <v>210</v>
      </c>
      <c r="AI203" s="39">
        <f>IF(LEFT(TCOMP[[#This Row],[PV2]],2)="NC",-TCOMP[[#This Row],[TOTAL]]/100,TCOMP[[#This Row],[TOTAL]]/100)</f>
        <v>1232</v>
      </c>
    </row>
    <row r="204" spans="1:35" x14ac:dyDescent="0.2">
      <c r="A204" s="48">
        <v>200</v>
      </c>
      <c r="B204" s="19">
        <f>IF(COUNTIF(ERROR1[NUM],TCOMP[[#This Row],[UBIC]])&gt;0,1,0)+IF(COUNTIF(ERROR3[NUM],TCOMP[[#This Row],[UBIC]])&gt;0,1,0)*10</f>
        <v>0</v>
      </c>
      <c r="C204" s="19">
        <f>COUNTIFS(TALIC[TIPO2],TCOMP[[#This Row],[TIPO4]],TALIC[PV],TCOMP[[#This Row],[PV]],TALIC[NUM],TCOMP[[#This Row],[NUM]],TALIC[IDENT VEND],TCOMP[[#This Row],[DOC o CUIT]],TALIC[ERR],"&gt;1")</f>
        <v>0</v>
      </c>
      <c r="D204" s="42" t="s">
        <v>1528</v>
      </c>
      <c r="E204" s="14" t="str">
        <f>MID($D204,SUM($D$1:D$1),E$1)</f>
        <v>20200514</v>
      </c>
      <c r="F204" s="14" t="str">
        <f>MID($D204,SUM($D$1:E$1),F$1)</f>
        <v>001</v>
      </c>
      <c r="G204" s="25" t="str">
        <f>VLOOKUP(TCOMP[[#This Row],[TIPO4]],TIPOFACT[],3,0)</f>
        <v>FC A</v>
      </c>
      <c r="H204" s="14" t="str">
        <f>MID($D204,SUM($D$1:F$1),H$1)</f>
        <v>00001</v>
      </c>
      <c r="I204" s="14" t="str">
        <f>MID($D204,SUM($D$1:H$1),I$1)</f>
        <v>00000000000000999999</v>
      </c>
      <c r="J204" s="14" t="str">
        <f>MID($D204,SUM($D$1:I$1),J$1)</f>
        <v xml:space="preserve">                </v>
      </c>
      <c r="K204" s="14" t="str">
        <f>MID($D204,SUM($D$1:J$1),K$1)</f>
        <v>80</v>
      </c>
      <c r="L204" s="14" t="str">
        <f>MID($D204,SUM($D$1:K$1),L$1)</f>
        <v>00000000099999999999</v>
      </c>
      <c r="M204" s="14" t="str">
        <f>MID($D204,SUM($D$1:L$1),M$1)</f>
        <v xml:space="preserve">                        Prueba</v>
      </c>
      <c r="N204" s="14" t="str">
        <f>MID($D204,SUM($D$1:M$1),N$1)</f>
        <v>000000000123200</v>
      </c>
      <c r="O204" s="14" t="str">
        <f>MID($D204,SUM($D$1:N$1),O$1)</f>
        <v>000000000002200</v>
      </c>
      <c r="P204" s="29" t="str">
        <f>MID($D204,SUM($D$1:O$1),P$1)</f>
        <v>000000000000000</v>
      </c>
      <c r="Q204" s="29" t="str">
        <f>MID($D204,SUM($D$1:P$1),Q$1)</f>
        <v>000000000000000</v>
      </c>
      <c r="R204" s="29" t="str">
        <f>MID($D204,SUM($D$1:Q$1),R$1)</f>
        <v>000000000000000</v>
      </c>
      <c r="S204" s="29" t="str">
        <f>MID($D204,SUM($D$1:R$1),S$1)</f>
        <v>000000000000000</v>
      </c>
      <c r="T204" s="14" t="str">
        <f>MID($D204,SUM($D$1:S$1),T$1)</f>
        <v>000000000000000</v>
      </c>
      <c r="U204" s="29" t="str">
        <f>MID($D204,SUM($D$1:T$1),U$1)</f>
        <v>000000000000000</v>
      </c>
      <c r="V204" s="14" t="str">
        <f>MID($D204,SUM($D$1:U$1),V$1)</f>
        <v>PES</v>
      </c>
      <c r="W204" s="14" t="str">
        <f>MID($D204,SUM($D$1:V$1),W$1)</f>
        <v>0001000000</v>
      </c>
      <c r="X204" s="14" t="str">
        <f>MID($D204,SUM($D$1:W$1),X$1)</f>
        <v>1</v>
      </c>
      <c r="Y204" s="14" t="str">
        <f>MID($D204,SUM($D$1:X$1),Y$1)</f>
        <v>0</v>
      </c>
      <c r="Z204" s="14" t="str">
        <f>MID($D204,SUM($D$1:Y$1),Z$1)</f>
        <v>000000000021000</v>
      </c>
      <c r="AA204" s="34" t="str">
        <f>MID($D204,SUM($D$1:Z$1),AA$1)</f>
        <v>000000000000000</v>
      </c>
      <c r="AB204" s="14" t="str">
        <f>MID($D204,SUM($D$1:AA$1),AB$1)</f>
        <v>00000000000</v>
      </c>
      <c r="AC204" s="14" t="str">
        <f>MID($D204,SUM($D$1:AB$1),AC$1)</f>
        <v xml:space="preserve">                              </v>
      </c>
      <c r="AD204" s="14" t="str">
        <f>MID($D204,SUM($D$1:AC$1),AD$1)</f>
        <v>000000000000000</v>
      </c>
      <c r="AE204" s="55"/>
      <c r="AF204" s="58" t="str">
        <f>IF(ISBLANK(AE204),TCOMP[[#This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04" s="38" t="str">
        <f>TCOMP[[#This Row],[TIPO5]]</f>
        <v>FC A</v>
      </c>
      <c r="AH204" s="38">
        <f>IF(LEFT(TCOMP[[#This Row],[PV2]],2)="NC",-TCOMP[[#This Row],[CRED FISC COMPUTABLE]]/100,TCOMP[[#This Row],[CRED FISC COMPUTABLE]]/100)</f>
        <v>210</v>
      </c>
      <c r="AI204" s="39">
        <f>IF(LEFT(TCOMP[[#This Row],[PV2]],2)="NC",-TCOMP[[#This Row],[TOTAL]]/100,TCOMP[[#This Row],[TOTAL]]/100)</f>
        <v>1232</v>
      </c>
    </row>
    <row r="205" spans="1:35" x14ac:dyDescent="0.2">
      <c r="A205" s="48">
        <v>201</v>
      </c>
      <c r="B205" s="19">
        <f>IF(COUNTIF(ERROR1[NUM],TCOMP[[#This Row],[UBIC]])&gt;0,1,0)+IF(COUNTIF(ERROR3[NUM],TCOMP[[#This Row],[UBIC]])&gt;0,1,0)*10</f>
        <v>0</v>
      </c>
      <c r="C205" s="19">
        <f>COUNTIFS(TALIC[TIPO2],TCOMP[[#This Row],[TIPO4]],TALIC[PV],TCOMP[[#This Row],[PV]],TALIC[NUM],TCOMP[[#This Row],[NUM]],TALIC[IDENT VEND],TCOMP[[#This Row],[DOC o CUIT]],TALIC[ERR],"&gt;1")</f>
        <v>0</v>
      </c>
      <c r="D205" s="42" t="s">
        <v>1528</v>
      </c>
      <c r="E205" s="14" t="str">
        <f>MID($D205,SUM($D$1:D$1),E$1)</f>
        <v>20200514</v>
      </c>
      <c r="F205" s="14" t="str">
        <f>MID($D205,SUM($D$1:E$1),F$1)</f>
        <v>001</v>
      </c>
      <c r="G205" s="25" t="str">
        <f>VLOOKUP(TCOMP[[#This Row],[TIPO4]],TIPOFACT[],3,0)</f>
        <v>FC A</v>
      </c>
      <c r="H205" s="14" t="str">
        <f>MID($D205,SUM($D$1:F$1),H$1)</f>
        <v>00001</v>
      </c>
      <c r="I205" s="14" t="str">
        <f>MID($D205,SUM($D$1:H$1),I$1)</f>
        <v>00000000000000999999</v>
      </c>
      <c r="J205" s="14" t="str">
        <f>MID($D205,SUM($D$1:I$1),J$1)</f>
        <v xml:space="preserve">                </v>
      </c>
      <c r="K205" s="14" t="str">
        <f>MID($D205,SUM($D$1:J$1),K$1)</f>
        <v>80</v>
      </c>
      <c r="L205" s="14" t="str">
        <f>MID($D205,SUM($D$1:K$1),L$1)</f>
        <v>00000000099999999999</v>
      </c>
      <c r="M205" s="14" t="str">
        <f>MID($D205,SUM($D$1:L$1),M$1)</f>
        <v xml:space="preserve">                        Prueba</v>
      </c>
      <c r="N205" s="14" t="str">
        <f>MID($D205,SUM($D$1:M$1),N$1)</f>
        <v>000000000123200</v>
      </c>
      <c r="O205" s="14" t="str">
        <f>MID($D205,SUM($D$1:N$1),O$1)</f>
        <v>000000000002200</v>
      </c>
      <c r="P205" s="29" t="str">
        <f>MID($D205,SUM($D$1:O$1),P$1)</f>
        <v>000000000000000</v>
      </c>
      <c r="Q205" s="29" t="str">
        <f>MID($D205,SUM($D$1:P$1),Q$1)</f>
        <v>000000000000000</v>
      </c>
      <c r="R205" s="29" t="str">
        <f>MID($D205,SUM($D$1:Q$1),R$1)</f>
        <v>000000000000000</v>
      </c>
      <c r="S205" s="29" t="str">
        <f>MID($D205,SUM($D$1:R$1),S$1)</f>
        <v>000000000000000</v>
      </c>
      <c r="T205" s="14" t="str">
        <f>MID($D205,SUM($D$1:S$1),T$1)</f>
        <v>000000000000000</v>
      </c>
      <c r="U205" s="29" t="str">
        <f>MID($D205,SUM($D$1:T$1),U$1)</f>
        <v>000000000000000</v>
      </c>
      <c r="V205" s="14" t="str">
        <f>MID($D205,SUM($D$1:U$1),V$1)</f>
        <v>PES</v>
      </c>
      <c r="W205" s="14" t="str">
        <f>MID($D205,SUM($D$1:V$1),W$1)</f>
        <v>0001000000</v>
      </c>
      <c r="X205" s="14" t="str">
        <f>MID($D205,SUM($D$1:W$1),X$1)</f>
        <v>1</v>
      </c>
      <c r="Y205" s="14" t="str">
        <f>MID($D205,SUM($D$1:X$1),Y$1)</f>
        <v>0</v>
      </c>
      <c r="Z205" s="14" t="str">
        <f>MID($D205,SUM($D$1:Y$1),Z$1)</f>
        <v>000000000021000</v>
      </c>
      <c r="AA205" s="34" t="str">
        <f>MID($D205,SUM($D$1:Z$1),AA$1)</f>
        <v>000000000000000</v>
      </c>
      <c r="AB205" s="14" t="str">
        <f>MID($D205,SUM($D$1:AA$1),AB$1)</f>
        <v>00000000000</v>
      </c>
      <c r="AC205" s="14" t="str">
        <f>MID($D205,SUM($D$1:AB$1),AC$1)</f>
        <v xml:space="preserve">                              </v>
      </c>
      <c r="AD205" s="14" t="str">
        <f>MID($D205,SUM($D$1:AC$1),AD$1)</f>
        <v>000000000000000</v>
      </c>
      <c r="AE205" s="55"/>
      <c r="AF205" s="58" t="str">
        <f>IF(ISBLANK(AE205),TCOMP[[#This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05" s="38" t="str">
        <f>TCOMP[[#This Row],[TIPO5]]</f>
        <v>FC A</v>
      </c>
      <c r="AH205" s="38">
        <f>IF(LEFT(TCOMP[[#This Row],[PV2]],2)="NC",-TCOMP[[#This Row],[CRED FISC COMPUTABLE]]/100,TCOMP[[#This Row],[CRED FISC COMPUTABLE]]/100)</f>
        <v>210</v>
      </c>
      <c r="AI205" s="39">
        <f>IF(LEFT(TCOMP[[#This Row],[PV2]],2)="NC",-TCOMP[[#This Row],[TOTAL]]/100,TCOMP[[#This Row],[TOTAL]]/100)</f>
        <v>1232</v>
      </c>
    </row>
    <row r="206" spans="1:35" x14ac:dyDescent="0.2">
      <c r="A206" s="48">
        <v>202</v>
      </c>
      <c r="B206" s="19">
        <f>IF(COUNTIF(ERROR1[NUM],TCOMP[[#This Row],[UBIC]])&gt;0,1,0)+IF(COUNTIF(ERROR3[NUM],TCOMP[[#This Row],[UBIC]])&gt;0,1,0)*10</f>
        <v>0</v>
      </c>
      <c r="C206" s="19">
        <f>COUNTIFS(TALIC[TIPO2],TCOMP[[#This Row],[TIPO4]],TALIC[PV],TCOMP[[#This Row],[PV]],TALIC[NUM],TCOMP[[#This Row],[NUM]],TALIC[IDENT VEND],TCOMP[[#This Row],[DOC o CUIT]],TALIC[ERR],"&gt;1")</f>
        <v>0</v>
      </c>
      <c r="D206" s="42" t="s">
        <v>1528</v>
      </c>
      <c r="E206" s="14" t="str">
        <f>MID($D206,SUM($D$1:D$1),E$1)</f>
        <v>20200514</v>
      </c>
      <c r="F206" s="14" t="str">
        <f>MID($D206,SUM($D$1:E$1),F$1)</f>
        <v>001</v>
      </c>
      <c r="G206" s="25" t="str">
        <f>VLOOKUP(TCOMP[[#This Row],[TIPO4]],TIPOFACT[],3,0)</f>
        <v>FC A</v>
      </c>
      <c r="H206" s="14" t="str">
        <f>MID($D206,SUM($D$1:F$1),H$1)</f>
        <v>00001</v>
      </c>
      <c r="I206" s="14" t="str">
        <f>MID($D206,SUM($D$1:H$1),I$1)</f>
        <v>00000000000000999999</v>
      </c>
      <c r="J206" s="14" t="str">
        <f>MID($D206,SUM($D$1:I$1),J$1)</f>
        <v xml:space="preserve">                </v>
      </c>
      <c r="K206" s="14" t="str">
        <f>MID($D206,SUM($D$1:J$1),K$1)</f>
        <v>80</v>
      </c>
      <c r="L206" s="14" t="str">
        <f>MID($D206,SUM($D$1:K$1),L$1)</f>
        <v>00000000099999999999</v>
      </c>
      <c r="M206" s="14" t="str">
        <f>MID($D206,SUM($D$1:L$1),M$1)</f>
        <v xml:space="preserve">                        Prueba</v>
      </c>
      <c r="N206" s="14" t="str">
        <f>MID($D206,SUM($D$1:M$1),N$1)</f>
        <v>000000000123200</v>
      </c>
      <c r="O206" s="14" t="str">
        <f>MID($D206,SUM($D$1:N$1),O$1)</f>
        <v>000000000002200</v>
      </c>
      <c r="P206" s="29" t="str">
        <f>MID($D206,SUM($D$1:O$1),P$1)</f>
        <v>000000000000000</v>
      </c>
      <c r="Q206" s="29" t="str">
        <f>MID($D206,SUM($D$1:P$1),Q$1)</f>
        <v>000000000000000</v>
      </c>
      <c r="R206" s="29" t="str">
        <f>MID($D206,SUM($D$1:Q$1),R$1)</f>
        <v>000000000000000</v>
      </c>
      <c r="S206" s="29" t="str">
        <f>MID($D206,SUM($D$1:R$1),S$1)</f>
        <v>000000000000000</v>
      </c>
      <c r="T206" s="14" t="str">
        <f>MID($D206,SUM($D$1:S$1),T$1)</f>
        <v>000000000000000</v>
      </c>
      <c r="U206" s="29" t="str">
        <f>MID($D206,SUM($D$1:T$1),U$1)</f>
        <v>000000000000000</v>
      </c>
      <c r="V206" s="14" t="str">
        <f>MID($D206,SUM($D$1:U$1),V$1)</f>
        <v>PES</v>
      </c>
      <c r="W206" s="14" t="str">
        <f>MID($D206,SUM($D$1:V$1),W$1)</f>
        <v>0001000000</v>
      </c>
      <c r="X206" s="14" t="str">
        <f>MID($D206,SUM($D$1:W$1),X$1)</f>
        <v>1</v>
      </c>
      <c r="Y206" s="14" t="str">
        <f>MID($D206,SUM($D$1:X$1),Y$1)</f>
        <v>0</v>
      </c>
      <c r="Z206" s="14" t="str">
        <f>MID($D206,SUM($D$1:Y$1),Z$1)</f>
        <v>000000000021000</v>
      </c>
      <c r="AA206" s="34" t="str">
        <f>MID($D206,SUM($D$1:Z$1),AA$1)</f>
        <v>000000000000000</v>
      </c>
      <c r="AB206" s="14" t="str">
        <f>MID($D206,SUM($D$1:AA$1),AB$1)</f>
        <v>00000000000</v>
      </c>
      <c r="AC206" s="14" t="str">
        <f>MID($D206,SUM($D$1:AB$1),AC$1)</f>
        <v xml:space="preserve">                              </v>
      </c>
      <c r="AD206" s="14" t="str">
        <f>MID($D206,SUM($D$1:AC$1),AD$1)</f>
        <v>000000000000000</v>
      </c>
      <c r="AE206" s="55"/>
      <c r="AF206" s="58" t="str">
        <f>IF(ISBLANK(AE206),TCOMP[[#This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06" s="38" t="str">
        <f>TCOMP[[#This Row],[TIPO5]]</f>
        <v>FC A</v>
      </c>
      <c r="AH206" s="38">
        <f>IF(LEFT(TCOMP[[#This Row],[PV2]],2)="NC",-TCOMP[[#This Row],[CRED FISC COMPUTABLE]]/100,TCOMP[[#This Row],[CRED FISC COMPUTABLE]]/100)</f>
        <v>210</v>
      </c>
      <c r="AI206" s="39">
        <f>IF(LEFT(TCOMP[[#This Row],[PV2]],2)="NC",-TCOMP[[#This Row],[TOTAL]]/100,TCOMP[[#This Row],[TOTAL]]/100)</f>
        <v>1232</v>
      </c>
    </row>
    <row r="207" spans="1:35" x14ac:dyDescent="0.2">
      <c r="A207" s="48">
        <v>203</v>
      </c>
      <c r="B207" s="19">
        <f>IF(COUNTIF(ERROR1[NUM],TCOMP[[#This Row],[UBIC]])&gt;0,1,0)+IF(COUNTIF(ERROR3[NUM],TCOMP[[#This Row],[UBIC]])&gt;0,1,0)*10</f>
        <v>0</v>
      </c>
      <c r="C207" s="19">
        <f>COUNTIFS(TALIC[TIPO2],TCOMP[[#This Row],[TIPO4]],TALIC[PV],TCOMP[[#This Row],[PV]],TALIC[NUM],TCOMP[[#This Row],[NUM]],TALIC[IDENT VEND],TCOMP[[#This Row],[DOC o CUIT]],TALIC[ERR],"&gt;1")</f>
        <v>0</v>
      </c>
      <c r="D207" s="42" t="s">
        <v>1528</v>
      </c>
      <c r="E207" s="14" t="str">
        <f>MID($D207,SUM($D$1:D$1),E$1)</f>
        <v>20200514</v>
      </c>
      <c r="F207" s="14" t="str">
        <f>MID($D207,SUM($D$1:E$1),F$1)</f>
        <v>001</v>
      </c>
      <c r="G207" s="25" t="str">
        <f>VLOOKUP(TCOMP[[#This Row],[TIPO4]],TIPOFACT[],3,0)</f>
        <v>FC A</v>
      </c>
      <c r="H207" s="14" t="str">
        <f>MID($D207,SUM($D$1:F$1),H$1)</f>
        <v>00001</v>
      </c>
      <c r="I207" s="14" t="str">
        <f>MID($D207,SUM($D$1:H$1),I$1)</f>
        <v>00000000000000999999</v>
      </c>
      <c r="J207" s="14" t="str">
        <f>MID($D207,SUM($D$1:I$1),J$1)</f>
        <v xml:space="preserve">                </v>
      </c>
      <c r="K207" s="14" t="str">
        <f>MID($D207,SUM($D$1:J$1),K$1)</f>
        <v>80</v>
      </c>
      <c r="L207" s="14" t="str">
        <f>MID($D207,SUM($D$1:K$1),L$1)</f>
        <v>00000000099999999999</v>
      </c>
      <c r="M207" s="14" t="str">
        <f>MID($D207,SUM($D$1:L$1),M$1)</f>
        <v xml:space="preserve">                        Prueba</v>
      </c>
      <c r="N207" s="14" t="str">
        <f>MID($D207,SUM($D$1:M$1),N$1)</f>
        <v>000000000123200</v>
      </c>
      <c r="O207" s="14" t="str">
        <f>MID($D207,SUM($D$1:N$1),O$1)</f>
        <v>000000000002200</v>
      </c>
      <c r="P207" s="29" t="str">
        <f>MID($D207,SUM($D$1:O$1),P$1)</f>
        <v>000000000000000</v>
      </c>
      <c r="Q207" s="29" t="str">
        <f>MID($D207,SUM($D$1:P$1),Q$1)</f>
        <v>000000000000000</v>
      </c>
      <c r="R207" s="29" t="str">
        <f>MID($D207,SUM($D$1:Q$1),R$1)</f>
        <v>000000000000000</v>
      </c>
      <c r="S207" s="29" t="str">
        <f>MID($D207,SUM($D$1:R$1),S$1)</f>
        <v>000000000000000</v>
      </c>
      <c r="T207" s="14" t="str">
        <f>MID($D207,SUM($D$1:S$1),T$1)</f>
        <v>000000000000000</v>
      </c>
      <c r="U207" s="29" t="str">
        <f>MID($D207,SUM($D$1:T$1),U$1)</f>
        <v>000000000000000</v>
      </c>
      <c r="V207" s="14" t="str">
        <f>MID($D207,SUM($D$1:U$1),V$1)</f>
        <v>PES</v>
      </c>
      <c r="W207" s="14" t="str">
        <f>MID($D207,SUM($D$1:V$1),W$1)</f>
        <v>0001000000</v>
      </c>
      <c r="X207" s="14" t="str">
        <f>MID($D207,SUM($D$1:W$1),X$1)</f>
        <v>1</v>
      </c>
      <c r="Y207" s="14" t="str">
        <f>MID($D207,SUM($D$1:X$1),Y$1)</f>
        <v>0</v>
      </c>
      <c r="Z207" s="14" t="str">
        <f>MID($D207,SUM($D$1:Y$1),Z$1)</f>
        <v>000000000021000</v>
      </c>
      <c r="AA207" s="34" t="str">
        <f>MID($D207,SUM($D$1:Z$1),AA$1)</f>
        <v>000000000000000</v>
      </c>
      <c r="AB207" s="14" t="str">
        <f>MID($D207,SUM($D$1:AA$1),AB$1)</f>
        <v>00000000000</v>
      </c>
      <c r="AC207" s="14" t="str">
        <f>MID($D207,SUM($D$1:AB$1),AC$1)</f>
        <v xml:space="preserve">                              </v>
      </c>
      <c r="AD207" s="14" t="str">
        <f>MID($D207,SUM($D$1:AC$1),AD$1)</f>
        <v>000000000000000</v>
      </c>
      <c r="AE207" s="55"/>
      <c r="AF207" s="58" t="str">
        <f>IF(ISBLANK(AE207),TCOMP[[#This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07" s="38" t="str">
        <f>TCOMP[[#This Row],[TIPO5]]</f>
        <v>FC A</v>
      </c>
      <c r="AH207" s="38">
        <f>IF(LEFT(TCOMP[[#This Row],[PV2]],2)="NC",-TCOMP[[#This Row],[CRED FISC COMPUTABLE]]/100,TCOMP[[#This Row],[CRED FISC COMPUTABLE]]/100)</f>
        <v>210</v>
      </c>
      <c r="AI207" s="39">
        <f>IF(LEFT(TCOMP[[#This Row],[PV2]],2)="NC",-TCOMP[[#This Row],[TOTAL]]/100,TCOMP[[#This Row],[TOTAL]]/100)</f>
        <v>1232</v>
      </c>
    </row>
    <row r="208" spans="1:35" x14ac:dyDescent="0.2">
      <c r="A208" s="48">
        <v>204</v>
      </c>
      <c r="B208" s="19">
        <f>IF(COUNTIF(ERROR1[NUM],TCOMP[[#This Row],[UBIC]])&gt;0,1,0)+IF(COUNTIF(ERROR3[NUM],TCOMP[[#This Row],[UBIC]])&gt;0,1,0)*10</f>
        <v>0</v>
      </c>
      <c r="C208" s="19">
        <f>COUNTIFS(TALIC[TIPO2],TCOMP[[#This Row],[TIPO4]],TALIC[PV],TCOMP[[#This Row],[PV]],TALIC[NUM],TCOMP[[#This Row],[NUM]],TALIC[IDENT VEND],TCOMP[[#This Row],[DOC o CUIT]],TALIC[ERR],"&gt;1")</f>
        <v>0</v>
      </c>
      <c r="D208" s="42" t="s">
        <v>1528</v>
      </c>
      <c r="E208" s="14" t="str">
        <f>MID($D208,SUM($D$1:D$1),E$1)</f>
        <v>20200514</v>
      </c>
      <c r="F208" s="14" t="str">
        <f>MID($D208,SUM($D$1:E$1),F$1)</f>
        <v>001</v>
      </c>
      <c r="G208" s="25" t="str">
        <f>VLOOKUP(TCOMP[[#This Row],[TIPO4]],TIPOFACT[],3,0)</f>
        <v>FC A</v>
      </c>
      <c r="H208" s="14" t="str">
        <f>MID($D208,SUM($D$1:F$1),H$1)</f>
        <v>00001</v>
      </c>
      <c r="I208" s="14" t="str">
        <f>MID($D208,SUM($D$1:H$1),I$1)</f>
        <v>00000000000000999999</v>
      </c>
      <c r="J208" s="14" t="str">
        <f>MID($D208,SUM($D$1:I$1),J$1)</f>
        <v xml:space="preserve">                </v>
      </c>
      <c r="K208" s="14" t="str">
        <f>MID($D208,SUM($D$1:J$1),K$1)</f>
        <v>80</v>
      </c>
      <c r="L208" s="14" t="str">
        <f>MID($D208,SUM($D$1:K$1),L$1)</f>
        <v>00000000099999999999</v>
      </c>
      <c r="M208" s="14" t="str">
        <f>MID($D208,SUM($D$1:L$1),M$1)</f>
        <v xml:space="preserve">                        Prueba</v>
      </c>
      <c r="N208" s="14" t="str">
        <f>MID($D208,SUM($D$1:M$1),N$1)</f>
        <v>000000000123200</v>
      </c>
      <c r="O208" s="14" t="str">
        <f>MID($D208,SUM($D$1:N$1),O$1)</f>
        <v>000000000002200</v>
      </c>
      <c r="P208" s="29" t="str">
        <f>MID($D208,SUM($D$1:O$1),P$1)</f>
        <v>000000000000000</v>
      </c>
      <c r="Q208" s="29" t="str">
        <f>MID($D208,SUM($D$1:P$1),Q$1)</f>
        <v>000000000000000</v>
      </c>
      <c r="R208" s="29" t="str">
        <f>MID($D208,SUM($D$1:Q$1),R$1)</f>
        <v>000000000000000</v>
      </c>
      <c r="S208" s="29" t="str">
        <f>MID($D208,SUM($D$1:R$1),S$1)</f>
        <v>000000000000000</v>
      </c>
      <c r="T208" s="14" t="str">
        <f>MID($D208,SUM($D$1:S$1),T$1)</f>
        <v>000000000000000</v>
      </c>
      <c r="U208" s="29" t="str">
        <f>MID($D208,SUM($D$1:T$1),U$1)</f>
        <v>000000000000000</v>
      </c>
      <c r="V208" s="14" t="str">
        <f>MID($D208,SUM($D$1:U$1),V$1)</f>
        <v>PES</v>
      </c>
      <c r="W208" s="14" t="str">
        <f>MID($D208,SUM($D$1:V$1),W$1)</f>
        <v>0001000000</v>
      </c>
      <c r="X208" s="14" t="str">
        <f>MID($D208,SUM($D$1:W$1),X$1)</f>
        <v>1</v>
      </c>
      <c r="Y208" s="14" t="str">
        <f>MID($D208,SUM($D$1:X$1),Y$1)</f>
        <v>0</v>
      </c>
      <c r="Z208" s="14" t="str">
        <f>MID($D208,SUM($D$1:Y$1),Z$1)</f>
        <v>000000000021000</v>
      </c>
      <c r="AA208" s="34" t="str">
        <f>MID($D208,SUM($D$1:Z$1),AA$1)</f>
        <v>000000000000000</v>
      </c>
      <c r="AB208" s="14" t="str">
        <f>MID($D208,SUM($D$1:AA$1),AB$1)</f>
        <v>00000000000</v>
      </c>
      <c r="AC208" s="14" t="str">
        <f>MID($D208,SUM($D$1:AB$1),AC$1)</f>
        <v xml:space="preserve">                              </v>
      </c>
      <c r="AD208" s="14" t="str">
        <f>MID($D208,SUM($D$1:AC$1),AD$1)</f>
        <v>000000000000000</v>
      </c>
      <c r="AE208" s="55"/>
      <c r="AF208" s="58" t="str">
        <f>IF(ISBLANK(AE208),TCOMP[[#This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08" s="38" t="str">
        <f>TCOMP[[#This Row],[TIPO5]]</f>
        <v>FC A</v>
      </c>
      <c r="AH208" s="38">
        <f>IF(LEFT(TCOMP[[#This Row],[PV2]],2)="NC",-TCOMP[[#This Row],[CRED FISC COMPUTABLE]]/100,TCOMP[[#This Row],[CRED FISC COMPUTABLE]]/100)</f>
        <v>210</v>
      </c>
      <c r="AI208" s="39">
        <f>IF(LEFT(TCOMP[[#This Row],[PV2]],2)="NC",-TCOMP[[#This Row],[TOTAL]]/100,TCOMP[[#This Row],[TOTAL]]/100)</f>
        <v>1232</v>
      </c>
    </row>
    <row r="209" spans="1:35" x14ac:dyDescent="0.2">
      <c r="A209" s="48">
        <v>205</v>
      </c>
      <c r="B209" s="19">
        <f>IF(COUNTIF(ERROR1[NUM],TCOMP[[#This Row],[UBIC]])&gt;0,1,0)+IF(COUNTIF(ERROR3[NUM],TCOMP[[#This Row],[UBIC]])&gt;0,1,0)*10</f>
        <v>0</v>
      </c>
      <c r="C209" s="19">
        <f>COUNTIFS(TALIC[TIPO2],TCOMP[[#This Row],[TIPO4]],TALIC[PV],TCOMP[[#This Row],[PV]],TALIC[NUM],TCOMP[[#This Row],[NUM]],TALIC[IDENT VEND],TCOMP[[#This Row],[DOC o CUIT]],TALIC[ERR],"&gt;1")</f>
        <v>0</v>
      </c>
      <c r="D209" s="42" t="s">
        <v>1528</v>
      </c>
      <c r="E209" s="14" t="str">
        <f>MID($D209,SUM($D$1:D$1),E$1)</f>
        <v>20200514</v>
      </c>
      <c r="F209" s="14" t="str">
        <f>MID($D209,SUM($D$1:E$1),F$1)</f>
        <v>001</v>
      </c>
      <c r="G209" s="25" t="str">
        <f>VLOOKUP(TCOMP[[#This Row],[TIPO4]],TIPOFACT[],3,0)</f>
        <v>FC A</v>
      </c>
      <c r="H209" s="14" t="str">
        <f>MID($D209,SUM($D$1:F$1),H$1)</f>
        <v>00001</v>
      </c>
      <c r="I209" s="14" t="str">
        <f>MID($D209,SUM($D$1:H$1),I$1)</f>
        <v>00000000000000999999</v>
      </c>
      <c r="J209" s="14" t="str">
        <f>MID($D209,SUM($D$1:I$1),J$1)</f>
        <v xml:space="preserve">                </v>
      </c>
      <c r="K209" s="14" t="str">
        <f>MID($D209,SUM($D$1:J$1),K$1)</f>
        <v>80</v>
      </c>
      <c r="L209" s="14" t="str">
        <f>MID($D209,SUM($D$1:K$1),L$1)</f>
        <v>00000000099999999999</v>
      </c>
      <c r="M209" s="14" t="str">
        <f>MID($D209,SUM($D$1:L$1),M$1)</f>
        <v xml:space="preserve">                        Prueba</v>
      </c>
      <c r="N209" s="14" t="str">
        <f>MID($D209,SUM($D$1:M$1),N$1)</f>
        <v>000000000123200</v>
      </c>
      <c r="O209" s="14" t="str">
        <f>MID($D209,SUM($D$1:N$1),O$1)</f>
        <v>000000000002200</v>
      </c>
      <c r="P209" s="29" t="str">
        <f>MID($D209,SUM($D$1:O$1),P$1)</f>
        <v>000000000000000</v>
      </c>
      <c r="Q209" s="29" t="str">
        <f>MID($D209,SUM($D$1:P$1),Q$1)</f>
        <v>000000000000000</v>
      </c>
      <c r="R209" s="29" t="str">
        <f>MID($D209,SUM($D$1:Q$1),R$1)</f>
        <v>000000000000000</v>
      </c>
      <c r="S209" s="29" t="str">
        <f>MID($D209,SUM($D$1:R$1),S$1)</f>
        <v>000000000000000</v>
      </c>
      <c r="T209" s="14" t="str">
        <f>MID($D209,SUM($D$1:S$1),T$1)</f>
        <v>000000000000000</v>
      </c>
      <c r="U209" s="29" t="str">
        <f>MID($D209,SUM($D$1:T$1),U$1)</f>
        <v>000000000000000</v>
      </c>
      <c r="V209" s="14" t="str">
        <f>MID($D209,SUM($D$1:U$1),V$1)</f>
        <v>PES</v>
      </c>
      <c r="W209" s="14" t="str">
        <f>MID($D209,SUM($D$1:V$1),W$1)</f>
        <v>0001000000</v>
      </c>
      <c r="X209" s="14" t="str">
        <f>MID($D209,SUM($D$1:W$1),X$1)</f>
        <v>1</v>
      </c>
      <c r="Y209" s="14" t="str">
        <f>MID($D209,SUM($D$1:X$1),Y$1)</f>
        <v>0</v>
      </c>
      <c r="Z209" s="14" t="str">
        <f>MID($D209,SUM($D$1:Y$1),Z$1)</f>
        <v>000000000021000</v>
      </c>
      <c r="AA209" s="34" t="str">
        <f>MID($D209,SUM($D$1:Z$1),AA$1)</f>
        <v>000000000000000</v>
      </c>
      <c r="AB209" s="14" t="str">
        <f>MID($D209,SUM($D$1:AA$1),AB$1)</f>
        <v>00000000000</v>
      </c>
      <c r="AC209" s="14" t="str">
        <f>MID($D209,SUM($D$1:AB$1),AC$1)</f>
        <v xml:space="preserve">                              </v>
      </c>
      <c r="AD209" s="14" t="str">
        <f>MID($D209,SUM($D$1:AC$1),AD$1)</f>
        <v>000000000000000</v>
      </c>
      <c r="AE209" s="55"/>
      <c r="AF209" s="58" t="str">
        <f>IF(ISBLANK(AE209),TCOMP[[#This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09" s="38" t="str">
        <f>TCOMP[[#This Row],[TIPO5]]</f>
        <v>FC A</v>
      </c>
      <c r="AH209" s="38">
        <f>IF(LEFT(TCOMP[[#This Row],[PV2]],2)="NC",-TCOMP[[#This Row],[CRED FISC COMPUTABLE]]/100,TCOMP[[#This Row],[CRED FISC COMPUTABLE]]/100)</f>
        <v>210</v>
      </c>
      <c r="AI209" s="39">
        <f>IF(LEFT(TCOMP[[#This Row],[PV2]],2)="NC",-TCOMP[[#This Row],[TOTAL]]/100,TCOMP[[#This Row],[TOTAL]]/100)</f>
        <v>1232</v>
      </c>
    </row>
    <row r="210" spans="1:35" x14ac:dyDescent="0.2">
      <c r="A210" s="48">
        <v>206</v>
      </c>
      <c r="B210" s="19">
        <f>IF(COUNTIF(ERROR1[NUM],TCOMP[[#This Row],[UBIC]])&gt;0,1,0)+IF(COUNTIF(ERROR3[NUM],TCOMP[[#This Row],[UBIC]])&gt;0,1,0)*10</f>
        <v>0</v>
      </c>
      <c r="C210" s="19">
        <f>COUNTIFS(TALIC[TIPO2],TCOMP[[#This Row],[TIPO4]],TALIC[PV],TCOMP[[#This Row],[PV]],TALIC[NUM],TCOMP[[#This Row],[NUM]],TALIC[IDENT VEND],TCOMP[[#This Row],[DOC o CUIT]],TALIC[ERR],"&gt;1")</f>
        <v>0</v>
      </c>
      <c r="D210" s="42" t="s">
        <v>1528</v>
      </c>
      <c r="E210" s="14" t="str">
        <f>MID($D210,SUM($D$1:D$1),E$1)</f>
        <v>20200514</v>
      </c>
      <c r="F210" s="14" t="str">
        <f>MID($D210,SUM($D$1:E$1),F$1)</f>
        <v>001</v>
      </c>
      <c r="G210" s="25" t="str">
        <f>VLOOKUP(TCOMP[[#This Row],[TIPO4]],TIPOFACT[],3,0)</f>
        <v>FC A</v>
      </c>
      <c r="H210" s="14" t="str">
        <f>MID($D210,SUM($D$1:F$1),H$1)</f>
        <v>00001</v>
      </c>
      <c r="I210" s="14" t="str">
        <f>MID($D210,SUM($D$1:H$1),I$1)</f>
        <v>00000000000000999999</v>
      </c>
      <c r="J210" s="14" t="str">
        <f>MID($D210,SUM($D$1:I$1),J$1)</f>
        <v xml:space="preserve">                </v>
      </c>
      <c r="K210" s="14" t="str">
        <f>MID($D210,SUM($D$1:J$1),K$1)</f>
        <v>80</v>
      </c>
      <c r="L210" s="14" t="str">
        <f>MID($D210,SUM($D$1:K$1),L$1)</f>
        <v>00000000099999999999</v>
      </c>
      <c r="M210" s="14" t="str">
        <f>MID($D210,SUM($D$1:L$1),M$1)</f>
        <v xml:space="preserve">                        Prueba</v>
      </c>
      <c r="N210" s="14" t="str">
        <f>MID($D210,SUM($D$1:M$1),N$1)</f>
        <v>000000000123200</v>
      </c>
      <c r="O210" s="14" t="str">
        <f>MID($D210,SUM($D$1:N$1),O$1)</f>
        <v>000000000002200</v>
      </c>
      <c r="P210" s="29" t="str">
        <f>MID($D210,SUM($D$1:O$1),P$1)</f>
        <v>000000000000000</v>
      </c>
      <c r="Q210" s="29" t="str">
        <f>MID($D210,SUM($D$1:P$1),Q$1)</f>
        <v>000000000000000</v>
      </c>
      <c r="R210" s="29" t="str">
        <f>MID($D210,SUM($D$1:Q$1),R$1)</f>
        <v>000000000000000</v>
      </c>
      <c r="S210" s="29" t="str">
        <f>MID($D210,SUM($D$1:R$1),S$1)</f>
        <v>000000000000000</v>
      </c>
      <c r="T210" s="14" t="str">
        <f>MID($D210,SUM($D$1:S$1),T$1)</f>
        <v>000000000000000</v>
      </c>
      <c r="U210" s="29" t="str">
        <f>MID($D210,SUM($D$1:T$1),U$1)</f>
        <v>000000000000000</v>
      </c>
      <c r="V210" s="14" t="str">
        <f>MID($D210,SUM($D$1:U$1),V$1)</f>
        <v>PES</v>
      </c>
      <c r="W210" s="14" t="str">
        <f>MID($D210,SUM($D$1:V$1),W$1)</f>
        <v>0001000000</v>
      </c>
      <c r="X210" s="14" t="str">
        <f>MID($D210,SUM($D$1:W$1),X$1)</f>
        <v>1</v>
      </c>
      <c r="Y210" s="14" t="str">
        <f>MID($D210,SUM($D$1:X$1),Y$1)</f>
        <v>0</v>
      </c>
      <c r="Z210" s="14" t="str">
        <f>MID($D210,SUM($D$1:Y$1),Z$1)</f>
        <v>000000000021000</v>
      </c>
      <c r="AA210" s="34" t="str">
        <f>MID($D210,SUM($D$1:Z$1),AA$1)</f>
        <v>000000000000000</v>
      </c>
      <c r="AB210" s="14" t="str">
        <f>MID($D210,SUM($D$1:AA$1),AB$1)</f>
        <v>00000000000</v>
      </c>
      <c r="AC210" s="14" t="str">
        <f>MID($D210,SUM($D$1:AB$1),AC$1)</f>
        <v xml:space="preserve">                              </v>
      </c>
      <c r="AD210" s="14" t="str">
        <f>MID($D210,SUM($D$1:AC$1),AD$1)</f>
        <v>000000000000000</v>
      </c>
      <c r="AE210" s="55"/>
      <c r="AF210" s="58" t="str">
        <f>IF(ISBLANK(AE210),TCOMP[[#This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10" s="38" t="str">
        <f>TCOMP[[#This Row],[TIPO5]]</f>
        <v>FC A</v>
      </c>
      <c r="AH210" s="38">
        <f>IF(LEFT(TCOMP[[#This Row],[PV2]],2)="NC",-TCOMP[[#This Row],[CRED FISC COMPUTABLE]]/100,TCOMP[[#This Row],[CRED FISC COMPUTABLE]]/100)</f>
        <v>210</v>
      </c>
      <c r="AI210" s="39">
        <f>IF(LEFT(TCOMP[[#This Row],[PV2]],2)="NC",-TCOMP[[#This Row],[TOTAL]]/100,TCOMP[[#This Row],[TOTAL]]/100)</f>
        <v>1232</v>
      </c>
    </row>
    <row r="211" spans="1:35" x14ac:dyDescent="0.2">
      <c r="A211" s="48">
        <v>207</v>
      </c>
      <c r="B211" s="19">
        <f>IF(COUNTIF(ERROR1[NUM],TCOMP[[#This Row],[UBIC]])&gt;0,1,0)+IF(COUNTIF(ERROR3[NUM],TCOMP[[#This Row],[UBIC]])&gt;0,1,0)*10</f>
        <v>0</v>
      </c>
      <c r="C211" s="19">
        <f>COUNTIFS(TALIC[TIPO2],TCOMP[[#This Row],[TIPO4]],TALIC[PV],TCOMP[[#This Row],[PV]],TALIC[NUM],TCOMP[[#This Row],[NUM]],TALIC[IDENT VEND],TCOMP[[#This Row],[DOC o CUIT]],TALIC[ERR],"&gt;1")</f>
        <v>0</v>
      </c>
      <c r="D211" s="42" t="s">
        <v>1528</v>
      </c>
      <c r="E211" s="14" t="str">
        <f>MID($D211,SUM($D$1:D$1),E$1)</f>
        <v>20200514</v>
      </c>
      <c r="F211" s="14" t="str">
        <f>MID($D211,SUM($D$1:E$1),F$1)</f>
        <v>001</v>
      </c>
      <c r="G211" s="25" t="str">
        <f>VLOOKUP(TCOMP[[#This Row],[TIPO4]],TIPOFACT[],3,0)</f>
        <v>FC A</v>
      </c>
      <c r="H211" s="14" t="str">
        <f>MID($D211,SUM($D$1:F$1),H$1)</f>
        <v>00001</v>
      </c>
      <c r="I211" s="14" t="str">
        <f>MID($D211,SUM($D$1:H$1),I$1)</f>
        <v>00000000000000999999</v>
      </c>
      <c r="J211" s="14" t="str">
        <f>MID($D211,SUM($D$1:I$1),J$1)</f>
        <v xml:space="preserve">                </v>
      </c>
      <c r="K211" s="14" t="str">
        <f>MID($D211,SUM($D$1:J$1),K$1)</f>
        <v>80</v>
      </c>
      <c r="L211" s="14" t="str">
        <f>MID($D211,SUM($D$1:K$1),L$1)</f>
        <v>00000000099999999999</v>
      </c>
      <c r="M211" s="14" t="str">
        <f>MID($D211,SUM($D$1:L$1),M$1)</f>
        <v xml:space="preserve">                        Prueba</v>
      </c>
      <c r="N211" s="14" t="str">
        <f>MID($D211,SUM($D$1:M$1),N$1)</f>
        <v>000000000123200</v>
      </c>
      <c r="O211" s="14" t="str">
        <f>MID($D211,SUM($D$1:N$1),O$1)</f>
        <v>000000000002200</v>
      </c>
      <c r="P211" s="29" t="str">
        <f>MID($D211,SUM($D$1:O$1),P$1)</f>
        <v>000000000000000</v>
      </c>
      <c r="Q211" s="29" t="str">
        <f>MID($D211,SUM($D$1:P$1),Q$1)</f>
        <v>000000000000000</v>
      </c>
      <c r="R211" s="29" t="str">
        <f>MID($D211,SUM($D$1:Q$1),R$1)</f>
        <v>000000000000000</v>
      </c>
      <c r="S211" s="29" t="str">
        <f>MID($D211,SUM($D$1:R$1),S$1)</f>
        <v>000000000000000</v>
      </c>
      <c r="T211" s="14" t="str">
        <f>MID($D211,SUM($D$1:S$1),T$1)</f>
        <v>000000000000000</v>
      </c>
      <c r="U211" s="29" t="str">
        <f>MID($D211,SUM($D$1:T$1),U$1)</f>
        <v>000000000000000</v>
      </c>
      <c r="V211" s="14" t="str">
        <f>MID($D211,SUM($D$1:U$1),V$1)</f>
        <v>PES</v>
      </c>
      <c r="W211" s="14" t="str">
        <f>MID($D211,SUM($D$1:V$1),W$1)</f>
        <v>0001000000</v>
      </c>
      <c r="X211" s="14" t="str">
        <f>MID($D211,SUM($D$1:W$1),X$1)</f>
        <v>1</v>
      </c>
      <c r="Y211" s="14" t="str">
        <f>MID($D211,SUM($D$1:X$1),Y$1)</f>
        <v>0</v>
      </c>
      <c r="Z211" s="14" t="str">
        <f>MID($D211,SUM($D$1:Y$1),Z$1)</f>
        <v>000000000021000</v>
      </c>
      <c r="AA211" s="34" t="str">
        <f>MID($D211,SUM($D$1:Z$1),AA$1)</f>
        <v>000000000000000</v>
      </c>
      <c r="AB211" s="14" t="str">
        <f>MID($D211,SUM($D$1:AA$1),AB$1)</f>
        <v>00000000000</v>
      </c>
      <c r="AC211" s="14" t="str">
        <f>MID($D211,SUM($D$1:AB$1),AC$1)</f>
        <v xml:space="preserve">                              </v>
      </c>
      <c r="AD211" s="14" t="str">
        <f>MID($D211,SUM($D$1:AC$1),AD$1)</f>
        <v>000000000000000</v>
      </c>
      <c r="AE211" s="55"/>
      <c r="AF211" s="58" t="str">
        <f>IF(ISBLANK(AE211),TCOMP[[#This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11" s="38" t="str">
        <f>TCOMP[[#This Row],[TIPO5]]</f>
        <v>FC A</v>
      </c>
      <c r="AH211" s="38">
        <f>IF(LEFT(TCOMP[[#This Row],[PV2]],2)="NC",-TCOMP[[#This Row],[CRED FISC COMPUTABLE]]/100,TCOMP[[#This Row],[CRED FISC COMPUTABLE]]/100)</f>
        <v>210</v>
      </c>
      <c r="AI211" s="39">
        <f>IF(LEFT(TCOMP[[#This Row],[PV2]],2)="NC",-TCOMP[[#This Row],[TOTAL]]/100,TCOMP[[#This Row],[TOTAL]]/100)</f>
        <v>1232</v>
      </c>
    </row>
    <row r="212" spans="1:35" x14ac:dyDescent="0.2">
      <c r="A212" s="48">
        <v>208</v>
      </c>
      <c r="B212" s="19">
        <f>IF(COUNTIF(ERROR1[NUM],TCOMP[[#This Row],[UBIC]])&gt;0,1,0)+IF(COUNTIF(ERROR3[NUM],TCOMP[[#This Row],[UBIC]])&gt;0,1,0)*10</f>
        <v>0</v>
      </c>
      <c r="C212" s="19">
        <f>COUNTIFS(TALIC[TIPO2],TCOMP[[#This Row],[TIPO4]],TALIC[PV],TCOMP[[#This Row],[PV]],TALIC[NUM],TCOMP[[#This Row],[NUM]],TALIC[IDENT VEND],TCOMP[[#This Row],[DOC o CUIT]],TALIC[ERR],"&gt;1")</f>
        <v>0</v>
      </c>
      <c r="D212" s="42" t="s">
        <v>1528</v>
      </c>
      <c r="E212" s="14" t="str">
        <f>MID($D212,SUM($D$1:D$1),E$1)</f>
        <v>20200514</v>
      </c>
      <c r="F212" s="14" t="str">
        <f>MID($D212,SUM($D$1:E$1),F$1)</f>
        <v>001</v>
      </c>
      <c r="G212" s="25" t="str">
        <f>VLOOKUP(TCOMP[[#This Row],[TIPO4]],TIPOFACT[],3,0)</f>
        <v>FC A</v>
      </c>
      <c r="H212" s="14" t="str">
        <f>MID($D212,SUM($D$1:F$1),H$1)</f>
        <v>00001</v>
      </c>
      <c r="I212" s="14" t="str">
        <f>MID($D212,SUM($D$1:H$1),I$1)</f>
        <v>00000000000000999999</v>
      </c>
      <c r="J212" s="14" t="str">
        <f>MID($D212,SUM($D$1:I$1),J$1)</f>
        <v xml:space="preserve">                </v>
      </c>
      <c r="K212" s="14" t="str">
        <f>MID($D212,SUM($D$1:J$1),K$1)</f>
        <v>80</v>
      </c>
      <c r="L212" s="14" t="str">
        <f>MID($D212,SUM($D$1:K$1),L$1)</f>
        <v>00000000099999999999</v>
      </c>
      <c r="M212" s="14" t="str">
        <f>MID($D212,SUM($D$1:L$1),M$1)</f>
        <v xml:space="preserve">                        Prueba</v>
      </c>
      <c r="N212" s="14" t="str">
        <f>MID($D212,SUM($D$1:M$1),N$1)</f>
        <v>000000000123200</v>
      </c>
      <c r="O212" s="14" t="str">
        <f>MID($D212,SUM($D$1:N$1),O$1)</f>
        <v>000000000002200</v>
      </c>
      <c r="P212" s="29" t="str">
        <f>MID($D212,SUM($D$1:O$1),P$1)</f>
        <v>000000000000000</v>
      </c>
      <c r="Q212" s="29" t="str">
        <f>MID($D212,SUM($D$1:P$1),Q$1)</f>
        <v>000000000000000</v>
      </c>
      <c r="R212" s="29" t="str">
        <f>MID($D212,SUM($D$1:Q$1),R$1)</f>
        <v>000000000000000</v>
      </c>
      <c r="S212" s="29" t="str">
        <f>MID($D212,SUM($D$1:R$1),S$1)</f>
        <v>000000000000000</v>
      </c>
      <c r="T212" s="14" t="str">
        <f>MID($D212,SUM($D$1:S$1),T$1)</f>
        <v>000000000000000</v>
      </c>
      <c r="U212" s="29" t="str">
        <f>MID($D212,SUM($D$1:T$1),U$1)</f>
        <v>000000000000000</v>
      </c>
      <c r="V212" s="14" t="str">
        <f>MID($D212,SUM($D$1:U$1),V$1)</f>
        <v>PES</v>
      </c>
      <c r="W212" s="14" t="str">
        <f>MID($D212,SUM($D$1:V$1),W$1)</f>
        <v>0001000000</v>
      </c>
      <c r="X212" s="14" t="str">
        <f>MID($D212,SUM($D$1:W$1),X$1)</f>
        <v>1</v>
      </c>
      <c r="Y212" s="14" t="str">
        <f>MID($D212,SUM($D$1:X$1),Y$1)</f>
        <v>0</v>
      </c>
      <c r="Z212" s="14" t="str">
        <f>MID($D212,SUM($D$1:Y$1),Z$1)</f>
        <v>000000000021000</v>
      </c>
      <c r="AA212" s="34" t="str">
        <f>MID($D212,SUM($D$1:Z$1),AA$1)</f>
        <v>000000000000000</v>
      </c>
      <c r="AB212" s="14" t="str">
        <f>MID($D212,SUM($D$1:AA$1),AB$1)</f>
        <v>00000000000</v>
      </c>
      <c r="AC212" s="14" t="str">
        <f>MID($D212,SUM($D$1:AB$1),AC$1)</f>
        <v xml:space="preserve">                              </v>
      </c>
      <c r="AD212" s="14" t="str">
        <f>MID($D212,SUM($D$1:AC$1),AD$1)</f>
        <v>000000000000000</v>
      </c>
      <c r="AE212" s="55"/>
      <c r="AF212" s="58" t="str">
        <f>IF(ISBLANK(AE212),TCOMP[[#This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12" s="38" t="str">
        <f>TCOMP[[#This Row],[TIPO5]]</f>
        <v>FC A</v>
      </c>
      <c r="AH212" s="38">
        <f>IF(LEFT(TCOMP[[#This Row],[PV2]],2)="NC",-TCOMP[[#This Row],[CRED FISC COMPUTABLE]]/100,TCOMP[[#This Row],[CRED FISC COMPUTABLE]]/100)</f>
        <v>210</v>
      </c>
      <c r="AI212" s="39">
        <f>IF(LEFT(TCOMP[[#This Row],[PV2]],2)="NC",-TCOMP[[#This Row],[TOTAL]]/100,TCOMP[[#This Row],[TOTAL]]/100)</f>
        <v>1232</v>
      </c>
    </row>
    <row r="213" spans="1:35" x14ac:dyDescent="0.2">
      <c r="A213" s="48">
        <v>209</v>
      </c>
      <c r="B213" s="19">
        <f>IF(COUNTIF(ERROR1[NUM],TCOMP[[#This Row],[UBIC]])&gt;0,1,0)+IF(COUNTIF(ERROR3[NUM],TCOMP[[#This Row],[UBIC]])&gt;0,1,0)*10</f>
        <v>0</v>
      </c>
      <c r="C213" s="19">
        <f>COUNTIFS(TALIC[TIPO2],TCOMP[[#This Row],[TIPO4]],TALIC[PV],TCOMP[[#This Row],[PV]],TALIC[NUM],TCOMP[[#This Row],[NUM]],TALIC[IDENT VEND],TCOMP[[#This Row],[DOC o CUIT]],TALIC[ERR],"&gt;1")</f>
        <v>0</v>
      </c>
      <c r="D213" s="42" t="s">
        <v>1528</v>
      </c>
      <c r="E213" s="14" t="str">
        <f>MID($D213,SUM($D$1:D$1),E$1)</f>
        <v>20200514</v>
      </c>
      <c r="F213" s="14" t="str">
        <f>MID($D213,SUM($D$1:E$1),F$1)</f>
        <v>001</v>
      </c>
      <c r="G213" s="25" t="str">
        <f>VLOOKUP(TCOMP[[#This Row],[TIPO4]],TIPOFACT[],3,0)</f>
        <v>FC A</v>
      </c>
      <c r="H213" s="14" t="str">
        <f>MID($D213,SUM($D$1:F$1),H$1)</f>
        <v>00001</v>
      </c>
      <c r="I213" s="14" t="str">
        <f>MID($D213,SUM($D$1:H$1),I$1)</f>
        <v>00000000000000999999</v>
      </c>
      <c r="J213" s="14" t="str">
        <f>MID($D213,SUM($D$1:I$1),J$1)</f>
        <v xml:space="preserve">                </v>
      </c>
      <c r="K213" s="14" t="str">
        <f>MID($D213,SUM($D$1:J$1),K$1)</f>
        <v>80</v>
      </c>
      <c r="L213" s="14" t="str">
        <f>MID($D213,SUM($D$1:K$1),L$1)</f>
        <v>00000000099999999999</v>
      </c>
      <c r="M213" s="14" t="str">
        <f>MID($D213,SUM($D$1:L$1),M$1)</f>
        <v xml:space="preserve">                        Prueba</v>
      </c>
      <c r="N213" s="14" t="str">
        <f>MID($D213,SUM($D$1:M$1),N$1)</f>
        <v>000000000123200</v>
      </c>
      <c r="O213" s="14" t="str">
        <f>MID($D213,SUM($D$1:N$1),O$1)</f>
        <v>000000000002200</v>
      </c>
      <c r="P213" s="29" t="str">
        <f>MID($D213,SUM($D$1:O$1),P$1)</f>
        <v>000000000000000</v>
      </c>
      <c r="Q213" s="29" t="str">
        <f>MID($D213,SUM($D$1:P$1),Q$1)</f>
        <v>000000000000000</v>
      </c>
      <c r="R213" s="29" t="str">
        <f>MID($D213,SUM($D$1:Q$1),R$1)</f>
        <v>000000000000000</v>
      </c>
      <c r="S213" s="29" t="str">
        <f>MID($D213,SUM($D$1:R$1),S$1)</f>
        <v>000000000000000</v>
      </c>
      <c r="T213" s="14" t="str">
        <f>MID($D213,SUM($D$1:S$1),T$1)</f>
        <v>000000000000000</v>
      </c>
      <c r="U213" s="29" t="str">
        <f>MID($D213,SUM($D$1:T$1),U$1)</f>
        <v>000000000000000</v>
      </c>
      <c r="V213" s="14" t="str">
        <f>MID($D213,SUM($D$1:U$1),V$1)</f>
        <v>PES</v>
      </c>
      <c r="W213" s="14" t="str">
        <f>MID($D213,SUM($D$1:V$1),W$1)</f>
        <v>0001000000</v>
      </c>
      <c r="X213" s="14" t="str">
        <f>MID($D213,SUM($D$1:W$1),X$1)</f>
        <v>1</v>
      </c>
      <c r="Y213" s="14" t="str">
        <f>MID($D213,SUM($D$1:X$1),Y$1)</f>
        <v>0</v>
      </c>
      <c r="Z213" s="14" t="str">
        <f>MID($D213,SUM($D$1:Y$1),Z$1)</f>
        <v>000000000021000</v>
      </c>
      <c r="AA213" s="34" t="str">
        <f>MID($D213,SUM($D$1:Z$1),AA$1)</f>
        <v>000000000000000</v>
      </c>
      <c r="AB213" s="14" t="str">
        <f>MID($D213,SUM($D$1:AA$1),AB$1)</f>
        <v>00000000000</v>
      </c>
      <c r="AC213" s="14" t="str">
        <f>MID($D213,SUM($D$1:AB$1),AC$1)</f>
        <v xml:space="preserve">                              </v>
      </c>
      <c r="AD213" s="14" t="str">
        <f>MID($D213,SUM($D$1:AC$1),AD$1)</f>
        <v>000000000000000</v>
      </c>
      <c r="AE213" s="55"/>
      <c r="AF213" s="58" t="str">
        <f>IF(ISBLANK(AE213),TCOMP[[#This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13" s="38" t="str">
        <f>TCOMP[[#This Row],[TIPO5]]</f>
        <v>FC A</v>
      </c>
      <c r="AH213" s="38">
        <f>IF(LEFT(TCOMP[[#This Row],[PV2]],2)="NC",-TCOMP[[#This Row],[CRED FISC COMPUTABLE]]/100,TCOMP[[#This Row],[CRED FISC COMPUTABLE]]/100)</f>
        <v>210</v>
      </c>
      <c r="AI213" s="39">
        <f>IF(LEFT(TCOMP[[#This Row],[PV2]],2)="NC",-TCOMP[[#This Row],[TOTAL]]/100,TCOMP[[#This Row],[TOTAL]]/100)</f>
        <v>1232</v>
      </c>
    </row>
    <row r="214" spans="1:35" x14ac:dyDescent="0.2">
      <c r="A214" s="48">
        <v>210</v>
      </c>
      <c r="B214" s="19">
        <f>IF(COUNTIF(ERROR1[NUM],TCOMP[[#This Row],[UBIC]])&gt;0,1,0)+IF(COUNTIF(ERROR3[NUM],TCOMP[[#This Row],[UBIC]])&gt;0,1,0)*10</f>
        <v>0</v>
      </c>
      <c r="C214" s="19">
        <f>COUNTIFS(TALIC[TIPO2],TCOMP[[#This Row],[TIPO4]],TALIC[PV],TCOMP[[#This Row],[PV]],TALIC[NUM],TCOMP[[#This Row],[NUM]],TALIC[IDENT VEND],TCOMP[[#This Row],[DOC o CUIT]],TALIC[ERR],"&gt;1")</f>
        <v>0</v>
      </c>
      <c r="D214" s="42" t="s">
        <v>1528</v>
      </c>
      <c r="E214" s="14" t="str">
        <f>MID($D214,SUM($D$1:D$1),E$1)</f>
        <v>20200514</v>
      </c>
      <c r="F214" s="14" t="str">
        <f>MID($D214,SUM($D$1:E$1),F$1)</f>
        <v>001</v>
      </c>
      <c r="G214" s="25" t="str">
        <f>VLOOKUP(TCOMP[[#This Row],[TIPO4]],TIPOFACT[],3,0)</f>
        <v>FC A</v>
      </c>
      <c r="H214" s="14" t="str">
        <f>MID($D214,SUM($D$1:F$1),H$1)</f>
        <v>00001</v>
      </c>
      <c r="I214" s="14" t="str">
        <f>MID($D214,SUM($D$1:H$1),I$1)</f>
        <v>00000000000000999999</v>
      </c>
      <c r="J214" s="14" t="str">
        <f>MID($D214,SUM($D$1:I$1),J$1)</f>
        <v xml:space="preserve">                </v>
      </c>
      <c r="K214" s="14" t="str">
        <f>MID($D214,SUM($D$1:J$1),K$1)</f>
        <v>80</v>
      </c>
      <c r="L214" s="14" t="str">
        <f>MID($D214,SUM($D$1:K$1),L$1)</f>
        <v>00000000099999999999</v>
      </c>
      <c r="M214" s="14" t="str">
        <f>MID($D214,SUM($D$1:L$1),M$1)</f>
        <v xml:space="preserve">                        Prueba</v>
      </c>
      <c r="N214" s="14" t="str">
        <f>MID($D214,SUM($D$1:M$1),N$1)</f>
        <v>000000000123200</v>
      </c>
      <c r="O214" s="14" t="str">
        <f>MID($D214,SUM($D$1:N$1),O$1)</f>
        <v>000000000002200</v>
      </c>
      <c r="P214" s="29" t="str">
        <f>MID($D214,SUM($D$1:O$1),P$1)</f>
        <v>000000000000000</v>
      </c>
      <c r="Q214" s="29" t="str">
        <f>MID($D214,SUM($D$1:P$1),Q$1)</f>
        <v>000000000000000</v>
      </c>
      <c r="R214" s="29" t="str">
        <f>MID($D214,SUM($D$1:Q$1),R$1)</f>
        <v>000000000000000</v>
      </c>
      <c r="S214" s="29" t="str">
        <f>MID($D214,SUM($D$1:R$1),S$1)</f>
        <v>000000000000000</v>
      </c>
      <c r="T214" s="14" t="str">
        <f>MID($D214,SUM($D$1:S$1),T$1)</f>
        <v>000000000000000</v>
      </c>
      <c r="U214" s="29" t="str">
        <f>MID($D214,SUM($D$1:T$1),U$1)</f>
        <v>000000000000000</v>
      </c>
      <c r="V214" s="14" t="str">
        <f>MID($D214,SUM($D$1:U$1),V$1)</f>
        <v>PES</v>
      </c>
      <c r="W214" s="14" t="str">
        <f>MID($D214,SUM($D$1:V$1),W$1)</f>
        <v>0001000000</v>
      </c>
      <c r="X214" s="14" t="str">
        <f>MID($D214,SUM($D$1:W$1),X$1)</f>
        <v>1</v>
      </c>
      <c r="Y214" s="14" t="str">
        <f>MID($D214,SUM($D$1:X$1),Y$1)</f>
        <v>0</v>
      </c>
      <c r="Z214" s="14" t="str">
        <f>MID($D214,SUM($D$1:Y$1),Z$1)</f>
        <v>000000000021000</v>
      </c>
      <c r="AA214" s="34" t="str">
        <f>MID($D214,SUM($D$1:Z$1),AA$1)</f>
        <v>000000000000000</v>
      </c>
      <c r="AB214" s="14" t="str">
        <f>MID($D214,SUM($D$1:AA$1),AB$1)</f>
        <v>00000000000</v>
      </c>
      <c r="AC214" s="14" t="str">
        <f>MID($D214,SUM($D$1:AB$1),AC$1)</f>
        <v xml:space="preserve">                              </v>
      </c>
      <c r="AD214" s="14" t="str">
        <f>MID($D214,SUM($D$1:AC$1),AD$1)</f>
        <v>000000000000000</v>
      </c>
      <c r="AE214" s="55"/>
      <c r="AF214" s="58" t="str">
        <f>IF(ISBLANK(AE214),TCOMP[[#This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14" s="38" t="str">
        <f>TCOMP[[#This Row],[TIPO5]]</f>
        <v>FC A</v>
      </c>
      <c r="AH214" s="38">
        <f>IF(LEFT(TCOMP[[#This Row],[PV2]],2)="NC",-TCOMP[[#This Row],[CRED FISC COMPUTABLE]]/100,TCOMP[[#This Row],[CRED FISC COMPUTABLE]]/100)</f>
        <v>210</v>
      </c>
      <c r="AI214" s="39">
        <f>IF(LEFT(TCOMP[[#This Row],[PV2]],2)="NC",-TCOMP[[#This Row],[TOTAL]]/100,TCOMP[[#This Row],[TOTAL]]/100)</f>
        <v>1232</v>
      </c>
    </row>
    <row r="215" spans="1:35" x14ac:dyDescent="0.2">
      <c r="A215" s="48">
        <v>211</v>
      </c>
      <c r="B215" s="19">
        <f>IF(COUNTIF(ERROR1[NUM],TCOMP[[#This Row],[UBIC]])&gt;0,1,0)+IF(COUNTIF(ERROR3[NUM],TCOMP[[#This Row],[UBIC]])&gt;0,1,0)*10</f>
        <v>0</v>
      </c>
      <c r="C215" s="19">
        <f>COUNTIFS(TALIC[TIPO2],TCOMP[[#This Row],[TIPO4]],TALIC[PV],TCOMP[[#This Row],[PV]],TALIC[NUM],TCOMP[[#This Row],[NUM]],TALIC[IDENT VEND],TCOMP[[#This Row],[DOC o CUIT]],TALIC[ERR],"&gt;1")</f>
        <v>0</v>
      </c>
      <c r="D215" s="42" t="s">
        <v>1528</v>
      </c>
      <c r="E215" s="14" t="str">
        <f>MID($D215,SUM($D$1:D$1),E$1)</f>
        <v>20200514</v>
      </c>
      <c r="F215" s="14" t="str">
        <f>MID($D215,SUM($D$1:E$1),F$1)</f>
        <v>001</v>
      </c>
      <c r="G215" s="25" t="str">
        <f>VLOOKUP(TCOMP[[#This Row],[TIPO4]],TIPOFACT[],3,0)</f>
        <v>FC A</v>
      </c>
      <c r="H215" s="14" t="str">
        <f>MID($D215,SUM($D$1:F$1),H$1)</f>
        <v>00001</v>
      </c>
      <c r="I215" s="14" t="str">
        <f>MID($D215,SUM($D$1:H$1),I$1)</f>
        <v>00000000000000999999</v>
      </c>
      <c r="J215" s="14" t="str">
        <f>MID($D215,SUM($D$1:I$1),J$1)</f>
        <v xml:space="preserve">                </v>
      </c>
      <c r="K215" s="14" t="str">
        <f>MID($D215,SUM($D$1:J$1),K$1)</f>
        <v>80</v>
      </c>
      <c r="L215" s="14" t="str">
        <f>MID($D215,SUM($D$1:K$1),L$1)</f>
        <v>00000000099999999999</v>
      </c>
      <c r="M215" s="14" t="str">
        <f>MID($D215,SUM($D$1:L$1),M$1)</f>
        <v xml:space="preserve">                        Prueba</v>
      </c>
      <c r="N215" s="14" t="str">
        <f>MID($D215,SUM($D$1:M$1),N$1)</f>
        <v>000000000123200</v>
      </c>
      <c r="O215" s="14" t="str">
        <f>MID($D215,SUM($D$1:N$1),O$1)</f>
        <v>000000000002200</v>
      </c>
      <c r="P215" s="29" t="str">
        <f>MID($D215,SUM($D$1:O$1),P$1)</f>
        <v>000000000000000</v>
      </c>
      <c r="Q215" s="29" t="str">
        <f>MID($D215,SUM($D$1:P$1),Q$1)</f>
        <v>000000000000000</v>
      </c>
      <c r="R215" s="29" t="str">
        <f>MID($D215,SUM($D$1:Q$1),R$1)</f>
        <v>000000000000000</v>
      </c>
      <c r="S215" s="29" t="str">
        <f>MID($D215,SUM($D$1:R$1),S$1)</f>
        <v>000000000000000</v>
      </c>
      <c r="T215" s="14" t="str">
        <f>MID($D215,SUM($D$1:S$1),T$1)</f>
        <v>000000000000000</v>
      </c>
      <c r="U215" s="29" t="str">
        <f>MID($D215,SUM($D$1:T$1),U$1)</f>
        <v>000000000000000</v>
      </c>
      <c r="V215" s="14" t="str">
        <f>MID($D215,SUM($D$1:U$1),V$1)</f>
        <v>PES</v>
      </c>
      <c r="W215" s="14" t="str">
        <f>MID($D215,SUM($D$1:V$1),W$1)</f>
        <v>0001000000</v>
      </c>
      <c r="X215" s="14" t="str">
        <f>MID($D215,SUM($D$1:W$1),X$1)</f>
        <v>1</v>
      </c>
      <c r="Y215" s="14" t="str">
        <f>MID($D215,SUM($D$1:X$1),Y$1)</f>
        <v>0</v>
      </c>
      <c r="Z215" s="14" t="str">
        <f>MID($D215,SUM($D$1:Y$1),Z$1)</f>
        <v>000000000021000</v>
      </c>
      <c r="AA215" s="34" t="str">
        <f>MID($D215,SUM($D$1:Z$1),AA$1)</f>
        <v>000000000000000</v>
      </c>
      <c r="AB215" s="14" t="str">
        <f>MID($D215,SUM($D$1:AA$1),AB$1)</f>
        <v>00000000000</v>
      </c>
      <c r="AC215" s="14" t="str">
        <f>MID($D215,SUM($D$1:AB$1),AC$1)</f>
        <v xml:space="preserve">                              </v>
      </c>
      <c r="AD215" s="14" t="str">
        <f>MID($D215,SUM($D$1:AC$1),AD$1)</f>
        <v>000000000000000</v>
      </c>
      <c r="AE215" s="55"/>
      <c r="AF215" s="58" t="str">
        <f>IF(ISBLANK(AE215),TCOMP[[#This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15" s="38" t="str">
        <f>TCOMP[[#This Row],[TIPO5]]</f>
        <v>FC A</v>
      </c>
      <c r="AH215" s="38">
        <f>IF(LEFT(TCOMP[[#This Row],[PV2]],2)="NC",-TCOMP[[#This Row],[CRED FISC COMPUTABLE]]/100,TCOMP[[#This Row],[CRED FISC COMPUTABLE]]/100)</f>
        <v>210</v>
      </c>
      <c r="AI215" s="39">
        <f>IF(LEFT(TCOMP[[#This Row],[PV2]],2)="NC",-TCOMP[[#This Row],[TOTAL]]/100,TCOMP[[#This Row],[TOTAL]]/100)</f>
        <v>1232</v>
      </c>
    </row>
    <row r="216" spans="1:35" x14ac:dyDescent="0.2">
      <c r="A216" s="48">
        <v>212</v>
      </c>
      <c r="B216" s="19">
        <f>IF(COUNTIF(ERROR1[NUM],TCOMP[[#This Row],[UBIC]])&gt;0,1,0)+IF(COUNTIF(ERROR3[NUM],TCOMP[[#This Row],[UBIC]])&gt;0,1,0)*10</f>
        <v>0</v>
      </c>
      <c r="C216" s="19">
        <f>COUNTIFS(TALIC[TIPO2],TCOMP[[#This Row],[TIPO4]],TALIC[PV],TCOMP[[#This Row],[PV]],TALIC[NUM],TCOMP[[#This Row],[NUM]],TALIC[IDENT VEND],TCOMP[[#This Row],[DOC o CUIT]],TALIC[ERR],"&gt;1")</f>
        <v>0</v>
      </c>
      <c r="D216" s="42" t="s">
        <v>1528</v>
      </c>
      <c r="E216" s="14" t="str">
        <f>MID($D216,SUM($D$1:D$1),E$1)</f>
        <v>20200514</v>
      </c>
      <c r="F216" s="14" t="str">
        <f>MID($D216,SUM($D$1:E$1),F$1)</f>
        <v>001</v>
      </c>
      <c r="G216" s="25" t="str">
        <f>VLOOKUP(TCOMP[[#This Row],[TIPO4]],TIPOFACT[],3,0)</f>
        <v>FC A</v>
      </c>
      <c r="H216" s="14" t="str">
        <f>MID($D216,SUM($D$1:F$1),H$1)</f>
        <v>00001</v>
      </c>
      <c r="I216" s="14" t="str">
        <f>MID($D216,SUM($D$1:H$1),I$1)</f>
        <v>00000000000000999999</v>
      </c>
      <c r="J216" s="14" t="str">
        <f>MID($D216,SUM($D$1:I$1),J$1)</f>
        <v xml:space="preserve">                </v>
      </c>
      <c r="K216" s="14" t="str">
        <f>MID($D216,SUM($D$1:J$1),K$1)</f>
        <v>80</v>
      </c>
      <c r="L216" s="14" t="str">
        <f>MID($D216,SUM($D$1:K$1),L$1)</f>
        <v>00000000099999999999</v>
      </c>
      <c r="M216" s="14" t="str">
        <f>MID($D216,SUM($D$1:L$1),M$1)</f>
        <v xml:space="preserve">                        Prueba</v>
      </c>
      <c r="N216" s="14" t="str">
        <f>MID($D216,SUM($D$1:M$1),N$1)</f>
        <v>000000000123200</v>
      </c>
      <c r="O216" s="14" t="str">
        <f>MID($D216,SUM($D$1:N$1),O$1)</f>
        <v>000000000002200</v>
      </c>
      <c r="P216" s="29" t="str">
        <f>MID($D216,SUM($D$1:O$1),P$1)</f>
        <v>000000000000000</v>
      </c>
      <c r="Q216" s="29" t="str">
        <f>MID($D216,SUM($D$1:P$1),Q$1)</f>
        <v>000000000000000</v>
      </c>
      <c r="R216" s="29" t="str">
        <f>MID($D216,SUM($D$1:Q$1),R$1)</f>
        <v>000000000000000</v>
      </c>
      <c r="S216" s="29" t="str">
        <f>MID($D216,SUM($D$1:R$1),S$1)</f>
        <v>000000000000000</v>
      </c>
      <c r="T216" s="14" t="str">
        <f>MID($D216,SUM($D$1:S$1),T$1)</f>
        <v>000000000000000</v>
      </c>
      <c r="U216" s="29" t="str">
        <f>MID($D216,SUM($D$1:T$1),U$1)</f>
        <v>000000000000000</v>
      </c>
      <c r="V216" s="14" t="str">
        <f>MID($D216,SUM($D$1:U$1),V$1)</f>
        <v>PES</v>
      </c>
      <c r="W216" s="14" t="str">
        <f>MID($D216,SUM($D$1:V$1),W$1)</f>
        <v>0001000000</v>
      </c>
      <c r="X216" s="14" t="str">
        <f>MID($D216,SUM($D$1:W$1),X$1)</f>
        <v>1</v>
      </c>
      <c r="Y216" s="14" t="str">
        <f>MID($D216,SUM($D$1:X$1),Y$1)</f>
        <v>0</v>
      </c>
      <c r="Z216" s="14" t="str">
        <f>MID($D216,SUM($D$1:Y$1),Z$1)</f>
        <v>000000000021000</v>
      </c>
      <c r="AA216" s="34" t="str">
        <f>MID($D216,SUM($D$1:Z$1),AA$1)</f>
        <v>000000000000000</v>
      </c>
      <c r="AB216" s="14" t="str">
        <f>MID($D216,SUM($D$1:AA$1),AB$1)</f>
        <v>00000000000</v>
      </c>
      <c r="AC216" s="14" t="str">
        <f>MID($D216,SUM($D$1:AB$1),AC$1)</f>
        <v xml:space="preserve">                              </v>
      </c>
      <c r="AD216" s="14" t="str">
        <f>MID($D216,SUM($D$1:AC$1),AD$1)</f>
        <v>000000000000000</v>
      </c>
      <c r="AE216" s="55"/>
      <c r="AF216" s="58" t="str">
        <f>IF(ISBLANK(AE216),TCOMP[[#This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16" s="38" t="str">
        <f>TCOMP[[#This Row],[TIPO5]]</f>
        <v>FC A</v>
      </c>
      <c r="AH216" s="38">
        <f>IF(LEFT(TCOMP[[#This Row],[PV2]],2)="NC",-TCOMP[[#This Row],[CRED FISC COMPUTABLE]]/100,TCOMP[[#This Row],[CRED FISC COMPUTABLE]]/100)</f>
        <v>210</v>
      </c>
      <c r="AI216" s="39">
        <f>IF(LEFT(TCOMP[[#This Row],[PV2]],2)="NC",-TCOMP[[#This Row],[TOTAL]]/100,TCOMP[[#This Row],[TOTAL]]/100)</f>
        <v>1232</v>
      </c>
    </row>
    <row r="217" spans="1:35" x14ac:dyDescent="0.2">
      <c r="A217" s="48">
        <v>213</v>
      </c>
      <c r="B217" s="19">
        <f>IF(COUNTIF(ERROR1[NUM],TCOMP[[#This Row],[UBIC]])&gt;0,1,0)+IF(COUNTIF(ERROR3[NUM],TCOMP[[#This Row],[UBIC]])&gt;0,1,0)*10</f>
        <v>0</v>
      </c>
      <c r="C217" s="19">
        <f>COUNTIFS(TALIC[TIPO2],TCOMP[[#This Row],[TIPO4]],TALIC[PV],TCOMP[[#This Row],[PV]],TALIC[NUM],TCOMP[[#This Row],[NUM]],TALIC[IDENT VEND],TCOMP[[#This Row],[DOC o CUIT]],TALIC[ERR],"&gt;1")</f>
        <v>0</v>
      </c>
      <c r="D217" s="42" t="s">
        <v>1528</v>
      </c>
      <c r="E217" s="14" t="str">
        <f>MID($D217,SUM($D$1:D$1),E$1)</f>
        <v>20200514</v>
      </c>
      <c r="F217" s="14" t="str">
        <f>MID($D217,SUM($D$1:E$1),F$1)</f>
        <v>001</v>
      </c>
      <c r="G217" s="25" t="str">
        <f>VLOOKUP(TCOMP[[#This Row],[TIPO4]],TIPOFACT[],3,0)</f>
        <v>FC A</v>
      </c>
      <c r="H217" s="14" t="str">
        <f>MID($D217,SUM($D$1:F$1),H$1)</f>
        <v>00001</v>
      </c>
      <c r="I217" s="14" t="str">
        <f>MID($D217,SUM($D$1:H$1),I$1)</f>
        <v>00000000000000999999</v>
      </c>
      <c r="J217" s="14" t="str">
        <f>MID($D217,SUM($D$1:I$1),J$1)</f>
        <v xml:space="preserve">                </v>
      </c>
      <c r="K217" s="14" t="str">
        <f>MID($D217,SUM($D$1:J$1),K$1)</f>
        <v>80</v>
      </c>
      <c r="L217" s="14" t="str">
        <f>MID($D217,SUM($D$1:K$1),L$1)</f>
        <v>00000000099999999999</v>
      </c>
      <c r="M217" s="14" t="str">
        <f>MID($D217,SUM($D$1:L$1),M$1)</f>
        <v xml:space="preserve">                        Prueba</v>
      </c>
      <c r="N217" s="14" t="str">
        <f>MID($D217,SUM($D$1:M$1),N$1)</f>
        <v>000000000123200</v>
      </c>
      <c r="O217" s="14" t="str">
        <f>MID($D217,SUM($D$1:N$1),O$1)</f>
        <v>000000000002200</v>
      </c>
      <c r="P217" s="29" t="str">
        <f>MID($D217,SUM($D$1:O$1),P$1)</f>
        <v>000000000000000</v>
      </c>
      <c r="Q217" s="29" t="str">
        <f>MID($D217,SUM($D$1:P$1),Q$1)</f>
        <v>000000000000000</v>
      </c>
      <c r="R217" s="29" t="str">
        <f>MID($D217,SUM($D$1:Q$1),R$1)</f>
        <v>000000000000000</v>
      </c>
      <c r="S217" s="29" t="str">
        <f>MID($D217,SUM($D$1:R$1),S$1)</f>
        <v>000000000000000</v>
      </c>
      <c r="T217" s="14" t="str">
        <f>MID($D217,SUM($D$1:S$1),T$1)</f>
        <v>000000000000000</v>
      </c>
      <c r="U217" s="29" t="str">
        <f>MID($D217,SUM($D$1:T$1),U$1)</f>
        <v>000000000000000</v>
      </c>
      <c r="V217" s="14" t="str">
        <f>MID($D217,SUM($D$1:U$1),V$1)</f>
        <v>PES</v>
      </c>
      <c r="W217" s="14" t="str">
        <f>MID($D217,SUM($D$1:V$1),W$1)</f>
        <v>0001000000</v>
      </c>
      <c r="X217" s="14" t="str">
        <f>MID($D217,SUM($D$1:W$1),X$1)</f>
        <v>1</v>
      </c>
      <c r="Y217" s="14" t="str">
        <f>MID($D217,SUM($D$1:X$1),Y$1)</f>
        <v>0</v>
      </c>
      <c r="Z217" s="14" t="str">
        <f>MID($D217,SUM($D$1:Y$1),Z$1)</f>
        <v>000000000021000</v>
      </c>
      <c r="AA217" s="34" t="str">
        <f>MID($D217,SUM($D$1:Z$1),AA$1)</f>
        <v>000000000000000</v>
      </c>
      <c r="AB217" s="14" t="str">
        <f>MID($D217,SUM($D$1:AA$1),AB$1)</f>
        <v>00000000000</v>
      </c>
      <c r="AC217" s="14" t="str">
        <f>MID($D217,SUM($D$1:AB$1),AC$1)</f>
        <v xml:space="preserve">                              </v>
      </c>
      <c r="AD217" s="14" t="str">
        <f>MID($D217,SUM($D$1:AC$1),AD$1)</f>
        <v>000000000000000</v>
      </c>
      <c r="AE217" s="55"/>
      <c r="AF217" s="58" t="str">
        <f>IF(ISBLANK(AE217),TCOMP[[#This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17" s="38" t="str">
        <f>TCOMP[[#This Row],[TIPO5]]</f>
        <v>FC A</v>
      </c>
      <c r="AH217" s="38">
        <f>IF(LEFT(TCOMP[[#This Row],[PV2]],2)="NC",-TCOMP[[#This Row],[CRED FISC COMPUTABLE]]/100,TCOMP[[#This Row],[CRED FISC COMPUTABLE]]/100)</f>
        <v>210</v>
      </c>
      <c r="AI217" s="39">
        <f>IF(LEFT(TCOMP[[#This Row],[PV2]],2)="NC",-TCOMP[[#This Row],[TOTAL]]/100,TCOMP[[#This Row],[TOTAL]]/100)</f>
        <v>1232</v>
      </c>
    </row>
    <row r="218" spans="1:35" x14ac:dyDescent="0.2">
      <c r="A218" s="48">
        <v>214</v>
      </c>
      <c r="B218" s="19">
        <f>IF(COUNTIF(ERROR1[NUM],TCOMP[[#This Row],[UBIC]])&gt;0,1,0)+IF(COUNTIF(ERROR3[NUM],TCOMP[[#This Row],[UBIC]])&gt;0,1,0)*10</f>
        <v>0</v>
      </c>
      <c r="C218" s="19">
        <f>COUNTIFS(TALIC[TIPO2],TCOMP[[#This Row],[TIPO4]],TALIC[PV],TCOMP[[#This Row],[PV]],TALIC[NUM],TCOMP[[#This Row],[NUM]],TALIC[IDENT VEND],TCOMP[[#This Row],[DOC o CUIT]],TALIC[ERR],"&gt;1")</f>
        <v>0</v>
      </c>
      <c r="D218" s="42" t="s">
        <v>1528</v>
      </c>
      <c r="E218" s="14" t="str">
        <f>MID($D218,SUM($D$1:D$1),E$1)</f>
        <v>20200514</v>
      </c>
      <c r="F218" s="14" t="str">
        <f>MID($D218,SUM($D$1:E$1),F$1)</f>
        <v>001</v>
      </c>
      <c r="G218" s="25" t="str">
        <f>VLOOKUP(TCOMP[[#This Row],[TIPO4]],TIPOFACT[],3,0)</f>
        <v>FC A</v>
      </c>
      <c r="H218" s="14" t="str">
        <f>MID($D218,SUM($D$1:F$1),H$1)</f>
        <v>00001</v>
      </c>
      <c r="I218" s="14" t="str">
        <f>MID($D218,SUM($D$1:H$1),I$1)</f>
        <v>00000000000000999999</v>
      </c>
      <c r="J218" s="14" t="str">
        <f>MID($D218,SUM($D$1:I$1),J$1)</f>
        <v xml:space="preserve">                </v>
      </c>
      <c r="K218" s="14" t="str">
        <f>MID($D218,SUM($D$1:J$1),K$1)</f>
        <v>80</v>
      </c>
      <c r="L218" s="14" t="str">
        <f>MID($D218,SUM($D$1:K$1),L$1)</f>
        <v>00000000099999999999</v>
      </c>
      <c r="M218" s="14" t="str">
        <f>MID($D218,SUM($D$1:L$1),M$1)</f>
        <v xml:space="preserve">                        Prueba</v>
      </c>
      <c r="N218" s="14" t="str">
        <f>MID($D218,SUM($D$1:M$1),N$1)</f>
        <v>000000000123200</v>
      </c>
      <c r="O218" s="14" t="str">
        <f>MID($D218,SUM($D$1:N$1),O$1)</f>
        <v>000000000002200</v>
      </c>
      <c r="P218" s="29" t="str">
        <f>MID($D218,SUM($D$1:O$1),P$1)</f>
        <v>000000000000000</v>
      </c>
      <c r="Q218" s="29" t="str">
        <f>MID($D218,SUM($D$1:P$1),Q$1)</f>
        <v>000000000000000</v>
      </c>
      <c r="R218" s="29" t="str">
        <f>MID($D218,SUM($D$1:Q$1),R$1)</f>
        <v>000000000000000</v>
      </c>
      <c r="S218" s="29" t="str">
        <f>MID($D218,SUM($D$1:R$1),S$1)</f>
        <v>000000000000000</v>
      </c>
      <c r="T218" s="14" t="str">
        <f>MID($D218,SUM($D$1:S$1),T$1)</f>
        <v>000000000000000</v>
      </c>
      <c r="U218" s="29" t="str">
        <f>MID($D218,SUM($D$1:T$1),U$1)</f>
        <v>000000000000000</v>
      </c>
      <c r="V218" s="14" t="str">
        <f>MID($D218,SUM($D$1:U$1),V$1)</f>
        <v>PES</v>
      </c>
      <c r="W218" s="14" t="str">
        <f>MID($D218,SUM($D$1:V$1),W$1)</f>
        <v>0001000000</v>
      </c>
      <c r="X218" s="14" t="str">
        <f>MID($D218,SUM($D$1:W$1),X$1)</f>
        <v>1</v>
      </c>
      <c r="Y218" s="14" t="str">
        <f>MID($D218,SUM($D$1:X$1),Y$1)</f>
        <v>0</v>
      </c>
      <c r="Z218" s="14" t="str">
        <f>MID($D218,SUM($D$1:Y$1),Z$1)</f>
        <v>000000000021000</v>
      </c>
      <c r="AA218" s="34" t="str">
        <f>MID($D218,SUM($D$1:Z$1),AA$1)</f>
        <v>000000000000000</v>
      </c>
      <c r="AB218" s="14" t="str">
        <f>MID($D218,SUM($D$1:AA$1),AB$1)</f>
        <v>00000000000</v>
      </c>
      <c r="AC218" s="14" t="str">
        <f>MID($D218,SUM($D$1:AB$1),AC$1)</f>
        <v xml:space="preserve">                              </v>
      </c>
      <c r="AD218" s="14" t="str">
        <f>MID($D218,SUM($D$1:AC$1),AD$1)</f>
        <v>000000000000000</v>
      </c>
      <c r="AE218" s="55"/>
      <c r="AF218" s="58" t="str">
        <f>IF(ISBLANK(AE218),TCOMP[[#This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18" s="38" t="str">
        <f>TCOMP[[#This Row],[TIPO5]]</f>
        <v>FC A</v>
      </c>
      <c r="AH218" s="38">
        <f>IF(LEFT(TCOMP[[#This Row],[PV2]],2)="NC",-TCOMP[[#This Row],[CRED FISC COMPUTABLE]]/100,TCOMP[[#This Row],[CRED FISC COMPUTABLE]]/100)</f>
        <v>210</v>
      </c>
      <c r="AI218" s="39">
        <f>IF(LEFT(TCOMP[[#This Row],[PV2]],2)="NC",-TCOMP[[#This Row],[TOTAL]]/100,TCOMP[[#This Row],[TOTAL]]/100)</f>
        <v>1232</v>
      </c>
    </row>
    <row r="219" spans="1:35" x14ac:dyDescent="0.2">
      <c r="A219" s="48">
        <v>215</v>
      </c>
      <c r="B219" s="19">
        <f>IF(COUNTIF(ERROR1[NUM],TCOMP[[#This Row],[UBIC]])&gt;0,1,0)+IF(COUNTIF(ERROR3[NUM],TCOMP[[#This Row],[UBIC]])&gt;0,1,0)*10</f>
        <v>0</v>
      </c>
      <c r="C219" s="19">
        <f>COUNTIFS(TALIC[TIPO2],TCOMP[[#This Row],[TIPO4]],TALIC[PV],TCOMP[[#This Row],[PV]],TALIC[NUM],TCOMP[[#This Row],[NUM]],TALIC[IDENT VEND],TCOMP[[#This Row],[DOC o CUIT]],TALIC[ERR],"&gt;1")</f>
        <v>0</v>
      </c>
      <c r="D219" s="42" t="s">
        <v>1528</v>
      </c>
      <c r="E219" s="14" t="str">
        <f>MID($D219,SUM($D$1:D$1),E$1)</f>
        <v>20200514</v>
      </c>
      <c r="F219" s="14" t="str">
        <f>MID($D219,SUM($D$1:E$1),F$1)</f>
        <v>001</v>
      </c>
      <c r="G219" s="25" t="str">
        <f>VLOOKUP(TCOMP[[#This Row],[TIPO4]],TIPOFACT[],3,0)</f>
        <v>FC A</v>
      </c>
      <c r="H219" s="14" t="str">
        <f>MID($D219,SUM($D$1:F$1),H$1)</f>
        <v>00001</v>
      </c>
      <c r="I219" s="14" t="str">
        <f>MID($D219,SUM($D$1:H$1),I$1)</f>
        <v>00000000000000999999</v>
      </c>
      <c r="J219" s="14" t="str">
        <f>MID($D219,SUM($D$1:I$1),J$1)</f>
        <v xml:space="preserve">                </v>
      </c>
      <c r="K219" s="14" t="str">
        <f>MID($D219,SUM($D$1:J$1),K$1)</f>
        <v>80</v>
      </c>
      <c r="L219" s="14" t="str">
        <f>MID($D219,SUM($D$1:K$1),L$1)</f>
        <v>00000000099999999999</v>
      </c>
      <c r="M219" s="14" t="str">
        <f>MID($D219,SUM($D$1:L$1),M$1)</f>
        <v xml:space="preserve">                        Prueba</v>
      </c>
      <c r="N219" s="14" t="str">
        <f>MID($D219,SUM($D$1:M$1),N$1)</f>
        <v>000000000123200</v>
      </c>
      <c r="O219" s="14" t="str">
        <f>MID($D219,SUM($D$1:N$1),O$1)</f>
        <v>000000000002200</v>
      </c>
      <c r="P219" s="29" t="str">
        <f>MID($D219,SUM($D$1:O$1),P$1)</f>
        <v>000000000000000</v>
      </c>
      <c r="Q219" s="29" t="str">
        <f>MID($D219,SUM($D$1:P$1),Q$1)</f>
        <v>000000000000000</v>
      </c>
      <c r="R219" s="29" t="str">
        <f>MID($D219,SUM($D$1:Q$1),R$1)</f>
        <v>000000000000000</v>
      </c>
      <c r="S219" s="29" t="str">
        <f>MID($D219,SUM($D$1:R$1),S$1)</f>
        <v>000000000000000</v>
      </c>
      <c r="T219" s="14" t="str">
        <f>MID($D219,SUM($D$1:S$1),T$1)</f>
        <v>000000000000000</v>
      </c>
      <c r="U219" s="29" t="str">
        <f>MID($D219,SUM($D$1:T$1),U$1)</f>
        <v>000000000000000</v>
      </c>
      <c r="V219" s="14" t="str">
        <f>MID($D219,SUM($D$1:U$1),V$1)</f>
        <v>PES</v>
      </c>
      <c r="W219" s="14" t="str">
        <f>MID($D219,SUM($D$1:V$1),W$1)</f>
        <v>0001000000</v>
      </c>
      <c r="X219" s="14" t="str">
        <f>MID($D219,SUM($D$1:W$1),X$1)</f>
        <v>1</v>
      </c>
      <c r="Y219" s="14" t="str">
        <f>MID($D219,SUM($D$1:X$1),Y$1)</f>
        <v>0</v>
      </c>
      <c r="Z219" s="14" t="str">
        <f>MID($D219,SUM($D$1:Y$1),Z$1)</f>
        <v>000000000021000</v>
      </c>
      <c r="AA219" s="34" t="str">
        <f>MID($D219,SUM($D$1:Z$1),AA$1)</f>
        <v>000000000000000</v>
      </c>
      <c r="AB219" s="14" t="str">
        <f>MID($D219,SUM($D$1:AA$1),AB$1)</f>
        <v>00000000000</v>
      </c>
      <c r="AC219" s="14" t="str">
        <f>MID($D219,SUM($D$1:AB$1),AC$1)</f>
        <v xml:space="preserve">                              </v>
      </c>
      <c r="AD219" s="14" t="str">
        <f>MID($D219,SUM($D$1:AC$1),AD$1)</f>
        <v>000000000000000</v>
      </c>
      <c r="AE219" s="55"/>
      <c r="AF219" s="58" t="str">
        <f>IF(ISBLANK(AE219),TCOMP[[#This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19" s="38" t="str">
        <f>TCOMP[[#This Row],[TIPO5]]</f>
        <v>FC A</v>
      </c>
      <c r="AH219" s="38">
        <f>IF(LEFT(TCOMP[[#This Row],[PV2]],2)="NC",-TCOMP[[#This Row],[CRED FISC COMPUTABLE]]/100,TCOMP[[#This Row],[CRED FISC COMPUTABLE]]/100)</f>
        <v>210</v>
      </c>
      <c r="AI219" s="39">
        <f>IF(LEFT(TCOMP[[#This Row],[PV2]],2)="NC",-TCOMP[[#This Row],[TOTAL]]/100,TCOMP[[#This Row],[TOTAL]]/100)</f>
        <v>1232</v>
      </c>
    </row>
    <row r="220" spans="1:35" x14ac:dyDescent="0.2">
      <c r="A220" s="48">
        <v>216</v>
      </c>
      <c r="B220" s="19">
        <f>IF(COUNTIF(ERROR1[NUM],TCOMP[[#This Row],[UBIC]])&gt;0,1,0)+IF(COUNTIF(ERROR3[NUM],TCOMP[[#This Row],[UBIC]])&gt;0,1,0)*10</f>
        <v>0</v>
      </c>
      <c r="C220" s="19">
        <f>COUNTIFS(TALIC[TIPO2],TCOMP[[#This Row],[TIPO4]],TALIC[PV],TCOMP[[#This Row],[PV]],TALIC[NUM],TCOMP[[#This Row],[NUM]],TALIC[IDENT VEND],TCOMP[[#This Row],[DOC o CUIT]],TALIC[ERR],"&gt;1")</f>
        <v>0</v>
      </c>
      <c r="D220" s="42" t="s">
        <v>1528</v>
      </c>
      <c r="E220" s="14" t="str">
        <f>MID($D220,SUM($D$1:D$1),E$1)</f>
        <v>20200514</v>
      </c>
      <c r="F220" s="14" t="str">
        <f>MID($D220,SUM($D$1:E$1),F$1)</f>
        <v>001</v>
      </c>
      <c r="G220" s="25" t="str">
        <f>VLOOKUP(TCOMP[[#This Row],[TIPO4]],TIPOFACT[],3,0)</f>
        <v>FC A</v>
      </c>
      <c r="H220" s="14" t="str">
        <f>MID($D220,SUM($D$1:F$1),H$1)</f>
        <v>00001</v>
      </c>
      <c r="I220" s="14" t="str">
        <f>MID($D220,SUM($D$1:H$1),I$1)</f>
        <v>00000000000000999999</v>
      </c>
      <c r="J220" s="14" t="str">
        <f>MID($D220,SUM($D$1:I$1),J$1)</f>
        <v xml:space="preserve">                </v>
      </c>
      <c r="K220" s="14" t="str">
        <f>MID($D220,SUM($D$1:J$1),K$1)</f>
        <v>80</v>
      </c>
      <c r="L220" s="14" t="str">
        <f>MID($D220,SUM($D$1:K$1),L$1)</f>
        <v>00000000099999999999</v>
      </c>
      <c r="M220" s="14" t="str">
        <f>MID($D220,SUM($D$1:L$1),M$1)</f>
        <v xml:space="preserve">                        Prueba</v>
      </c>
      <c r="N220" s="14" t="str">
        <f>MID($D220,SUM($D$1:M$1),N$1)</f>
        <v>000000000123200</v>
      </c>
      <c r="O220" s="14" t="str">
        <f>MID($D220,SUM($D$1:N$1),O$1)</f>
        <v>000000000002200</v>
      </c>
      <c r="P220" s="29" t="str">
        <f>MID($D220,SUM($D$1:O$1),P$1)</f>
        <v>000000000000000</v>
      </c>
      <c r="Q220" s="29" t="str">
        <f>MID($D220,SUM($D$1:P$1),Q$1)</f>
        <v>000000000000000</v>
      </c>
      <c r="R220" s="29" t="str">
        <f>MID($D220,SUM($D$1:Q$1),R$1)</f>
        <v>000000000000000</v>
      </c>
      <c r="S220" s="29" t="str">
        <f>MID($D220,SUM($D$1:R$1),S$1)</f>
        <v>000000000000000</v>
      </c>
      <c r="T220" s="14" t="str">
        <f>MID($D220,SUM($D$1:S$1),T$1)</f>
        <v>000000000000000</v>
      </c>
      <c r="U220" s="29" t="str">
        <f>MID($D220,SUM($D$1:T$1),U$1)</f>
        <v>000000000000000</v>
      </c>
      <c r="V220" s="14" t="str">
        <f>MID($D220,SUM($D$1:U$1),V$1)</f>
        <v>PES</v>
      </c>
      <c r="W220" s="14" t="str">
        <f>MID($D220,SUM($D$1:V$1),W$1)</f>
        <v>0001000000</v>
      </c>
      <c r="X220" s="14" t="str">
        <f>MID($D220,SUM($D$1:W$1),X$1)</f>
        <v>1</v>
      </c>
      <c r="Y220" s="14" t="str">
        <f>MID($D220,SUM($D$1:X$1),Y$1)</f>
        <v>0</v>
      </c>
      <c r="Z220" s="14" t="str">
        <f>MID($D220,SUM($D$1:Y$1),Z$1)</f>
        <v>000000000021000</v>
      </c>
      <c r="AA220" s="34" t="str">
        <f>MID($D220,SUM($D$1:Z$1),AA$1)</f>
        <v>000000000000000</v>
      </c>
      <c r="AB220" s="14" t="str">
        <f>MID($D220,SUM($D$1:AA$1),AB$1)</f>
        <v>00000000000</v>
      </c>
      <c r="AC220" s="14" t="str">
        <f>MID($D220,SUM($D$1:AB$1),AC$1)</f>
        <v xml:space="preserve">                              </v>
      </c>
      <c r="AD220" s="14" t="str">
        <f>MID($D220,SUM($D$1:AC$1),AD$1)</f>
        <v>000000000000000</v>
      </c>
      <c r="AE220" s="55"/>
      <c r="AF220" s="58" t="str">
        <f>IF(ISBLANK(AE220),TCOMP[[#This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20" s="38" t="str">
        <f>TCOMP[[#This Row],[TIPO5]]</f>
        <v>FC A</v>
      </c>
      <c r="AH220" s="38">
        <f>IF(LEFT(TCOMP[[#This Row],[PV2]],2)="NC",-TCOMP[[#This Row],[CRED FISC COMPUTABLE]]/100,TCOMP[[#This Row],[CRED FISC COMPUTABLE]]/100)</f>
        <v>210</v>
      </c>
      <c r="AI220" s="39">
        <f>IF(LEFT(TCOMP[[#This Row],[PV2]],2)="NC",-TCOMP[[#This Row],[TOTAL]]/100,TCOMP[[#This Row],[TOTAL]]/100)</f>
        <v>1232</v>
      </c>
    </row>
    <row r="221" spans="1:35" x14ac:dyDescent="0.2">
      <c r="A221" s="48">
        <v>217</v>
      </c>
      <c r="B221" s="19">
        <f>IF(COUNTIF(ERROR1[NUM],TCOMP[[#This Row],[UBIC]])&gt;0,1,0)+IF(COUNTIF(ERROR3[NUM],TCOMP[[#This Row],[UBIC]])&gt;0,1,0)*10</f>
        <v>0</v>
      </c>
      <c r="C221" s="19">
        <f>COUNTIFS(TALIC[TIPO2],TCOMP[[#This Row],[TIPO4]],TALIC[PV],TCOMP[[#This Row],[PV]],TALIC[NUM],TCOMP[[#This Row],[NUM]],TALIC[IDENT VEND],TCOMP[[#This Row],[DOC o CUIT]],TALIC[ERR],"&gt;1")</f>
        <v>0</v>
      </c>
      <c r="D221" s="42" t="s">
        <v>1528</v>
      </c>
      <c r="E221" s="14" t="str">
        <f>MID($D221,SUM($D$1:D$1),E$1)</f>
        <v>20200514</v>
      </c>
      <c r="F221" s="14" t="str">
        <f>MID($D221,SUM($D$1:E$1),F$1)</f>
        <v>001</v>
      </c>
      <c r="G221" s="25" t="str">
        <f>VLOOKUP(TCOMP[[#This Row],[TIPO4]],TIPOFACT[],3,0)</f>
        <v>FC A</v>
      </c>
      <c r="H221" s="14" t="str">
        <f>MID($D221,SUM($D$1:F$1),H$1)</f>
        <v>00001</v>
      </c>
      <c r="I221" s="14" t="str">
        <f>MID($D221,SUM($D$1:H$1),I$1)</f>
        <v>00000000000000999999</v>
      </c>
      <c r="J221" s="14" t="str">
        <f>MID($D221,SUM($D$1:I$1),J$1)</f>
        <v xml:space="preserve">                </v>
      </c>
      <c r="K221" s="14" t="str">
        <f>MID($D221,SUM($D$1:J$1),K$1)</f>
        <v>80</v>
      </c>
      <c r="L221" s="14" t="str">
        <f>MID($D221,SUM($D$1:K$1),L$1)</f>
        <v>00000000099999999999</v>
      </c>
      <c r="M221" s="14" t="str">
        <f>MID($D221,SUM($D$1:L$1),M$1)</f>
        <v xml:space="preserve">                        Prueba</v>
      </c>
      <c r="N221" s="14" t="str">
        <f>MID($D221,SUM($D$1:M$1),N$1)</f>
        <v>000000000123200</v>
      </c>
      <c r="O221" s="14" t="str">
        <f>MID($D221,SUM($D$1:N$1),O$1)</f>
        <v>000000000002200</v>
      </c>
      <c r="P221" s="29" t="str">
        <f>MID($D221,SUM($D$1:O$1),P$1)</f>
        <v>000000000000000</v>
      </c>
      <c r="Q221" s="29" t="str">
        <f>MID($D221,SUM($D$1:P$1),Q$1)</f>
        <v>000000000000000</v>
      </c>
      <c r="R221" s="29" t="str">
        <f>MID($D221,SUM($D$1:Q$1),R$1)</f>
        <v>000000000000000</v>
      </c>
      <c r="S221" s="29" t="str">
        <f>MID($D221,SUM($D$1:R$1),S$1)</f>
        <v>000000000000000</v>
      </c>
      <c r="T221" s="14" t="str">
        <f>MID($D221,SUM($D$1:S$1),T$1)</f>
        <v>000000000000000</v>
      </c>
      <c r="U221" s="29" t="str">
        <f>MID($D221,SUM($D$1:T$1),U$1)</f>
        <v>000000000000000</v>
      </c>
      <c r="V221" s="14" t="str">
        <f>MID($D221,SUM($D$1:U$1),V$1)</f>
        <v>PES</v>
      </c>
      <c r="W221" s="14" t="str">
        <f>MID($D221,SUM($D$1:V$1),W$1)</f>
        <v>0001000000</v>
      </c>
      <c r="X221" s="14" t="str">
        <f>MID($D221,SUM($D$1:W$1),X$1)</f>
        <v>1</v>
      </c>
      <c r="Y221" s="14" t="str">
        <f>MID($D221,SUM($D$1:X$1),Y$1)</f>
        <v>0</v>
      </c>
      <c r="Z221" s="14" t="str">
        <f>MID($D221,SUM($D$1:Y$1),Z$1)</f>
        <v>000000000021000</v>
      </c>
      <c r="AA221" s="34" t="str">
        <f>MID($D221,SUM($D$1:Z$1),AA$1)</f>
        <v>000000000000000</v>
      </c>
      <c r="AB221" s="14" t="str">
        <f>MID($D221,SUM($D$1:AA$1),AB$1)</f>
        <v>00000000000</v>
      </c>
      <c r="AC221" s="14" t="str">
        <f>MID($D221,SUM($D$1:AB$1),AC$1)</f>
        <v xml:space="preserve">                              </v>
      </c>
      <c r="AD221" s="14" t="str">
        <f>MID($D221,SUM($D$1:AC$1),AD$1)</f>
        <v>000000000000000</v>
      </c>
      <c r="AE221" s="55"/>
      <c r="AF221" s="58" t="str">
        <f>IF(ISBLANK(AE221),TCOMP[[#This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21" s="38" t="str">
        <f>TCOMP[[#This Row],[TIPO5]]</f>
        <v>FC A</v>
      </c>
      <c r="AH221" s="38">
        <f>IF(LEFT(TCOMP[[#This Row],[PV2]],2)="NC",-TCOMP[[#This Row],[CRED FISC COMPUTABLE]]/100,TCOMP[[#This Row],[CRED FISC COMPUTABLE]]/100)</f>
        <v>210</v>
      </c>
      <c r="AI221" s="39">
        <f>IF(LEFT(TCOMP[[#This Row],[PV2]],2)="NC",-TCOMP[[#This Row],[TOTAL]]/100,TCOMP[[#This Row],[TOTAL]]/100)</f>
        <v>1232</v>
      </c>
    </row>
    <row r="222" spans="1:35" x14ac:dyDescent="0.2">
      <c r="A222" s="48">
        <v>218</v>
      </c>
      <c r="B222" s="19">
        <f>IF(COUNTIF(ERROR1[NUM],TCOMP[[#This Row],[UBIC]])&gt;0,1,0)+IF(COUNTIF(ERROR3[NUM],TCOMP[[#This Row],[UBIC]])&gt;0,1,0)*10</f>
        <v>0</v>
      </c>
      <c r="C222" s="19">
        <f>COUNTIFS(TALIC[TIPO2],TCOMP[[#This Row],[TIPO4]],TALIC[PV],TCOMP[[#This Row],[PV]],TALIC[NUM],TCOMP[[#This Row],[NUM]],TALIC[IDENT VEND],TCOMP[[#This Row],[DOC o CUIT]],TALIC[ERR],"&gt;1")</f>
        <v>0</v>
      </c>
      <c r="D222" s="42" t="s">
        <v>1528</v>
      </c>
      <c r="E222" s="14" t="str">
        <f>MID($D222,SUM($D$1:D$1),E$1)</f>
        <v>20200514</v>
      </c>
      <c r="F222" s="14" t="str">
        <f>MID($D222,SUM($D$1:E$1),F$1)</f>
        <v>001</v>
      </c>
      <c r="G222" s="25" t="str">
        <f>VLOOKUP(TCOMP[[#This Row],[TIPO4]],TIPOFACT[],3,0)</f>
        <v>FC A</v>
      </c>
      <c r="H222" s="14" t="str">
        <f>MID($D222,SUM($D$1:F$1),H$1)</f>
        <v>00001</v>
      </c>
      <c r="I222" s="14" t="str">
        <f>MID($D222,SUM($D$1:H$1),I$1)</f>
        <v>00000000000000999999</v>
      </c>
      <c r="J222" s="14" t="str">
        <f>MID($D222,SUM($D$1:I$1),J$1)</f>
        <v xml:space="preserve">                </v>
      </c>
      <c r="K222" s="14" t="str">
        <f>MID($D222,SUM($D$1:J$1),K$1)</f>
        <v>80</v>
      </c>
      <c r="L222" s="14" t="str">
        <f>MID($D222,SUM($D$1:K$1),L$1)</f>
        <v>00000000099999999999</v>
      </c>
      <c r="M222" s="14" t="str">
        <f>MID($D222,SUM($D$1:L$1),M$1)</f>
        <v xml:space="preserve">                        Prueba</v>
      </c>
      <c r="N222" s="14" t="str">
        <f>MID($D222,SUM($D$1:M$1),N$1)</f>
        <v>000000000123200</v>
      </c>
      <c r="O222" s="14" t="str">
        <f>MID($D222,SUM($D$1:N$1),O$1)</f>
        <v>000000000002200</v>
      </c>
      <c r="P222" s="29" t="str">
        <f>MID($D222,SUM($D$1:O$1),P$1)</f>
        <v>000000000000000</v>
      </c>
      <c r="Q222" s="29" t="str">
        <f>MID($D222,SUM($D$1:P$1),Q$1)</f>
        <v>000000000000000</v>
      </c>
      <c r="R222" s="29" t="str">
        <f>MID($D222,SUM($D$1:Q$1),R$1)</f>
        <v>000000000000000</v>
      </c>
      <c r="S222" s="29" t="str">
        <f>MID($D222,SUM($D$1:R$1),S$1)</f>
        <v>000000000000000</v>
      </c>
      <c r="T222" s="14" t="str">
        <f>MID($D222,SUM($D$1:S$1),T$1)</f>
        <v>000000000000000</v>
      </c>
      <c r="U222" s="29" t="str">
        <f>MID($D222,SUM($D$1:T$1),U$1)</f>
        <v>000000000000000</v>
      </c>
      <c r="V222" s="14" t="str">
        <f>MID($D222,SUM($D$1:U$1),V$1)</f>
        <v>PES</v>
      </c>
      <c r="W222" s="14" t="str">
        <f>MID($D222,SUM($D$1:V$1),W$1)</f>
        <v>0001000000</v>
      </c>
      <c r="X222" s="14" t="str">
        <f>MID($D222,SUM($D$1:W$1),X$1)</f>
        <v>1</v>
      </c>
      <c r="Y222" s="14" t="str">
        <f>MID($D222,SUM($D$1:X$1),Y$1)</f>
        <v>0</v>
      </c>
      <c r="Z222" s="14" t="str">
        <f>MID($D222,SUM($D$1:Y$1),Z$1)</f>
        <v>000000000021000</v>
      </c>
      <c r="AA222" s="34" t="str">
        <f>MID($D222,SUM($D$1:Z$1),AA$1)</f>
        <v>000000000000000</v>
      </c>
      <c r="AB222" s="14" t="str">
        <f>MID($D222,SUM($D$1:AA$1),AB$1)</f>
        <v>00000000000</v>
      </c>
      <c r="AC222" s="14" t="str">
        <f>MID($D222,SUM($D$1:AB$1),AC$1)</f>
        <v xml:space="preserve">                              </v>
      </c>
      <c r="AD222" s="14" t="str">
        <f>MID($D222,SUM($D$1:AC$1),AD$1)</f>
        <v>000000000000000</v>
      </c>
      <c r="AE222" s="55"/>
      <c r="AF222" s="58" t="str">
        <f>IF(ISBLANK(AE222),TCOMP[[#This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22" s="38" t="str">
        <f>TCOMP[[#This Row],[TIPO5]]</f>
        <v>FC A</v>
      </c>
      <c r="AH222" s="38">
        <f>IF(LEFT(TCOMP[[#This Row],[PV2]],2)="NC",-TCOMP[[#This Row],[CRED FISC COMPUTABLE]]/100,TCOMP[[#This Row],[CRED FISC COMPUTABLE]]/100)</f>
        <v>210</v>
      </c>
      <c r="AI222" s="39">
        <f>IF(LEFT(TCOMP[[#This Row],[PV2]],2)="NC",-TCOMP[[#This Row],[TOTAL]]/100,TCOMP[[#This Row],[TOTAL]]/100)</f>
        <v>1232</v>
      </c>
    </row>
    <row r="223" spans="1:35" x14ac:dyDescent="0.2">
      <c r="A223" s="48">
        <v>219</v>
      </c>
      <c r="B223" s="19">
        <f>IF(COUNTIF(ERROR1[NUM],TCOMP[[#This Row],[UBIC]])&gt;0,1,0)+IF(COUNTIF(ERROR3[NUM],TCOMP[[#This Row],[UBIC]])&gt;0,1,0)*10</f>
        <v>0</v>
      </c>
      <c r="C223" s="19">
        <f>COUNTIFS(TALIC[TIPO2],TCOMP[[#This Row],[TIPO4]],TALIC[PV],TCOMP[[#This Row],[PV]],TALIC[NUM],TCOMP[[#This Row],[NUM]],TALIC[IDENT VEND],TCOMP[[#This Row],[DOC o CUIT]],TALIC[ERR],"&gt;1")</f>
        <v>0</v>
      </c>
      <c r="D223" s="42" t="s">
        <v>1528</v>
      </c>
      <c r="E223" s="14" t="str">
        <f>MID($D223,SUM($D$1:D$1),E$1)</f>
        <v>20200514</v>
      </c>
      <c r="F223" s="14" t="str">
        <f>MID($D223,SUM($D$1:E$1),F$1)</f>
        <v>001</v>
      </c>
      <c r="G223" s="25" t="str">
        <f>VLOOKUP(TCOMP[[#This Row],[TIPO4]],TIPOFACT[],3,0)</f>
        <v>FC A</v>
      </c>
      <c r="H223" s="14" t="str">
        <f>MID($D223,SUM($D$1:F$1),H$1)</f>
        <v>00001</v>
      </c>
      <c r="I223" s="14" t="str">
        <f>MID($D223,SUM($D$1:H$1),I$1)</f>
        <v>00000000000000999999</v>
      </c>
      <c r="J223" s="14" t="str">
        <f>MID($D223,SUM($D$1:I$1),J$1)</f>
        <v xml:space="preserve">                </v>
      </c>
      <c r="K223" s="14" t="str">
        <f>MID($D223,SUM($D$1:J$1),K$1)</f>
        <v>80</v>
      </c>
      <c r="L223" s="14" t="str">
        <f>MID($D223,SUM($D$1:K$1),L$1)</f>
        <v>00000000099999999999</v>
      </c>
      <c r="M223" s="14" t="str">
        <f>MID($D223,SUM($D$1:L$1),M$1)</f>
        <v xml:space="preserve">                        Prueba</v>
      </c>
      <c r="N223" s="14" t="str">
        <f>MID($D223,SUM($D$1:M$1),N$1)</f>
        <v>000000000123200</v>
      </c>
      <c r="O223" s="14" t="str">
        <f>MID($D223,SUM($D$1:N$1),O$1)</f>
        <v>000000000002200</v>
      </c>
      <c r="P223" s="29" t="str">
        <f>MID($D223,SUM($D$1:O$1),P$1)</f>
        <v>000000000000000</v>
      </c>
      <c r="Q223" s="29" t="str">
        <f>MID($D223,SUM($D$1:P$1),Q$1)</f>
        <v>000000000000000</v>
      </c>
      <c r="R223" s="29" t="str">
        <f>MID($D223,SUM($D$1:Q$1),R$1)</f>
        <v>000000000000000</v>
      </c>
      <c r="S223" s="29" t="str">
        <f>MID($D223,SUM($D$1:R$1),S$1)</f>
        <v>000000000000000</v>
      </c>
      <c r="T223" s="14" t="str">
        <f>MID($D223,SUM($D$1:S$1),T$1)</f>
        <v>000000000000000</v>
      </c>
      <c r="U223" s="29" t="str">
        <f>MID($D223,SUM($D$1:T$1),U$1)</f>
        <v>000000000000000</v>
      </c>
      <c r="V223" s="14" t="str">
        <f>MID($D223,SUM($D$1:U$1),V$1)</f>
        <v>PES</v>
      </c>
      <c r="W223" s="14" t="str">
        <f>MID($D223,SUM($D$1:V$1),W$1)</f>
        <v>0001000000</v>
      </c>
      <c r="X223" s="14" t="str">
        <f>MID($D223,SUM($D$1:W$1),X$1)</f>
        <v>1</v>
      </c>
      <c r="Y223" s="14" t="str">
        <f>MID($D223,SUM($D$1:X$1),Y$1)</f>
        <v>0</v>
      </c>
      <c r="Z223" s="14" t="str">
        <f>MID($D223,SUM($D$1:Y$1),Z$1)</f>
        <v>000000000021000</v>
      </c>
      <c r="AA223" s="34" t="str">
        <f>MID($D223,SUM($D$1:Z$1),AA$1)</f>
        <v>000000000000000</v>
      </c>
      <c r="AB223" s="14" t="str">
        <f>MID($D223,SUM($D$1:AA$1),AB$1)</f>
        <v>00000000000</v>
      </c>
      <c r="AC223" s="14" t="str">
        <f>MID($D223,SUM($D$1:AB$1),AC$1)</f>
        <v xml:space="preserve">                              </v>
      </c>
      <c r="AD223" s="14" t="str">
        <f>MID($D223,SUM($D$1:AC$1),AD$1)</f>
        <v>000000000000000</v>
      </c>
      <c r="AE223" s="55"/>
      <c r="AF223" s="58" t="str">
        <f>IF(ISBLANK(AE223),TCOMP[[#This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23" s="38" t="str">
        <f>TCOMP[[#This Row],[TIPO5]]</f>
        <v>FC A</v>
      </c>
      <c r="AH223" s="38">
        <f>IF(LEFT(TCOMP[[#This Row],[PV2]],2)="NC",-TCOMP[[#This Row],[CRED FISC COMPUTABLE]]/100,TCOMP[[#This Row],[CRED FISC COMPUTABLE]]/100)</f>
        <v>210</v>
      </c>
      <c r="AI223" s="39">
        <f>IF(LEFT(TCOMP[[#This Row],[PV2]],2)="NC",-TCOMP[[#This Row],[TOTAL]]/100,TCOMP[[#This Row],[TOTAL]]/100)</f>
        <v>1232</v>
      </c>
    </row>
    <row r="224" spans="1:35" x14ac:dyDescent="0.2">
      <c r="A224" s="48">
        <v>220</v>
      </c>
      <c r="B224" s="19">
        <f>IF(COUNTIF(ERROR1[NUM],TCOMP[[#This Row],[UBIC]])&gt;0,1,0)+IF(COUNTIF(ERROR3[NUM],TCOMP[[#This Row],[UBIC]])&gt;0,1,0)*10</f>
        <v>0</v>
      </c>
      <c r="C224" s="19">
        <f>COUNTIFS(TALIC[TIPO2],TCOMP[[#This Row],[TIPO4]],TALIC[PV],TCOMP[[#This Row],[PV]],TALIC[NUM],TCOMP[[#This Row],[NUM]],TALIC[IDENT VEND],TCOMP[[#This Row],[DOC o CUIT]],TALIC[ERR],"&gt;1")</f>
        <v>0</v>
      </c>
      <c r="D224" s="42" t="s">
        <v>1528</v>
      </c>
      <c r="E224" s="14" t="str">
        <f>MID($D224,SUM($D$1:D$1),E$1)</f>
        <v>20200514</v>
      </c>
      <c r="F224" s="14" t="str">
        <f>MID($D224,SUM($D$1:E$1),F$1)</f>
        <v>001</v>
      </c>
      <c r="G224" s="25" t="str">
        <f>VLOOKUP(TCOMP[[#This Row],[TIPO4]],TIPOFACT[],3,0)</f>
        <v>FC A</v>
      </c>
      <c r="H224" s="14" t="str">
        <f>MID($D224,SUM($D$1:F$1),H$1)</f>
        <v>00001</v>
      </c>
      <c r="I224" s="14" t="str">
        <f>MID($D224,SUM($D$1:H$1),I$1)</f>
        <v>00000000000000999999</v>
      </c>
      <c r="J224" s="14" t="str">
        <f>MID($D224,SUM($D$1:I$1),J$1)</f>
        <v xml:space="preserve">                </v>
      </c>
      <c r="K224" s="14" t="str">
        <f>MID($D224,SUM($D$1:J$1),K$1)</f>
        <v>80</v>
      </c>
      <c r="L224" s="14" t="str">
        <f>MID($D224,SUM($D$1:K$1),L$1)</f>
        <v>00000000099999999999</v>
      </c>
      <c r="M224" s="14" t="str">
        <f>MID($D224,SUM($D$1:L$1),M$1)</f>
        <v xml:space="preserve">                        Prueba</v>
      </c>
      <c r="N224" s="14" t="str">
        <f>MID($D224,SUM($D$1:M$1),N$1)</f>
        <v>000000000123200</v>
      </c>
      <c r="O224" s="14" t="str">
        <f>MID($D224,SUM($D$1:N$1),O$1)</f>
        <v>000000000002200</v>
      </c>
      <c r="P224" s="29" t="str">
        <f>MID($D224,SUM($D$1:O$1),P$1)</f>
        <v>000000000000000</v>
      </c>
      <c r="Q224" s="29" t="str">
        <f>MID($D224,SUM($D$1:P$1),Q$1)</f>
        <v>000000000000000</v>
      </c>
      <c r="R224" s="29" t="str">
        <f>MID($D224,SUM($D$1:Q$1),R$1)</f>
        <v>000000000000000</v>
      </c>
      <c r="S224" s="29" t="str">
        <f>MID($D224,SUM($D$1:R$1),S$1)</f>
        <v>000000000000000</v>
      </c>
      <c r="T224" s="14" t="str">
        <f>MID($D224,SUM($D$1:S$1),T$1)</f>
        <v>000000000000000</v>
      </c>
      <c r="U224" s="29" t="str">
        <f>MID($D224,SUM($D$1:T$1),U$1)</f>
        <v>000000000000000</v>
      </c>
      <c r="V224" s="14" t="str">
        <f>MID($D224,SUM($D$1:U$1),V$1)</f>
        <v>PES</v>
      </c>
      <c r="W224" s="14" t="str">
        <f>MID($D224,SUM($D$1:V$1),W$1)</f>
        <v>0001000000</v>
      </c>
      <c r="X224" s="14" t="str">
        <f>MID($D224,SUM($D$1:W$1),X$1)</f>
        <v>1</v>
      </c>
      <c r="Y224" s="14" t="str">
        <f>MID($D224,SUM($D$1:X$1),Y$1)</f>
        <v>0</v>
      </c>
      <c r="Z224" s="14" t="str">
        <f>MID($D224,SUM($D$1:Y$1),Z$1)</f>
        <v>000000000021000</v>
      </c>
      <c r="AA224" s="34" t="str">
        <f>MID($D224,SUM($D$1:Z$1),AA$1)</f>
        <v>000000000000000</v>
      </c>
      <c r="AB224" s="14" t="str">
        <f>MID($D224,SUM($D$1:AA$1),AB$1)</f>
        <v>00000000000</v>
      </c>
      <c r="AC224" s="14" t="str">
        <f>MID($D224,SUM($D$1:AB$1),AC$1)</f>
        <v xml:space="preserve">                              </v>
      </c>
      <c r="AD224" s="14" t="str">
        <f>MID($D224,SUM($D$1:AC$1),AD$1)</f>
        <v>000000000000000</v>
      </c>
      <c r="AE224" s="55"/>
      <c r="AF224" s="58" t="str">
        <f>IF(ISBLANK(AE224),TCOMP[[#This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24" s="38" t="str">
        <f>TCOMP[[#This Row],[TIPO5]]</f>
        <v>FC A</v>
      </c>
      <c r="AH224" s="38">
        <f>IF(LEFT(TCOMP[[#This Row],[PV2]],2)="NC",-TCOMP[[#This Row],[CRED FISC COMPUTABLE]]/100,TCOMP[[#This Row],[CRED FISC COMPUTABLE]]/100)</f>
        <v>210</v>
      </c>
      <c r="AI224" s="39">
        <f>IF(LEFT(TCOMP[[#This Row],[PV2]],2)="NC",-TCOMP[[#This Row],[TOTAL]]/100,TCOMP[[#This Row],[TOTAL]]/100)</f>
        <v>1232</v>
      </c>
    </row>
    <row r="225" spans="1:35" x14ac:dyDescent="0.2">
      <c r="A225" s="48">
        <v>221</v>
      </c>
      <c r="B225" s="19">
        <f>IF(COUNTIF(ERROR1[NUM],TCOMP[[#This Row],[UBIC]])&gt;0,1,0)+IF(COUNTIF(ERROR3[NUM],TCOMP[[#This Row],[UBIC]])&gt;0,1,0)*10</f>
        <v>0</v>
      </c>
      <c r="C225" s="19">
        <f>COUNTIFS(TALIC[TIPO2],TCOMP[[#This Row],[TIPO4]],TALIC[PV],TCOMP[[#This Row],[PV]],TALIC[NUM],TCOMP[[#This Row],[NUM]],TALIC[IDENT VEND],TCOMP[[#This Row],[DOC o CUIT]],TALIC[ERR],"&gt;1")</f>
        <v>0</v>
      </c>
      <c r="D225" s="42" t="s">
        <v>1528</v>
      </c>
      <c r="E225" s="14" t="str">
        <f>MID($D225,SUM($D$1:D$1),E$1)</f>
        <v>20200514</v>
      </c>
      <c r="F225" s="14" t="str">
        <f>MID($D225,SUM($D$1:E$1),F$1)</f>
        <v>001</v>
      </c>
      <c r="G225" s="25" t="str">
        <f>VLOOKUP(TCOMP[[#This Row],[TIPO4]],TIPOFACT[],3,0)</f>
        <v>FC A</v>
      </c>
      <c r="H225" s="14" t="str">
        <f>MID($D225,SUM($D$1:F$1),H$1)</f>
        <v>00001</v>
      </c>
      <c r="I225" s="14" t="str">
        <f>MID($D225,SUM($D$1:H$1),I$1)</f>
        <v>00000000000000999999</v>
      </c>
      <c r="J225" s="14" t="str">
        <f>MID($D225,SUM($D$1:I$1),J$1)</f>
        <v xml:space="preserve">                </v>
      </c>
      <c r="K225" s="14" t="str">
        <f>MID($D225,SUM($D$1:J$1),K$1)</f>
        <v>80</v>
      </c>
      <c r="L225" s="14" t="str">
        <f>MID($D225,SUM($D$1:K$1),L$1)</f>
        <v>00000000099999999999</v>
      </c>
      <c r="M225" s="14" t="str">
        <f>MID($D225,SUM($D$1:L$1),M$1)</f>
        <v xml:space="preserve">                        Prueba</v>
      </c>
      <c r="N225" s="14" t="str">
        <f>MID($D225,SUM($D$1:M$1),N$1)</f>
        <v>000000000123200</v>
      </c>
      <c r="O225" s="14" t="str">
        <f>MID($D225,SUM($D$1:N$1),O$1)</f>
        <v>000000000002200</v>
      </c>
      <c r="P225" s="29" t="str">
        <f>MID($D225,SUM($D$1:O$1),P$1)</f>
        <v>000000000000000</v>
      </c>
      <c r="Q225" s="29" t="str">
        <f>MID($D225,SUM($D$1:P$1),Q$1)</f>
        <v>000000000000000</v>
      </c>
      <c r="R225" s="29" t="str">
        <f>MID($D225,SUM($D$1:Q$1),R$1)</f>
        <v>000000000000000</v>
      </c>
      <c r="S225" s="29" t="str">
        <f>MID($D225,SUM($D$1:R$1),S$1)</f>
        <v>000000000000000</v>
      </c>
      <c r="T225" s="14" t="str">
        <f>MID($D225,SUM($D$1:S$1),T$1)</f>
        <v>000000000000000</v>
      </c>
      <c r="U225" s="29" t="str">
        <f>MID($D225,SUM($D$1:T$1),U$1)</f>
        <v>000000000000000</v>
      </c>
      <c r="V225" s="14" t="str">
        <f>MID($D225,SUM($D$1:U$1),V$1)</f>
        <v>PES</v>
      </c>
      <c r="W225" s="14" t="str">
        <f>MID($D225,SUM($D$1:V$1),W$1)</f>
        <v>0001000000</v>
      </c>
      <c r="X225" s="14" t="str">
        <f>MID($D225,SUM($D$1:W$1),X$1)</f>
        <v>1</v>
      </c>
      <c r="Y225" s="14" t="str">
        <f>MID($D225,SUM($D$1:X$1),Y$1)</f>
        <v>0</v>
      </c>
      <c r="Z225" s="14" t="str">
        <f>MID($D225,SUM($D$1:Y$1),Z$1)</f>
        <v>000000000021000</v>
      </c>
      <c r="AA225" s="34" t="str">
        <f>MID($D225,SUM($D$1:Z$1),AA$1)</f>
        <v>000000000000000</v>
      </c>
      <c r="AB225" s="14" t="str">
        <f>MID($D225,SUM($D$1:AA$1),AB$1)</f>
        <v>00000000000</v>
      </c>
      <c r="AC225" s="14" t="str">
        <f>MID($D225,SUM($D$1:AB$1),AC$1)</f>
        <v xml:space="preserve">                              </v>
      </c>
      <c r="AD225" s="14" t="str">
        <f>MID($D225,SUM($D$1:AC$1),AD$1)</f>
        <v>000000000000000</v>
      </c>
      <c r="AE225" s="55"/>
      <c r="AF225" s="58" t="str">
        <f>IF(ISBLANK(AE225),TCOMP[[#This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25" s="38" t="str">
        <f>TCOMP[[#This Row],[TIPO5]]</f>
        <v>FC A</v>
      </c>
      <c r="AH225" s="38">
        <f>IF(LEFT(TCOMP[[#This Row],[PV2]],2)="NC",-TCOMP[[#This Row],[CRED FISC COMPUTABLE]]/100,TCOMP[[#This Row],[CRED FISC COMPUTABLE]]/100)</f>
        <v>210</v>
      </c>
      <c r="AI225" s="39">
        <f>IF(LEFT(TCOMP[[#This Row],[PV2]],2)="NC",-TCOMP[[#This Row],[TOTAL]]/100,TCOMP[[#This Row],[TOTAL]]/100)</f>
        <v>1232</v>
      </c>
    </row>
    <row r="226" spans="1:35" x14ac:dyDescent="0.2">
      <c r="A226" s="48">
        <v>222</v>
      </c>
      <c r="B226" s="19">
        <f>IF(COUNTIF(ERROR1[NUM],TCOMP[[#This Row],[UBIC]])&gt;0,1,0)+IF(COUNTIF(ERROR3[NUM],TCOMP[[#This Row],[UBIC]])&gt;0,1,0)*10</f>
        <v>0</v>
      </c>
      <c r="C226" s="19">
        <f>COUNTIFS(TALIC[TIPO2],TCOMP[[#This Row],[TIPO4]],TALIC[PV],TCOMP[[#This Row],[PV]],TALIC[NUM],TCOMP[[#This Row],[NUM]],TALIC[IDENT VEND],TCOMP[[#This Row],[DOC o CUIT]],TALIC[ERR],"&gt;1")</f>
        <v>0</v>
      </c>
      <c r="D226" s="42" t="s">
        <v>1528</v>
      </c>
      <c r="E226" s="14" t="str">
        <f>MID($D226,SUM($D$1:D$1),E$1)</f>
        <v>20200514</v>
      </c>
      <c r="F226" s="14" t="str">
        <f>MID($D226,SUM($D$1:E$1),F$1)</f>
        <v>001</v>
      </c>
      <c r="G226" s="25" t="str">
        <f>VLOOKUP(TCOMP[[#This Row],[TIPO4]],TIPOFACT[],3,0)</f>
        <v>FC A</v>
      </c>
      <c r="H226" s="14" t="str">
        <f>MID($D226,SUM($D$1:F$1),H$1)</f>
        <v>00001</v>
      </c>
      <c r="I226" s="14" t="str">
        <f>MID($D226,SUM($D$1:H$1),I$1)</f>
        <v>00000000000000999999</v>
      </c>
      <c r="J226" s="14" t="str">
        <f>MID($D226,SUM($D$1:I$1),J$1)</f>
        <v xml:space="preserve">                </v>
      </c>
      <c r="K226" s="14" t="str">
        <f>MID($D226,SUM($D$1:J$1),K$1)</f>
        <v>80</v>
      </c>
      <c r="L226" s="14" t="str">
        <f>MID($D226,SUM($D$1:K$1),L$1)</f>
        <v>00000000099999999999</v>
      </c>
      <c r="M226" s="14" t="str">
        <f>MID($D226,SUM($D$1:L$1),M$1)</f>
        <v xml:space="preserve">                        Prueba</v>
      </c>
      <c r="N226" s="14" t="str">
        <f>MID($D226,SUM($D$1:M$1),N$1)</f>
        <v>000000000123200</v>
      </c>
      <c r="O226" s="14" t="str">
        <f>MID($D226,SUM($D$1:N$1),O$1)</f>
        <v>000000000002200</v>
      </c>
      <c r="P226" s="29" t="str">
        <f>MID($D226,SUM($D$1:O$1),P$1)</f>
        <v>000000000000000</v>
      </c>
      <c r="Q226" s="29" t="str">
        <f>MID($D226,SUM($D$1:P$1),Q$1)</f>
        <v>000000000000000</v>
      </c>
      <c r="R226" s="29" t="str">
        <f>MID($D226,SUM($D$1:Q$1),R$1)</f>
        <v>000000000000000</v>
      </c>
      <c r="S226" s="29" t="str">
        <f>MID($D226,SUM($D$1:R$1),S$1)</f>
        <v>000000000000000</v>
      </c>
      <c r="T226" s="14" t="str">
        <f>MID($D226,SUM($D$1:S$1),T$1)</f>
        <v>000000000000000</v>
      </c>
      <c r="U226" s="29" t="str">
        <f>MID($D226,SUM($D$1:T$1),U$1)</f>
        <v>000000000000000</v>
      </c>
      <c r="V226" s="14" t="str">
        <f>MID($D226,SUM($D$1:U$1),V$1)</f>
        <v>PES</v>
      </c>
      <c r="W226" s="14" t="str">
        <f>MID($D226,SUM($D$1:V$1),W$1)</f>
        <v>0001000000</v>
      </c>
      <c r="X226" s="14" t="str">
        <f>MID($D226,SUM($D$1:W$1),X$1)</f>
        <v>1</v>
      </c>
      <c r="Y226" s="14" t="str">
        <f>MID($D226,SUM($D$1:X$1),Y$1)</f>
        <v>0</v>
      </c>
      <c r="Z226" s="14" t="str">
        <f>MID($D226,SUM($D$1:Y$1),Z$1)</f>
        <v>000000000021000</v>
      </c>
      <c r="AA226" s="34" t="str">
        <f>MID($D226,SUM($D$1:Z$1),AA$1)</f>
        <v>000000000000000</v>
      </c>
      <c r="AB226" s="14" t="str">
        <f>MID($D226,SUM($D$1:AA$1),AB$1)</f>
        <v>00000000000</v>
      </c>
      <c r="AC226" s="14" t="str">
        <f>MID($D226,SUM($D$1:AB$1),AC$1)</f>
        <v xml:space="preserve">                              </v>
      </c>
      <c r="AD226" s="14" t="str">
        <f>MID($D226,SUM($D$1:AC$1),AD$1)</f>
        <v>000000000000000</v>
      </c>
      <c r="AE226" s="55"/>
      <c r="AF226" s="58" t="str">
        <f>IF(ISBLANK(AE226),TCOMP[[#This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26" s="38" t="str">
        <f>TCOMP[[#This Row],[TIPO5]]</f>
        <v>FC A</v>
      </c>
      <c r="AH226" s="38">
        <f>IF(LEFT(TCOMP[[#This Row],[PV2]],2)="NC",-TCOMP[[#This Row],[CRED FISC COMPUTABLE]]/100,TCOMP[[#This Row],[CRED FISC COMPUTABLE]]/100)</f>
        <v>210</v>
      </c>
      <c r="AI226" s="39">
        <f>IF(LEFT(TCOMP[[#This Row],[PV2]],2)="NC",-TCOMP[[#This Row],[TOTAL]]/100,TCOMP[[#This Row],[TOTAL]]/100)</f>
        <v>1232</v>
      </c>
    </row>
    <row r="227" spans="1:35" x14ac:dyDescent="0.2">
      <c r="A227" s="48">
        <v>223</v>
      </c>
      <c r="B227" s="19">
        <f>IF(COUNTIF(ERROR1[NUM],TCOMP[[#This Row],[UBIC]])&gt;0,1,0)+IF(COUNTIF(ERROR3[NUM],TCOMP[[#This Row],[UBIC]])&gt;0,1,0)*10</f>
        <v>0</v>
      </c>
      <c r="C227" s="19">
        <f>COUNTIFS(TALIC[TIPO2],TCOMP[[#This Row],[TIPO4]],TALIC[PV],TCOMP[[#This Row],[PV]],TALIC[NUM],TCOMP[[#This Row],[NUM]],TALIC[IDENT VEND],TCOMP[[#This Row],[DOC o CUIT]],TALIC[ERR],"&gt;1")</f>
        <v>0</v>
      </c>
      <c r="D227" s="42" t="s">
        <v>1528</v>
      </c>
      <c r="E227" s="14" t="str">
        <f>MID($D227,SUM($D$1:D$1),E$1)</f>
        <v>20200514</v>
      </c>
      <c r="F227" s="14" t="str">
        <f>MID($D227,SUM($D$1:E$1),F$1)</f>
        <v>001</v>
      </c>
      <c r="G227" s="25" t="str">
        <f>VLOOKUP(TCOMP[[#This Row],[TIPO4]],TIPOFACT[],3,0)</f>
        <v>FC A</v>
      </c>
      <c r="H227" s="14" t="str">
        <f>MID($D227,SUM($D$1:F$1),H$1)</f>
        <v>00001</v>
      </c>
      <c r="I227" s="14" t="str">
        <f>MID($D227,SUM($D$1:H$1),I$1)</f>
        <v>00000000000000999999</v>
      </c>
      <c r="J227" s="14" t="str">
        <f>MID($D227,SUM($D$1:I$1),J$1)</f>
        <v xml:space="preserve">                </v>
      </c>
      <c r="K227" s="14" t="str">
        <f>MID($D227,SUM($D$1:J$1),K$1)</f>
        <v>80</v>
      </c>
      <c r="L227" s="14" t="str">
        <f>MID($D227,SUM($D$1:K$1),L$1)</f>
        <v>00000000099999999999</v>
      </c>
      <c r="M227" s="14" t="str">
        <f>MID($D227,SUM($D$1:L$1),M$1)</f>
        <v xml:space="preserve">                        Prueba</v>
      </c>
      <c r="N227" s="14" t="str">
        <f>MID($D227,SUM($D$1:M$1),N$1)</f>
        <v>000000000123200</v>
      </c>
      <c r="O227" s="14" t="str">
        <f>MID($D227,SUM($D$1:N$1),O$1)</f>
        <v>000000000002200</v>
      </c>
      <c r="P227" s="29" t="str">
        <f>MID($D227,SUM($D$1:O$1),P$1)</f>
        <v>000000000000000</v>
      </c>
      <c r="Q227" s="29" t="str">
        <f>MID($D227,SUM($D$1:P$1),Q$1)</f>
        <v>000000000000000</v>
      </c>
      <c r="R227" s="29" t="str">
        <f>MID($D227,SUM($D$1:Q$1),R$1)</f>
        <v>000000000000000</v>
      </c>
      <c r="S227" s="29" t="str">
        <f>MID($D227,SUM($D$1:R$1),S$1)</f>
        <v>000000000000000</v>
      </c>
      <c r="T227" s="14" t="str">
        <f>MID($D227,SUM($D$1:S$1),T$1)</f>
        <v>000000000000000</v>
      </c>
      <c r="U227" s="29" t="str">
        <f>MID($D227,SUM($D$1:T$1),U$1)</f>
        <v>000000000000000</v>
      </c>
      <c r="V227" s="14" t="str">
        <f>MID($D227,SUM($D$1:U$1),V$1)</f>
        <v>PES</v>
      </c>
      <c r="W227" s="14" t="str">
        <f>MID($D227,SUM($D$1:V$1),W$1)</f>
        <v>0001000000</v>
      </c>
      <c r="X227" s="14" t="str">
        <f>MID($D227,SUM($D$1:W$1),X$1)</f>
        <v>1</v>
      </c>
      <c r="Y227" s="14" t="str">
        <f>MID($D227,SUM($D$1:X$1),Y$1)</f>
        <v>0</v>
      </c>
      <c r="Z227" s="14" t="str">
        <f>MID($D227,SUM($D$1:Y$1),Z$1)</f>
        <v>000000000021000</v>
      </c>
      <c r="AA227" s="34" t="str">
        <f>MID($D227,SUM($D$1:Z$1),AA$1)</f>
        <v>000000000000000</v>
      </c>
      <c r="AB227" s="14" t="str">
        <f>MID($D227,SUM($D$1:AA$1),AB$1)</f>
        <v>00000000000</v>
      </c>
      <c r="AC227" s="14" t="str">
        <f>MID($D227,SUM($D$1:AB$1),AC$1)</f>
        <v xml:space="preserve">                              </v>
      </c>
      <c r="AD227" s="14" t="str">
        <f>MID($D227,SUM($D$1:AC$1),AD$1)</f>
        <v>000000000000000</v>
      </c>
      <c r="AE227" s="55"/>
      <c r="AF227" s="58" t="str">
        <f>IF(ISBLANK(AE227),TCOMP[[#This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27" s="38" t="str">
        <f>TCOMP[[#This Row],[TIPO5]]</f>
        <v>FC A</v>
      </c>
      <c r="AH227" s="38">
        <f>IF(LEFT(TCOMP[[#This Row],[PV2]],2)="NC",-TCOMP[[#This Row],[CRED FISC COMPUTABLE]]/100,TCOMP[[#This Row],[CRED FISC COMPUTABLE]]/100)</f>
        <v>210</v>
      </c>
      <c r="AI227" s="39">
        <f>IF(LEFT(TCOMP[[#This Row],[PV2]],2)="NC",-TCOMP[[#This Row],[TOTAL]]/100,TCOMP[[#This Row],[TOTAL]]/100)</f>
        <v>1232</v>
      </c>
    </row>
    <row r="228" spans="1:35" x14ac:dyDescent="0.2">
      <c r="A228" s="48">
        <v>224</v>
      </c>
      <c r="B228" s="19">
        <f>IF(COUNTIF(ERROR1[NUM],TCOMP[[#This Row],[UBIC]])&gt;0,1,0)+IF(COUNTIF(ERROR3[NUM],TCOMP[[#This Row],[UBIC]])&gt;0,1,0)*10</f>
        <v>0</v>
      </c>
      <c r="C228" s="19">
        <f>COUNTIFS(TALIC[TIPO2],TCOMP[[#This Row],[TIPO4]],TALIC[PV],TCOMP[[#This Row],[PV]],TALIC[NUM],TCOMP[[#This Row],[NUM]],TALIC[IDENT VEND],TCOMP[[#This Row],[DOC o CUIT]],TALIC[ERR],"&gt;1")</f>
        <v>0</v>
      </c>
      <c r="D228" s="42" t="s">
        <v>1528</v>
      </c>
      <c r="E228" s="14" t="str">
        <f>MID($D228,SUM($D$1:D$1),E$1)</f>
        <v>20200514</v>
      </c>
      <c r="F228" s="14" t="str">
        <f>MID($D228,SUM($D$1:E$1),F$1)</f>
        <v>001</v>
      </c>
      <c r="G228" s="25" t="str">
        <f>VLOOKUP(TCOMP[[#This Row],[TIPO4]],TIPOFACT[],3,0)</f>
        <v>FC A</v>
      </c>
      <c r="H228" s="14" t="str">
        <f>MID($D228,SUM($D$1:F$1),H$1)</f>
        <v>00001</v>
      </c>
      <c r="I228" s="14" t="str">
        <f>MID($D228,SUM($D$1:H$1),I$1)</f>
        <v>00000000000000999999</v>
      </c>
      <c r="J228" s="14" t="str">
        <f>MID($D228,SUM($D$1:I$1),J$1)</f>
        <v xml:space="preserve">                </v>
      </c>
      <c r="K228" s="14" t="str">
        <f>MID($D228,SUM($D$1:J$1),K$1)</f>
        <v>80</v>
      </c>
      <c r="L228" s="14" t="str">
        <f>MID($D228,SUM($D$1:K$1),L$1)</f>
        <v>00000000099999999999</v>
      </c>
      <c r="M228" s="14" t="str">
        <f>MID($D228,SUM($D$1:L$1),M$1)</f>
        <v xml:space="preserve">                        Prueba</v>
      </c>
      <c r="N228" s="14" t="str">
        <f>MID($D228,SUM($D$1:M$1),N$1)</f>
        <v>000000000123200</v>
      </c>
      <c r="O228" s="14" t="str">
        <f>MID($D228,SUM($D$1:N$1),O$1)</f>
        <v>000000000002200</v>
      </c>
      <c r="P228" s="29" t="str">
        <f>MID($D228,SUM($D$1:O$1),P$1)</f>
        <v>000000000000000</v>
      </c>
      <c r="Q228" s="29" t="str">
        <f>MID($D228,SUM($D$1:P$1),Q$1)</f>
        <v>000000000000000</v>
      </c>
      <c r="R228" s="29" t="str">
        <f>MID($D228,SUM($D$1:Q$1),R$1)</f>
        <v>000000000000000</v>
      </c>
      <c r="S228" s="29" t="str">
        <f>MID($D228,SUM($D$1:R$1),S$1)</f>
        <v>000000000000000</v>
      </c>
      <c r="T228" s="14" t="str">
        <f>MID($D228,SUM($D$1:S$1),T$1)</f>
        <v>000000000000000</v>
      </c>
      <c r="U228" s="29" t="str">
        <f>MID($D228,SUM($D$1:T$1),U$1)</f>
        <v>000000000000000</v>
      </c>
      <c r="V228" s="14" t="str">
        <f>MID($D228,SUM($D$1:U$1),V$1)</f>
        <v>PES</v>
      </c>
      <c r="W228" s="14" t="str">
        <f>MID($D228,SUM($D$1:V$1),W$1)</f>
        <v>0001000000</v>
      </c>
      <c r="X228" s="14" t="str">
        <f>MID($D228,SUM($D$1:W$1),X$1)</f>
        <v>1</v>
      </c>
      <c r="Y228" s="14" t="str">
        <f>MID($D228,SUM($D$1:X$1),Y$1)</f>
        <v>0</v>
      </c>
      <c r="Z228" s="14" t="str">
        <f>MID($D228,SUM($D$1:Y$1),Z$1)</f>
        <v>000000000021000</v>
      </c>
      <c r="AA228" s="34" t="str">
        <f>MID($D228,SUM($D$1:Z$1),AA$1)</f>
        <v>000000000000000</v>
      </c>
      <c r="AB228" s="14" t="str">
        <f>MID($D228,SUM($D$1:AA$1),AB$1)</f>
        <v>00000000000</v>
      </c>
      <c r="AC228" s="14" t="str">
        <f>MID($D228,SUM($D$1:AB$1),AC$1)</f>
        <v xml:space="preserve">                              </v>
      </c>
      <c r="AD228" s="14" t="str">
        <f>MID($D228,SUM($D$1:AC$1),AD$1)</f>
        <v>000000000000000</v>
      </c>
      <c r="AE228" s="55"/>
      <c r="AF228" s="58" t="str">
        <f>IF(ISBLANK(AE228),TCOMP[[#This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28" s="38" t="str">
        <f>TCOMP[[#This Row],[TIPO5]]</f>
        <v>FC A</v>
      </c>
      <c r="AH228" s="38">
        <f>IF(LEFT(TCOMP[[#This Row],[PV2]],2)="NC",-TCOMP[[#This Row],[CRED FISC COMPUTABLE]]/100,TCOMP[[#This Row],[CRED FISC COMPUTABLE]]/100)</f>
        <v>210</v>
      </c>
      <c r="AI228" s="39">
        <f>IF(LEFT(TCOMP[[#This Row],[PV2]],2)="NC",-TCOMP[[#This Row],[TOTAL]]/100,TCOMP[[#This Row],[TOTAL]]/100)</f>
        <v>1232</v>
      </c>
    </row>
    <row r="229" spans="1:35" x14ac:dyDescent="0.2">
      <c r="A229" s="48">
        <v>225</v>
      </c>
      <c r="B229" s="19">
        <f>IF(COUNTIF(ERROR1[NUM],TCOMP[[#This Row],[UBIC]])&gt;0,1,0)+IF(COUNTIF(ERROR3[NUM],TCOMP[[#This Row],[UBIC]])&gt;0,1,0)*10</f>
        <v>0</v>
      </c>
      <c r="C229" s="19">
        <f>COUNTIFS(TALIC[TIPO2],TCOMP[[#This Row],[TIPO4]],TALIC[PV],TCOMP[[#This Row],[PV]],TALIC[NUM],TCOMP[[#This Row],[NUM]],TALIC[IDENT VEND],TCOMP[[#This Row],[DOC o CUIT]],TALIC[ERR],"&gt;1")</f>
        <v>0</v>
      </c>
      <c r="D229" s="42" t="s">
        <v>1528</v>
      </c>
      <c r="E229" s="14" t="str">
        <f>MID($D229,SUM($D$1:D$1),E$1)</f>
        <v>20200514</v>
      </c>
      <c r="F229" s="14" t="str">
        <f>MID($D229,SUM($D$1:E$1),F$1)</f>
        <v>001</v>
      </c>
      <c r="G229" s="25" t="str">
        <f>VLOOKUP(TCOMP[[#This Row],[TIPO4]],TIPOFACT[],3,0)</f>
        <v>FC A</v>
      </c>
      <c r="H229" s="14" t="str">
        <f>MID($D229,SUM($D$1:F$1),H$1)</f>
        <v>00001</v>
      </c>
      <c r="I229" s="14" t="str">
        <f>MID($D229,SUM($D$1:H$1),I$1)</f>
        <v>00000000000000999999</v>
      </c>
      <c r="J229" s="14" t="str">
        <f>MID($D229,SUM($D$1:I$1),J$1)</f>
        <v xml:space="preserve">                </v>
      </c>
      <c r="K229" s="14" t="str">
        <f>MID($D229,SUM($D$1:J$1),K$1)</f>
        <v>80</v>
      </c>
      <c r="L229" s="14" t="str">
        <f>MID($D229,SUM($D$1:K$1),L$1)</f>
        <v>00000000099999999999</v>
      </c>
      <c r="M229" s="14" t="str">
        <f>MID($D229,SUM($D$1:L$1),M$1)</f>
        <v xml:space="preserve">                        Prueba</v>
      </c>
      <c r="N229" s="14" t="str">
        <f>MID($D229,SUM($D$1:M$1),N$1)</f>
        <v>000000000123200</v>
      </c>
      <c r="O229" s="14" t="str">
        <f>MID($D229,SUM($D$1:N$1),O$1)</f>
        <v>000000000002200</v>
      </c>
      <c r="P229" s="29" t="str">
        <f>MID($D229,SUM($D$1:O$1),P$1)</f>
        <v>000000000000000</v>
      </c>
      <c r="Q229" s="29" t="str">
        <f>MID($D229,SUM($D$1:P$1),Q$1)</f>
        <v>000000000000000</v>
      </c>
      <c r="R229" s="29" t="str">
        <f>MID($D229,SUM($D$1:Q$1),R$1)</f>
        <v>000000000000000</v>
      </c>
      <c r="S229" s="29" t="str">
        <f>MID($D229,SUM($D$1:R$1),S$1)</f>
        <v>000000000000000</v>
      </c>
      <c r="T229" s="14" t="str">
        <f>MID($D229,SUM($D$1:S$1),T$1)</f>
        <v>000000000000000</v>
      </c>
      <c r="U229" s="29" t="str">
        <f>MID($D229,SUM($D$1:T$1),U$1)</f>
        <v>000000000000000</v>
      </c>
      <c r="V229" s="14" t="str">
        <f>MID($D229,SUM($D$1:U$1),V$1)</f>
        <v>PES</v>
      </c>
      <c r="W229" s="14" t="str">
        <f>MID($D229,SUM($D$1:V$1),W$1)</f>
        <v>0001000000</v>
      </c>
      <c r="X229" s="14" t="str">
        <f>MID($D229,SUM($D$1:W$1),X$1)</f>
        <v>1</v>
      </c>
      <c r="Y229" s="14" t="str">
        <f>MID($D229,SUM($D$1:X$1),Y$1)</f>
        <v>0</v>
      </c>
      <c r="Z229" s="14" t="str">
        <f>MID($D229,SUM($D$1:Y$1),Z$1)</f>
        <v>000000000021000</v>
      </c>
      <c r="AA229" s="34" t="str">
        <f>MID($D229,SUM($D$1:Z$1),AA$1)</f>
        <v>000000000000000</v>
      </c>
      <c r="AB229" s="14" t="str">
        <f>MID($D229,SUM($D$1:AA$1),AB$1)</f>
        <v>00000000000</v>
      </c>
      <c r="AC229" s="14" t="str">
        <f>MID($D229,SUM($D$1:AB$1),AC$1)</f>
        <v xml:space="preserve">                              </v>
      </c>
      <c r="AD229" s="14" t="str">
        <f>MID($D229,SUM($D$1:AC$1),AD$1)</f>
        <v>000000000000000</v>
      </c>
      <c r="AE229" s="55"/>
      <c r="AF229" s="58" t="str">
        <f>IF(ISBLANK(AE229),TCOMP[[#This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29" s="38" t="str">
        <f>TCOMP[[#This Row],[TIPO5]]</f>
        <v>FC A</v>
      </c>
      <c r="AH229" s="38">
        <f>IF(LEFT(TCOMP[[#This Row],[PV2]],2)="NC",-TCOMP[[#This Row],[CRED FISC COMPUTABLE]]/100,TCOMP[[#This Row],[CRED FISC COMPUTABLE]]/100)</f>
        <v>210</v>
      </c>
      <c r="AI229" s="39">
        <f>IF(LEFT(TCOMP[[#This Row],[PV2]],2)="NC",-TCOMP[[#This Row],[TOTAL]]/100,TCOMP[[#This Row],[TOTAL]]/100)</f>
        <v>1232</v>
      </c>
    </row>
    <row r="230" spans="1:35" x14ac:dyDescent="0.2">
      <c r="A230" s="48">
        <v>226</v>
      </c>
      <c r="B230" s="19">
        <f>IF(COUNTIF(ERROR1[NUM],TCOMP[[#This Row],[UBIC]])&gt;0,1,0)+IF(COUNTIF(ERROR3[NUM],TCOMP[[#This Row],[UBIC]])&gt;0,1,0)*10</f>
        <v>0</v>
      </c>
      <c r="C230" s="19">
        <f>COUNTIFS(TALIC[TIPO2],TCOMP[[#This Row],[TIPO4]],TALIC[PV],TCOMP[[#This Row],[PV]],TALIC[NUM],TCOMP[[#This Row],[NUM]],TALIC[IDENT VEND],TCOMP[[#This Row],[DOC o CUIT]],TALIC[ERR],"&gt;1")</f>
        <v>0</v>
      </c>
      <c r="D230" s="42" t="s">
        <v>1528</v>
      </c>
      <c r="E230" s="14" t="str">
        <f>MID($D230,SUM($D$1:D$1),E$1)</f>
        <v>20200514</v>
      </c>
      <c r="F230" s="14" t="str">
        <f>MID($D230,SUM($D$1:E$1),F$1)</f>
        <v>001</v>
      </c>
      <c r="G230" s="25" t="str">
        <f>VLOOKUP(TCOMP[[#This Row],[TIPO4]],TIPOFACT[],3,0)</f>
        <v>FC A</v>
      </c>
      <c r="H230" s="14" t="str">
        <f>MID($D230,SUM($D$1:F$1),H$1)</f>
        <v>00001</v>
      </c>
      <c r="I230" s="14" t="str">
        <f>MID($D230,SUM($D$1:H$1),I$1)</f>
        <v>00000000000000999999</v>
      </c>
      <c r="J230" s="14" t="str">
        <f>MID($D230,SUM($D$1:I$1),J$1)</f>
        <v xml:space="preserve">                </v>
      </c>
      <c r="K230" s="14" t="str">
        <f>MID($D230,SUM($D$1:J$1),K$1)</f>
        <v>80</v>
      </c>
      <c r="L230" s="14" t="str">
        <f>MID($D230,SUM($D$1:K$1),L$1)</f>
        <v>00000000099999999999</v>
      </c>
      <c r="M230" s="14" t="str">
        <f>MID($D230,SUM($D$1:L$1),M$1)</f>
        <v xml:space="preserve">                        Prueba</v>
      </c>
      <c r="N230" s="14" t="str">
        <f>MID($D230,SUM($D$1:M$1),N$1)</f>
        <v>000000000123200</v>
      </c>
      <c r="O230" s="14" t="str">
        <f>MID($D230,SUM($D$1:N$1),O$1)</f>
        <v>000000000002200</v>
      </c>
      <c r="P230" s="29" t="str">
        <f>MID($D230,SUM($D$1:O$1),P$1)</f>
        <v>000000000000000</v>
      </c>
      <c r="Q230" s="29" t="str">
        <f>MID($D230,SUM($D$1:P$1),Q$1)</f>
        <v>000000000000000</v>
      </c>
      <c r="R230" s="29" t="str">
        <f>MID($D230,SUM($D$1:Q$1),R$1)</f>
        <v>000000000000000</v>
      </c>
      <c r="S230" s="29" t="str">
        <f>MID($D230,SUM($D$1:R$1),S$1)</f>
        <v>000000000000000</v>
      </c>
      <c r="T230" s="14" t="str">
        <f>MID($D230,SUM($D$1:S$1),T$1)</f>
        <v>000000000000000</v>
      </c>
      <c r="U230" s="29" t="str">
        <f>MID($D230,SUM($D$1:T$1),U$1)</f>
        <v>000000000000000</v>
      </c>
      <c r="V230" s="14" t="str">
        <f>MID($D230,SUM($D$1:U$1),V$1)</f>
        <v>PES</v>
      </c>
      <c r="W230" s="14" t="str">
        <f>MID($D230,SUM($D$1:V$1),W$1)</f>
        <v>0001000000</v>
      </c>
      <c r="X230" s="14" t="str">
        <f>MID($D230,SUM($D$1:W$1),X$1)</f>
        <v>1</v>
      </c>
      <c r="Y230" s="14" t="str">
        <f>MID($D230,SUM($D$1:X$1),Y$1)</f>
        <v>0</v>
      </c>
      <c r="Z230" s="14" t="str">
        <f>MID($D230,SUM($D$1:Y$1),Z$1)</f>
        <v>000000000021000</v>
      </c>
      <c r="AA230" s="34" t="str">
        <f>MID($D230,SUM($D$1:Z$1),AA$1)</f>
        <v>000000000000000</v>
      </c>
      <c r="AB230" s="14" t="str">
        <f>MID($D230,SUM($D$1:AA$1),AB$1)</f>
        <v>00000000000</v>
      </c>
      <c r="AC230" s="14" t="str">
        <f>MID($D230,SUM($D$1:AB$1),AC$1)</f>
        <v xml:space="preserve">                              </v>
      </c>
      <c r="AD230" s="14" t="str">
        <f>MID($D230,SUM($D$1:AC$1),AD$1)</f>
        <v>000000000000000</v>
      </c>
      <c r="AE230" s="55"/>
      <c r="AF230" s="58" t="str">
        <f>IF(ISBLANK(AE230),TCOMP[[#This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30" s="38" t="str">
        <f>TCOMP[[#This Row],[TIPO5]]</f>
        <v>FC A</v>
      </c>
      <c r="AH230" s="38">
        <f>IF(LEFT(TCOMP[[#This Row],[PV2]],2)="NC",-TCOMP[[#This Row],[CRED FISC COMPUTABLE]]/100,TCOMP[[#This Row],[CRED FISC COMPUTABLE]]/100)</f>
        <v>210</v>
      </c>
      <c r="AI230" s="39">
        <f>IF(LEFT(TCOMP[[#This Row],[PV2]],2)="NC",-TCOMP[[#This Row],[TOTAL]]/100,TCOMP[[#This Row],[TOTAL]]/100)</f>
        <v>1232</v>
      </c>
    </row>
    <row r="231" spans="1:35" x14ac:dyDescent="0.2">
      <c r="A231" s="48">
        <v>227</v>
      </c>
      <c r="B231" s="19">
        <f>IF(COUNTIF(ERROR1[NUM],TCOMP[[#This Row],[UBIC]])&gt;0,1,0)+IF(COUNTIF(ERROR3[NUM],TCOMP[[#This Row],[UBIC]])&gt;0,1,0)*10</f>
        <v>0</v>
      </c>
      <c r="C231" s="19">
        <f>COUNTIFS(TALIC[TIPO2],TCOMP[[#This Row],[TIPO4]],TALIC[PV],TCOMP[[#This Row],[PV]],TALIC[NUM],TCOMP[[#This Row],[NUM]],TALIC[IDENT VEND],TCOMP[[#This Row],[DOC o CUIT]],TALIC[ERR],"&gt;1")</f>
        <v>0</v>
      </c>
      <c r="D231" s="42" t="s">
        <v>1528</v>
      </c>
      <c r="E231" s="14" t="str">
        <f>MID($D231,SUM($D$1:D$1),E$1)</f>
        <v>20200514</v>
      </c>
      <c r="F231" s="14" t="str">
        <f>MID($D231,SUM($D$1:E$1),F$1)</f>
        <v>001</v>
      </c>
      <c r="G231" s="25" t="str">
        <f>VLOOKUP(TCOMP[[#This Row],[TIPO4]],TIPOFACT[],3,0)</f>
        <v>FC A</v>
      </c>
      <c r="H231" s="14" t="str">
        <f>MID($D231,SUM($D$1:F$1),H$1)</f>
        <v>00001</v>
      </c>
      <c r="I231" s="14" t="str">
        <f>MID($D231,SUM($D$1:H$1),I$1)</f>
        <v>00000000000000999999</v>
      </c>
      <c r="J231" s="14" t="str">
        <f>MID($D231,SUM($D$1:I$1),J$1)</f>
        <v xml:space="preserve">                </v>
      </c>
      <c r="K231" s="14" t="str">
        <f>MID($D231,SUM($D$1:J$1),K$1)</f>
        <v>80</v>
      </c>
      <c r="L231" s="14" t="str">
        <f>MID($D231,SUM($D$1:K$1),L$1)</f>
        <v>00000000099999999999</v>
      </c>
      <c r="M231" s="14" t="str">
        <f>MID($D231,SUM($D$1:L$1),M$1)</f>
        <v xml:space="preserve">                        Prueba</v>
      </c>
      <c r="N231" s="14" t="str">
        <f>MID($D231,SUM($D$1:M$1),N$1)</f>
        <v>000000000123200</v>
      </c>
      <c r="O231" s="14" t="str">
        <f>MID($D231,SUM($D$1:N$1),O$1)</f>
        <v>000000000002200</v>
      </c>
      <c r="P231" s="29" t="str">
        <f>MID($D231,SUM($D$1:O$1),P$1)</f>
        <v>000000000000000</v>
      </c>
      <c r="Q231" s="29" t="str">
        <f>MID($D231,SUM($D$1:P$1),Q$1)</f>
        <v>000000000000000</v>
      </c>
      <c r="R231" s="29" t="str">
        <f>MID($D231,SUM($D$1:Q$1),R$1)</f>
        <v>000000000000000</v>
      </c>
      <c r="S231" s="29" t="str">
        <f>MID($D231,SUM($D$1:R$1),S$1)</f>
        <v>000000000000000</v>
      </c>
      <c r="T231" s="14" t="str">
        <f>MID($D231,SUM($D$1:S$1),T$1)</f>
        <v>000000000000000</v>
      </c>
      <c r="U231" s="29" t="str">
        <f>MID($D231,SUM($D$1:T$1),U$1)</f>
        <v>000000000000000</v>
      </c>
      <c r="V231" s="14" t="str">
        <f>MID($D231,SUM($D$1:U$1),V$1)</f>
        <v>PES</v>
      </c>
      <c r="W231" s="14" t="str">
        <f>MID($D231,SUM($D$1:V$1),W$1)</f>
        <v>0001000000</v>
      </c>
      <c r="X231" s="14" t="str">
        <f>MID($D231,SUM($D$1:W$1),X$1)</f>
        <v>1</v>
      </c>
      <c r="Y231" s="14" t="str">
        <f>MID($D231,SUM($D$1:X$1),Y$1)</f>
        <v>0</v>
      </c>
      <c r="Z231" s="14" t="str">
        <f>MID($D231,SUM($D$1:Y$1),Z$1)</f>
        <v>000000000021000</v>
      </c>
      <c r="AA231" s="34" t="str">
        <f>MID($D231,SUM($D$1:Z$1),AA$1)</f>
        <v>000000000000000</v>
      </c>
      <c r="AB231" s="14" t="str">
        <f>MID($D231,SUM($D$1:AA$1),AB$1)</f>
        <v>00000000000</v>
      </c>
      <c r="AC231" s="14" t="str">
        <f>MID($D231,SUM($D$1:AB$1),AC$1)</f>
        <v xml:space="preserve">                              </v>
      </c>
      <c r="AD231" s="14" t="str">
        <f>MID($D231,SUM($D$1:AC$1),AD$1)</f>
        <v>000000000000000</v>
      </c>
      <c r="AE231" s="55"/>
      <c r="AF231" s="58" t="str">
        <f>IF(ISBLANK(AE231),TCOMP[[#This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31" s="38" t="str">
        <f>TCOMP[[#This Row],[TIPO5]]</f>
        <v>FC A</v>
      </c>
      <c r="AH231" s="38">
        <f>IF(LEFT(TCOMP[[#This Row],[PV2]],2)="NC",-TCOMP[[#This Row],[CRED FISC COMPUTABLE]]/100,TCOMP[[#This Row],[CRED FISC COMPUTABLE]]/100)</f>
        <v>210</v>
      </c>
      <c r="AI231" s="39">
        <f>IF(LEFT(TCOMP[[#This Row],[PV2]],2)="NC",-TCOMP[[#This Row],[TOTAL]]/100,TCOMP[[#This Row],[TOTAL]]/100)</f>
        <v>1232</v>
      </c>
    </row>
    <row r="232" spans="1:35" x14ac:dyDescent="0.2">
      <c r="A232" s="48">
        <v>228</v>
      </c>
      <c r="B232" s="19">
        <f>IF(COUNTIF(ERROR1[NUM],TCOMP[[#This Row],[UBIC]])&gt;0,1,0)+IF(COUNTIF(ERROR3[NUM],TCOMP[[#This Row],[UBIC]])&gt;0,1,0)*10</f>
        <v>0</v>
      </c>
      <c r="C232" s="19">
        <f>COUNTIFS(TALIC[TIPO2],TCOMP[[#This Row],[TIPO4]],TALIC[PV],TCOMP[[#This Row],[PV]],TALIC[NUM],TCOMP[[#This Row],[NUM]],TALIC[IDENT VEND],TCOMP[[#This Row],[DOC o CUIT]],TALIC[ERR],"&gt;1")</f>
        <v>0</v>
      </c>
      <c r="D232" s="42" t="s">
        <v>1528</v>
      </c>
      <c r="E232" s="14" t="str">
        <f>MID($D232,SUM($D$1:D$1),E$1)</f>
        <v>20200514</v>
      </c>
      <c r="F232" s="14" t="str">
        <f>MID($D232,SUM($D$1:E$1),F$1)</f>
        <v>001</v>
      </c>
      <c r="G232" s="25" t="str">
        <f>VLOOKUP(TCOMP[[#This Row],[TIPO4]],TIPOFACT[],3,0)</f>
        <v>FC A</v>
      </c>
      <c r="H232" s="14" t="str">
        <f>MID($D232,SUM($D$1:F$1),H$1)</f>
        <v>00001</v>
      </c>
      <c r="I232" s="14" t="str">
        <f>MID($D232,SUM($D$1:H$1),I$1)</f>
        <v>00000000000000999999</v>
      </c>
      <c r="J232" s="14" t="str">
        <f>MID($D232,SUM($D$1:I$1),J$1)</f>
        <v xml:space="preserve">                </v>
      </c>
      <c r="K232" s="14" t="str">
        <f>MID($D232,SUM($D$1:J$1),K$1)</f>
        <v>80</v>
      </c>
      <c r="L232" s="14" t="str">
        <f>MID($D232,SUM($D$1:K$1),L$1)</f>
        <v>00000000099999999999</v>
      </c>
      <c r="M232" s="14" t="str">
        <f>MID($D232,SUM($D$1:L$1),M$1)</f>
        <v xml:space="preserve">                        Prueba</v>
      </c>
      <c r="N232" s="14" t="str">
        <f>MID($D232,SUM($D$1:M$1),N$1)</f>
        <v>000000000123200</v>
      </c>
      <c r="O232" s="14" t="str">
        <f>MID($D232,SUM($D$1:N$1),O$1)</f>
        <v>000000000002200</v>
      </c>
      <c r="P232" s="29" t="str">
        <f>MID($D232,SUM($D$1:O$1),P$1)</f>
        <v>000000000000000</v>
      </c>
      <c r="Q232" s="29" t="str">
        <f>MID($D232,SUM($D$1:P$1),Q$1)</f>
        <v>000000000000000</v>
      </c>
      <c r="R232" s="29" t="str">
        <f>MID($D232,SUM($D$1:Q$1),R$1)</f>
        <v>000000000000000</v>
      </c>
      <c r="S232" s="29" t="str">
        <f>MID($D232,SUM($D$1:R$1),S$1)</f>
        <v>000000000000000</v>
      </c>
      <c r="T232" s="14" t="str">
        <f>MID($D232,SUM($D$1:S$1),T$1)</f>
        <v>000000000000000</v>
      </c>
      <c r="U232" s="29" t="str">
        <f>MID($D232,SUM($D$1:T$1),U$1)</f>
        <v>000000000000000</v>
      </c>
      <c r="V232" s="14" t="str">
        <f>MID($D232,SUM($D$1:U$1),V$1)</f>
        <v>PES</v>
      </c>
      <c r="W232" s="14" t="str">
        <f>MID($D232,SUM($D$1:V$1),W$1)</f>
        <v>0001000000</v>
      </c>
      <c r="X232" s="14" t="str">
        <f>MID($D232,SUM($D$1:W$1),X$1)</f>
        <v>1</v>
      </c>
      <c r="Y232" s="14" t="str">
        <f>MID($D232,SUM($D$1:X$1),Y$1)</f>
        <v>0</v>
      </c>
      <c r="Z232" s="14" t="str">
        <f>MID($D232,SUM($D$1:Y$1),Z$1)</f>
        <v>000000000021000</v>
      </c>
      <c r="AA232" s="34" t="str">
        <f>MID($D232,SUM($D$1:Z$1),AA$1)</f>
        <v>000000000000000</v>
      </c>
      <c r="AB232" s="14" t="str">
        <f>MID($D232,SUM($D$1:AA$1),AB$1)</f>
        <v>00000000000</v>
      </c>
      <c r="AC232" s="14" t="str">
        <f>MID($D232,SUM($D$1:AB$1),AC$1)</f>
        <v xml:space="preserve">                              </v>
      </c>
      <c r="AD232" s="14" t="str">
        <f>MID($D232,SUM($D$1:AC$1),AD$1)</f>
        <v>000000000000000</v>
      </c>
      <c r="AE232" s="55"/>
      <c r="AF232" s="58" t="str">
        <f>IF(ISBLANK(AE232),TCOMP[[#This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32" s="38" t="str">
        <f>TCOMP[[#This Row],[TIPO5]]</f>
        <v>FC A</v>
      </c>
      <c r="AH232" s="38">
        <f>IF(LEFT(TCOMP[[#This Row],[PV2]],2)="NC",-TCOMP[[#This Row],[CRED FISC COMPUTABLE]]/100,TCOMP[[#This Row],[CRED FISC COMPUTABLE]]/100)</f>
        <v>210</v>
      </c>
      <c r="AI232" s="39">
        <f>IF(LEFT(TCOMP[[#This Row],[PV2]],2)="NC",-TCOMP[[#This Row],[TOTAL]]/100,TCOMP[[#This Row],[TOTAL]]/100)</f>
        <v>1232</v>
      </c>
    </row>
    <row r="233" spans="1:35" x14ac:dyDescent="0.2">
      <c r="A233" s="48">
        <v>229</v>
      </c>
      <c r="B233" s="19">
        <f>IF(COUNTIF(ERROR1[NUM],TCOMP[[#This Row],[UBIC]])&gt;0,1,0)+IF(COUNTIF(ERROR3[NUM],TCOMP[[#This Row],[UBIC]])&gt;0,1,0)*10</f>
        <v>0</v>
      </c>
      <c r="C233" s="19">
        <f>COUNTIFS(TALIC[TIPO2],TCOMP[[#This Row],[TIPO4]],TALIC[PV],TCOMP[[#This Row],[PV]],TALIC[NUM],TCOMP[[#This Row],[NUM]],TALIC[IDENT VEND],TCOMP[[#This Row],[DOC o CUIT]],TALIC[ERR],"&gt;1")</f>
        <v>0</v>
      </c>
      <c r="D233" s="42" t="s">
        <v>1528</v>
      </c>
      <c r="E233" s="14" t="str">
        <f>MID($D233,SUM($D$1:D$1),E$1)</f>
        <v>20200514</v>
      </c>
      <c r="F233" s="14" t="str">
        <f>MID($D233,SUM($D$1:E$1),F$1)</f>
        <v>001</v>
      </c>
      <c r="G233" s="25" t="str">
        <f>VLOOKUP(TCOMP[[#This Row],[TIPO4]],TIPOFACT[],3,0)</f>
        <v>FC A</v>
      </c>
      <c r="H233" s="14" t="str">
        <f>MID($D233,SUM($D$1:F$1),H$1)</f>
        <v>00001</v>
      </c>
      <c r="I233" s="14" t="str">
        <f>MID($D233,SUM($D$1:H$1),I$1)</f>
        <v>00000000000000999999</v>
      </c>
      <c r="J233" s="14" t="str">
        <f>MID($D233,SUM($D$1:I$1),J$1)</f>
        <v xml:space="preserve">                </v>
      </c>
      <c r="K233" s="14" t="str">
        <f>MID($D233,SUM($D$1:J$1),K$1)</f>
        <v>80</v>
      </c>
      <c r="L233" s="14" t="str">
        <f>MID($D233,SUM($D$1:K$1),L$1)</f>
        <v>00000000099999999999</v>
      </c>
      <c r="M233" s="14" t="str">
        <f>MID($D233,SUM($D$1:L$1),M$1)</f>
        <v xml:space="preserve">                        Prueba</v>
      </c>
      <c r="N233" s="14" t="str">
        <f>MID($D233,SUM($D$1:M$1),N$1)</f>
        <v>000000000123200</v>
      </c>
      <c r="O233" s="14" t="str">
        <f>MID($D233,SUM($D$1:N$1),O$1)</f>
        <v>000000000002200</v>
      </c>
      <c r="P233" s="29" t="str">
        <f>MID($D233,SUM($D$1:O$1),P$1)</f>
        <v>000000000000000</v>
      </c>
      <c r="Q233" s="29" t="str">
        <f>MID($D233,SUM($D$1:P$1),Q$1)</f>
        <v>000000000000000</v>
      </c>
      <c r="R233" s="29" t="str">
        <f>MID($D233,SUM($D$1:Q$1),R$1)</f>
        <v>000000000000000</v>
      </c>
      <c r="S233" s="29" t="str">
        <f>MID($D233,SUM($D$1:R$1),S$1)</f>
        <v>000000000000000</v>
      </c>
      <c r="T233" s="14" t="str">
        <f>MID($D233,SUM($D$1:S$1),T$1)</f>
        <v>000000000000000</v>
      </c>
      <c r="U233" s="29" t="str">
        <f>MID($D233,SUM($D$1:T$1),U$1)</f>
        <v>000000000000000</v>
      </c>
      <c r="V233" s="14" t="str">
        <f>MID($D233,SUM($D$1:U$1),V$1)</f>
        <v>PES</v>
      </c>
      <c r="W233" s="14" t="str">
        <f>MID($D233,SUM($D$1:V$1),W$1)</f>
        <v>0001000000</v>
      </c>
      <c r="X233" s="14" t="str">
        <f>MID($D233,SUM($D$1:W$1),X$1)</f>
        <v>1</v>
      </c>
      <c r="Y233" s="14" t="str">
        <f>MID($D233,SUM($D$1:X$1),Y$1)</f>
        <v>0</v>
      </c>
      <c r="Z233" s="14" t="str">
        <f>MID($D233,SUM($D$1:Y$1),Z$1)</f>
        <v>000000000021000</v>
      </c>
      <c r="AA233" s="34" t="str">
        <f>MID($D233,SUM($D$1:Z$1),AA$1)</f>
        <v>000000000000000</v>
      </c>
      <c r="AB233" s="14" t="str">
        <f>MID($D233,SUM($D$1:AA$1),AB$1)</f>
        <v>00000000000</v>
      </c>
      <c r="AC233" s="14" t="str">
        <f>MID($D233,SUM($D$1:AB$1),AC$1)</f>
        <v xml:space="preserve">                              </v>
      </c>
      <c r="AD233" s="14" t="str">
        <f>MID($D233,SUM($D$1:AC$1),AD$1)</f>
        <v>000000000000000</v>
      </c>
      <c r="AE233" s="55"/>
      <c r="AF233" s="58" t="str">
        <f>IF(ISBLANK(AE233),TCOMP[[#This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33" s="38" t="str">
        <f>TCOMP[[#This Row],[TIPO5]]</f>
        <v>FC A</v>
      </c>
      <c r="AH233" s="38">
        <f>IF(LEFT(TCOMP[[#This Row],[PV2]],2)="NC",-TCOMP[[#This Row],[CRED FISC COMPUTABLE]]/100,TCOMP[[#This Row],[CRED FISC COMPUTABLE]]/100)</f>
        <v>210</v>
      </c>
      <c r="AI233" s="39">
        <f>IF(LEFT(TCOMP[[#This Row],[PV2]],2)="NC",-TCOMP[[#This Row],[TOTAL]]/100,TCOMP[[#This Row],[TOTAL]]/100)</f>
        <v>1232</v>
      </c>
    </row>
    <row r="234" spans="1:35" x14ac:dyDescent="0.2">
      <c r="A234" s="48">
        <v>230</v>
      </c>
      <c r="B234" s="19">
        <f>IF(COUNTIF(ERROR1[NUM],TCOMP[[#This Row],[UBIC]])&gt;0,1,0)+IF(COUNTIF(ERROR3[NUM],TCOMP[[#This Row],[UBIC]])&gt;0,1,0)*10</f>
        <v>0</v>
      </c>
      <c r="C234" s="19">
        <f>COUNTIFS(TALIC[TIPO2],TCOMP[[#This Row],[TIPO4]],TALIC[PV],TCOMP[[#This Row],[PV]],TALIC[NUM],TCOMP[[#This Row],[NUM]],TALIC[IDENT VEND],TCOMP[[#This Row],[DOC o CUIT]],TALIC[ERR],"&gt;1")</f>
        <v>0</v>
      </c>
      <c r="D234" s="42" t="s">
        <v>1528</v>
      </c>
      <c r="E234" s="14" t="str">
        <f>MID($D234,SUM($D$1:D$1),E$1)</f>
        <v>20200514</v>
      </c>
      <c r="F234" s="14" t="str">
        <f>MID($D234,SUM($D$1:E$1),F$1)</f>
        <v>001</v>
      </c>
      <c r="G234" s="25" t="str">
        <f>VLOOKUP(TCOMP[[#This Row],[TIPO4]],TIPOFACT[],3,0)</f>
        <v>FC A</v>
      </c>
      <c r="H234" s="14" t="str">
        <f>MID($D234,SUM($D$1:F$1),H$1)</f>
        <v>00001</v>
      </c>
      <c r="I234" s="14" t="str">
        <f>MID($D234,SUM($D$1:H$1),I$1)</f>
        <v>00000000000000999999</v>
      </c>
      <c r="J234" s="14" t="str">
        <f>MID($D234,SUM($D$1:I$1),J$1)</f>
        <v xml:space="preserve">                </v>
      </c>
      <c r="K234" s="14" t="str">
        <f>MID($D234,SUM($D$1:J$1),K$1)</f>
        <v>80</v>
      </c>
      <c r="L234" s="14" t="str">
        <f>MID($D234,SUM($D$1:K$1),L$1)</f>
        <v>00000000099999999999</v>
      </c>
      <c r="M234" s="14" t="str">
        <f>MID($D234,SUM($D$1:L$1),M$1)</f>
        <v xml:space="preserve">                        Prueba</v>
      </c>
      <c r="N234" s="14" t="str">
        <f>MID($D234,SUM($D$1:M$1),N$1)</f>
        <v>000000000123200</v>
      </c>
      <c r="O234" s="14" t="str">
        <f>MID($D234,SUM($D$1:N$1),O$1)</f>
        <v>000000000002200</v>
      </c>
      <c r="P234" s="29" t="str">
        <f>MID($D234,SUM($D$1:O$1),P$1)</f>
        <v>000000000000000</v>
      </c>
      <c r="Q234" s="29" t="str">
        <f>MID($D234,SUM($D$1:P$1),Q$1)</f>
        <v>000000000000000</v>
      </c>
      <c r="R234" s="29" t="str">
        <f>MID($D234,SUM($D$1:Q$1),R$1)</f>
        <v>000000000000000</v>
      </c>
      <c r="S234" s="29" t="str">
        <f>MID($D234,SUM($D$1:R$1),S$1)</f>
        <v>000000000000000</v>
      </c>
      <c r="T234" s="14" t="str">
        <f>MID($D234,SUM($D$1:S$1),T$1)</f>
        <v>000000000000000</v>
      </c>
      <c r="U234" s="29" t="str">
        <f>MID($D234,SUM($D$1:T$1),U$1)</f>
        <v>000000000000000</v>
      </c>
      <c r="V234" s="14" t="str">
        <f>MID($D234,SUM($D$1:U$1),V$1)</f>
        <v>PES</v>
      </c>
      <c r="W234" s="14" t="str">
        <f>MID($D234,SUM($D$1:V$1),W$1)</f>
        <v>0001000000</v>
      </c>
      <c r="X234" s="14" t="str">
        <f>MID($D234,SUM($D$1:W$1),X$1)</f>
        <v>1</v>
      </c>
      <c r="Y234" s="14" t="str">
        <f>MID($D234,SUM($D$1:X$1),Y$1)</f>
        <v>0</v>
      </c>
      <c r="Z234" s="14" t="str">
        <f>MID($D234,SUM($D$1:Y$1),Z$1)</f>
        <v>000000000021000</v>
      </c>
      <c r="AA234" s="34" t="str">
        <f>MID($D234,SUM($D$1:Z$1),AA$1)</f>
        <v>000000000000000</v>
      </c>
      <c r="AB234" s="14" t="str">
        <f>MID($D234,SUM($D$1:AA$1),AB$1)</f>
        <v>00000000000</v>
      </c>
      <c r="AC234" s="14" t="str">
        <f>MID($D234,SUM($D$1:AB$1),AC$1)</f>
        <v xml:space="preserve">                              </v>
      </c>
      <c r="AD234" s="14" t="str">
        <f>MID($D234,SUM($D$1:AC$1),AD$1)</f>
        <v>000000000000000</v>
      </c>
      <c r="AE234" s="55"/>
      <c r="AF234" s="58" t="str">
        <f>IF(ISBLANK(AE234),TCOMP[[#This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34" s="38" t="str">
        <f>TCOMP[[#This Row],[TIPO5]]</f>
        <v>FC A</v>
      </c>
      <c r="AH234" s="38">
        <f>IF(LEFT(TCOMP[[#This Row],[PV2]],2)="NC",-TCOMP[[#This Row],[CRED FISC COMPUTABLE]]/100,TCOMP[[#This Row],[CRED FISC COMPUTABLE]]/100)</f>
        <v>210</v>
      </c>
      <c r="AI234" s="39">
        <f>IF(LEFT(TCOMP[[#This Row],[PV2]],2)="NC",-TCOMP[[#This Row],[TOTAL]]/100,TCOMP[[#This Row],[TOTAL]]/100)</f>
        <v>1232</v>
      </c>
    </row>
    <row r="235" spans="1:35" x14ac:dyDescent="0.2">
      <c r="A235" s="48">
        <v>231</v>
      </c>
      <c r="B235" s="19">
        <f>IF(COUNTIF(ERROR1[NUM],TCOMP[[#This Row],[UBIC]])&gt;0,1,0)+IF(COUNTIF(ERROR3[NUM],TCOMP[[#This Row],[UBIC]])&gt;0,1,0)*10</f>
        <v>0</v>
      </c>
      <c r="C235" s="19">
        <f>COUNTIFS(TALIC[TIPO2],TCOMP[[#This Row],[TIPO4]],TALIC[PV],TCOMP[[#This Row],[PV]],TALIC[NUM],TCOMP[[#This Row],[NUM]],TALIC[IDENT VEND],TCOMP[[#This Row],[DOC o CUIT]],TALIC[ERR],"&gt;1")</f>
        <v>0</v>
      </c>
      <c r="D235" s="42" t="s">
        <v>1528</v>
      </c>
      <c r="E235" s="14" t="str">
        <f>MID($D235,SUM($D$1:D$1),E$1)</f>
        <v>20200514</v>
      </c>
      <c r="F235" s="14" t="str">
        <f>MID($D235,SUM($D$1:E$1),F$1)</f>
        <v>001</v>
      </c>
      <c r="G235" s="25" t="str">
        <f>VLOOKUP(TCOMP[[#This Row],[TIPO4]],TIPOFACT[],3,0)</f>
        <v>FC A</v>
      </c>
      <c r="H235" s="14" t="str">
        <f>MID($D235,SUM($D$1:F$1),H$1)</f>
        <v>00001</v>
      </c>
      <c r="I235" s="14" t="str">
        <f>MID($D235,SUM($D$1:H$1),I$1)</f>
        <v>00000000000000999999</v>
      </c>
      <c r="J235" s="14" t="str">
        <f>MID($D235,SUM($D$1:I$1),J$1)</f>
        <v xml:space="preserve">                </v>
      </c>
      <c r="K235" s="14" t="str">
        <f>MID($D235,SUM($D$1:J$1),K$1)</f>
        <v>80</v>
      </c>
      <c r="L235" s="14" t="str">
        <f>MID($D235,SUM($D$1:K$1),L$1)</f>
        <v>00000000099999999999</v>
      </c>
      <c r="M235" s="14" t="str">
        <f>MID($D235,SUM($D$1:L$1),M$1)</f>
        <v xml:space="preserve">                        Prueba</v>
      </c>
      <c r="N235" s="14" t="str">
        <f>MID($D235,SUM($D$1:M$1),N$1)</f>
        <v>000000000123200</v>
      </c>
      <c r="O235" s="14" t="str">
        <f>MID($D235,SUM($D$1:N$1),O$1)</f>
        <v>000000000002200</v>
      </c>
      <c r="P235" s="29" t="str">
        <f>MID($D235,SUM($D$1:O$1),P$1)</f>
        <v>000000000000000</v>
      </c>
      <c r="Q235" s="29" t="str">
        <f>MID($D235,SUM($D$1:P$1),Q$1)</f>
        <v>000000000000000</v>
      </c>
      <c r="R235" s="29" t="str">
        <f>MID($D235,SUM($D$1:Q$1),R$1)</f>
        <v>000000000000000</v>
      </c>
      <c r="S235" s="29" t="str">
        <f>MID($D235,SUM($D$1:R$1),S$1)</f>
        <v>000000000000000</v>
      </c>
      <c r="T235" s="14" t="str">
        <f>MID($D235,SUM($D$1:S$1),T$1)</f>
        <v>000000000000000</v>
      </c>
      <c r="U235" s="29" t="str">
        <f>MID($D235,SUM($D$1:T$1),U$1)</f>
        <v>000000000000000</v>
      </c>
      <c r="V235" s="14" t="str">
        <f>MID($D235,SUM($D$1:U$1),V$1)</f>
        <v>PES</v>
      </c>
      <c r="W235" s="14" t="str">
        <f>MID($D235,SUM($D$1:V$1),W$1)</f>
        <v>0001000000</v>
      </c>
      <c r="X235" s="14" t="str">
        <f>MID($D235,SUM($D$1:W$1),X$1)</f>
        <v>1</v>
      </c>
      <c r="Y235" s="14" t="str">
        <f>MID($D235,SUM($D$1:X$1),Y$1)</f>
        <v>0</v>
      </c>
      <c r="Z235" s="14" t="str">
        <f>MID($D235,SUM($D$1:Y$1),Z$1)</f>
        <v>000000000021000</v>
      </c>
      <c r="AA235" s="34" t="str">
        <f>MID($D235,SUM($D$1:Z$1),AA$1)</f>
        <v>000000000000000</v>
      </c>
      <c r="AB235" s="14" t="str">
        <f>MID($D235,SUM($D$1:AA$1),AB$1)</f>
        <v>00000000000</v>
      </c>
      <c r="AC235" s="14" t="str">
        <f>MID($D235,SUM($D$1:AB$1),AC$1)</f>
        <v xml:space="preserve">                              </v>
      </c>
      <c r="AD235" s="14" t="str">
        <f>MID($D235,SUM($D$1:AC$1),AD$1)</f>
        <v>000000000000000</v>
      </c>
      <c r="AE235" s="55"/>
      <c r="AF235" s="58" t="str">
        <f>IF(ISBLANK(AE235),TCOMP[[#This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35" s="38" t="str">
        <f>TCOMP[[#This Row],[TIPO5]]</f>
        <v>FC A</v>
      </c>
      <c r="AH235" s="38">
        <f>IF(LEFT(TCOMP[[#This Row],[PV2]],2)="NC",-TCOMP[[#This Row],[CRED FISC COMPUTABLE]]/100,TCOMP[[#This Row],[CRED FISC COMPUTABLE]]/100)</f>
        <v>210</v>
      </c>
      <c r="AI235" s="39">
        <f>IF(LEFT(TCOMP[[#This Row],[PV2]],2)="NC",-TCOMP[[#This Row],[TOTAL]]/100,TCOMP[[#This Row],[TOTAL]]/100)</f>
        <v>1232</v>
      </c>
    </row>
    <row r="236" spans="1:35" x14ac:dyDescent="0.2">
      <c r="A236" s="48">
        <v>232</v>
      </c>
      <c r="B236" s="19">
        <f>IF(COUNTIF(ERROR1[NUM],TCOMP[[#This Row],[UBIC]])&gt;0,1,0)+IF(COUNTIF(ERROR3[NUM],TCOMP[[#This Row],[UBIC]])&gt;0,1,0)*10</f>
        <v>0</v>
      </c>
      <c r="C236" s="19">
        <f>COUNTIFS(TALIC[TIPO2],TCOMP[[#This Row],[TIPO4]],TALIC[PV],TCOMP[[#This Row],[PV]],TALIC[NUM],TCOMP[[#This Row],[NUM]],TALIC[IDENT VEND],TCOMP[[#This Row],[DOC o CUIT]],TALIC[ERR],"&gt;1")</f>
        <v>0</v>
      </c>
      <c r="D236" s="42" t="s">
        <v>1528</v>
      </c>
      <c r="E236" s="14" t="str">
        <f>MID($D236,SUM($D$1:D$1),E$1)</f>
        <v>20200514</v>
      </c>
      <c r="F236" s="14" t="str">
        <f>MID($D236,SUM($D$1:E$1),F$1)</f>
        <v>001</v>
      </c>
      <c r="G236" s="25" t="str">
        <f>VLOOKUP(TCOMP[[#This Row],[TIPO4]],TIPOFACT[],3,0)</f>
        <v>FC A</v>
      </c>
      <c r="H236" s="14" t="str">
        <f>MID($D236,SUM($D$1:F$1),H$1)</f>
        <v>00001</v>
      </c>
      <c r="I236" s="14" t="str">
        <f>MID($D236,SUM($D$1:H$1),I$1)</f>
        <v>00000000000000999999</v>
      </c>
      <c r="J236" s="14" t="str">
        <f>MID($D236,SUM($D$1:I$1),J$1)</f>
        <v xml:space="preserve">                </v>
      </c>
      <c r="K236" s="14" t="str">
        <f>MID($D236,SUM($D$1:J$1),K$1)</f>
        <v>80</v>
      </c>
      <c r="L236" s="14" t="str">
        <f>MID($D236,SUM($D$1:K$1),L$1)</f>
        <v>00000000099999999999</v>
      </c>
      <c r="M236" s="14" t="str">
        <f>MID($D236,SUM($D$1:L$1),M$1)</f>
        <v xml:space="preserve">                        Prueba</v>
      </c>
      <c r="N236" s="14" t="str">
        <f>MID($D236,SUM($D$1:M$1),N$1)</f>
        <v>000000000123200</v>
      </c>
      <c r="O236" s="14" t="str">
        <f>MID($D236,SUM($D$1:N$1),O$1)</f>
        <v>000000000002200</v>
      </c>
      <c r="P236" s="29" t="str">
        <f>MID($D236,SUM($D$1:O$1),P$1)</f>
        <v>000000000000000</v>
      </c>
      <c r="Q236" s="29" t="str">
        <f>MID($D236,SUM($D$1:P$1),Q$1)</f>
        <v>000000000000000</v>
      </c>
      <c r="R236" s="29" t="str">
        <f>MID($D236,SUM($D$1:Q$1),R$1)</f>
        <v>000000000000000</v>
      </c>
      <c r="S236" s="29" t="str">
        <f>MID($D236,SUM($D$1:R$1),S$1)</f>
        <v>000000000000000</v>
      </c>
      <c r="T236" s="14" t="str">
        <f>MID($D236,SUM($D$1:S$1),T$1)</f>
        <v>000000000000000</v>
      </c>
      <c r="U236" s="29" t="str">
        <f>MID($D236,SUM($D$1:T$1),U$1)</f>
        <v>000000000000000</v>
      </c>
      <c r="V236" s="14" t="str">
        <f>MID($D236,SUM($D$1:U$1),V$1)</f>
        <v>PES</v>
      </c>
      <c r="W236" s="14" t="str">
        <f>MID($D236,SUM($D$1:V$1),W$1)</f>
        <v>0001000000</v>
      </c>
      <c r="X236" s="14" t="str">
        <f>MID($D236,SUM($D$1:W$1),X$1)</f>
        <v>1</v>
      </c>
      <c r="Y236" s="14" t="str">
        <f>MID($D236,SUM($D$1:X$1),Y$1)</f>
        <v>0</v>
      </c>
      <c r="Z236" s="14" t="str">
        <f>MID($D236,SUM($D$1:Y$1),Z$1)</f>
        <v>000000000021000</v>
      </c>
      <c r="AA236" s="34" t="str">
        <f>MID($D236,SUM($D$1:Z$1),AA$1)</f>
        <v>000000000000000</v>
      </c>
      <c r="AB236" s="14" t="str">
        <f>MID($D236,SUM($D$1:AA$1),AB$1)</f>
        <v>00000000000</v>
      </c>
      <c r="AC236" s="14" t="str">
        <f>MID($D236,SUM($D$1:AB$1),AC$1)</f>
        <v xml:space="preserve">                              </v>
      </c>
      <c r="AD236" s="14" t="str">
        <f>MID($D236,SUM($D$1:AC$1),AD$1)</f>
        <v>000000000000000</v>
      </c>
      <c r="AE236" s="55"/>
      <c r="AF236" s="58" t="str">
        <f>IF(ISBLANK(AE236),TCOMP[[#This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36" s="38" t="str">
        <f>TCOMP[[#This Row],[TIPO5]]</f>
        <v>FC A</v>
      </c>
      <c r="AH236" s="38">
        <f>IF(LEFT(TCOMP[[#This Row],[PV2]],2)="NC",-TCOMP[[#This Row],[CRED FISC COMPUTABLE]]/100,TCOMP[[#This Row],[CRED FISC COMPUTABLE]]/100)</f>
        <v>210</v>
      </c>
      <c r="AI236" s="39">
        <f>IF(LEFT(TCOMP[[#This Row],[PV2]],2)="NC",-TCOMP[[#This Row],[TOTAL]]/100,TCOMP[[#This Row],[TOTAL]]/100)</f>
        <v>1232</v>
      </c>
    </row>
    <row r="237" spans="1:35" x14ac:dyDescent="0.2">
      <c r="A237" s="48">
        <v>233</v>
      </c>
      <c r="B237" s="19">
        <f>IF(COUNTIF(ERROR1[NUM],TCOMP[[#This Row],[UBIC]])&gt;0,1,0)+IF(COUNTIF(ERROR3[NUM],TCOMP[[#This Row],[UBIC]])&gt;0,1,0)*10</f>
        <v>0</v>
      </c>
      <c r="C237" s="19">
        <f>COUNTIFS(TALIC[TIPO2],TCOMP[[#This Row],[TIPO4]],TALIC[PV],TCOMP[[#This Row],[PV]],TALIC[NUM],TCOMP[[#This Row],[NUM]],TALIC[IDENT VEND],TCOMP[[#This Row],[DOC o CUIT]],TALIC[ERR],"&gt;1")</f>
        <v>0</v>
      </c>
      <c r="D237" s="42" t="s">
        <v>1528</v>
      </c>
      <c r="E237" s="14" t="str">
        <f>MID($D237,SUM($D$1:D$1),E$1)</f>
        <v>20200514</v>
      </c>
      <c r="F237" s="14" t="str">
        <f>MID($D237,SUM($D$1:E$1),F$1)</f>
        <v>001</v>
      </c>
      <c r="G237" s="25" t="str">
        <f>VLOOKUP(TCOMP[[#This Row],[TIPO4]],TIPOFACT[],3,0)</f>
        <v>FC A</v>
      </c>
      <c r="H237" s="14" t="str">
        <f>MID($D237,SUM($D$1:F$1),H$1)</f>
        <v>00001</v>
      </c>
      <c r="I237" s="14" t="str">
        <f>MID($D237,SUM($D$1:H$1),I$1)</f>
        <v>00000000000000999999</v>
      </c>
      <c r="J237" s="14" t="str">
        <f>MID($D237,SUM($D$1:I$1),J$1)</f>
        <v xml:space="preserve">                </v>
      </c>
      <c r="K237" s="14" t="str">
        <f>MID($D237,SUM($D$1:J$1),K$1)</f>
        <v>80</v>
      </c>
      <c r="L237" s="14" t="str">
        <f>MID($D237,SUM($D$1:K$1),L$1)</f>
        <v>00000000099999999999</v>
      </c>
      <c r="M237" s="14" t="str">
        <f>MID($D237,SUM($D$1:L$1),M$1)</f>
        <v xml:space="preserve">                        Prueba</v>
      </c>
      <c r="N237" s="14" t="str">
        <f>MID($D237,SUM($D$1:M$1),N$1)</f>
        <v>000000000123200</v>
      </c>
      <c r="O237" s="14" t="str">
        <f>MID($D237,SUM($D$1:N$1),O$1)</f>
        <v>000000000002200</v>
      </c>
      <c r="P237" s="29" t="str">
        <f>MID($D237,SUM($D$1:O$1),P$1)</f>
        <v>000000000000000</v>
      </c>
      <c r="Q237" s="29" t="str">
        <f>MID($D237,SUM($D$1:P$1),Q$1)</f>
        <v>000000000000000</v>
      </c>
      <c r="R237" s="29" t="str">
        <f>MID($D237,SUM($D$1:Q$1),R$1)</f>
        <v>000000000000000</v>
      </c>
      <c r="S237" s="29" t="str">
        <f>MID($D237,SUM($D$1:R$1),S$1)</f>
        <v>000000000000000</v>
      </c>
      <c r="T237" s="14" t="str">
        <f>MID($D237,SUM($D$1:S$1),T$1)</f>
        <v>000000000000000</v>
      </c>
      <c r="U237" s="29" t="str">
        <f>MID($D237,SUM($D$1:T$1),U$1)</f>
        <v>000000000000000</v>
      </c>
      <c r="V237" s="14" t="str">
        <f>MID($D237,SUM($D$1:U$1),V$1)</f>
        <v>PES</v>
      </c>
      <c r="W237" s="14" t="str">
        <f>MID($D237,SUM($D$1:V$1),W$1)</f>
        <v>0001000000</v>
      </c>
      <c r="X237" s="14" t="str">
        <f>MID($D237,SUM($D$1:W$1),X$1)</f>
        <v>1</v>
      </c>
      <c r="Y237" s="14" t="str">
        <f>MID($D237,SUM($D$1:X$1),Y$1)</f>
        <v>0</v>
      </c>
      <c r="Z237" s="14" t="str">
        <f>MID($D237,SUM($D$1:Y$1),Z$1)</f>
        <v>000000000021000</v>
      </c>
      <c r="AA237" s="34" t="str">
        <f>MID($D237,SUM($D$1:Z$1),AA$1)</f>
        <v>000000000000000</v>
      </c>
      <c r="AB237" s="14" t="str">
        <f>MID($D237,SUM($D$1:AA$1),AB$1)</f>
        <v>00000000000</v>
      </c>
      <c r="AC237" s="14" t="str">
        <f>MID($D237,SUM($D$1:AB$1),AC$1)</f>
        <v xml:space="preserve">                              </v>
      </c>
      <c r="AD237" s="14" t="str">
        <f>MID($D237,SUM($D$1:AC$1),AD$1)</f>
        <v>000000000000000</v>
      </c>
      <c r="AE237" s="55"/>
      <c r="AF237" s="58" t="str">
        <f>IF(ISBLANK(AE237),TCOMP[[#This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37" s="38" t="str">
        <f>TCOMP[[#This Row],[TIPO5]]</f>
        <v>FC A</v>
      </c>
      <c r="AH237" s="38">
        <f>IF(LEFT(TCOMP[[#This Row],[PV2]],2)="NC",-TCOMP[[#This Row],[CRED FISC COMPUTABLE]]/100,TCOMP[[#This Row],[CRED FISC COMPUTABLE]]/100)</f>
        <v>210</v>
      </c>
      <c r="AI237" s="39">
        <f>IF(LEFT(TCOMP[[#This Row],[PV2]],2)="NC",-TCOMP[[#This Row],[TOTAL]]/100,TCOMP[[#This Row],[TOTAL]]/100)</f>
        <v>1232</v>
      </c>
    </row>
    <row r="238" spans="1:35" x14ac:dyDescent="0.2">
      <c r="A238" s="48">
        <v>234</v>
      </c>
      <c r="B238" s="19">
        <f>IF(COUNTIF(ERROR1[NUM],TCOMP[[#This Row],[UBIC]])&gt;0,1,0)+IF(COUNTIF(ERROR3[NUM],TCOMP[[#This Row],[UBIC]])&gt;0,1,0)*10</f>
        <v>0</v>
      </c>
      <c r="C238" s="19">
        <f>COUNTIFS(TALIC[TIPO2],TCOMP[[#This Row],[TIPO4]],TALIC[PV],TCOMP[[#This Row],[PV]],TALIC[NUM],TCOMP[[#This Row],[NUM]],TALIC[IDENT VEND],TCOMP[[#This Row],[DOC o CUIT]],TALIC[ERR],"&gt;1")</f>
        <v>0</v>
      </c>
      <c r="D238" s="42" t="s">
        <v>1528</v>
      </c>
      <c r="E238" s="14" t="str">
        <f>MID($D238,SUM($D$1:D$1),E$1)</f>
        <v>20200514</v>
      </c>
      <c r="F238" s="14" t="str">
        <f>MID($D238,SUM($D$1:E$1),F$1)</f>
        <v>001</v>
      </c>
      <c r="G238" s="25" t="str">
        <f>VLOOKUP(TCOMP[[#This Row],[TIPO4]],TIPOFACT[],3,0)</f>
        <v>FC A</v>
      </c>
      <c r="H238" s="14" t="str">
        <f>MID($D238,SUM($D$1:F$1),H$1)</f>
        <v>00001</v>
      </c>
      <c r="I238" s="14" t="str">
        <f>MID($D238,SUM($D$1:H$1),I$1)</f>
        <v>00000000000000999999</v>
      </c>
      <c r="J238" s="14" t="str">
        <f>MID($D238,SUM($D$1:I$1),J$1)</f>
        <v xml:space="preserve">                </v>
      </c>
      <c r="K238" s="14" t="str">
        <f>MID($D238,SUM($D$1:J$1),K$1)</f>
        <v>80</v>
      </c>
      <c r="L238" s="14" t="str">
        <f>MID($D238,SUM($D$1:K$1),L$1)</f>
        <v>00000000099999999999</v>
      </c>
      <c r="M238" s="14" t="str">
        <f>MID($D238,SUM($D$1:L$1),M$1)</f>
        <v xml:space="preserve">                        Prueba</v>
      </c>
      <c r="N238" s="14" t="str">
        <f>MID($D238,SUM($D$1:M$1),N$1)</f>
        <v>000000000123200</v>
      </c>
      <c r="O238" s="14" t="str">
        <f>MID($D238,SUM($D$1:N$1),O$1)</f>
        <v>000000000002200</v>
      </c>
      <c r="P238" s="29" t="str">
        <f>MID($D238,SUM($D$1:O$1),P$1)</f>
        <v>000000000000000</v>
      </c>
      <c r="Q238" s="29" t="str">
        <f>MID($D238,SUM($D$1:P$1),Q$1)</f>
        <v>000000000000000</v>
      </c>
      <c r="R238" s="29" t="str">
        <f>MID($D238,SUM($D$1:Q$1),R$1)</f>
        <v>000000000000000</v>
      </c>
      <c r="S238" s="29" t="str">
        <f>MID($D238,SUM($D$1:R$1),S$1)</f>
        <v>000000000000000</v>
      </c>
      <c r="T238" s="14" t="str">
        <f>MID($D238,SUM($D$1:S$1),T$1)</f>
        <v>000000000000000</v>
      </c>
      <c r="U238" s="29" t="str">
        <f>MID($D238,SUM($D$1:T$1),U$1)</f>
        <v>000000000000000</v>
      </c>
      <c r="V238" s="14" t="str">
        <f>MID($D238,SUM($D$1:U$1),V$1)</f>
        <v>PES</v>
      </c>
      <c r="W238" s="14" t="str">
        <f>MID($D238,SUM($D$1:V$1),W$1)</f>
        <v>0001000000</v>
      </c>
      <c r="X238" s="14" t="str">
        <f>MID($D238,SUM($D$1:W$1),X$1)</f>
        <v>1</v>
      </c>
      <c r="Y238" s="14" t="str">
        <f>MID($D238,SUM($D$1:X$1),Y$1)</f>
        <v>0</v>
      </c>
      <c r="Z238" s="14" t="str">
        <f>MID($D238,SUM($D$1:Y$1),Z$1)</f>
        <v>000000000021000</v>
      </c>
      <c r="AA238" s="34" t="str">
        <f>MID($D238,SUM($D$1:Z$1),AA$1)</f>
        <v>000000000000000</v>
      </c>
      <c r="AB238" s="14" t="str">
        <f>MID($D238,SUM($D$1:AA$1),AB$1)</f>
        <v>00000000000</v>
      </c>
      <c r="AC238" s="14" t="str">
        <f>MID($D238,SUM($D$1:AB$1),AC$1)</f>
        <v xml:space="preserve">                              </v>
      </c>
      <c r="AD238" s="14" t="str">
        <f>MID($D238,SUM($D$1:AC$1),AD$1)</f>
        <v>000000000000000</v>
      </c>
      <c r="AE238" s="55"/>
      <c r="AF238" s="58" t="str">
        <f>IF(ISBLANK(AE238),TCOMP[[#This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38" s="38" t="str">
        <f>TCOMP[[#This Row],[TIPO5]]</f>
        <v>FC A</v>
      </c>
      <c r="AH238" s="38">
        <f>IF(LEFT(TCOMP[[#This Row],[PV2]],2)="NC",-TCOMP[[#This Row],[CRED FISC COMPUTABLE]]/100,TCOMP[[#This Row],[CRED FISC COMPUTABLE]]/100)</f>
        <v>210</v>
      </c>
      <c r="AI238" s="39">
        <f>IF(LEFT(TCOMP[[#This Row],[PV2]],2)="NC",-TCOMP[[#This Row],[TOTAL]]/100,TCOMP[[#This Row],[TOTAL]]/100)</f>
        <v>1232</v>
      </c>
    </row>
    <row r="239" spans="1:35" x14ac:dyDescent="0.2">
      <c r="A239" s="48">
        <v>235</v>
      </c>
      <c r="B239" s="19">
        <f>IF(COUNTIF(ERROR1[NUM],TCOMP[[#This Row],[UBIC]])&gt;0,1,0)+IF(COUNTIF(ERROR3[NUM],TCOMP[[#This Row],[UBIC]])&gt;0,1,0)*10</f>
        <v>0</v>
      </c>
      <c r="C239" s="19">
        <f>COUNTIFS(TALIC[TIPO2],TCOMP[[#This Row],[TIPO4]],TALIC[PV],TCOMP[[#This Row],[PV]],TALIC[NUM],TCOMP[[#This Row],[NUM]],TALIC[IDENT VEND],TCOMP[[#This Row],[DOC o CUIT]],TALIC[ERR],"&gt;1")</f>
        <v>0</v>
      </c>
      <c r="D239" s="42" t="s">
        <v>1528</v>
      </c>
      <c r="E239" s="14" t="str">
        <f>MID($D239,SUM($D$1:D$1),E$1)</f>
        <v>20200514</v>
      </c>
      <c r="F239" s="14" t="str">
        <f>MID($D239,SUM($D$1:E$1),F$1)</f>
        <v>001</v>
      </c>
      <c r="G239" s="25" t="str">
        <f>VLOOKUP(TCOMP[[#This Row],[TIPO4]],TIPOFACT[],3,0)</f>
        <v>FC A</v>
      </c>
      <c r="H239" s="14" t="str">
        <f>MID($D239,SUM($D$1:F$1),H$1)</f>
        <v>00001</v>
      </c>
      <c r="I239" s="14" t="str">
        <f>MID($D239,SUM($D$1:H$1),I$1)</f>
        <v>00000000000000999999</v>
      </c>
      <c r="J239" s="14" t="str">
        <f>MID($D239,SUM($D$1:I$1),J$1)</f>
        <v xml:space="preserve">                </v>
      </c>
      <c r="K239" s="14" t="str">
        <f>MID($D239,SUM($D$1:J$1),K$1)</f>
        <v>80</v>
      </c>
      <c r="L239" s="14" t="str">
        <f>MID($D239,SUM($D$1:K$1),L$1)</f>
        <v>00000000099999999999</v>
      </c>
      <c r="M239" s="14" t="str">
        <f>MID($D239,SUM($D$1:L$1),M$1)</f>
        <v xml:space="preserve">                        Prueba</v>
      </c>
      <c r="N239" s="14" t="str">
        <f>MID($D239,SUM($D$1:M$1),N$1)</f>
        <v>000000000123200</v>
      </c>
      <c r="O239" s="14" t="str">
        <f>MID($D239,SUM($D$1:N$1),O$1)</f>
        <v>000000000002200</v>
      </c>
      <c r="P239" s="29" t="str">
        <f>MID($D239,SUM($D$1:O$1),P$1)</f>
        <v>000000000000000</v>
      </c>
      <c r="Q239" s="29" t="str">
        <f>MID($D239,SUM($D$1:P$1),Q$1)</f>
        <v>000000000000000</v>
      </c>
      <c r="R239" s="29" t="str">
        <f>MID($D239,SUM($D$1:Q$1),R$1)</f>
        <v>000000000000000</v>
      </c>
      <c r="S239" s="29" t="str">
        <f>MID($D239,SUM($D$1:R$1),S$1)</f>
        <v>000000000000000</v>
      </c>
      <c r="T239" s="14" t="str">
        <f>MID($D239,SUM($D$1:S$1),T$1)</f>
        <v>000000000000000</v>
      </c>
      <c r="U239" s="29" t="str">
        <f>MID($D239,SUM($D$1:T$1),U$1)</f>
        <v>000000000000000</v>
      </c>
      <c r="V239" s="14" t="str">
        <f>MID($D239,SUM($D$1:U$1),V$1)</f>
        <v>PES</v>
      </c>
      <c r="W239" s="14" t="str">
        <f>MID($D239,SUM($D$1:V$1),W$1)</f>
        <v>0001000000</v>
      </c>
      <c r="X239" s="14" t="str">
        <f>MID($D239,SUM($D$1:W$1),X$1)</f>
        <v>1</v>
      </c>
      <c r="Y239" s="14" t="str">
        <f>MID($D239,SUM($D$1:X$1),Y$1)</f>
        <v>0</v>
      </c>
      <c r="Z239" s="14" t="str">
        <f>MID($D239,SUM($D$1:Y$1),Z$1)</f>
        <v>000000000021000</v>
      </c>
      <c r="AA239" s="34" t="str">
        <f>MID($D239,SUM($D$1:Z$1),AA$1)</f>
        <v>000000000000000</v>
      </c>
      <c r="AB239" s="14" t="str">
        <f>MID($D239,SUM($D$1:AA$1),AB$1)</f>
        <v>00000000000</v>
      </c>
      <c r="AC239" s="14" t="str">
        <f>MID($D239,SUM($D$1:AB$1),AC$1)</f>
        <v xml:space="preserve">                              </v>
      </c>
      <c r="AD239" s="14" t="str">
        <f>MID($D239,SUM($D$1:AC$1),AD$1)</f>
        <v>000000000000000</v>
      </c>
      <c r="AE239" s="55"/>
      <c r="AF239" s="58" t="str">
        <f>IF(ISBLANK(AE239),TCOMP[[#This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39" s="38" t="str">
        <f>TCOMP[[#This Row],[TIPO5]]</f>
        <v>FC A</v>
      </c>
      <c r="AH239" s="38">
        <f>IF(LEFT(TCOMP[[#This Row],[PV2]],2)="NC",-TCOMP[[#This Row],[CRED FISC COMPUTABLE]]/100,TCOMP[[#This Row],[CRED FISC COMPUTABLE]]/100)</f>
        <v>210</v>
      </c>
      <c r="AI239" s="39">
        <f>IF(LEFT(TCOMP[[#This Row],[PV2]],2)="NC",-TCOMP[[#This Row],[TOTAL]]/100,TCOMP[[#This Row],[TOTAL]]/100)</f>
        <v>1232</v>
      </c>
    </row>
    <row r="240" spans="1:35" x14ac:dyDescent="0.2">
      <c r="A240" s="48">
        <v>236</v>
      </c>
      <c r="B240" s="19">
        <f>IF(COUNTIF(ERROR1[NUM],TCOMP[[#This Row],[UBIC]])&gt;0,1,0)+IF(COUNTIF(ERROR3[NUM],TCOMP[[#This Row],[UBIC]])&gt;0,1,0)*10</f>
        <v>0</v>
      </c>
      <c r="C240" s="19">
        <f>COUNTIFS(TALIC[TIPO2],TCOMP[[#This Row],[TIPO4]],TALIC[PV],TCOMP[[#This Row],[PV]],TALIC[NUM],TCOMP[[#This Row],[NUM]],TALIC[IDENT VEND],TCOMP[[#This Row],[DOC o CUIT]],TALIC[ERR],"&gt;1")</f>
        <v>0</v>
      </c>
      <c r="D240" s="42" t="s">
        <v>1528</v>
      </c>
      <c r="E240" s="14" t="str">
        <f>MID($D240,SUM($D$1:D$1),E$1)</f>
        <v>20200514</v>
      </c>
      <c r="F240" s="14" t="str">
        <f>MID($D240,SUM($D$1:E$1),F$1)</f>
        <v>001</v>
      </c>
      <c r="G240" s="25" t="str">
        <f>VLOOKUP(TCOMP[[#This Row],[TIPO4]],TIPOFACT[],3,0)</f>
        <v>FC A</v>
      </c>
      <c r="H240" s="14" t="str">
        <f>MID($D240,SUM($D$1:F$1),H$1)</f>
        <v>00001</v>
      </c>
      <c r="I240" s="14" t="str">
        <f>MID($D240,SUM($D$1:H$1),I$1)</f>
        <v>00000000000000999999</v>
      </c>
      <c r="J240" s="14" t="str">
        <f>MID($D240,SUM($D$1:I$1),J$1)</f>
        <v xml:space="preserve">                </v>
      </c>
      <c r="K240" s="14" t="str">
        <f>MID($D240,SUM($D$1:J$1),K$1)</f>
        <v>80</v>
      </c>
      <c r="L240" s="14" t="str">
        <f>MID($D240,SUM($D$1:K$1),L$1)</f>
        <v>00000000099999999999</v>
      </c>
      <c r="M240" s="14" t="str">
        <f>MID($D240,SUM($D$1:L$1),M$1)</f>
        <v xml:space="preserve">                        Prueba</v>
      </c>
      <c r="N240" s="14" t="str">
        <f>MID($D240,SUM($D$1:M$1),N$1)</f>
        <v>000000000123200</v>
      </c>
      <c r="O240" s="14" t="str">
        <f>MID($D240,SUM($D$1:N$1),O$1)</f>
        <v>000000000002200</v>
      </c>
      <c r="P240" s="29" t="str">
        <f>MID($D240,SUM($D$1:O$1),P$1)</f>
        <v>000000000000000</v>
      </c>
      <c r="Q240" s="29" t="str">
        <f>MID($D240,SUM($D$1:P$1),Q$1)</f>
        <v>000000000000000</v>
      </c>
      <c r="R240" s="29" t="str">
        <f>MID($D240,SUM($D$1:Q$1),R$1)</f>
        <v>000000000000000</v>
      </c>
      <c r="S240" s="29" t="str">
        <f>MID($D240,SUM($D$1:R$1),S$1)</f>
        <v>000000000000000</v>
      </c>
      <c r="T240" s="14" t="str">
        <f>MID($D240,SUM($D$1:S$1),T$1)</f>
        <v>000000000000000</v>
      </c>
      <c r="U240" s="29" t="str">
        <f>MID($D240,SUM($D$1:T$1),U$1)</f>
        <v>000000000000000</v>
      </c>
      <c r="V240" s="14" t="str">
        <f>MID($D240,SUM($D$1:U$1),V$1)</f>
        <v>PES</v>
      </c>
      <c r="W240" s="14" t="str">
        <f>MID($D240,SUM($D$1:V$1),W$1)</f>
        <v>0001000000</v>
      </c>
      <c r="X240" s="14" t="str">
        <f>MID($D240,SUM($D$1:W$1),X$1)</f>
        <v>1</v>
      </c>
      <c r="Y240" s="14" t="str">
        <f>MID($D240,SUM($D$1:X$1),Y$1)</f>
        <v>0</v>
      </c>
      <c r="Z240" s="14" t="str">
        <f>MID($D240,SUM($D$1:Y$1),Z$1)</f>
        <v>000000000021000</v>
      </c>
      <c r="AA240" s="34" t="str">
        <f>MID($D240,SUM($D$1:Z$1),AA$1)</f>
        <v>000000000000000</v>
      </c>
      <c r="AB240" s="14" t="str">
        <f>MID($D240,SUM($D$1:AA$1),AB$1)</f>
        <v>00000000000</v>
      </c>
      <c r="AC240" s="14" t="str">
        <f>MID($D240,SUM($D$1:AB$1),AC$1)</f>
        <v xml:space="preserve">                              </v>
      </c>
      <c r="AD240" s="14" t="str">
        <f>MID($D240,SUM($D$1:AC$1),AD$1)</f>
        <v>000000000000000</v>
      </c>
      <c r="AE240" s="55"/>
      <c r="AF240" s="58" t="str">
        <f>IF(ISBLANK(AE240),TCOMP[[#This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40" s="38" t="str">
        <f>TCOMP[[#This Row],[TIPO5]]</f>
        <v>FC A</v>
      </c>
      <c r="AH240" s="38">
        <f>IF(LEFT(TCOMP[[#This Row],[PV2]],2)="NC",-TCOMP[[#This Row],[CRED FISC COMPUTABLE]]/100,TCOMP[[#This Row],[CRED FISC COMPUTABLE]]/100)</f>
        <v>210</v>
      </c>
      <c r="AI240" s="39">
        <f>IF(LEFT(TCOMP[[#This Row],[PV2]],2)="NC",-TCOMP[[#This Row],[TOTAL]]/100,TCOMP[[#This Row],[TOTAL]]/100)</f>
        <v>1232</v>
      </c>
    </row>
    <row r="241" spans="1:35" x14ac:dyDescent="0.2">
      <c r="A241" s="48">
        <v>237</v>
      </c>
      <c r="B241" s="19">
        <f>IF(COUNTIF(ERROR1[NUM],TCOMP[[#This Row],[UBIC]])&gt;0,1,0)+IF(COUNTIF(ERROR3[NUM],TCOMP[[#This Row],[UBIC]])&gt;0,1,0)*10</f>
        <v>0</v>
      </c>
      <c r="C241" s="19">
        <f>COUNTIFS(TALIC[TIPO2],TCOMP[[#This Row],[TIPO4]],TALIC[PV],TCOMP[[#This Row],[PV]],TALIC[NUM],TCOMP[[#This Row],[NUM]],TALIC[IDENT VEND],TCOMP[[#This Row],[DOC o CUIT]],TALIC[ERR],"&gt;1")</f>
        <v>0</v>
      </c>
      <c r="D241" s="42" t="s">
        <v>1528</v>
      </c>
      <c r="E241" s="14" t="str">
        <f>MID($D241,SUM($D$1:D$1),E$1)</f>
        <v>20200514</v>
      </c>
      <c r="F241" s="14" t="str">
        <f>MID($D241,SUM($D$1:E$1),F$1)</f>
        <v>001</v>
      </c>
      <c r="G241" s="25" t="str">
        <f>VLOOKUP(TCOMP[[#This Row],[TIPO4]],TIPOFACT[],3,0)</f>
        <v>FC A</v>
      </c>
      <c r="H241" s="14" t="str">
        <f>MID($D241,SUM($D$1:F$1),H$1)</f>
        <v>00001</v>
      </c>
      <c r="I241" s="14" t="str">
        <f>MID($D241,SUM($D$1:H$1),I$1)</f>
        <v>00000000000000999999</v>
      </c>
      <c r="J241" s="14" t="str">
        <f>MID($D241,SUM($D$1:I$1),J$1)</f>
        <v xml:space="preserve">                </v>
      </c>
      <c r="K241" s="14" t="str">
        <f>MID($D241,SUM($D$1:J$1),K$1)</f>
        <v>80</v>
      </c>
      <c r="L241" s="14" t="str">
        <f>MID($D241,SUM($D$1:K$1),L$1)</f>
        <v>00000000099999999999</v>
      </c>
      <c r="M241" s="14" t="str">
        <f>MID($D241,SUM($D$1:L$1),M$1)</f>
        <v xml:space="preserve">                        Prueba</v>
      </c>
      <c r="N241" s="14" t="str">
        <f>MID($D241,SUM($D$1:M$1),N$1)</f>
        <v>000000000123200</v>
      </c>
      <c r="O241" s="14" t="str">
        <f>MID($D241,SUM($D$1:N$1),O$1)</f>
        <v>000000000002200</v>
      </c>
      <c r="P241" s="29" t="str">
        <f>MID($D241,SUM($D$1:O$1),P$1)</f>
        <v>000000000000000</v>
      </c>
      <c r="Q241" s="29" t="str">
        <f>MID($D241,SUM($D$1:P$1),Q$1)</f>
        <v>000000000000000</v>
      </c>
      <c r="R241" s="29" t="str">
        <f>MID($D241,SUM($D$1:Q$1),R$1)</f>
        <v>000000000000000</v>
      </c>
      <c r="S241" s="29" t="str">
        <f>MID($D241,SUM($D$1:R$1),S$1)</f>
        <v>000000000000000</v>
      </c>
      <c r="T241" s="14" t="str">
        <f>MID($D241,SUM($D$1:S$1),T$1)</f>
        <v>000000000000000</v>
      </c>
      <c r="U241" s="29" t="str">
        <f>MID($D241,SUM($D$1:T$1),U$1)</f>
        <v>000000000000000</v>
      </c>
      <c r="V241" s="14" t="str">
        <f>MID($D241,SUM($D$1:U$1),V$1)</f>
        <v>PES</v>
      </c>
      <c r="W241" s="14" t="str">
        <f>MID($D241,SUM($D$1:V$1),W$1)</f>
        <v>0001000000</v>
      </c>
      <c r="X241" s="14" t="str">
        <f>MID($D241,SUM($D$1:W$1),X$1)</f>
        <v>1</v>
      </c>
      <c r="Y241" s="14" t="str">
        <f>MID($D241,SUM($D$1:X$1),Y$1)</f>
        <v>0</v>
      </c>
      <c r="Z241" s="14" t="str">
        <f>MID($D241,SUM($D$1:Y$1),Z$1)</f>
        <v>000000000021000</v>
      </c>
      <c r="AA241" s="34" t="str">
        <f>MID($D241,SUM($D$1:Z$1),AA$1)</f>
        <v>000000000000000</v>
      </c>
      <c r="AB241" s="14" t="str">
        <f>MID($D241,SUM($D$1:AA$1),AB$1)</f>
        <v>00000000000</v>
      </c>
      <c r="AC241" s="14" t="str">
        <f>MID($D241,SUM($D$1:AB$1),AC$1)</f>
        <v xml:space="preserve">                              </v>
      </c>
      <c r="AD241" s="14" t="str">
        <f>MID($D241,SUM($D$1:AC$1),AD$1)</f>
        <v>000000000000000</v>
      </c>
      <c r="AE241" s="55"/>
      <c r="AF241" s="58" t="str">
        <f>IF(ISBLANK(AE241),TCOMP[[#This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41" s="38" t="str">
        <f>TCOMP[[#This Row],[TIPO5]]</f>
        <v>FC A</v>
      </c>
      <c r="AH241" s="38">
        <f>IF(LEFT(TCOMP[[#This Row],[PV2]],2)="NC",-TCOMP[[#This Row],[CRED FISC COMPUTABLE]]/100,TCOMP[[#This Row],[CRED FISC COMPUTABLE]]/100)</f>
        <v>210</v>
      </c>
      <c r="AI241" s="39">
        <f>IF(LEFT(TCOMP[[#This Row],[PV2]],2)="NC",-TCOMP[[#This Row],[TOTAL]]/100,TCOMP[[#This Row],[TOTAL]]/100)</f>
        <v>1232</v>
      </c>
    </row>
    <row r="242" spans="1:35" x14ac:dyDescent="0.2">
      <c r="A242" s="48">
        <v>238</v>
      </c>
      <c r="B242" s="19">
        <f>IF(COUNTIF(ERROR1[NUM],TCOMP[[#This Row],[UBIC]])&gt;0,1,0)+IF(COUNTIF(ERROR3[NUM],TCOMP[[#This Row],[UBIC]])&gt;0,1,0)*10</f>
        <v>0</v>
      </c>
      <c r="C242" s="19">
        <f>COUNTIFS(TALIC[TIPO2],TCOMP[[#This Row],[TIPO4]],TALIC[PV],TCOMP[[#This Row],[PV]],TALIC[NUM],TCOMP[[#This Row],[NUM]],TALIC[IDENT VEND],TCOMP[[#This Row],[DOC o CUIT]],TALIC[ERR],"&gt;1")</f>
        <v>0</v>
      </c>
      <c r="D242" s="42" t="s">
        <v>1528</v>
      </c>
      <c r="E242" s="14" t="str">
        <f>MID($D242,SUM($D$1:D$1),E$1)</f>
        <v>20200514</v>
      </c>
      <c r="F242" s="14" t="str">
        <f>MID($D242,SUM($D$1:E$1),F$1)</f>
        <v>001</v>
      </c>
      <c r="G242" s="25" t="str">
        <f>VLOOKUP(TCOMP[[#This Row],[TIPO4]],TIPOFACT[],3,0)</f>
        <v>FC A</v>
      </c>
      <c r="H242" s="14" t="str">
        <f>MID($D242,SUM($D$1:F$1),H$1)</f>
        <v>00001</v>
      </c>
      <c r="I242" s="14" t="str">
        <f>MID($D242,SUM($D$1:H$1),I$1)</f>
        <v>00000000000000999999</v>
      </c>
      <c r="J242" s="14" t="str">
        <f>MID($D242,SUM($D$1:I$1),J$1)</f>
        <v xml:space="preserve">                </v>
      </c>
      <c r="K242" s="14" t="str">
        <f>MID($D242,SUM($D$1:J$1),K$1)</f>
        <v>80</v>
      </c>
      <c r="L242" s="14" t="str">
        <f>MID($D242,SUM($D$1:K$1),L$1)</f>
        <v>00000000099999999999</v>
      </c>
      <c r="M242" s="14" t="str">
        <f>MID($D242,SUM($D$1:L$1),M$1)</f>
        <v xml:space="preserve">                        Prueba</v>
      </c>
      <c r="N242" s="14" t="str">
        <f>MID($D242,SUM($D$1:M$1),N$1)</f>
        <v>000000000123200</v>
      </c>
      <c r="O242" s="14" t="str">
        <f>MID($D242,SUM($D$1:N$1),O$1)</f>
        <v>000000000002200</v>
      </c>
      <c r="P242" s="29" t="str">
        <f>MID($D242,SUM($D$1:O$1),P$1)</f>
        <v>000000000000000</v>
      </c>
      <c r="Q242" s="29" t="str">
        <f>MID($D242,SUM($D$1:P$1),Q$1)</f>
        <v>000000000000000</v>
      </c>
      <c r="R242" s="29" t="str">
        <f>MID($D242,SUM($D$1:Q$1),R$1)</f>
        <v>000000000000000</v>
      </c>
      <c r="S242" s="29" t="str">
        <f>MID($D242,SUM($D$1:R$1),S$1)</f>
        <v>000000000000000</v>
      </c>
      <c r="T242" s="14" t="str">
        <f>MID($D242,SUM($D$1:S$1),T$1)</f>
        <v>000000000000000</v>
      </c>
      <c r="U242" s="29" t="str">
        <f>MID($D242,SUM($D$1:T$1),U$1)</f>
        <v>000000000000000</v>
      </c>
      <c r="V242" s="14" t="str">
        <f>MID($D242,SUM($D$1:U$1),V$1)</f>
        <v>PES</v>
      </c>
      <c r="W242" s="14" t="str">
        <f>MID($D242,SUM($D$1:V$1),W$1)</f>
        <v>0001000000</v>
      </c>
      <c r="X242" s="14" t="str">
        <f>MID($D242,SUM($D$1:W$1),X$1)</f>
        <v>1</v>
      </c>
      <c r="Y242" s="14" t="str">
        <f>MID($D242,SUM($D$1:X$1),Y$1)</f>
        <v>0</v>
      </c>
      <c r="Z242" s="14" t="str">
        <f>MID($D242,SUM($D$1:Y$1),Z$1)</f>
        <v>000000000021000</v>
      </c>
      <c r="AA242" s="34" t="str">
        <f>MID($D242,SUM($D$1:Z$1),AA$1)</f>
        <v>000000000000000</v>
      </c>
      <c r="AB242" s="14" t="str">
        <f>MID($D242,SUM($D$1:AA$1),AB$1)</f>
        <v>00000000000</v>
      </c>
      <c r="AC242" s="14" t="str">
        <f>MID($D242,SUM($D$1:AB$1),AC$1)</f>
        <v xml:space="preserve">                              </v>
      </c>
      <c r="AD242" s="14" t="str">
        <f>MID($D242,SUM($D$1:AC$1),AD$1)</f>
        <v>000000000000000</v>
      </c>
      <c r="AE242" s="55"/>
      <c r="AF242" s="58" t="str">
        <f>IF(ISBLANK(AE242),TCOMP[[#This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42" s="38" t="str">
        <f>TCOMP[[#This Row],[TIPO5]]</f>
        <v>FC A</v>
      </c>
      <c r="AH242" s="38">
        <f>IF(LEFT(TCOMP[[#This Row],[PV2]],2)="NC",-TCOMP[[#This Row],[CRED FISC COMPUTABLE]]/100,TCOMP[[#This Row],[CRED FISC COMPUTABLE]]/100)</f>
        <v>210</v>
      </c>
      <c r="AI242" s="39">
        <f>IF(LEFT(TCOMP[[#This Row],[PV2]],2)="NC",-TCOMP[[#This Row],[TOTAL]]/100,TCOMP[[#This Row],[TOTAL]]/100)</f>
        <v>1232</v>
      </c>
    </row>
    <row r="243" spans="1:35" x14ac:dyDescent="0.2">
      <c r="A243" s="48">
        <v>239</v>
      </c>
      <c r="B243" s="19">
        <f>IF(COUNTIF(ERROR1[NUM],TCOMP[[#This Row],[UBIC]])&gt;0,1,0)+IF(COUNTIF(ERROR3[NUM],TCOMP[[#This Row],[UBIC]])&gt;0,1,0)*10</f>
        <v>0</v>
      </c>
      <c r="C243" s="19">
        <f>COUNTIFS(TALIC[TIPO2],TCOMP[[#This Row],[TIPO4]],TALIC[PV],TCOMP[[#This Row],[PV]],TALIC[NUM],TCOMP[[#This Row],[NUM]],TALIC[IDENT VEND],TCOMP[[#This Row],[DOC o CUIT]],TALIC[ERR],"&gt;1")</f>
        <v>0</v>
      </c>
      <c r="D243" s="42" t="s">
        <v>1528</v>
      </c>
      <c r="E243" s="14" t="str">
        <f>MID($D243,SUM($D$1:D$1),E$1)</f>
        <v>20200514</v>
      </c>
      <c r="F243" s="14" t="str">
        <f>MID($D243,SUM($D$1:E$1),F$1)</f>
        <v>001</v>
      </c>
      <c r="G243" s="25" t="str">
        <f>VLOOKUP(TCOMP[[#This Row],[TIPO4]],TIPOFACT[],3,0)</f>
        <v>FC A</v>
      </c>
      <c r="H243" s="14" t="str">
        <f>MID($D243,SUM($D$1:F$1),H$1)</f>
        <v>00001</v>
      </c>
      <c r="I243" s="14" t="str">
        <f>MID($D243,SUM($D$1:H$1),I$1)</f>
        <v>00000000000000999999</v>
      </c>
      <c r="J243" s="14" t="str">
        <f>MID($D243,SUM($D$1:I$1),J$1)</f>
        <v xml:space="preserve">                </v>
      </c>
      <c r="K243" s="14" t="str">
        <f>MID($D243,SUM($D$1:J$1),K$1)</f>
        <v>80</v>
      </c>
      <c r="L243" s="14" t="str">
        <f>MID($D243,SUM($D$1:K$1),L$1)</f>
        <v>00000000099999999999</v>
      </c>
      <c r="M243" s="14" t="str">
        <f>MID($D243,SUM($D$1:L$1),M$1)</f>
        <v xml:space="preserve">                        Prueba</v>
      </c>
      <c r="N243" s="14" t="str">
        <f>MID($D243,SUM($D$1:M$1),N$1)</f>
        <v>000000000123200</v>
      </c>
      <c r="O243" s="14" t="str">
        <f>MID($D243,SUM($D$1:N$1),O$1)</f>
        <v>000000000002200</v>
      </c>
      <c r="P243" s="29" t="str">
        <f>MID($D243,SUM($D$1:O$1),P$1)</f>
        <v>000000000000000</v>
      </c>
      <c r="Q243" s="29" t="str">
        <f>MID($D243,SUM($D$1:P$1),Q$1)</f>
        <v>000000000000000</v>
      </c>
      <c r="R243" s="29" t="str">
        <f>MID($D243,SUM($D$1:Q$1),R$1)</f>
        <v>000000000000000</v>
      </c>
      <c r="S243" s="29" t="str">
        <f>MID($D243,SUM($D$1:R$1),S$1)</f>
        <v>000000000000000</v>
      </c>
      <c r="T243" s="14" t="str">
        <f>MID($D243,SUM($D$1:S$1),T$1)</f>
        <v>000000000000000</v>
      </c>
      <c r="U243" s="29" t="str">
        <f>MID($D243,SUM($D$1:T$1),U$1)</f>
        <v>000000000000000</v>
      </c>
      <c r="V243" s="14" t="str">
        <f>MID($D243,SUM($D$1:U$1),V$1)</f>
        <v>PES</v>
      </c>
      <c r="W243" s="14" t="str">
        <f>MID($D243,SUM($D$1:V$1),W$1)</f>
        <v>0001000000</v>
      </c>
      <c r="X243" s="14" t="str">
        <f>MID($D243,SUM($D$1:W$1),X$1)</f>
        <v>1</v>
      </c>
      <c r="Y243" s="14" t="str">
        <f>MID($D243,SUM($D$1:X$1),Y$1)</f>
        <v>0</v>
      </c>
      <c r="Z243" s="14" t="str">
        <f>MID($D243,SUM($D$1:Y$1),Z$1)</f>
        <v>000000000021000</v>
      </c>
      <c r="AA243" s="34" t="str">
        <f>MID($D243,SUM($D$1:Z$1),AA$1)</f>
        <v>000000000000000</v>
      </c>
      <c r="AB243" s="14" t="str">
        <f>MID($D243,SUM($D$1:AA$1),AB$1)</f>
        <v>00000000000</v>
      </c>
      <c r="AC243" s="14" t="str">
        <f>MID($D243,SUM($D$1:AB$1),AC$1)</f>
        <v xml:space="preserve">                              </v>
      </c>
      <c r="AD243" s="14" t="str">
        <f>MID($D243,SUM($D$1:AC$1),AD$1)</f>
        <v>000000000000000</v>
      </c>
      <c r="AE243" s="55"/>
      <c r="AF243" s="58" t="str">
        <f>IF(ISBLANK(AE243),TCOMP[[#This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43" s="38" t="str">
        <f>TCOMP[[#This Row],[TIPO5]]</f>
        <v>FC A</v>
      </c>
      <c r="AH243" s="38">
        <f>IF(LEFT(TCOMP[[#This Row],[PV2]],2)="NC",-TCOMP[[#This Row],[CRED FISC COMPUTABLE]]/100,TCOMP[[#This Row],[CRED FISC COMPUTABLE]]/100)</f>
        <v>210</v>
      </c>
      <c r="AI243" s="39">
        <f>IF(LEFT(TCOMP[[#This Row],[PV2]],2)="NC",-TCOMP[[#This Row],[TOTAL]]/100,TCOMP[[#This Row],[TOTAL]]/100)</f>
        <v>1232</v>
      </c>
    </row>
    <row r="244" spans="1:35" x14ac:dyDescent="0.2">
      <c r="A244" s="48">
        <v>240</v>
      </c>
      <c r="B244" s="19">
        <f>IF(COUNTIF(ERROR1[NUM],TCOMP[[#This Row],[UBIC]])&gt;0,1,0)+IF(COUNTIF(ERROR3[NUM],TCOMP[[#This Row],[UBIC]])&gt;0,1,0)*10</f>
        <v>0</v>
      </c>
      <c r="C244" s="19">
        <f>COUNTIFS(TALIC[TIPO2],TCOMP[[#This Row],[TIPO4]],TALIC[PV],TCOMP[[#This Row],[PV]],TALIC[NUM],TCOMP[[#This Row],[NUM]],TALIC[IDENT VEND],TCOMP[[#This Row],[DOC o CUIT]],TALIC[ERR],"&gt;1")</f>
        <v>0</v>
      </c>
      <c r="D244" s="42" t="s">
        <v>1528</v>
      </c>
      <c r="E244" s="14" t="str">
        <f>MID($D244,SUM($D$1:D$1),E$1)</f>
        <v>20200514</v>
      </c>
      <c r="F244" s="14" t="str">
        <f>MID($D244,SUM($D$1:E$1),F$1)</f>
        <v>001</v>
      </c>
      <c r="G244" s="25" t="str">
        <f>VLOOKUP(TCOMP[[#This Row],[TIPO4]],TIPOFACT[],3,0)</f>
        <v>FC A</v>
      </c>
      <c r="H244" s="14" t="str">
        <f>MID($D244,SUM($D$1:F$1),H$1)</f>
        <v>00001</v>
      </c>
      <c r="I244" s="14" t="str">
        <f>MID($D244,SUM($D$1:H$1),I$1)</f>
        <v>00000000000000999999</v>
      </c>
      <c r="J244" s="14" t="str">
        <f>MID($D244,SUM($D$1:I$1),J$1)</f>
        <v xml:space="preserve">                </v>
      </c>
      <c r="K244" s="14" t="str">
        <f>MID($D244,SUM($D$1:J$1),K$1)</f>
        <v>80</v>
      </c>
      <c r="L244" s="14" t="str">
        <f>MID($D244,SUM($D$1:K$1),L$1)</f>
        <v>00000000099999999999</v>
      </c>
      <c r="M244" s="14" t="str">
        <f>MID($D244,SUM($D$1:L$1),M$1)</f>
        <v xml:space="preserve">                        Prueba</v>
      </c>
      <c r="N244" s="14" t="str">
        <f>MID($D244,SUM($D$1:M$1),N$1)</f>
        <v>000000000123200</v>
      </c>
      <c r="O244" s="14" t="str">
        <f>MID($D244,SUM($D$1:N$1),O$1)</f>
        <v>000000000002200</v>
      </c>
      <c r="P244" s="29" t="str">
        <f>MID($D244,SUM($D$1:O$1),P$1)</f>
        <v>000000000000000</v>
      </c>
      <c r="Q244" s="29" t="str">
        <f>MID($D244,SUM($D$1:P$1),Q$1)</f>
        <v>000000000000000</v>
      </c>
      <c r="R244" s="29" t="str">
        <f>MID($D244,SUM($D$1:Q$1),R$1)</f>
        <v>000000000000000</v>
      </c>
      <c r="S244" s="29" t="str">
        <f>MID($D244,SUM($D$1:R$1),S$1)</f>
        <v>000000000000000</v>
      </c>
      <c r="T244" s="14" t="str">
        <f>MID($D244,SUM($D$1:S$1),T$1)</f>
        <v>000000000000000</v>
      </c>
      <c r="U244" s="29" t="str">
        <f>MID($D244,SUM($D$1:T$1),U$1)</f>
        <v>000000000000000</v>
      </c>
      <c r="V244" s="14" t="str">
        <f>MID($D244,SUM($D$1:U$1),V$1)</f>
        <v>PES</v>
      </c>
      <c r="W244" s="14" t="str">
        <f>MID($D244,SUM($D$1:V$1),W$1)</f>
        <v>0001000000</v>
      </c>
      <c r="X244" s="14" t="str">
        <f>MID($D244,SUM($D$1:W$1),X$1)</f>
        <v>1</v>
      </c>
      <c r="Y244" s="14" t="str">
        <f>MID($D244,SUM($D$1:X$1),Y$1)</f>
        <v>0</v>
      </c>
      <c r="Z244" s="14" t="str">
        <f>MID($D244,SUM($D$1:Y$1),Z$1)</f>
        <v>000000000021000</v>
      </c>
      <c r="AA244" s="34" t="str">
        <f>MID($D244,SUM($D$1:Z$1),AA$1)</f>
        <v>000000000000000</v>
      </c>
      <c r="AB244" s="14" t="str">
        <f>MID($D244,SUM($D$1:AA$1),AB$1)</f>
        <v>00000000000</v>
      </c>
      <c r="AC244" s="14" t="str">
        <f>MID($D244,SUM($D$1:AB$1),AC$1)</f>
        <v xml:space="preserve">                              </v>
      </c>
      <c r="AD244" s="14" t="str">
        <f>MID($D244,SUM($D$1:AC$1),AD$1)</f>
        <v>000000000000000</v>
      </c>
      <c r="AE244" s="55"/>
      <c r="AF244" s="58" t="str">
        <f>IF(ISBLANK(AE244),TCOMP[[#This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44" s="38" t="str">
        <f>TCOMP[[#This Row],[TIPO5]]</f>
        <v>FC A</v>
      </c>
      <c r="AH244" s="38">
        <f>IF(LEFT(TCOMP[[#This Row],[PV2]],2)="NC",-TCOMP[[#This Row],[CRED FISC COMPUTABLE]]/100,TCOMP[[#This Row],[CRED FISC COMPUTABLE]]/100)</f>
        <v>210</v>
      </c>
      <c r="AI244" s="39">
        <f>IF(LEFT(TCOMP[[#This Row],[PV2]],2)="NC",-TCOMP[[#This Row],[TOTAL]]/100,TCOMP[[#This Row],[TOTAL]]/100)</f>
        <v>1232</v>
      </c>
    </row>
    <row r="245" spans="1:35" x14ac:dyDescent="0.2">
      <c r="A245" s="48">
        <v>241</v>
      </c>
      <c r="B245" s="19">
        <f>IF(COUNTIF(ERROR1[NUM],TCOMP[[#This Row],[UBIC]])&gt;0,1,0)+IF(COUNTIF(ERROR3[NUM],TCOMP[[#This Row],[UBIC]])&gt;0,1,0)*10</f>
        <v>0</v>
      </c>
      <c r="C245" s="19">
        <f>COUNTIFS(TALIC[TIPO2],TCOMP[[#This Row],[TIPO4]],TALIC[PV],TCOMP[[#This Row],[PV]],TALIC[NUM],TCOMP[[#This Row],[NUM]],TALIC[IDENT VEND],TCOMP[[#This Row],[DOC o CUIT]],TALIC[ERR],"&gt;1")</f>
        <v>0</v>
      </c>
      <c r="D245" s="42" t="s">
        <v>1528</v>
      </c>
      <c r="E245" s="14" t="str">
        <f>MID($D245,SUM($D$1:D$1),E$1)</f>
        <v>20200514</v>
      </c>
      <c r="F245" s="14" t="str">
        <f>MID($D245,SUM($D$1:E$1),F$1)</f>
        <v>001</v>
      </c>
      <c r="G245" s="25" t="str">
        <f>VLOOKUP(TCOMP[[#This Row],[TIPO4]],TIPOFACT[],3,0)</f>
        <v>FC A</v>
      </c>
      <c r="H245" s="14" t="str">
        <f>MID($D245,SUM($D$1:F$1),H$1)</f>
        <v>00001</v>
      </c>
      <c r="I245" s="14" t="str">
        <f>MID($D245,SUM($D$1:H$1),I$1)</f>
        <v>00000000000000999999</v>
      </c>
      <c r="J245" s="14" t="str">
        <f>MID($D245,SUM($D$1:I$1),J$1)</f>
        <v xml:space="preserve">                </v>
      </c>
      <c r="K245" s="14" t="str">
        <f>MID($D245,SUM($D$1:J$1),K$1)</f>
        <v>80</v>
      </c>
      <c r="L245" s="14" t="str">
        <f>MID($D245,SUM($D$1:K$1),L$1)</f>
        <v>00000000099999999999</v>
      </c>
      <c r="M245" s="14" t="str">
        <f>MID($D245,SUM($D$1:L$1),M$1)</f>
        <v xml:space="preserve">                        Prueba</v>
      </c>
      <c r="N245" s="14" t="str">
        <f>MID($D245,SUM($D$1:M$1),N$1)</f>
        <v>000000000123200</v>
      </c>
      <c r="O245" s="14" t="str">
        <f>MID($D245,SUM($D$1:N$1),O$1)</f>
        <v>000000000002200</v>
      </c>
      <c r="P245" s="29" t="str">
        <f>MID($D245,SUM($D$1:O$1),P$1)</f>
        <v>000000000000000</v>
      </c>
      <c r="Q245" s="29" t="str">
        <f>MID($D245,SUM($D$1:P$1),Q$1)</f>
        <v>000000000000000</v>
      </c>
      <c r="R245" s="29" t="str">
        <f>MID($D245,SUM($D$1:Q$1),R$1)</f>
        <v>000000000000000</v>
      </c>
      <c r="S245" s="29" t="str">
        <f>MID($D245,SUM($D$1:R$1),S$1)</f>
        <v>000000000000000</v>
      </c>
      <c r="T245" s="14" t="str">
        <f>MID($D245,SUM($D$1:S$1),T$1)</f>
        <v>000000000000000</v>
      </c>
      <c r="U245" s="29" t="str">
        <f>MID($D245,SUM($D$1:T$1),U$1)</f>
        <v>000000000000000</v>
      </c>
      <c r="V245" s="14" t="str">
        <f>MID($D245,SUM($D$1:U$1),V$1)</f>
        <v>PES</v>
      </c>
      <c r="W245" s="14" t="str">
        <f>MID($D245,SUM($D$1:V$1),W$1)</f>
        <v>0001000000</v>
      </c>
      <c r="X245" s="14" t="str">
        <f>MID($D245,SUM($D$1:W$1),X$1)</f>
        <v>1</v>
      </c>
      <c r="Y245" s="14" t="str">
        <f>MID($D245,SUM($D$1:X$1),Y$1)</f>
        <v>0</v>
      </c>
      <c r="Z245" s="14" t="str">
        <f>MID($D245,SUM($D$1:Y$1),Z$1)</f>
        <v>000000000021000</v>
      </c>
      <c r="AA245" s="34" t="str">
        <f>MID($D245,SUM($D$1:Z$1),AA$1)</f>
        <v>000000000000000</v>
      </c>
      <c r="AB245" s="14" t="str">
        <f>MID($D245,SUM($D$1:AA$1),AB$1)</f>
        <v>00000000000</v>
      </c>
      <c r="AC245" s="14" t="str">
        <f>MID($D245,SUM($D$1:AB$1),AC$1)</f>
        <v xml:space="preserve">                              </v>
      </c>
      <c r="AD245" s="14" t="str">
        <f>MID($D245,SUM($D$1:AC$1),AD$1)</f>
        <v>000000000000000</v>
      </c>
      <c r="AE245" s="55"/>
      <c r="AF245" s="58" t="str">
        <f>IF(ISBLANK(AE245),TCOMP[[#This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45" s="38" t="str">
        <f>TCOMP[[#This Row],[TIPO5]]</f>
        <v>FC A</v>
      </c>
      <c r="AH245" s="38">
        <f>IF(LEFT(TCOMP[[#This Row],[PV2]],2)="NC",-TCOMP[[#This Row],[CRED FISC COMPUTABLE]]/100,TCOMP[[#This Row],[CRED FISC COMPUTABLE]]/100)</f>
        <v>210</v>
      </c>
      <c r="AI245" s="39">
        <f>IF(LEFT(TCOMP[[#This Row],[PV2]],2)="NC",-TCOMP[[#This Row],[TOTAL]]/100,TCOMP[[#This Row],[TOTAL]]/100)</f>
        <v>1232</v>
      </c>
    </row>
    <row r="246" spans="1:35" x14ac:dyDescent="0.2">
      <c r="A246" s="48">
        <v>242</v>
      </c>
      <c r="B246" s="19">
        <f>IF(COUNTIF(ERROR1[NUM],TCOMP[[#This Row],[UBIC]])&gt;0,1,0)+IF(COUNTIF(ERROR3[NUM],TCOMP[[#This Row],[UBIC]])&gt;0,1,0)*10</f>
        <v>0</v>
      </c>
      <c r="C246" s="19">
        <f>COUNTIFS(TALIC[TIPO2],TCOMP[[#This Row],[TIPO4]],TALIC[PV],TCOMP[[#This Row],[PV]],TALIC[NUM],TCOMP[[#This Row],[NUM]],TALIC[IDENT VEND],TCOMP[[#This Row],[DOC o CUIT]],TALIC[ERR],"&gt;1")</f>
        <v>0</v>
      </c>
      <c r="D246" s="42" t="s">
        <v>1528</v>
      </c>
      <c r="E246" s="14" t="str">
        <f>MID($D246,SUM($D$1:D$1),E$1)</f>
        <v>20200514</v>
      </c>
      <c r="F246" s="14" t="str">
        <f>MID($D246,SUM($D$1:E$1),F$1)</f>
        <v>001</v>
      </c>
      <c r="G246" s="25" t="str">
        <f>VLOOKUP(TCOMP[[#This Row],[TIPO4]],TIPOFACT[],3,0)</f>
        <v>FC A</v>
      </c>
      <c r="H246" s="14" t="str">
        <f>MID($D246,SUM($D$1:F$1),H$1)</f>
        <v>00001</v>
      </c>
      <c r="I246" s="14" t="str">
        <f>MID($D246,SUM($D$1:H$1),I$1)</f>
        <v>00000000000000999999</v>
      </c>
      <c r="J246" s="14" t="str">
        <f>MID($D246,SUM($D$1:I$1),J$1)</f>
        <v xml:space="preserve">                </v>
      </c>
      <c r="K246" s="14" t="str">
        <f>MID($D246,SUM($D$1:J$1),K$1)</f>
        <v>80</v>
      </c>
      <c r="L246" s="14" t="str">
        <f>MID($D246,SUM($D$1:K$1),L$1)</f>
        <v>00000000099999999999</v>
      </c>
      <c r="M246" s="14" t="str">
        <f>MID($D246,SUM($D$1:L$1),M$1)</f>
        <v xml:space="preserve">                        Prueba</v>
      </c>
      <c r="N246" s="14" t="str">
        <f>MID($D246,SUM($D$1:M$1),N$1)</f>
        <v>000000000123200</v>
      </c>
      <c r="O246" s="14" t="str">
        <f>MID($D246,SUM($D$1:N$1),O$1)</f>
        <v>000000000002200</v>
      </c>
      <c r="P246" s="29" t="str">
        <f>MID($D246,SUM($D$1:O$1),P$1)</f>
        <v>000000000000000</v>
      </c>
      <c r="Q246" s="29" t="str">
        <f>MID($D246,SUM($D$1:P$1),Q$1)</f>
        <v>000000000000000</v>
      </c>
      <c r="R246" s="29" t="str">
        <f>MID($D246,SUM($D$1:Q$1),R$1)</f>
        <v>000000000000000</v>
      </c>
      <c r="S246" s="29" t="str">
        <f>MID($D246,SUM($D$1:R$1),S$1)</f>
        <v>000000000000000</v>
      </c>
      <c r="T246" s="14" t="str">
        <f>MID($D246,SUM($D$1:S$1),T$1)</f>
        <v>000000000000000</v>
      </c>
      <c r="U246" s="29" t="str">
        <f>MID($D246,SUM($D$1:T$1),U$1)</f>
        <v>000000000000000</v>
      </c>
      <c r="V246" s="14" t="str">
        <f>MID($D246,SUM($D$1:U$1),V$1)</f>
        <v>PES</v>
      </c>
      <c r="W246" s="14" t="str">
        <f>MID($D246,SUM($D$1:V$1),W$1)</f>
        <v>0001000000</v>
      </c>
      <c r="X246" s="14" t="str">
        <f>MID($D246,SUM($D$1:W$1),X$1)</f>
        <v>1</v>
      </c>
      <c r="Y246" s="14" t="str">
        <f>MID($D246,SUM($D$1:X$1),Y$1)</f>
        <v>0</v>
      </c>
      <c r="Z246" s="14" t="str">
        <f>MID($D246,SUM($D$1:Y$1),Z$1)</f>
        <v>000000000021000</v>
      </c>
      <c r="AA246" s="34" t="str">
        <f>MID($D246,SUM($D$1:Z$1),AA$1)</f>
        <v>000000000000000</v>
      </c>
      <c r="AB246" s="14" t="str">
        <f>MID($D246,SUM($D$1:AA$1),AB$1)</f>
        <v>00000000000</v>
      </c>
      <c r="AC246" s="14" t="str">
        <f>MID($D246,SUM($D$1:AB$1),AC$1)</f>
        <v xml:space="preserve">                              </v>
      </c>
      <c r="AD246" s="14" t="str">
        <f>MID($D246,SUM($D$1:AC$1),AD$1)</f>
        <v>000000000000000</v>
      </c>
      <c r="AE246" s="55"/>
      <c r="AF246" s="58" t="str">
        <f>IF(ISBLANK(AE246),TCOMP[[#This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46" s="38" t="str">
        <f>TCOMP[[#This Row],[TIPO5]]</f>
        <v>FC A</v>
      </c>
      <c r="AH246" s="38">
        <f>IF(LEFT(TCOMP[[#This Row],[PV2]],2)="NC",-TCOMP[[#This Row],[CRED FISC COMPUTABLE]]/100,TCOMP[[#This Row],[CRED FISC COMPUTABLE]]/100)</f>
        <v>210</v>
      </c>
      <c r="AI246" s="39">
        <f>IF(LEFT(TCOMP[[#This Row],[PV2]],2)="NC",-TCOMP[[#This Row],[TOTAL]]/100,TCOMP[[#This Row],[TOTAL]]/100)</f>
        <v>1232</v>
      </c>
    </row>
    <row r="247" spans="1:35" x14ac:dyDescent="0.2">
      <c r="A247" s="48">
        <v>243</v>
      </c>
      <c r="B247" s="19">
        <f>IF(COUNTIF(ERROR1[NUM],TCOMP[[#This Row],[UBIC]])&gt;0,1,0)+IF(COUNTIF(ERROR3[NUM],TCOMP[[#This Row],[UBIC]])&gt;0,1,0)*10</f>
        <v>0</v>
      </c>
      <c r="C247" s="19">
        <f>COUNTIFS(TALIC[TIPO2],TCOMP[[#This Row],[TIPO4]],TALIC[PV],TCOMP[[#This Row],[PV]],TALIC[NUM],TCOMP[[#This Row],[NUM]],TALIC[IDENT VEND],TCOMP[[#This Row],[DOC o CUIT]],TALIC[ERR],"&gt;1")</f>
        <v>0</v>
      </c>
      <c r="D247" s="42" t="s">
        <v>1528</v>
      </c>
      <c r="E247" s="14" t="str">
        <f>MID($D247,SUM($D$1:D$1),E$1)</f>
        <v>20200514</v>
      </c>
      <c r="F247" s="14" t="str">
        <f>MID($D247,SUM($D$1:E$1),F$1)</f>
        <v>001</v>
      </c>
      <c r="G247" s="25" t="str">
        <f>VLOOKUP(TCOMP[[#This Row],[TIPO4]],TIPOFACT[],3,0)</f>
        <v>FC A</v>
      </c>
      <c r="H247" s="14" t="str">
        <f>MID($D247,SUM($D$1:F$1),H$1)</f>
        <v>00001</v>
      </c>
      <c r="I247" s="14" t="str">
        <f>MID($D247,SUM($D$1:H$1),I$1)</f>
        <v>00000000000000999999</v>
      </c>
      <c r="J247" s="14" t="str">
        <f>MID($D247,SUM($D$1:I$1),J$1)</f>
        <v xml:space="preserve">                </v>
      </c>
      <c r="K247" s="14" t="str">
        <f>MID($D247,SUM($D$1:J$1),K$1)</f>
        <v>80</v>
      </c>
      <c r="L247" s="14" t="str">
        <f>MID($D247,SUM($D$1:K$1),L$1)</f>
        <v>00000000099999999999</v>
      </c>
      <c r="M247" s="14" t="str">
        <f>MID($D247,SUM($D$1:L$1),M$1)</f>
        <v xml:space="preserve">                        Prueba</v>
      </c>
      <c r="N247" s="14" t="str">
        <f>MID($D247,SUM($D$1:M$1),N$1)</f>
        <v>000000000123200</v>
      </c>
      <c r="O247" s="14" t="str">
        <f>MID($D247,SUM($D$1:N$1),O$1)</f>
        <v>000000000002200</v>
      </c>
      <c r="P247" s="29" t="str">
        <f>MID($D247,SUM($D$1:O$1),P$1)</f>
        <v>000000000000000</v>
      </c>
      <c r="Q247" s="29" t="str">
        <f>MID($D247,SUM($D$1:P$1),Q$1)</f>
        <v>000000000000000</v>
      </c>
      <c r="R247" s="29" t="str">
        <f>MID($D247,SUM($D$1:Q$1),R$1)</f>
        <v>000000000000000</v>
      </c>
      <c r="S247" s="29" t="str">
        <f>MID($D247,SUM($D$1:R$1),S$1)</f>
        <v>000000000000000</v>
      </c>
      <c r="T247" s="14" t="str">
        <f>MID($D247,SUM($D$1:S$1),T$1)</f>
        <v>000000000000000</v>
      </c>
      <c r="U247" s="29" t="str">
        <f>MID($D247,SUM($D$1:T$1),U$1)</f>
        <v>000000000000000</v>
      </c>
      <c r="V247" s="14" t="str">
        <f>MID($D247,SUM($D$1:U$1),V$1)</f>
        <v>PES</v>
      </c>
      <c r="W247" s="14" t="str">
        <f>MID($D247,SUM($D$1:V$1),W$1)</f>
        <v>0001000000</v>
      </c>
      <c r="X247" s="14" t="str">
        <f>MID($D247,SUM($D$1:W$1),X$1)</f>
        <v>1</v>
      </c>
      <c r="Y247" s="14" t="str">
        <f>MID($D247,SUM($D$1:X$1),Y$1)</f>
        <v>0</v>
      </c>
      <c r="Z247" s="14" t="str">
        <f>MID($D247,SUM($D$1:Y$1),Z$1)</f>
        <v>000000000021000</v>
      </c>
      <c r="AA247" s="34" t="str">
        <f>MID($D247,SUM($D$1:Z$1),AA$1)</f>
        <v>000000000000000</v>
      </c>
      <c r="AB247" s="14" t="str">
        <f>MID($D247,SUM($D$1:AA$1),AB$1)</f>
        <v>00000000000</v>
      </c>
      <c r="AC247" s="14" t="str">
        <f>MID($D247,SUM($D$1:AB$1),AC$1)</f>
        <v xml:space="preserve">                              </v>
      </c>
      <c r="AD247" s="14" t="str">
        <f>MID($D247,SUM($D$1:AC$1),AD$1)</f>
        <v>000000000000000</v>
      </c>
      <c r="AE247" s="55"/>
      <c r="AF247" s="58" t="str">
        <f>IF(ISBLANK(AE247),TCOMP[[#This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47" s="38" t="str">
        <f>TCOMP[[#This Row],[TIPO5]]</f>
        <v>FC A</v>
      </c>
      <c r="AH247" s="38">
        <f>IF(LEFT(TCOMP[[#This Row],[PV2]],2)="NC",-TCOMP[[#This Row],[CRED FISC COMPUTABLE]]/100,TCOMP[[#This Row],[CRED FISC COMPUTABLE]]/100)</f>
        <v>210</v>
      </c>
      <c r="AI247" s="39">
        <f>IF(LEFT(TCOMP[[#This Row],[PV2]],2)="NC",-TCOMP[[#This Row],[TOTAL]]/100,TCOMP[[#This Row],[TOTAL]]/100)</f>
        <v>1232</v>
      </c>
    </row>
    <row r="248" spans="1:35" x14ac:dyDescent="0.2">
      <c r="A248" s="48">
        <v>244</v>
      </c>
      <c r="B248" s="19">
        <f>IF(COUNTIF(ERROR1[NUM],TCOMP[[#This Row],[UBIC]])&gt;0,1,0)+IF(COUNTIF(ERROR3[NUM],TCOMP[[#This Row],[UBIC]])&gt;0,1,0)*10</f>
        <v>0</v>
      </c>
      <c r="C248" s="19">
        <f>COUNTIFS(TALIC[TIPO2],TCOMP[[#This Row],[TIPO4]],TALIC[PV],TCOMP[[#This Row],[PV]],TALIC[NUM],TCOMP[[#This Row],[NUM]],TALIC[IDENT VEND],TCOMP[[#This Row],[DOC o CUIT]],TALIC[ERR],"&gt;1")</f>
        <v>0</v>
      </c>
      <c r="D248" s="42" t="s">
        <v>1528</v>
      </c>
      <c r="E248" s="14" t="str">
        <f>MID($D248,SUM($D$1:D$1),E$1)</f>
        <v>20200514</v>
      </c>
      <c r="F248" s="14" t="str">
        <f>MID($D248,SUM($D$1:E$1),F$1)</f>
        <v>001</v>
      </c>
      <c r="G248" s="25" t="str">
        <f>VLOOKUP(TCOMP[[#This Row],[TIPO4]],TIPOFACT[],3,0)</f>
        <v>FC A</v>
      </c>
      <c r="H248" s="14" t="str">
        <f>MID($D248,SUM($D$1:F$1),H$1)</f>
        <v>00001</v>
      </c>
      <c r="I248" s="14" t="str">
        <f>MID($D248,SUM($D$1:H$1),I$1)</f>
        <v>00000000000000999999</v>
      </c>
      <c r="J248" s="14" t="str">
        <f>MID($D248,SUM($D$1:I$1),J$1)</f>
        <v xml:space="preserve">                </v>
      </c>
      <c r="K248" s="14" t="str">
        <f>MID($D248,SUM($D$1:J$1),K$1)</f>
        <v>80</v>
      </c>
      <c r="L248" s="14" t="str">
        <f>MID($D248,SUM($D$1:K$1),L$1)</f>
        <v>00000000099999999999</v>
      </c>
      <c r="M248" s="14" t="str">
        <f>MID($D248,SUM($D$1:L$1),M$1)</f>
        <v xml:space="preserve">                        Prueba</v>
      </c>
      <c r="N248" s="14" t="str">
        <f>MID($D248,SUM($D$1:M$1),N$1)</f>
        <v>000000000123200</v>
      </c>
      <c r="O248" s="14" t="str">
        <f>MID($D248,SUM($D$1:N$1),O$1)</f>
        <v>000000000002200</v>
      </c>
      <c r="P248" s="29" t="str">
        <f>MID($D248,SUM($D$1:O$1),P$1)</f>
        <v>000000000000000</v>
      </c>
      <c r="Q248" s="29" t="str">
        <f>MID($D248,SUM($D$1:P$1),Q$1)</f>
        <v>000000000000000</v>
      </c>
      <c r="R248" s="29" t="str">
        <f>MID($D248,SUM($D$1:Q$1),R$1)</f>
        <v>000000000000000</v>
      </c>
      <c r="S248" s="29" t="str">
        <f>MID($D248,SUM($D$1:R$1),S$1)</f>
        <v>000000000000000</v>
      </c>
      <c r="T248" s="14" t="str">
        <f>MID($D248,SUM($D$1:S$1),T$1)</f>
        <v>000000000000000</v>
      </c>
      <c r="U248" s="29" t="str">
        <f>MID($D248,SUM($D$1:T$1),U$1)</f>
        <v>000000000000000</v>
      </c>
      <c r="V248" s="14" t="str">
        <f>MID($D248,SUM($D$1:U$1),V$1)</f>
        <v>PES</v>
      </c>
      <c r="W248" s="14" t="str">
        <f>MID($D248,SUM($D$1:V$1),W$1)</f>
        <v>0001000000</v>
      </c>
      <c r="X248" s="14" t="str">
        <f>MID($D248,SUM($D$1:W$1),X$1)</f>
        <v>1</v>
      </c>
      <c r="Y248" s="14" t="str">
        <f>MID($D248,SUM($D$1:X$1),Y$1)</f>
        <v>0</v>
      </c>
      <c r="Z248" s="14" t="str">
        <f>MID($D248,SUM($D$1:Y$1),Z$1)</f>
        <v>000000000021000</v>
      </c>
      <c r="AA248" s="34" t="str">
        <f>MID($D248,SUM($D$1:Z$1),AA$1)</f>
        <v>000000000000000</v>
      </c>
      <c r="AB248" s="14" t="str">
        <f>MID($D248,SUM($D$1:AA$1),AB$1)</f>
        <v>00000000000</v>
      </c>
      <c r="AC248" s="14" t="str">
        <f>MID($D248,SUM($D$1:AB$1),AC$1)</f>
        <v xml:space="preserve">                              </v>
      </c>
      <c r="AD248" s="14" t="str">
        <f>MID($D248,SUM($D$1:AC$1),AD$1)</f>
        <v>000000000000000</v>
      </c>
      <c r="AE248" s="55"/>
      <c r="AF248" s="58" t="str">
        <f>IF(ISBLANK(AE248),TCOMP[[#This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48" s="38" t="str">
        <f>TCOMP[[#This Row],[TIPO5]]</f>
        <v>FC A</v>
      </c>
      <c r="AH248" s="38">
        <f>IF(LEFT(TCOMP[[#This Row],[PV2]],2)="NC",-TCOMP[[#This Row],[CRED FISC COMPUTABLE]]/100,TCOMP[[#This Row],[CRED FISC COMPUTABLE]]/100)</f>
        <v>210</v>
      </c>
      <c r="AI248" s="39">
        <f>IF(LEFT(TCOMP[[#This Row],[PV2]],2)="NC",-TCOMP[[#This Row],[TOTAL]]/100,TCOMP[[#This Row],[TOTAL]]/100)</f>
        <v>1232</v>
      </c>
    </row>
    <row r="249" spans="1:35" x14ac:dyDescent="0.2">
      <c r="A249" s="48">
        <v>245</v>
      </c>
      <c r="B249" s="19">
        <f>IF(COUNTIF(ERROR1[NUM],TCOMP[[#This Row],[UBIC]])&gt;0,1,0)+IF(COUNTIF(ERROR3[NUM],TCOMP[[#This Row],[UBIC]])&gt;0,1,0)*10</f>
        <v>0</v>
      </c>
      <c r="C249" s="19">
        <f>COUNTIFS(TALIC[TIPO2],TCOMP[[#This Row],[TIPO4]],TALIC[PV],TCOMP[[#This Row],[PV]],TALIC[NUM],TCOMP[[#This Row],[NUM]],TALIC[IDENT VEND],TCOMP[[#This Row],[DOC o CUIT]],TALIC[ERR],"&gt;1")</f>
        <v>0</v>
      </c>
      <c r="D249" s="42" t="s">
        <v>1528</v>
      </c>
      <c r="E249" s="14" t="str">
        <f>MID($D249,SUM($D$1:D$1),E$1)</f>
        <v>20200514</v>
      </c>
      <c r="F249" s="14" t="str">
        <f>MID($D249,SUM($D$1:E$1),F$1)</f>
        <v>001</v>
      </c>
      <c r="G249" s="25" t="str">
        <f>VLOOKUP(TCOMP[[#This Row],[TIPO4]],TIPOFACT[],3,0)</f>
        <v>FC A</v>
      </c>
      <c r="H249" s="14" t="str">
        <f>MID($D249,SUM($D$1:F$1),H$1)</f>
        <v>00001</v>
      </c>
      <c r="I249" s="14" t="str">
        <f>MID($D249,SUM($D$1:H$1),I$1)</f>
        <v>00000000000000999999</v>
      </c>
      <c r="J249" s="14" t="str">
        <f>MID($D249,SUM($D$1:I$1),J$1)</f>
        <v xml:space="preserve">                </v>
      </c>
      <c r="K249" s="14" t="str">
        <f>MID($D249,SUM($D$1:J$1),K$1)</f>
        <v>80</v>
      </c>
      <c r="L249" s="14" t="str">
        <f>MID($D249,SUM($D$1:K$1),L$1)</f>
        <v>00000000099999999999</v>
      </c>
      <c r="M249" s="14" t="str">
        <f>MID($D249,SUM($D$1:L$1),M$1)</f>
        <v xml:space="preserve">                        Prueba</v>
      </c>
      <c r="N249" s="14" t="str">
        <f>MID($D249,SUM($D$1:M$1),N$1)</f>
        <v>000000000123200</v>
      </c>
      <c r="O249" s="14" t="str">
        <f>MID($D249,SUM($D$1:N$1),O$1)</f>
        <v>000000000002200</v>
      </c>
      <c r="P249" s="29" t="str">
        <f>MID($D249,SUM($D$1:O$1),P$1)</f>
        <v>000000000000000</v>
      </c>
      <c r="Q249" s="29" t="str">
        <f>MID($D249,SUM($D$1:P$1),Q$1)</f>
        <v>000000000000000</v>
      </c>
      <c r="R249" s="29" t="str">
        <f>MID($D249,SUM($D$1:Q$1),R$1)</f>
        <v>000000000000000</v>
      </c>
      <c r="S249" s="29" t="str">
        <f>MID($D249,SUM($D$1:R$1),S$1)</f>
        <v>000000000000000</v>
      </c>
      <c r="T249" s="14" t="str">
        <f>MID($D249,SUM($D$1:S$1),T$1)</f>
        <v>000000000000000</v>
      </c>
      <c r="U249" s="29" t="str">
        <f>MID($D249,SUM($D$1:T$1),U$1)</f>
        <v>000000000000000</v>
      </c>
      <c r="V249" s="14" t="str">
        <f>MID($D249,SUM($D$1:U$1),V$1)</f>
        <v>PES</v>
      </c>
      <c r="W249" s="14" t="str">
        <f>MID($D249,SUM($D$1:V$1),W$1)</f>
        <v>0001000000</v>
      </c>
      <c r="X249" s="14" t="str">
        <f>MID($D249,SUM($D$1:W$1),X$1)</f>
        <v>1</v>
      </c>
      <c r="Y249" s="14" t="str">
        <f>MID($D249,SUM($D$1:X$1),Y$1)</f>
        <v>0</v>
      </c>
      <c r="Z249" s="14" t="str">
        <f>MID($D249,SUM($D$1:Y$1),Z$1)</f>
        <v>000000000021000</v>
      </c>
      <c r="AA249" s="34" t="str">
        <f>MID($D249,SUM($D$1:Z$1),AA$1)</f>
        <v>000000000000000</v>
      </c>
      <c r="AB249" s="14" t="str">
        <f>MID($D249,SUM($D$1:AA$1),AB$1)</f>
        <v>00000000000</v>
      </c>
      <c r="AC249" s="14" t="str">
        <f>MID($D249,SUM($D$1:AB$1),AC$1)</f>
        <v xml:space="preserve">                              </v>
      </c>
      <c r="AD249" s="14" t="str">
        <f>MID($D249,SUM($D$1:AC$1),AD$1)</f>
        <v>000000000000000</v>
      </c>
      <c r="AE249" s="55"/>
      <c r="AF249" s="58" t="str">
        <f>IF(ISBLANK(AE249),TCOMP[[#This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49" s="38" t="str">
        <f>TCOMP[[#This Row],[TIPO5]]</f>
        <v>FC A</v>
      </c>
      <c r="AH249" s="38">
        <f>IF(LEFT(TCOMP[[#This Row],[PV2]],2)="NC",-TCOMP[[#This Row],[CRED FISC COMPUTABLE]]/100,TCOMP[[#This Row],[CRED FISC COMPUTABLE]]/100)</f>
        <v>210</v>
      </c>
      <c r="AI249" s="39">
        <f>IF(LEFT(TCOMP[[#This Row],[PV2]],2)="NC",-TCOMP[[#This Row],[TOTAL]]/100,TCOMP[[#This Row],[TOTAL]]/100)</f>
        <v>1232</v>
      </c>
    </row>
    <row r="250" spans="1:35" x14ac:dyDescent="0.2">
      <c r="A250" s="48">
        <v>246</v>
      </c>
      <c r="B250" s="19">
        <f>IF(COUNTIF(ERROR1[NUM],TCOMP[[#This Row],[UBIC]])&gt;0,1,0)+IF(COUNTIF(ERROR3[NUM],TCOMP[[#This Row],[UBIC]])&gt;0,1,0)*10</f>
        <v>0</v>
      </c>
      <c r="C250" s="19">
        <f>COUNTIFS(TALIC[TIPO2],TCOMP[[#This Row],[TIPO4]],TALIC[PV],TCOMP[[#This Row],[PV]],TALIC[NUM],TCOMP[[#This Row],[NUM]],TALIC[IDENT VEND],TCOMP[[#This Row],[DOC o CUIT]],TALIC[ERR],"&gt;1")</f>
        <v>0</v>
      </c>
      <c r="D250" s="42" t="s">
        <v>1528</v>
      </c>
      <c r="E250" s="14" t="str">
        <f>MID($D250,SUM($D$1:D$1),E$1)</f>
        <v>20200514</v>
      </c>
      <c r="F250" s="14" t="str">
        <f>MID($D250,SUM($D$1:E$1),F$1)</f>
        <v>001</v>
      </c>
      <c r="G250" s="25" t="str">
        <f>VLOOKUP(TCOMP[[#This Row],[TIPO4]],TIPOFACT[],3,0)</f>
        <v>FC A</v>
      </c>
      <c r="H250" s="14" t="str">
        <f>MID($D250,SUM($D$1:F$1),H$1)</f>
        <v>00001</v>
      </c>
      <c r="I250" s="14" t="str">
        <f>MID($D250,SUM($D$1:H$1),I$1)</f>
        <v>00000000000000999999</v>
      </c>
      <c r="J250" s="14" t="str">
        <f>MID($D250,SUM($D$1:I$1),J$1)</f>
        <v xml:space="preserve">                </v>
      </c>
      <c r="K250" s="14" t="str">
        <f>MID($D250,SUM($D$1:J$1),K$1)</f>
        <v>80</v>
      </c>
      <c r="L250" s="14" t="str">
        <f>MID($D250,SUM($D$1:K$1),L$1)</f>
        <v>00000000099999999999</v>
      </c>
      <c r="M250" s="14" t="str">
        <f>MID($D250,SUM($D$1:L$1),M$1)</f>
        <v xml:space="preserve">                        Prueba</v>
      </c>
      <c r="N250" s="14" t="str">
        <f>MID($D250,SUM($D$1:M$1),N$1)</f>
        <v>000000000123200</v>
      </c>
      <c r="O250" s="14" t="str">
        <f>MID($D250,SUM($D$1:N$1),O$1)</f>
        <v>000000000002200</v>
      </c>
      <c r="P250" s="29" t="str">
        <f>MID($D250,SUM($D$1:O$1),P$1)</f>
        <v>000000000000000</v>
      </c>
      <c r="Q250" s="29" t="str">
        <f>MID($D250,SUM($D$1:P$1),Q$1)</f>
        <v>000000000000000</v>
      </c>
      <c r="R250" s="29" t="str">
        <f>MID($D250,SUM($D$1:Q$1),R$1)</f>
        <v>000000000000000</v>
      </c>
      <c r="S250" s="29" t="str">
        <f>MID($D250,SUM($D$1:R$1),S$1)</f>
        <v>000000000000000</v>
      </c>
      <c r="T250" s="14" t="str">
        <f>MID($D250,SUM($D$1:S$1),T$1)</f>
        <v>000000000000000</v>
      </c>
      <c r="U250" s="29" t="str">
        <f>MID($D250,SUM($D$1:T$1),U$1)</f>
        <v>000000000000000</v>
      </c>
      <c r="V250" s="14" t="str">
        <f>MID($D250,SUM($D$1:U$1),V$1)</f>
        <v>PES</v>
      </c>
      <c r="W250" s="14" t="str">
        <f>MID($D250,SUM($D$1:V$1),W$1)</f>
        <v>0001000000</v>
      </c>
      <c r="X250" s="14" t="str">
        <f>MID($D250,SUM($D$1:W$1),X$1)</f>
        <v>1</v>
      </c>
      <c r="Y250" s="14" t="str">
        <f>MID($D250,SUM($D$1:X$1),Y$1)</f>
        <v>0</v>
      </c>
      <c r="Z250" s="14" t="str">
        <f>MID($D250,SUM($D$1:Y$1),Z$1)</f>
        <v>000000000021000</v>
      </c>
      <c r="AA250" s="34" t="str">
        <f>MID($D250,SUM($D$1:Z$1),AA$1)</f>
        <v>000000000000000</v>
      </c>
      <c r="AB250" s="14" t="str">
        <f>MID($D250,SUM($D$1:AA$1),AB$1)</f>
        <v>00000000000</v>
      </c>
      <c r="AC250" s="14" t="str">
        <f>MID($D250,SUM($D$1:AB$1),AC$1)</f>
        <v xml:space="preserve">                              </v>
      </c>
      <c r="AD250" s="14" t="str">
        <f>MID($D250,SUM($D$1:AC$1),AD$1)</f>
        <v>000000000000000</v>
      </c>
      <c r="AE250" s="55"/>
      <c r="AF250" s="58" t="str">
        <f>IF(ISBLANK(AE250),TCOMP[[#This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50" s="38" t="str">
        <f>TCOMP[[#This Row],[TIPO5]]</f>
        <v>FC A</v>
      </c>
      <c r="AH250" s="38">
        <f>IF(LEFT(TCOMP[[#This Row],[PV2]],2)="NC",-TCOMP[[#This Row],[CRED FISC COMPUTABLE]]/100,TCOMP[[#This Row],[CRED FISC COMPUTABLE]]/100)</f>
        <v>210</v>
      </c>
      <c r="AI250" s="39">
        <f>IF(LEFT(TCOMP[[#This Row],[PV2]],2)="NC",-TCOMP[[#This Row],[TOTAL]]/100,TCOMP[[#This Row],[TOTAL]]/100)</f>
        <v>1232</v>
      </c>
    </row>
    <row r="251" spans="1:35" x14ac:dyDescent="0.2">
      <c r="A251" s="48">
        <v>247</v>
      </c>
      <c r="B251" s="19">
        <f>IF(COUNTIF(ERROR1[NUM],TCOMP[[#This Row],[UBIC]])&gt;0,1,0)+IF(COUNTIF(ERROR3[NUM],TCOMP[[#This Row],[UBIC]])&gt;0,1,0)*10</f>
        <v>0</v>
      </c>
      <c r="C251" s="19">
        <f>COUNTIFS(TALIC[TIPO2],TCOMP[[#This Row],[TIPO4]],TALIC[PV],TCOMP[[#This Row],[PV]],TALIC[NUM],TCOMP[[#This Row],[NUM]],TALIC[IDENT VEND],TCOMP[[#This Row],[DOC o CUIT]],TALIC[ERR],"&gt;1")</f>
        <v>0</v>
      </c>
      <c r="D251" s="42" t="s">
        <v>1528</v>
      </c>
      <c r="E251" s="14" t="str">
        <f>MID($D251,SUM($D$1:D$1),E$1)</f>
        <v>20200514</v>
      </c>
      <c r="F251" s="14" t="str">
        <f>MID($D251,SUM($D$1:E$1),F$1)</f>
        <v>001</v>
      </c>
      <c r="G251" s="25" t="str">
        <f>VLOOKUP(TCOMP[[#This Row],[TIPO4]],TIPOFACT[],3,0)</f>
        <v>FC A</v>
      </c>
      <c r="H251" s="14" t="str">
        <f>MID($D251,SUM($D$1:F$1),H$1)</f>
        <v>00001</v>
      </c>
      <c r="I251" s="14" t="str">
        <f>MID($D251,SUM($D$1:H$1),I$1)</f>
        <v>00000000000000999999</v>
      </c>
      <c r="J251" s="14" t="str">
        <f>MID($D251,SUM($D$1:I$1),J$1)</f>
        <v xml:space="preserve">                </v>
      </c>
      <c r="K251" s="14" t="str">
        <f>MID($D251,SUM($D$1:J$1),K$1)</f>
        <v>80</v>
      </c>
      <c r="L251" s="14" t="str">
        <f>MID($D251,SUM($D$1:K$1),L$1)</f>
        <v>00000000099999999999</v>
      </c>
      <c r="M251" s="14" t="str">
        <f>MID($D251,SUM($D$1:L$1),M$1)</f>
        <v xml:space="preserve">                        Prueba</v>
      </c>
      <c r="N251" s="14" t="str">
        <f>MID($D251,SUM($D$1:M$1),N$1)</f>
        <v>000000000123200</v>
      </c>
      <c r="O251" s="14" t="str">
        <f>MID($D251,SUM($D$1:N$1),O$1)</f>
        <v>000000000002200</v>
      </c>
      <c r="P251" s="29" t="str">
        <f>MID($D251,SUM($D$1:O$1),P$1)</f>
        <v>000000000000000</v>
      </c>
      <c r="Q251" s="29" t="str">
        <f>MID($D251,SUM($D$1:P$1),Q$1)</f>
        <v>000000000000000</v>
      </c>
      <c r="R251" s="29" t="str">
        <f>MID($D251,SUM($D$1:Q$1),R$1)</f>
        <v>000000000000000</v>
      </c>
      <c r="S251" s="29" t="str">
        <f>MID($D251,SUM($D$1:R$1),S$1)</f>
        <v>000000000000000</v>
      </c>
      <c r="T251" s="14" t="str">
        <f>MID($D251,SUM($D$1:S$1),T$1)</f>
        <v>000000000000000</v>
      </c>
      <c r="U251" s="29" t="str">
        <f>MID($D251,SUM($D$1:T$1),U$1)</f>
        <v>000000000000000</v>
      </c>
      <c r="V251" s="14" t="str">
        <f>MID($D251,SUM($D$1:U$1),V$1)</f>
        <v>PES</v>
      </c>
      <c r="W251" s="14" t="str">
        <f>MID($D251,SUM($D$1:V$1),W$1)</f>
        <v>0001000000</v>
      </c>
      <c r="X251" s="14" t="str">
        <f>MID($D251,SUM($D$1:W$1),X$1)</f>
        <v>1</v>
      </c>
      <c r="Y251" s="14" t="str">
        <f>MID($D251,SUM($D$1:X$1),Y$1)</f>
        <v>0</v>
      </c>
      <c r="Z251" s="14" t="str">
        <f>MID($D251,SUM($D$1:Y$1),Z$1)</f>
        <v>000000000021000</v>
      </c>
      <c r="AA251" s="34" t="str">
        <f>MID($D251,SUM($D$1:Z$1),AA$1)</f>
        <v>000000000000000</v>
      </c>
      <c r="AB251" s="14" t="str">
        <f>MID($D251,SUM($D$1:AA$1),AB$1)</f>
        <v>00000000000</v>
      </c>
      <c r="AC251" s="14" t="str">
        <f>MID($D251,SUM($D$1:AB$1),AC$1)</f>
        <v xml:space="preserve">                              </v>
      </c>
      <c r="AD251" s="14" t="str">
        <f>MID($D251,SUM($D$1:AC$1),AD$1)</f>
        <v>000000000000000</v>
      </c>
      <c r="AE251" s="55"/>
      <c r="AF251" s="58" t="str">
        <f>IF(ISBLANK(AE251),TCOMP[[#This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51" s="38" t="str">
        <f>TCOMP[[#This Row],[TIPO5]]</f>
        <v>FC A</v>
      </c>
      <c r="AH251" s="38">
        <f>IF(LEFT(TCOMP[[#This Row],[PV2]],2)="NC",-TCOMP[[#This Row],[CRED FISC COMPUTABLE]]/100,TCOMP[[#This Row],[CRED FISC COMPUTABLE]]/100)</f>
        <v>210</v>
      </c>
      <c r="AI251" s="39">
        <f>IF(LEFT(TCOMP[[#This Row],[PV2]],2)="NC",-TCOMP[[#This Row],[TOTAL]]/100,TCOMP[[#This Row],[TOTAL]]/100)</f>
        <v>1232</v>
      </c>
    </row>
    <row r="252" spans="1:35" x14ac:dyDescent="0.2">
      <c r="A252" s="48">
        <v>248</v>
      </c>
      <c r="B252" s="19">
        <f>IF(COUNTIF(ERROR1[NUM],TCOMP[[#This Row],[UBIC]])&gt;0,1,0)+IF(COUNTIF(ERROR3[NUM],TCOMP[[#This Row],[UBIC]])&gt;0,1,0)*10</f>
        <v>0</v>
      </c>
      <c r="C252" s="19">
        <f>COUNTIFS(TALIC[TIPO2],TCOMP[[#This Row],[TIPO4]],TALIC[PV],TCOMP[[#This Row],[PV]],TALIC[NUM],TCOMP[[#This Row],[NUM]],TALIC[IDENT VEND],TCOMP[[#This Row],[DOC o CUIT]],TALIC[ERR],"&gt;1")</f>
        <v>0</v>
      </c>
      <c r="D252" s="42" t="s">
        <v>1528</v>
      </c>
      <c r="E252" s="14" t="str">
        <f>MID($D252,SUM($D$1:D$1),E$1)</f>
        <v>20200514</v>
      </c>
      <c r="F252" s="14" t="str">
        <f>MID($D252,SUM($D$1:E$1),F$1)</f>
        <v>001</v>
      </c>
      <c r="G252" s="25" t="str">
        <f>VLOOKUP(TCOMP[[#This Row],[TIPO4]],TIPOFACT[],3,0)</f>
        <v>FC A</v>
      </c>
      <c r="H252" s="14" t="str">
        <f>MID($D252,SUM($D$1:F$1),H$1)</f>
        <v>00001</v>
      </c>
      <c r="I252" s="14" t="str">
        <f>MID($D252,SUM($D$1:H$1),I$1)</f>
        <v>00000000000000999999</v>
      </c>
      <c r="J252" s="14" t="str">
        <f>MID($D252,SUM($D$1:I$1),J$1)</f>
        <v xml:space="preserve">                </v>
      </c>
      <c r="K252" s="14" t="str">
        <f>MID($D252,SUM($D$1:J$1),K$1)</f>
        <v>80</v>
      </c>
      <c r="L252" s="14" t="str">
        <f>MID($D252,SUM($D$1:K$1),L$1)</f>
        <v>00000000099999999999</v>
      </c>
      <c r="M252" s="14" t="str">
        <f>MID($D252,SUM($D$1:L$1),M$1)</f>
        <v xml:space="preserve">                        Prueba</v>
      </c>
      <c r="N252" s="14" t="str">
        <f>MID($D252,SUM($D$1:M$1),N$1)</f>
        <v>000000000123200</v>
      </c>
      <c r="O252" s="14" t="str">
        <f>MID($D252,SUM($D$1:N$1),O$1)</f>
        <v>000000000002200</v>
      </c>
      <c r="P252" s="29" t="str">
        <f>MID($D252,SUM($D$1:O$1),P$1)</f>
        <v>000000000000000</v>
      </c>
      <c r="Q252" s="29" t="str">
        <f>MID($D252,SUM($D$1:P$1),Q$1)</f>
        <v>000000000000000</v>
      </c>
      <c r="R252" s="29" t="str">
        <f>MID($D252,SUM($D$1:Q$1),R$1)</f>
        <v>000000000000000</v>
      </c>
      <c r="S252" s="29" t="str">
        <f>MID($D252,SUM($D$1:R$1),S$1)</f>
        <v>000000000000000</v>
      </c>
      <c r="T252" s="14" t="str">
        <f>MID($D252,SUM($D$1:S$1),T$1)</f>
        <v>000000000000000</v>
      </c>
      <c r="U252" s="29" t="str">
        <f>MID($D252,SUM($D$1:T$1),U$1)</f>
        <v>000000000000000</v>
      </c>
      <c r="V252" s="14" t="str">
        <f>MID($D252,SUM($D$1:U$1),V$1)</f>
        <v>PES</v>
      </c>
      <c r="W252" s="14" t="str">
        <f>MID($D252,SUM($D$1:V$1),W$1)</f>
        <v>0001000000</v>
      </c>
      <c r="X252" s="14" t="str">
        <f>MID($D252,SUM($D$1:W$1),X$1)</f>
        <v>1</v>
      </c>
      <c r="Y252" s="14" t="str">
        <f>MID($D252,SUM($D$1:X$1),Y$1)</f>
        <v>0</v>
      </c>
      <c r="Z252" s="14" t="str">
        <f>MID($D252,SUM($D$1:Y$1),Z$1)</f>
        <v>000000000021000</v>
      </c>
      <c r="AA252" s="34" t="str">
        <f>MID($D252,SUM($D$1:Z$1),AA$1)</f>
        <v>000000000000000</v>
      </c>
      <c r="AB252" s="14" t="str">
        <f>MID($D252,SUM($D$1:AA$1),AB$1)</f>
        <v>00000000000</v>
      </c>
      <c r="AC252" s="14" t="str">
        <f>MID($D252,SUM($D$1:AB$1),AC$1)</f>
        <v xml:space="preserve">                              </v>
      </c>
      <c r="AD252" s="14" t="str">
        <f>MID($D252,SUM($D$1:AC$1),AD$1)</f>
        <v>000000000000000</v>
      </c>
      <c r="AE252" s="55"/>
      <c r="AF252" s="58" t="str">
        <f>IF(ISBLANK(AE252),TCOMP[[#This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52" s="38" t="str">
        <f>TCOMP[[#This Row],[TIPO5]]</f>
        <v>FC A</v>
      </c>
      <c r="AH252" s="38">
        <f>IF(LEFT(TCOMP[[#This Row],[PV2]],2)="NC",-TCOMP[[#This Row],[CRED FISC COMPUTABLE]]/100,TCOMP[[#This Row],[CRED FISC COMPUTABLE]]/100)</f>
        <v>210</v>
      </c>
      <c r="AI252" s="39">
        <f>IF(LEFT(TCOMP[[#This Row],[PV2]],2)="NC",-TCOMP[[#This Row],[TOTAL]]/100,TCOMP[[#This Row],[TOTAL]]/100)</f>
        <v>1232</v>
      </c>
    </row>
    <row r="253" spans="1:35" x14ac:dyDescent="0.2">
      <c r="A253" s="48">
        <v>249</v>
      </c>
      <c r="B253" s="19">
        <f>IF(COUNTIF(ERROR1[NUM],TCOMP[[#This Row],[UBIC]])&gt;0,1,0)+IF(COUNTIF(ERROR3[NUM],TCOMP[[#This Row],[UBIC]])&gt;0,1,0)*10</f>
        <v>0</v>
      </c>
      <c r="C253" s="19">
        <f>COUNTIFS(TALIC[TIPO2],TCOMP[[#This Row],[TIPO4]],TALIC[PV],TCOMP[[#This Row],[PV]],TALIC[NUM],TCOMP[[#This Row],[NUM]],TALIC[IDENT VEND],TCOMP[[#This Row],[DOC o CUIT]],TALIC[ERR],"&gt;1")</f>
        <v>0</v>
      </c>
      <c r="D253" s="42" t="s">
        <v>1528</v>
      </c>
      <c r="E253" s="14" t="str">
        <f>MID($D253,SUM($D$1:D$1),E$1)</f>
        <v>20200514</v>
      </c>
      <c r="F253" s="14" t="str">
        <f>MID($D253,SUM($D$1:E$1),F$1)</f>
        <v>001</v>
      </c>
      <c r="G253" s="25" t="str">
        <f>VLOOKUP(TCOMP[[#This Row],[TIPO4]],TIPOFACT[],3,0)</f>
        <v>FC A</v>
      </c>
      <c r="H253" s="14" t="str">
        <f>MID($D253,SUM($D$1:F$1),H$1)</f>
        <v>00001</v>
      </c>
      <c r="I253" s="14" t="str">
        <f>MID($D253,SUM($D$1:H$1),I$1)</f>
        <v>00000000000000999999</v>
      </c>
      <c r="J253" s="14" t="str">
        <f>MID($D253,SUM($D$1:I$1),J$1)</f>
        <v xml:space="preserve">                </v>
      </c>
      <c r="K253" s="14" t="str">
        <f>MID($D253,SUM($D$1:J$1),K$1)</f>
        <v>80</v>
      </c>
      <c r="L253" s="14" t="str">
        <f>MID($D253,SUM($D$1:K$1),L$1)</f>
        <v>00000000099999999999</v>
      </c>
      <c r="M253" s="14" t="str">
        <f>MID($D253,SUM($D$1:L$1),M$1)</f>
        <v xml:space="preserve">                        Prueba</v>
      </c>
      <c r="N253" s="14" t="str">
        <f>MID($D253,SUM($D$1:M$1),N$1)</f>
        <v>000000000123200</v>
      </c>
      <c r="O253" s="14" t="str">
        <f>MID($D253,SUM($D$1:N$1),O$1)</f>
        <v>000000000002200</v>
      </c>
      <c r="P253" s="29" t="str">
        <f>MID($D253,SUM($D$1:O$1),P$1)</f>
        <v>000000000000000</v>
      </c>
      <c r="Q253" s="29" t="str">
        <f>MID($D253,SUM($D$1:P$1),Q$1)</f>
        <v>000000000000000</v>
      </c>
      <c r="R253" s="29" t="str">
        <f>MID($D253,SUM($D$1:Q$1),R$1)</f>
        <v>000000000000000</v>
      </c>
      <c r="S253" s="29" t="str">
        <f>MID($D253,SUM($D$1:R$1),S$1)</f>
        <v>000000000000000</v>
      </c>
      <c r="T253" s="14" t="str">
        <f>MID($D253,SUM($D$1:S$1),T$1)</f>
        <v>000000000000000</v>
      </c>
      <c r="U253" s="29" t="str">
        <f>MID($D253,SUM($D$1:T$1),U$1)</f>
        <v>000000000000000</v>
      </c>
      <c r="V253" s="14" t="str">
        <f>MID($D253,SUM($D$1:U$1),V$1)</f>
        <v>PES</v>
      </c>
      <c r="W253" s="14" t="str">
        <f>MID($D253,SUM($D$1:V$1),W$1)</f>
        <v>0001000000</v>
      </c>
      <c r="X253" s="14" t="str">
        <f>MID($D253,SUM($D$1:W$1),X$1)</f>
        <v>1</v>
      </c>
      <c r="Y253" s="14" t="str">
        <f>MID($D253,SUM($D$1:X$1),Y$1)</f>
        <v>0</v>
      </c>
      <c r="Z253" s="14" t="str">
        <f>MID($D253,SUM($D$1:Y$1),Z$1)</f>
        <v>000000000021000</v>
      </c>
      <c r="AA253" s="34" t="str">
        <f>MID($D253,SUM($D$1:Z$1),AA$1)</f>
        <v>000000000000000</v>
      </c>
      <c r="AB253" s="14" t="str">
        <f>MID($D253,SUM($D$1:AA$1),AB$1)</f>
        <v>00000000000</v>
      </c>
      <c r="AC253" s="14" t="str">
        <f>MID($D253,SUM($D$1:AB$1),AC$1)</f>
        <v xml:space="preserve">                              </v>
      </c>
      <c r="AD253" s="14" t="str">
        <f>MID($D253,SUM($D$1:AC$1),AD$1)</f>
        <v>000000000000000</v>
      </c>
      <c r="AE253" s="55"/>
      <c r="AF253" s="58" t="str">
        <f>IF(ISBLANK(AE253),TCOMP[[#This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53" s="38" t="str">
        <f>TCOMP[[#This Row],[TIPO5]]</f>
        <v>FC A</v>
      </c>
      <c r="AH253" s="38">
        <f>IF(LEFT(TCOMP[[#This Row],[PV2]],2)="NC",-TCOMP[[#This Row],[CRED FISC COMPUTABLE]]/100,TCOMP[[#This Row],[CRED FISC COMPUTABLE]]/100)</f>
        <v>210</v>
      </c>
      <c r="AI253" s="39">
        <f>IF(LEFT(TCOMP[[#This Row],[PV2]],2)="NC",-TCOMP[[#This Row],[TOTAL]]/100,TCOMP[[#This Row],[TOTAL]]/100)</f>
        <v>1232</v>
      </c>
    </row>
    <row r="254" spans="1:35" x14ac:dyDescent="0.2">
      <c r="A254" s="48">
        <v>250</v>
      </c>
      <c r="B254" s="19">
        <f>IF(COUNTIF(ERROR1[NUM],TCOMP[[#This Row],[UBIC]])&gt;0,1,0)+IF(COUNTIF(ERROR3[NUM],TCOMP[[#This Row],[UBIC]])&gt;0,1,0)*10</f>
        <v>0</v>
      </c>
      <c r="C254" s="19">
        <f>COUNTIFS(TALIC[TIPO2],TCOMP[[#This Row],[TIPO4]],TALIC[PV],TCOMP[[#This Row],[PV]],TALIC[NUM],TCOMP[[#This Row],[NUM]],TALIC[IDENT VEND],TCOMP[[#This Row],[DOC o CUIT]],TALIC[ERR],"&gt;1")</f>
        <v>0</v>
      </c>
      <c r="D254" s="42" t="s">
        <v>1528</v>
      </c>
      <c r="E254" s="14" t="str">
        <f>MID($D254,SUM($D$1:D$1),E$1)</f>
        <v>20200514</v>
      </c>
      <c r="F254" s="14" t="str">
        <f>MID($D254,SUM($D$1:E$1),F$1)</f>
        <v>001</v>
      </c>
      <c r="G254" s="25" t="str">
        <f>VLOOKUP(TCOMP[[#This Row],[TIPO4]],TIPOFACT[],3,0)</f>
        <v>FC A</v>
      </c>
      <c r="H254" s="14" t="str">
        <f>MID($D254,SUM($D$1:F$1),H$1)</f>
        <v>00001</v>
      </c>
      <c r="I254" s="14" t="str">
        <f>MID($D254,SUM($D$1:H$1),I$1)</f>
        <v>00000000000000999999</v>
      </c>
      <c r="J254" s="14" t="str">
        <f>MID($D254,SUM($D$1:I$1),J$1)</f>
        <v xml:space="preserve">                </v>
      </c>
      <c r="K254" s="14" t="str">
        <f>MID($D254,SUM($D$1:J$1),K$1)</f>
        <v>80</v>
      </c>
      <c r="L254" s="14" t="str">
        <f>MID($D254,SUM($D$1:K$1),L$1)</f>
        <v>00000000099999999999</v>
      </c>
      <c r="M254" s="14" t="str">
        <f>MID($D254,SUM($D$1:L$1),M$1)</f>
        <v xml:space="preserve">                        Prueba</v>
      </c>
      <c r="N254" s="14" t="str">
        <f>MID($D254,SUM($D$1:M$1),N$1)</f>
        <v>000000000123200</v>
      </c>
      <c r="O254" s="14" t="str">
        <f>MID($D254,SUM($D$1:N$1),O$1)</f>
        <v>000000000002200</v>
      </c>
      <c r="P254" s="29" t="str">
        <f>MID($D254,SUM($D$1:O$1),P$1)</f>
        <v>000000000000000</v>
      </c>
      <c r="Q254" s="29" t="str">
        <f>MID($D254,SUM($D$1:P$1),Q$1)</f>
        <v>000000000000000</v>
      </c>
      <c r="R254" s="29" t="str">
        <f>MID($D254,SUM($D$1:Q$1),R$1)</f>
        <v>000000000000000</v>
      </c>
      <c r="S254" s="29" t="str">
        <f>MID($D254,SUM($D$1:R$1),S$1)</f>
        <v>000000000000000</v>
      </c>
      <c r="T254" s="14" t="str">
        <f>MID($D254,SUM($D$1:S$1),T$1)</f>
        <v>000000000000000</v>
      </c>
      <c r="U254" s="29" t="str">
        <f>MID($D254,SUM($D$1:T$1),U$1)</f>
        <v>000000000000000</v>
      </c>
      <c r="V254" s="14" t="str">
        <f>MID($D254,SUM($D$1:U$1),V$1)</f>
        <v>PES</v>
      </c>
      <c r="W254" s="14" t="str">
        <f>MID($D254,SUM($D$1:V$1),W$1)</f>
        <v>0001000000</v>
      </c>
      <c r="X254" s="14" t="str">
        <f>MID($D254,SUM($D$1:W$1),X$1)</f>
        <v>1</v>
      </c>
      <c r="Y254" s="14" t="str">
        <f>MID($D254,SUM($D$1:X$1),Y$1)</f>
        <v>0</v>
      </c>
      <c r="Z254" s="14" t="str">
        <f>MID($D254,SUM($D$1:Y$1),Z$1)</f>
        <v>000000000021000</v>
      </c>
      <c r="AA254" s="34" t="str">
        <f>MID($D254,SUM($D$1:Z$1),AA$1)</f>
        <v>000000000000000</v>
      </c>
      <c r="AB254" s="14" t="str">
        <f>MID($D254,SUM($D$1:AA$1),AB$1)</f>
        <v>00000000000</v>
      </c>
      <c r="AC254" s="14" t="str">
        <f>MID($D254,SUM($D$1:AB$1),AC$1)</f>
        <v xml:space="preserve">                              </v>
      </c>
      <c r="AD254" s="14" t="str">
        <f>MID($D254,SUM($D$1:AC$1),AD$1)</f>
        <v>000000000000000</v>
      </c>
      <c r="AE254" s="55"/>
      <c r="AF254" s="58" t="str">
        <f>IF(ISBLANK(AE254),TCOMP[[#This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54" s="38" t="str">
        <f>TCOMP[[#This Row],[TIPO5]]</f>
        <v>FC A</v>
      </c>
      <c r="AH254" s="38">
        <f>IF(LEFT(TCOMP[[#This Row],[PV2]],2)="NC",-TCOMP[[#This Row],[CRED FISC COMPUTABLE]]/100,TCOMP[[#This Row],[CRED FISC COMPUTABLE]]/100)</f>
        <v>210</v>
      </c>
      <c r="AI254" s="39">
        <f>IF(LEFT(TCOMP[[#This Row],[PV2]],2)="NC",-TCOMP[[#This Row],[TOTAL]]/100,TCOMP[[#This Row],[TOTAL]]/100)</f>
        <v>1232</v>
      </c>
    </row>
    <row r="255" spans="1:35" x14ac:dyDescent="0.2">
      <c r="A255" s="48">
        <v>251</v>
      </c>
      <c r="B255" s="19">
        <f>IF(COUNTIF(ERROR1[NUM],TCOMP[[#This Row],[UBIC]])&gt;0,1,0)+IF(COUNTIF(ERROR3[NUM],TCOMP[[#This Row],[UBIC]])&gt;0,1,0)*10</f>
        <v>0</v>
      </c>
      <c r="C255" s="19">
        <f>COUNTIFS(TALIC[TIPO2],TCOMP[[#This Row],[TIPO4]],TALIC[PV],TCOMP[[#This Row],[PV]],TALIC[NUM],TCOMP[[#This Row],[NUM]],TALIC[IDENT VEND],TCOMP[[#This Row],[DOC o CUIT]],TALIC[ERR],"&gt;1")</f>
        <v>0</v>
      </c>
      <c r="D255" s="42" t="s">
        <v>1528</v>
      </c>
      <c r="E255" s="14" t="str">
        <f>MID($D255,SUM($D$1:D$1),E$1)</f>
        <v>20200514</v>
      </c>
      <c r="F255" s="14" t="str">
        <f>MID($D255,SUM($D$1:E$1),F$1)</f>
        <v>001</v>
      </c>
      <c r="G255" s="25" t="str">
        <f>VLOOKUP(TCOMP[[#This Row],[TIPO4]],TIPOFACT[],3,0)</f>
        <v>FC A</v>
      </c>
      <c r="H255" s="14" t="str">
        <f>MID($D255,SUM($D$1:F$1),H$1)</f>
        <v>00001</v>
      </c>
      <c r="I255" s="14" t="str">
        <f>MID($D255,SUM($D$1:H$1),I$1)</f>
        <v>00000000000000999999</v>
      </c>
      <c r="J255" s="14" t="str">
        <f>MID($D255,SUM($D$1:I$1),J$1)</f>
        <v xml:space="preserve">                </v>
      </c>
      <c r="K255" s="14" t="str">
        <f>MID($D255,SUM($D$1:J$1),K$1)</f>
        <v>80</v>
      </c>
      <c r="L255" s="14" t="str">
        <f>MID($D255,SUM($D$1:K$1),L$1)</f>
        <v>00000000099999999999</v>
      </c>
      <c r="M255" s="14" t="str">
        <f>MID($D255,SUM($D$1:L$1),M$1)</f>
        <v xml:space="preserve">                        Prueba</v>
      </c>
      <c r="N255" s="14" t="str">
        <f>MID($D255,SUM($D$1:M$1),N$1)</f>
        <v>000000000123200</v>
      </c>
      <c r="O255" s="14" t="str">
        <f>MID($D255,SUM($D$1:N$1),O$1)</f>
        <v>000000000002200</v>
      </c>
      <c r="P255" s="29" t="str">
        <f>MID($D255,SUM($D$1:O$1),P$1)</f>
        <v>000000000000000</v>
      </c>
      <c r="Q255" s="29" t="str">
        <f>MID($D255,SUM($D$1:P$1),Q$1)</f>
        <v>000000000000000</v>
      </c>
      <c r="R255" s="29" t="str">
        <f>MID($D255,SUM($D$1:Q$1),R$1)</f>
        <v>000000000000000</v>
      </c>
      <c r="S255" s="29" t="str">
        <f>MID($D255,SUM($D$1:R$1),S$1)</f>
        <v>000000000000000</v>
      </c>
      <c r="T255" s="14" t="str">
        <f>MID($D255,SUM($D$1:S$1),T$1)</f>
        <v>000000000000000</v>
      </c>
      <c r="U255" s="29" t="str">
        <f>MID($D255,SUM($D$1:T$1),U$1)</f>
        <v>000000000000000</v>
      </c>
      <c r="V255" s="14" t="str">
        <f>MID($D255,SUM($D$1:U$1),V$1)</f>
        <v>PES</v>
      </c>
      <c r="W255" s="14" t="str">
        <f>MID($D255,SUM($D$1:V$1),W$1)</f>
        <v>0001000000</v>
      </c>
      <c r="X255" s="14" t="str">
        <f>MID($D255,SUM($D$1:W$1),X$1)</f>
        <v>1</v>
      </c>
      <c r="Y255" s="14" t="str">
        <f>MID($D255,SUM($D$1:X$1),Y$1)</f>
        <v>0</v>
      </c>
      <c r="Z255" s="14" t="str">
        <f>MID($D255,SUM($D$1:Y$1),Z$1)</f>
        <v>000000000021000</v>
      </c>
      <c r="AA255" s="34" t="str">
        <f>MID($D255,SUM($D$1:Z$1),AA$1)</f>
        <v>000000000000000</v>
      </c>
      <c r="AB255" s="14" t="str">
        <f>MID($D255,SUM($D$1:AA$1),AB$1)</f>
        <v>00000000000</v>
      </c>
      <c r="AC255" s="14" t="str">
        <f>MID($D255,SUM($D$1:AB$1),AC$1)</f>
        <v xml:space="preserve">                              </v>
      </c>
      <c r="AD255" s="14" t="str">
        <f>MID($D255,SUM($D$1:AC$1),AD$1)</f>
        <v>000000000000000</v>
      </c>
      <c r="AE255" s="55"/>
      <c r="AF255" s="58" t="str">
        <f>IF(ISBLANK(AE255),TCOMP[[#This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55" s="38" t="str">
        <f>TCOMP[[#This Row],[TIPO5]]</f>
        <v>FC A</v>
      </c>
      <c r="AH255" s="38">
        <f>IF(LEFT(TCOMP[[#This Row],[PV2]],2)="NC",-TCOMP[[#This Row],[CRED FISC COMPUTABLE]]/100,TCOMP[[#This Row],[CRED FISC COMPUTABLE]]/100)</f>
        <v>210</v>
      </c>
      <c r="AI255" s="39">
        <f>IF(LEFT(TCOMP[[#This Row],[PV2]],2)="NC",-TCOMP[[#This Row],[TOTAL]]/100,TCOMP[[#This Row],[TOTAL]]/100)</f>
        <v>1232</v>
      </c>
    </row>
    <row r="256" spans="1:35" x14ac:dyDescent="0.2">
      <c r="A256" s="48">
        <v>252</v>
      </c>
      <c r="B256" s="19">
        <f>IF(COUNTIF(ERROR1[NUM],TCOMP[[#This Row],[UBIC]])&gt;0,1,0)+IF(COUNTIF(ERROR3[NUM],TCOMP[[#This Row],[UBIC]])&gt;0,1,0)*10</f>
        <v>0</v>
      </c>
      <c r="C256" s="19">
        <f>COUNTIFS(TALIC[TIPO2],TCOMP[[#This Row],[TIPO4]],TALIC[PV],TCOMP[[#This Row],[PV]],TALIC[NUM],TCOMP[[#This Row],[NUM]],TALIC[IDENT VEND],TCOMP[[#This Row],[DOC o CUIT]],TALIC[ERR],"&gt;1")</f>
        <v>0</v>
      </c>
      <c r="D256" s="42" t="s">
        <v>1528</v>
      </c>
      <c r="E256" s="14" t="str">
        <f>MID($D256,SUM($D$1:D$1),E$1)</f>
        <v>20200514</v>
      </c>
      <c r="F256" s="14" t="str">
        <f>MID($D256,SUM($D$1:E$1),F$1)</f>
        <v>001</v>
      </c>
      <c r="G256" s="25" t="str">
        <f>VLOOKUP(TCOMP[[#This Row],[TIPO4]],TIPOFACT[],3,0)</f>
        <v>FC A</v>
      </c>
      <c r="H256" s="14" t="str">
        <f>MID($D256,SUM($D$1:F$1),H$1)</f>
        <v>00001</v>
      </c>
      <c r="I256" s="14" t="str">
        <f>MID($D256,SUM($D$1:H$1),I$1)</f>
        <v>00000000000000999999</v>
      </c>
      <c r="J256" s="14" t="str">
        <f>MID($D256,SUM($D$1:I$1),J$1)</f>
        <v xml:space="preserve">                </v>
      </c>
      <c r="K256" s="14" t="str">
        <f>MID($D256,SUM($D$1:J$1),K$1)</f>
        <v>80</v>
      </c>
      <c r="L256" s="14" t="str">
        <f>MID($D256,SUM($D$1:K$1),L$1)</f>
        <v>00000000099999999999</v>
      </c>
      <c r="M256" s="14" t="str">
        <f>MID($D256,SUM($D$1:L$1),M$1)</f>
        <v xml:space="preserve">                        Prueba</v>
      </c>
      <c r="N256" s="14" t="str">
        <f>MID($D256,SUM($D$1:M$1),N$1)</f>
        <v>000000000123200</v>
      </c>
      <c r="O256" s="14" t="str">
        <f>MID($D256,SUM($D$1:N$1),O$1)</f>
        <v>000000000002200</v>
      </c>
      <c r="P256" s="29" t="str">
        <f>MID($D256,SUM($D$1:O$1),P$1)</f>
        <v>000000000000000</v>
      </c>
      <c r="Q256" s="29" t="str">
        <f>MID($D256,SUM($D$1:P$1),Q$1)</f>
        <v>000000000000000</v>
      </c>
      <c r="R256" s="29" t="str">
        <f>MID($D256,SUM($D$1:Q$1),R$1)</f>
        <v>000000000000000</v>
      </c>
      <c r="S256" s="29" t="str">
        <f>MID($D256,SUM($D$1:R$1),S$1)</f>
        <v>000000000000000</v>
      </c>
      <c r="T256" s="14" t="str">
        <f>MID($D256,SUM($D$1:S$1),T$1)</f>
        <v>000000000000000</v>
      </c>
      <c r="U256" s="29" t="str">
        <f>MID($D256,SUM($D$1:T$1),U$1)</f>
        <v>000000000000000</v>
      </c>
      <c r="V256" s="14" t="str">
        <f>MID($D256,SUM($D$1:U$1),V$1)</f>
        <v>PES</v>
      </c>
      <c r="W256" s="14" t="str">
        <f>MID($D256,SUM($D$1:V$1),W$1)</f>
        <v>0001000000</v>
      </c>
      <c r="X256" s="14" t="str">
        <f>MID($D256,SUM($D$1:W$1),X$1)</f>
        <v>1</v>
      </c>
      <c r="Y256" s="14" t="str">
        <f>MID($D256,SUM($D$1:X$1),Y$1)</f>
        <v>0</v>
      </c>
      <c r="Z256" s="14" t="str">
        <f>MID($D256,SUM($D$1:Y$1),Z$1)</f>
        <v>000000000021000</v>
      </c>
      <c r="AA256" s="34" t="str">
        <f>MID($D256,SUM($D$1:Z$1),AA$1)</f>
        <v>000000000000000</v>
      </c>
      <c r="AB256" s="14" t="str">
        <f>MID($D256,SUM($D$1:AA$1),AB$1)</f>
        <v>00000000000</v>
      </c>
      <c r="AC256" s="14" t="str">
        <f>MID($D256,SUM($D$1:AB$1),AC$1)</f>
        <v xml:space="preserve">                              </v>
      </c>
      <c r="AD256" s="14" t="str">
        <f>MID($D256,SUM($D$1:AC$1),AD$1)</f>
        <v>000000000000000</v>
      </c>
      <c r="AE256" s="55"/>
      <c r="AF256" s="58" t="str">
        <f>IF(ISBLANK(AE256),TCOMP[[#This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56" s="38" t="str">
        <f>TCOMP[[#This Row],[TIPO5]]</f>
        <v>FC A</v>
      </c>
      <c r="AH256" s="38">
        <f>IF(LEFT(TCOMP[[#This Row],[PV2]],2)="NC",-TCOMP[[#This Row],[CRED FISC COMPUTABLE]]/100,TCOMP[[#This Row],[CRED FISC COMPUTABLE]]/100)</f>
        <v>210</v>
      </c>
      <c r="AI256" s="39">
        <f>IF(LEFT(TCOMP[[#This Row],[PV2]],2)="NC",-TCOMP[[#This Row],[TOTAL]]/100,TCOMP[[#This Row],[TOTAL]]/100)</f>
        <v>1232</v>
      </c>
    </row>
    <row r="257" spans="1:35" x14ac:dyDescent="0.2">
      <c r="A257" s="48">
        <v>253</v>
      </c>
      <c r="B257" s="19">
        <f>IF(COUNTIF(ERROR1[NUM],TCOMP[[#This Row],[UBIC]])&gt;0,1,0)+IF(COUNTIF(ERROR3[NUM],TCOMP[[#This Row],[UBIC]])&gt;0,1,0)*10</f>
        <v>0</v>
      </c>
      <c r="C257" s="19">
        <f>COUNTIFS(TALIC[TIPO2],TCOMP[[#This Row],[TIPO4]],TALIC[PV],TCOMP[[#This Row],[PV]],TALIC[NUM],TCOMP[[#This Row],[NUM]],TALIC[IDENT VEND],TCOMP[[#This Row],[DOC o CUIT]],TALIC[ERR],"&gt;1")</f>
        <v>0</v>
      </c>
      <c r="D257" s="42" t="s">
        <v>1528</v>
      </c>
      <c r="E257" s="14" t="str">
        <f>MID($D257,SUM($D$1:D$1),E$1)</f>
        <v>20200514</v>
      </c>
      <c r="F257" s="14" t="str">
        <f>MID($D257,SUM($D$1:E$1),F$1)</f>
        <v>001</v>
      </c>
      <c r="G257" s="25" t="str">
        <f>VLOOKUP(TCOMP[[#This Row],[TIPO4]],TIPOFACT[],3,0)</f>
        <v>FC A</v>
      </c>
      <c r="H257" s="14" t="str">
        <f>MID($D257,SUM($D$1:F$1),H$1)</f>
        <v>00001</v>
      </c>
      <c r="I257" s="14" t="str">
        <f>MID($D257,SUM($D$1:H$1),I$1)</f>
        <v>00000000000000999999</v>
      </c>
      <c r="J257" s="14" t="str">
        <f>MID($D257,SUM($D$1:I$1),J$1)</f>
        <v xml:space="preserve">                </v>
      </c>
      <c r="K257" s="14" t="str">
        <f>MID($D257,SUM($D$1:J$1),K$1)</f>
        <v>80</v>
      </c>
      <c r="L257" s="14" t="str">
        <f>MID($D257,SUM($D$1:K$1),L$1)</f>
        <v>00000000099999999999</v>
      </c>
      <c r="M257" s="14" t="str">
        <f>MID($D257,SUM($D$1:L$1),M$1)</f>
        <v xml:space="preserve">                        Prueba</v>
      </c>
      <c r="N257" s="14" t="str">
        <f>MID($D257,SUM($D$1:M$1),N$1)</f>
        <v>000000000123200</v>
      </c>
      <c r="O257" s="14" t="str">
        <f>MID($D257,SUM($D$1:N$1),O$1)</f>
        <v>000000000002200</v>
      </c>
      <c r="P257" s="29" t="str">
        <f>MID($D257,SUM($D$1:O$1),P$1)</f>
        <v>000000000000000</v>
      </c>
      <c r="Q257" s="29" t="str">
        <f>MID($D257,SUM($D$1:P$1),Q$1)</f>
        <v>000000000000000</v>
      </c>
      <c r="R257" s="29" t="str">
        <f>MID($D257,SUM($D$1:Q$1),R$1)</f>
        <v>000000000000000</v>
      </c>
      <c r="S257" s="29" t="str">
        <f>MID($D257,SUM($D$1:R$1),S$1)</f>
        <v>000000000000000</v>
      </c>
      <c r="T257" s="14" t="str">
        <f>MID($D257,SUM($D$1:S$1),T$1)</f>
        <v>000000000000000</v>
      </c>
      <c r="U257" s="29" t="str">
        <f>MID($D257,SUM($D$1:T$1),U$1)</f>
        <v>000000000000000</v>
      </c>
      <c r="V257" s="14" t="str">
        <f>MID($D257,SUM($D$1:U$1),V$1)</f>
        <v>PES</v>
      </c>
      <c r="W257" s="14" t="str">
        <f>MID($D257,SUM($D$1:V$1),W$1)</f>
        <v>0001000000</v>
      </c>
      <c r="X257" s="14" t="str">
        <f>MID($D257,SUM($D$1:W$1),X$1)</f>
        <v>1</v>
      </c>
      <c r="Y257" s="14" t="str">
        <f>MID($D257,SUM($D$1:X$1),Y$1)</f>
        <v>0</v>
      </c>
      <c r="Z257" s="14" t="str">
        <f>MID($D257,SUM($D$1:Y$1),Z$1)</f>
        <v>000000000021000</v>
      </c>
      <c r="AA257" s="34" t="str">
        <f>MID($D257,SUM($D$1:Z$1),AA$1)</f>
        <v>000000000000000</v>
      </c>
      <c r="AB257" s="14" t="str">
        <f>MID($D257,SUM($D$1:AA$1),AB$1)</f>
        <v>00000000000</v>
      </c>
      <c r="AC257" s="14" t="str">
        <f>MID($D257,SUM($D$1:AB$1),AC$1)</f>
        <v xml:space="preserve">                              </v>
      </c>
      <c r="AD257" s="14" t="str">
        <f>MID($D257,SUM($D$1:AC$1),AD$1)</f>
        <v>000000000000000</v>
      </c>
      <c r="AE257" s="55"/>
      <c r="AF257" s="58" t="str">
        <f>IF(ISBLANK(AE257),TCOMP[[#This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57" s="38" t="str">
        <f>TCOMP[[#This Row],[TIPO5]]</f>
        <v>FC A</v>
      </c>
      <c r="AH257" s="38">
        <f>IF(LEFT(TCOMP[[#This Row],[PV2]],2)="NC",-TCOMP[[#This Row],[CRED FISC COMPUTABLE]]/100,TCOMP[[#This Row],[CRED FISC COMPUTABLE]]/100)</f>
        <v>210</v>
      </c>
      <c r="AI257" s="39">
        <f>IF(LEFT(TCOMP[[#This Row],[PV2]],2)="NC",-TCOMP[[#This Row],[TOTAL]]/100,TCOMP[[#This Row],[TOTAL]]/100)</f>
        <v>1232</v>
      </c>
    </row>
    <row r="258" spans="1:35" x14ac:dyDescent="0.2">
      <c r="A258" s="48">
        <v>254</v>
      </c>
      <c r="B258" s="19">
        <f>IF(COUNTIF(ERROR1[NUM],TCOMP[[#This Row],[UBIC]])&gt;0,1,0)+IF(COUNTIF(ERROR3[NUM],TCOMP[[#This Row],[UBIC]])&gt;0,1,0)*10</f>
        <v>0</v>
      </c>
      <c r="C258" s="19">
        <f>COUNTIFS(TALIC[TIPO2],TCOMP[[#This Row],[TIPO4]],TALIC[PV],TCOMP[[#This Row],[PV]],TALIC[NUM],TCOMP[[#This Row],[NUM]],TALIC[IDENT VEND],TCOMP[[#This Row],[DOC o CUIT]],TALIC[ERR],"&gt;1")</f>
        <v>0</v>
      </c>
      <c r="D258" s="42" t="s">
        <v>1528</v>
      </c>
      <c r="E258" s="14" t="str">
        <f>MID($D258,SUM($D$1:D$1),E$1)</f>
        <v>20200514</v>
      </c>
      <c r="F258" s="14" t="str">
        <f>MID($D258,SUM($D$1:E$1),F$1)</f>
        <v>001</v>
      </c>
      <c r="G258" s="25" t="str">
        <f>VLOOKUP(TCOMP[[#This Row],[TIPO4]],TIPOFACT[],3,0)</f>
        <v>FC A</v>
      </c>
      <c r="H258" s="14" t="str">
        <f>MID($D258,SUM($D$1:F$1),H$1)</f>
        <v>00001</v>
      </c>
      <c r="I258" s="14" t="str">
        <f>MID($D258,SUM($D$1:H$1),I$1)</f>
        <v>00000000000000999999</v>
      </c>
      <c r="J258" s="14" t="str">
        <f>MID($D258,SUM($D$1:I$1),J$1)</f>
        <v xml:space="preserve">                </v>
      </c>
      <c r="K258" s="14" t="str">
        <f>MID($D258,SUM($D$1:J$1),K$1)</f>
        <v>80</v>
      </c>
      <c r="L258" s="14" t="str">
        <f>MID($D258,SUM($D$1:K$1),L$1)</f>
        <v>00000000099999999999</v>
      </c>
      <c r="M258" s="14" t="str">
        <f>MID($D258,SUM($D$1:L$1),M$1)</f>
        <v xml:space="preserve">                        Prueba</v>
      </c>
      <c r="N258" s="14" t="str">
        <f>MID($D258,SUM($D$1:M$1),N$1)</f>
        <v>000000000123200</v>
      </c>
      <c r="O258" s="14" t="str">
        <f>MID($D258,SUM($D$1:N$1),O$1)</f>
        <v>000000000002200</v>
      </c>
      <c r="P258" s="29" t="str">
        <f>MID($D258,SUM($D$1:O$1),P$1)</f>
        <v>000000000000000</v>
      </c>
      <c r="Q258" s="29" t="str">
        <f>MID($D258,SUM($D$1:P$1),Q$1)</f>
        <v>000000000000000</v>
      </c>
      <c r="R258" s="29" t="str">
        <f>MID($D258,SUM($D$1:Q$1),R$1)</f>
        <v>000000000000000</v>
      </c>
      <c r="S258" s="29" t="str">
        <f>MID($D258,SUM($D$1:R$1),S$1)</f>
        <v>000000000000000</v>
      </c>
      <c r="T258" s="14" t="str">
        <f>MID($D258,SUM($D$1:S$1),T$1)</f>
        <v>000000000000000</v>
      </c>
      <c r="U258" s="29" t="str">
        <f>MID($D258,SUM($D$1:T$1),U$1)</f>
        <v>000000000000000</v>
      </c>
      <c r="V258" s="14" t="str">
        <f>MID($D258,SUM($D$1:U$1),V$1)</f>
        <v>PES</v>
      </c>
      <c r="W258" s="14" t="str">
        <f>MID($D258,SUM($D$1:V$1),W$1)</f>
        <v>0001000000</v>
      </c>
      <c r="X258" s="14" t="str">
        <f>MID($D258,SUM($D$1:W$1),X$1)</f>
        <v>1</v>
      </c>
      <c r="Y258" s="14" t="str">
        <f>MID($D258,SUM($D$1:X$1),Y$1)</f>
        <v>0</v>
      </c>
      <c r="Z258" s="14" t="str">
        <f>MID($D258,SUM($D$1:Y$1),Z$1)</f>
        <v>000000000021000</v>
      </c>
      <c r="AA258" s="34" t="str">
        <f>MID($D258,SUM($D$1:Z$1),AA$1)</f>
        <v>000000000000000</v>
      </c>
      <c r="AB258" s="14" t="str">
        <f>MID($D258,SUM($D$1:AA$1),AB$1)</f>
        <v>00000000000</v>
      </c>
      <c r="AC258" s="14" t="str">
        <f>MID($D258,SUM($D$1:AB$1),AC$1)</f>
        <v xml:space="preserve">                              </v>
      </c>
      <c r="AD258" s="14" t="str">
        <f>MID($D258,SUM($D$1:AC$1),AD$1)</f>
        <v>000000000000000</v>
      </c>
      <c r="AE258" s="55"/>
      <c r="AF258" s="58" t="str">
        <f>IF(ISBLANK(AE258),TCOMP[[#This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58" s="38" t="str">
        <f>TCOMP[[#This Row],[TIPO5]]</f>
        <v>FC A</v>
      </c>
      <c r="AH258" s="38">
        <f>IF(LEFT(TCOMP[[#This Row],[PV2]],2)="NC",-TCOMP[[#This Row],[CRED FISC COMPUTABLE]]/100,TCOMP[[#This Row],[CRED FISC COMPUTABLE]]/100)</f>
        <v>210</v>
      </c>
      <c r="AI258" s="39">
        <f>IF(LEFT(TCOMP[[#This Row],[PV2]],2)="NC",-TCOMP[[#This Row],[TOTAL]]/100,TCOMP[[#This Row],[TOTAL]]/100)</f>
        <v>1232</v>
      </c>
    </row>
    <row r="259" spans="1:35" x14ac:dyDescent="0.2">
      <c r="A259" s="48">
        <v>255</v>
      </c>
      <c r="B259" s="19">
        <f>IF(COUNTIF(ERROR1[NUM],TCOMP[[#This Row],[UBIC]])&gt;0,1,0)+IF(COUNTIF(ERROR3[NUM],TCOMP[[#This Row],[UBIC]])&gt;0,1,0)*10</f>
        <v>0</v>
      </c>
      <c r="C259" s="19">
        <f>COUNTIFS(TALIC[TIPO2],TCOMP[[#This Row],[TIPO4]],TALIC[PV],TCOMP[[#This Row],[PV]],TALIC[NUM],TCOMP[[#This Row],[NUM]],TALIC[IDENT VEND],TCOMP[[#This Row],[DOC o CUIT]],TALIC[ERR],"&gt;1")</f>
        <v>0</v>
      </c>
      <c r="D259" s="42" t="s">
        <v>1528</v>
      </c>
      <c r="E259" s="14" t="str">
        <f>MID($D259,SUM($D$1:D$1),E$1)</f>
        <v>20200514</v>
      </c>
      <c r="F259" s="14" t="str">
        <f>MID($D259,SUM($D$1:E$1),F$1)</f>
        <v>001</v>
      </c>
      <c r="G259" s="25" t="str">
        <f>VLOOKUP(TCOMP[[#This Row],[TIPO4]],TIPOFACT[],3,0)</f>
        <v>FC A</v>
      </c>
      <c r="H259" s="14" t="str">
        <f>MID($D259,SUM($D$1:F$1),H$1)</f>
        <v>00001</v>
      </c>
      <c r="I259" s="14" t="str">
        <f>MID($D259,SUM($D$1:H$1),I$1)</f>
        <v>00000000000000999999</v>
      </c>
      <c r="J259" s="14" t="str">
        <f>MID($D259,SUM($D$1:I$1),J$1)</f>
        <v xml:space="preserve">                </v>
      </c>
      <c r="K259" s="14" t="str">
        <f>MID($D259,SUM($D$1:J$1),K$1)</f>
        <v>80</v>
      </c>
      <c r="L259" s="14" t="str">
        <f>MID($D259,SUM($D$1:K$1),L$1)</f>
        <v>00000000099999999999</v>
      </c>
      <c r="M259" s="14" t="str">
        <f>MID($D259,SUM($D$1:L$1),M$1)</f>
        <v xml:space="preserve">                        Prueba</v>
      </c>
      <c r="N259" s="14" t="str">
        <f>MID($D259,SUM($D$1:M$1),N$1)</f>
        <v>000000000123200</v>
      </c>
      <c r="O259" s="14" t="str">
        <f>MID($D259,SUM($D$1:N$1),O$1)</f>
        <v>000000000002200</v>
      </c>
      <c r="P259" s="29" t="str">
        <f>MID($D259,SUM($D$1:O$1),P$1)</f>
        <v>000000000000000</v>
      </c>
      <c r="Q259" s="29" t="str">
        <f>MID($D259,SUM($D$1:P$1),Q$1)</f>
        <v>000000000000000</v>
      </c>
      <c r="R259" s="29" t="str">
        <f>MID($D259,SUM($D$1:Q$1),R$1)</f>
        <v>000000000000000</v>
      </c>
      <c r="S259" s="29" t="str">
        <f>MID($D259,SUM($D$1:R$1),S$1)</f>
        <v>000000000000000</v>
      </c>
      <c r="T259" s="14" t="str">
        <f>MID($D259,SUM($D$1:S$1),T$1)</f>
        <v>000000000000000</v>
      </c>
      <c r="U259" s="29" t="str">
        <f>MID($D259,SUM($D$1:T$1),U$1)</f>
        <v>000000000000000</v>
      </c>
      <c r="V259" s="14" t="str">
        <f>MID($D259,SUM($D$1:U$1),V$1)</f>
        <v>PES</v>
      </c>
      <c r="W259" s="14" t="str">
        <f>MID($D259,SUM($D$1:V$1),W$1)</f>
        <v>0001000000</v>
      </c>
      <c r="X259" s="14" t="str">
        <f>MID($D259,SUM($D$1:W$1),X$1)</f>
        <v>1</v>
      </c>
      <c r="Y259" s="14" t="str">
        <f>MID($D259,SUM($D$1:X$1),Y$1)</f>
        <v>0</v>
      </c>
      <c r="Z259" s="14" t="str">
        <f>MID($D259,SUM($D$1:Y$1),Z$1)</f>
        <v>000000000021000</v>
      </c>
      <c r="AA259" s="34" t="str">
        <f>MID($D259,SUM($D$1:Z$1),AA$1)</f>
        <v>000000000000000</v>
      </c>
      <c r="AB259" s="14" t="str">
        <f>MID($D259,SUM($D$1:AA$1),AB$1)</f>
        <v>00000000000</v>
      </c>
      <c r="AC259" s="14" t="str">
        <f>MID($D259,SUM($D$1:AB$1),AC$1)</f>
        <v xml:space="preserve">                              </v>
      </c>
      <c r="AD259" s="14" t="str">
        <f>MID($D259,SUM($D$1:AC$1),AD$1)</f>
        <v>000000000000000</v>
      </c>
      <c r="AE259" s="55"/>
      <c r="AF259" s="58" t="str">
        <f>IF(ISBLANK(AE259),TCOMP[[#This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59" s="38" t="str">
        <f>TCOMP[[#This Row],[TIPO5]]</f>
        <v>FC A</v>
      </c>
      <c r="AH259" s="38">
        <f>IF(LEFT(TCOMP[[#This Row],[PV2]],2)="NC",-TCOMP[[#This Row],[CRED FISC COMPUTABLE]]/100,TCOMP[[#This Row],[CRED FISC COMPUTABLE]]/100)</f>
        <v>210</v>
      </c>
      <c r="AI259" s="39">
        <f>IF(LEFT(TCOMP[[#This Row],[PV2]],2)="NC",-TCOMP[[#This Row],[TOTAL]]/100,TCOMP[[#This Row],[TOTAL]]/100)</f>
        <v>1232</v>
      </c>
    </row>
    <row r="260" spans="1:35" x14ac:dyDescent="0.2">
      <c r="A260" s="48">
        <v>256</v>
      </c>
      <c r="B260" s="19">
        <f>IF(COUNTIF(ERROR1[NUM],TCOMP[[#This Row],[UBIC]])&gt;0,1,0)+IF(COUNTIF(ERROR3[NUM],TCOMP[[#This Row],[UBIC]])&gt;0,1,0)*10</f>
        <v>0</v>
      </c>
      <c r="C260" s="19">
        <f>COUNTIFS(TALIC[TIPO2],TCOMP[[#This Row],[TIPO4]],TALIC[PV],TCOMP[[#This Row],[PV]],TALIC[NUM],TCOMP[[#This Row],[NUM]],TALIC[IDENT VEND],TCOMP[[#This Row],[DOC o CUIT]],TALIC[ERR],"&gt;1")</f>
        <v>0</v>
      </c>
      <c r="D260" s="42" t="s">
        <v>1528</v>
      </c>
      <c r="E260" s="14" t="str">
        <f>MID($D260,SUM($D$1:D$1),E$1)</f>
        <v>20200514</v>
      </c>
      <c r="F260" s="14" t="str">
        <f>MID($D260,SUM($D$1:E$1),F$1)</f>
        <v>001</v>
      </c>
      <c r="G260" s="25" t="str">
        <f>VLOOKUP(TCOMP[[#This Row],[TIPO4]],TIPOFACT[],3,0)</f>
        <v>FC A</v>
      </c>
      <c r="H260" s="14" t="str">
        <f>MID($D260,SUM($D$1:F$1),H$1)</f>
        <v>00001</v>
      </c>
      <c r="I260" s="14" t="str">
        <f>MID($D260,SUM($D$1:H$1),I$1)</f>
        <v>00000000000000999999</v>
      </c>
      <c r="J260" s="14" t="str">
        <f>MID($D260,SUM($D$1:I$1),J$1)</f>
        <v xml:space="preserve">                </v>
      </c>
      <c r="K260" s="14" t="str">
        <f>MID($D260,SUM($D$1:J$1),K$1)</f>
        <v>80</v>
      </c>
      <c r="L260" s="14" t="str">
        <f>MID($D260,SUM($D$1:K$1),L$1)</f>
        <v>00000000099999999999</v>
      </c>
      <c r="M260" s="14" t="str">
        <f>MID($D260,SUM($D$1:L$1),M$1)</f>
        <v xml:space="preserve">                        Prueba</v>
      </c>
      <c r="N260" s="14" t="str">
        <f>MID($D260,SUM($D$1:M$1),N$1)</f>
        <v>000000000123200</v>
      </c>
      <c r="O260" s="14" t="str">
        <f>MID($D260,SUM($D$1:N$1),O$1)</f>
        <v>000000000002200</v>
      </c>
      <c r="P260" s="29" t="str">
        <f>MID($D260,SUM($D$1:O$1),P$1)</f>
        <v>000000000000000</v>
      </c>
      <c r="Q260" s="29" t="str">
        <f>MID($D260,SUM($D$1:P$1),Q$1)</f>
        <v>000000000000000</v>
      </c>
      <c r="R260" s="29" t="str">
        <f>MID($D260,SUM($D$1:Q$1),R$1)</f>
        <v>000000000000000</v>
      </c>
      <c r="S260" s="29" t="str">
        <f>MID($D260,SUM($D$1:R$1),S$1)</f>
        <v>000000000000000</v>
      </c>
      <c r="T260" s="14" t="str">
        <f>MID($D260,SUM($D$1:S$1),T$1)</f>
        <v>000000000000000</v>
      </c>
      <c r="U260" s="29" t="str">
        <f>MID($D260,SUM($D$1:T$1),U$1)</f>
        <v>000000000000000</v>
      </c>
      <c r="V260" s="14" t="str">
        <f>MID($D260,SUM($D$1:U$1),V$1)</f>
        <v>PES</v>
      </c>
      <c r="W260" s="14" t="str">
        <f>MID($D260,SUM($D$1:V$1),W$1)</f>
        <v>0001000000</v>
      </c>
      <c r="X260" s="14" t="str">
        <f>MID($D260,SUM($D$1:W$1),X$1)</f>
        <v>1</v>
      </c>
      <c r="Y260" s="14" t="str">
        <f>MID($D260,SUM($D$1:X$1),Y$1)</f>
        <v>0</v>
      </c>
      <c r="Z260" s="14" t="str">
        <f>MID($D260,SUM($D$1:Y$1),Z$1)</f>
        <v>000000000021000</v>
      </c>
      <c r="AA260" s="34" t="str">
        <f>MID($D260,SUM($D$1:Z$1),AA$1)</f>
        <v>000000000000000</v>
      </c>
      <c r="AB260" s="14" t="str">
        <f>MID($D260,SUM($D$1:AA$1),AB$1)</f>
        <v>00000000000</v>
      </c>
      <c r="AC260" s="14" t="str">
        <f>MID($D260,SUM($D$1:AB$1),AC$1)</f>
        <v xml:space="preserve">                              </v>
      </c>
      <c r="AD260" s="14" t="str">
        <f>MID($D260,SUM($D$1:AC$1),AD$1)</f>
        <v>000000000000000</v>
      </c>
      <c r="AE260" s="55"/>
      <c r="AF260" s="58" t="str">
        <f>IF(ISBLANK(AE260),TCOMP[[#This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60" s="38" t="str">
        <f>TCOMP[[#This Row],[TIPO5]]</f>
        <v>FC A</v>
      </c>
      <c r="AH260" s="38">
        <f>IF(LEFT(TCOMP[[#This Row],[PV2]],2)="NC",-TCOMP[[#This Row],[CRED FISC COMPUTABLE]]/100,TCOMP[[#This Row],[CRED FISC COMPUTABLE]]/100)</f>
        <v>210</v>
      </c>
      <c r="AI260" s="39">
        <f>IF(LEFT(TCOMP[[#This Row],[PV2]],2)="NC",-TCOMP[[#This Row],[TOTAL]]/100,TCOMP[[#This Row],[TOTAL]]/100)</f>
        <v>1232</v>
      </c>
    </row>
    <row r="261" spans="1:35" x14ac:dyDescent="0.2">
      <c r="A261" s="48">
        <v>257</v>
      </c>
      <c r="B261" s="19">
        <f>IF(COUNTIF(ERROR1[NUM],TCOMP[[#This Row],[UBIC]])&gt;0,1,0)+IF(COUNTIF(ERROR3[NUM],TCOMP[[#This Row],[UBIC]])&gt;0,1,0)*10</f>
        <v>0</v>
      </c>
      <c r="C261" s="19">
        <f>COUNTIFS(TALIC[TIPO2],TCOMP[[#This Row],[TIPO4]],TALIC[PV],TCOMP[[#This Row],[PV]],TALIC[NUM],TCOMP[[#This Row],[NUM]],TALIC[IDENT VEND],TCOMP[[#This Row],[DOC o CUIT]],TALIC[ERR],"&gt;1")</f>
        <v>0</v>
      </c>
      <c r="D261" s="42" t="s">
        <v>1528</v>
      </c>
      <c r="E261" s="14" t="str">
        <f>MID($D261,SUM($D$1:D$1),E$1)</f>
        <v>20200514</v>
      </c>
      <c r="F261" s="14" t="str">
        <f>MID($D261,SUM($D$1:E$1),F$1)</f>
        <v>001</v>
      </c>
      <c r="G261" s="25" t="str">
        <f>VLOOKUP(TCOMP[[#This Row],[TIPO4]],TIPOFACT[],3,0)</f>
        <v>FC A</v>
      </c>
      <c r="H261" s="14" t="str">
        <f>MID($D261,SUM($D$1:F$1),H$1)</f>
        <v>00001</v>
      </c>
      <c r="I261" s="14" t="str">
        <f>MID($D261,SUM($D$1:H$1),I$1)</f>
        <v>00000000000000999999</v>
      </c>
      <c r="J261" s="14" t="str">
        <f>MID($D261,SUM($D$1:I$1),J$1)</f>
        <v xml:space="preserve">                </v>
      </c>
      <c r="K261" s="14" t="str">
        <f>MID($D261,SUM($D$1:J$1),K$1)</f>
        <v>80</v>
      </c>
      <c r="L261" s="14" t="str">
        <f>MID($D261,SUM($D$1:K$1),L$1)</f>
        <v>00000000099999999999</v>
      </c>
      <c r="M261" s="14" t="str">
        <f>MID($D261,SUM($D$1:L$1),M$1)</f>
        <v xml:space="preserve">                        Prueba</v>
      </c>
      <c r="N261" s="14" t="str">
        <f>MID($D261,SUM($D$1:M$1),N$1)</f>
        <v>000000000123200</v>
      </c>
      <c r="O261" s="14" t="str">
        <f>MID($D261,SUM($D$1:N$1),O$1)</f>
        <v>000000000002200</v>
      </c>
      <c r="P261" s="29" t="str">
        <f>MID($D261,SUM($D$1:O$1),P$1)</f>
        <v>000000000000000</v>
      </c>
      <c r="Q261" s="29" t="str">
        <f>MID($D261,SUM($D$1:P$1),Q$1)</f>
        <v>000000000000000</v>
      </c>
      <c r="R261" s="29" t="str">
        <f>MID($D261,SUM($D$1:Q$1),R$1)</f>
        <v>000000000000000</v>
      </c>
      <c r="S261" s="29" t="str">
        <f>MID($D261,SUM($D$1:R$1),S$1)</f>
        <v>000000000000000</v>
      </c>
      <c r="T261" s="14" t="str">
        <f>MID($D261,SUM($D$1:S$1),T$1)</f>
        <v>000000000000000</v>
      </c>
      <c r="U261" s="29" t="str">
        <f>MID($D261,SUM($D$1:T$1),U$1)</f>
        <v>000000000000000</v>
      </c>
      <c r="V261" s="14" t="str">
        <f>MID($D261,SUM($D$1:U$1),V$1)</f>
        <v>PES</v>
      </c>
      <c r="W261" s="14" t="str">
        <f>MID($D261,SUM($D$1:V$1),W$1)</f>
        <v>0001000000</v>
      </c>
      <c r="X261" s="14" t="str">
        <f>MID($D261,SUM($D$1:W$1),X$1)</f>
        <v>1</v>
      </c>
      <c r="Y261" s="14" t="str">
        <f>MID($D261,SUM($D$1:X$1),Y$1)</f>
        <v>0</v>
      </c>
      <c r="Z261" s="14" t="str">
        <f>MID($D261,SUM($D$1:Y$1),Z$1)</f>
        <v>000000000021000</v>
      </c>
      <c r="AA261" s="34" t="str">
        <f>MID($D261,SUM($D$1:Z$1),AA$1)</f>
        <v>000000000000000</v>
      </c>
      <c r="AB261" s="14" t="str">
        <f>MID($D261,SUM($D$1:AA$1),AB$1)</f>
        <v>00000000000</v>
      </c>
      <c r="AC261" s="14" t="str">
        <f>MID($D261,SUM($D$1:AB$1),AC$1)</f>
        <v xml:space="preserve">                              </v>
      </c>
      <c r="AD261" s="14" t="str">
        <f>MID($D261,SUM($D$1:AC$1),AD$1)</f>
        <v>000000000000000</v>
      </c>
      <c r="AE261" s="55"/>
      <c r="AF261" s="58" t="str">
        <f>IF(ISBLANK(AE261),TCOMP[[#This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61" s="38" t="str">
        <f>TCOMP[[#This Row],[TIPO5]]</f>
        <v>FC A</v>
      </c>
      <c r="AH261" s="38">
        <f>IF(LEFT(TCOMP[[#This Row],[PV2]],2)="NC",-TCOMP[[#This Row],[CRED FISC COMPUTABLE]]/100,TCOMP[[#This Row],[CRED FISC COMPUTABLE]]/100)</f>
        <v>210</v>
      </c>
      <c r="AI261" s="39">
        <f>IF(LEFT(TCOMP[[#This Row],[PV2]],2)="NC",-TCOMP[[#This Row],[TOTAL]]/100,TCOMP[[#This Row],[TOTAL]]/100)</f>
        <v>1232</v>
      </c>
    </row>
    <row r="262" spans="1:35" x14ac:dyDescent="0.2">
      <c r="A262" s="48">
        <v>258</v>
      </c>
      <c r="B262" s="19">
        <f>IF(COUNTIF(ERROR1[NUM],TCOMP[[#This Row],[UBIC]])&gt;0,1,0)+IF(COUNTIF(ERROR3[NUM],TCOMP[[#This Row],[UBIC]])&gt;0,1,0)*10</f>
        <v>0</v>
      </c>
      <c r="C262" s="19">
        <f>COUNTIFS(TALIC[TIPO2],TCOMP[[#This Row],[TIPO4]],TALIC[PV],TCOMP[[#This Row],[PV]],TALIC[NUM],TCOMP[[#This Row],[NUM]],TALIC[IDENT VEND],TCOMP[[#This Row],[DOC o CUIT]],TALIC[ERR],"&gt;1")</f>
        <v>0</v>
      </c>
      <c r="D262" s="42" t="s">
        <v>1528</v>
      </c>
      <c r="E262" s="14" t="str">
        <f>MID($D262,SUM($D$1:D$1),E$1)</f>
        <v>20200514</v>
      </c>
      <c r="F262" s="14" t="str">
        <f>MID($D262,SUM($D$1:E$1),F$1)</f>
        <v>001</v>
      </c>
      <c r="G262" s="25" t="str">
        <f>VLOOKUP(TCOMP[[#This Row],[TIPO4]],TIPOFACT[],3,0)</f>
        <v>FC A</v>
      </c>
      <c r="H262" s="14" t="str">
        <f>MID($D262,SUM($D$1:F$1),H$1)</f>
        <v>00001</v>
      </c>
      <c r="I262" s="14" t="str">
        <f>MID($D262,SUM($D$1:H$1),I$1)</f>
        <v>00000000000000999999</v>
      </c>
      <c r="J262" s="14" t="str">
        <f>MID($D262,SUM($D$1:I$1),J$1)</f>
        <v xml:space="preserve">                </v>
      </c>
      <c r="K262" s="14" t="str">
        <f>MID($D262,SUM($D$1:J$1),K$1)</f>
        <v>80</v>
      </c>
      <c r="L262" s="14" t="str">
        <f>MID($D262,SUM($D$1:K$1),L$1)</f>
        <v>00000000099999999999</v>
      </c>
      <c r="M262" s="14" t="str">
        <f>MID($D262,SUM($D$1:L$1),M$1)</f>
        <v xml:space="preserve">                        Prueba</v>
      </c>
      <c r="N262" s="14" t="str">
        <f>MID($D262,SUM($D$1:M$1),N$1)</f>
        <v>000000000123200</v>
      </c>
      <c r="O262" s="14" t="str">
        <f>MID($D262,SUM($D$1:N$1),O$1)</f>
        <v>000000000002200</v>
      </c>
      <c r="P262" s="29" t="str">
        <f>MID($D262,SUM($D$1:O$1),P$1)</f>
        <v>000000000000000</v>
      </c>
      <c r="Q262" s="29" t="str">
        <f>MID($D262,SUM($D$1:P$1),Q$1)</f>
        <v>000000000000000</v>
      </c>
      <c r="R262" s="29" t="str">
        <f>MID($D262,SUM($D$1:Q$1),R$1)</f>
        <v>000000000000000</v>
      </c>
      <c r="S262" s="29" t="str">
        <f>MID($D262,SUM($D$1:R$1),S$1)</f>
        <v>000000000000000</v>
      </c>
      <c r="T262" s="14" t="str">
        <f>MID($D262,SUM($D$1:S$1),T$1)</f>
        <v>000000000000000</v>
      </c>
      <c r="U262" s="29" t="str">
        <f>MID($D262,SUM($D$1:T$1),U$1)</f>
        <v>000000000000000</v>
      </c>
      <c r="V262" s="14" t="str">
        <f>MID($D262,SUM($D$1:U$1),V$1)</f>
        <v>PES</v>
      </c>
      <c r="W262" s="14" t="str">
        <f>MID($D262,SUM($D$1:V$1),W$1)</f>
        <v>0001000000</v>
      </c>
      <c r="X262" s="14" t="str">
        <f>MID($D262,SUM($D$1:W$1),X$1)</f>
        <v>1</v>
      </c>
      <c r="Y262" s="14" t="str">
        <f>MID($D262,SUM($D$1:X$1),Y$1)</f>
        <v>0</v>
      </c>
      <c r="Z262" s="14" t="str">
        <f>MID($D262,SUM($D$1:Y$1),Z$1)</f>
        <v>000000000021000</v>
      </c>
      <c r="AA262" s="34" t="str">
        <f>MID($D262,SUM($D$1:Z$1),AA$1)</f>
        <v>000000000000000</v>
      </c>
      <c r="AB262" s="14" t="str">
        <f>MID($D262,SUM($D$1:AA$1),AB$1)</f>
        <v>00000000000</v>
      </c>
      <c r="AC262" s="14" t="str">
        <f>MID($D262,SUM($D$1:AB$1),AC$1)</f>
        <v xml:space="preserve">                              </v>
      </c>
      <c r="AD262" s="14" t="str">
        <f>MID($D262,SUM($D$1:AC$1),AD$1)</f>
        <v>000000000000000</v>
      </c>
      <c r="AE262" s="55"/>
      <c r="AF262" s="58" t="str">
        <f>IF(ISBLANK(AE262),TCOMP[[#This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62" s="38" t="str">
        <f>TCOMP[[#This Row],[TIPO5]]</f>
        <v>FC A</v>
      </c>
      <c r="AH262" s="38">
        <f>IF(LEFT(TCOMP[[#This Row],[PV2]],2)="NC",-TCOMP[[#This Row],[CRED FISC COMPUTABLE]]/100,TCOMP[[#This Row],[CRED FISC COMPUTABLE]]/100)</f>
        <v>210</v>
      </c>
      <c r="AI262" s="39">
        <f>IF(LEFT(TCOMP[[#This Row],[PV2]],2)="NC",-TCOMP[[#This Row],[TOTAL]]/100,TCOMP[[#This Row],[TOTAL]]/100)</f>
        <v>1232</v>
      </c>
    </row>
    <row r="263" spans="1:35" x14ac:dyDescent="0.2">
      <c r="A263" s="48">
        <v>259</v>
      </c>
      <c r="B263" s="19">
        <f>IF(COUNTIF(ERROR1[NUM],TCOMP[[#This Row],[UBIC]])&gt;0,1,0)+IF(COUNTIF(ERROR3[NUM],TCOMP[[#This Row],[UBIC]])&gt;0,1,0)*10</f>
        <v>0</v>
      </c>
      <c r="C263" s="19">
        <f>COUNTIFS(TALIC[TIPO2],TCOMP[[#This Row],[TIPO4]],TALIC[PV],TCOMP[[#This Row],[PV]],TALIC[NUM],TCOMP[[#This Row],[NUM]],TALIC[IDENT VEND],TCOMP[[#This Row],[DOC o CUIT]],TALIC[ERR],"&gt;1")</f>
        <v>0</v>
      </c>
      <c r="D263" s="42" t="s">
        <v>1528</v>
      </c>
      <c r="E263" s="14" t="str">
        <f>MID($D263,SUM($D$1:D$1),E$1)</f>
        <v>20200514</v>
      </c>
      <c r="F263" s="14" t="str">
        <f>MID($D263,SUM($D$1:E$1),F$1)</f>
        <v>001</v>
      </c>
      <c r="G263" s="25" t="str">
        <f>VLOOKUP(TCOMP[[#This Row],[TIPO4]],TIPOFACT[],3,0)</f>
        <v>FC A</v>
      </c>
      <c r="H263" s="14" t="str">
        <f>MID($D263,SUM($D$1:F$1),H$1)</f>
        <v>00001</v>
      </c>
      <c r="I263" s="14" t="str">
        <f>MID($D263,SUM($D$1:H$1),I$1)</f>
        <v>00000000000000999999</v>
      </c>
      <c r="J263" s="14" t="str">
        <f>MID($D263,SUM($D$1:I$1),J$1)</f>
        <v xml:space="preserve">                </v>
      </c>
      <c r="K263" s="14" t="str">
        <f>MID($D263,SUM($D$1:J$1),K$1)</f>
        <v>80</v>
      </c>
      <c r="L263" s="14" t="str">
        <f>MID($D263,SUM($D$1:K$1),L$1)</f>
        <v>00000000099999999999</v>
      </c>
      <c r="M263" s="14" t="str">
        <f>MID($D263,SUM($D$1:L$1),M$1)</f>
        <v xml:space="preserve">                        Prueba</v>
      </c>
      <c r="N263" s="14" t="str">
        <f>MID($D263,SUM($D$1:M$1),N$1)</f>
        <v>000000000123200</v>
      </c>
      <c r="O263" s="14" t="str">
        <f>MID($D263,SUM($D$1:N$1),O$1)</f>
        <v>000000000002200</v>
      </c>
      <c r="P263" s="29" t="str">
        <f>MID($D263,SUM($D$1:O$1),P$1)</f>
        <v>000000000000000</v>
      </c>
      <c r="Q263" s="29" t="str">
        <f>MID($D263,SUM($D$1:P$1),Q$1)</f>
        <v>000000000000000</v>
      </c>
      <c r="R263" s="29" t="str">
        <f>MID($D263,SUM($D$1:Q$1),R$1)</f>
        <v>000000000000000</v>
      </c>
      <c r="S263" s="29" t="str">
        <f>MID($D263,SUM($D$1:R$1),S$1)</f>
        <v>000000000000000</v>
      </c>
      <c r="T263" s="14" t="str">
        <f>MID($D263,SUM($D$1:S$1),T$1)</f>
        <v>000000000000000</v>
      </c>
      <c r="U263" s="29" t="str">
        <f>MID($D263,SUM($D$1:T$1),U$1)</f>
        <v>000000000000000</v>
      </c>
      <c r="V263" s="14" t="str">
        <f>MID($D263,SUM($D$1:U$1),V$1)</f>
        <v>PES</v>
      </c>
      <c r="W263" s="14" t="str">
        <f>MID($D263,SUM($D$1:V$1),W$1)</f>
        <v>0001000000</v>
      </c>
      <c r="X263" s="14" t="str">
        <f>MID($D263,SUM($D$1:W$1),X$1)</f>
        <v>1</v>
      </c>
      <c r="Y263" s="14" t="str">
        <f>MID($D263,SUM($D$1:X$1),Y$1)</f>
        <v>0</v>
      </c>
      <c r="Z263" s="14" t="str">
        <f>MID($D263,SUM($D$1:Y$1),Z$1)</f>
        <v>000000000021000</v>
      </c>
      <c r="AA263" s="34" t="str">
        <f>MID($D263,SUM($D$1:Z$1),AA$1)</f>
        <v>000000000000000</v>
      </c>
      <c r="AB263" s="14" t="str">
        <f>MID($D263,SUM($D$1:AA$1),AB$1)</f>
        <v>00000000000</v>
      </c>
      <c r="AC263" s="14" t="str">
        <f>MID($D263,SUM($D$1:AB$1),AC$1)</f>
        <v xml:space="preserve">                              </v>
      </c>
      <c r="AD263" s="14" t="str">
        <f>MID($D263,SUM($D$1:AC$1),AD$1)</f>
        <v>000000000000000</v>
      </c>
      <c r="AE263" s="55"/>
      <c r="AF263" s="58" t="str">
        <f>IF(ISBLANK(AE263),TCOMP[[#This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63" s="38" t="str">
        <f>TCOMP[[#This Row],[TIPO5]]</f>
        <v>FC A</v>
      </c>
      <c r="AH263" s="38">
        <f>IF(LEFT(TCOMP[[#This Row],[PV2]],2)="NC",-TCOMP[[#This Row],[CRED FISC COMPUTABLE]]/100,TCOMP[[#This Row],[CRED FISC COMPUTABLE]]/100)</f>
        <v>210</v>
      </c>
      <c r="AI263" s="39">
        <f>IF(LEFT(TCOMP[[#This Row],[PV2]],2)="NC",-TCOMP[[#This Row],[TOTAL]]/100,TCOMP[[#This Row],[TOTAL]]/100)</f>
        <v>1232</v>
      </c>
    </row>
    <row r="264" spans="1:35" x14ac:dyDescent="0.2">
      <c r="A264" s="48">
        <v>260</v>
      </c>
      <c r="B264" s="19">
        <f>IF(COUNTIF(ERROR1[NUM],TCOMP[[#This Row],[UBIC]])&gt;0,1,0)+IF(COUNTIF(ERROR3[NUM],TCOMP[[#This Row],[UBIC]])&gt;0,1,0)*10</f>
        <v>0</v>
      </c>
      <c r="C264" s="19">
        <f>COUNTIFS(TALIC[TIPO2],TCOMP[[#This Row],[TIPO4]],TALIC[PV],TCOMP[[#This Row],[PV]],TALIC[NUM],TCOMP[[#This Row],[NUM]],TALIC[IDENT VEND],TCOMP[[#This Row],[DOC o CUIT]],TALIC[ERR],"&gt;1")</f>
        <v>0</v>
      </c>
      <c r="D264" s="42" t="s">
        <v>1528</v>
      </c>
      <c r="E264" s="14" t="str">
        <f>MID($D264,SUM($D$1:D$1),E$1)</f>
        <v>20200514</v>
      </c>
      <c r="F264" s="14" t="str">
        <f>MID($D264,SUM($D$1:E$1),F$1)</f>
        <v>001</v>
      </c>
      <c r="G264" s="25" t="str">
        <f>VLOOKUP(TCOMP[[#This Row],[TIPO4]],TIPOFACT[],3,0)</f>
        <v>FC A</v>
      </c>
      <c r="H264" s="14" t="str">
        <f>MID($D264,SUM($D$1:F$1),H$1)</f>
        <v>00001</v>
      </c>
      <c r="I264" s="14" t="str">
        <f>MID($D264,SUM($D$1:H$1),I$1)</f>
        <v>00000000000000999999</v>
      </c>
      <c r="J264" s="14" t="str">
        <f>MID($D264,SUM($D$1:I$1),J$1)</f>
        <v xml:space="preserve">                </v>
      </c>
      <c r="K264" s="14" t="str">
        <f>MID($D264,SUM($D$1:J$1),K$1)</f>
        <v>80</v>
      </c>
      <c r="L264" s="14" t="str">
        <f>MID($D264,SUM($D$1:K$1),L$1)</f>
        <v>00000000099999999999</v>
      </c>
      <c r="M264" s="14" t="str">
        <f>MID($D264,SUM($D$1:L$1),M$1)</f>
        <v xml:space="preserve">                        Prueba</v>
      </c>
      <c r="N264" s="14" t="str">
        <f>MID($D264,SUM($D$1:M$1),N$1)</f>
        <v>000000000123200</v>
      </c>
      <c r="O264" s="14" t="str">
        <f>MID($D264,SUM($D$1:N$1),O$1)</f>
        <v>000000000002200</v>
      </c>
      <c r="P264" s="29" t="str">
        <f>MID($D264,SUM($D$1:O$1),P$1)</f>
        <v>000000000000000</v>
      </c>
      <c r="Q264" s="29" t="str">
        <f>MID($D264,SUM($D$1:P$1),Q$1)</f>
        <v>000000000000000</v>
      </c>
      <c r="R264" s="29" t="str">
        <f>MID($D264,SUM($D$1:Q$1),R$1)</f>
        <v>000000000000000</v>
      </c>
      <c r="S264" s="29" t="str">
        <f>MID($D264,SUM($D$1:R$1),S$1)</f>
        <v>000000000000000</v>
      </c>
      <c r="T264" s="14" t="str">
        <f>MID($D264,SUM($D$1:S$1),T$1)</f>
        <v>000000000000000</v>
      </c>
      <c r="U264" s="29" t="str">
        <f>MID($D264,SUM($D$1:T$1),U$1)</f>
        <v>000000000000000</v>
      </c>
      <c r="V264" s="14" t="str">
        <f>MID($D264,SUM($D$1:U$1),V$1)</f>
        <v>PES</v>
      </c>
      <c r="W264" s="14" t="str">
        <f>MID($D264,SUM($D$1:V$1),W$1)</f>
        <v>0001000000</v>
      </c>
      <c r="X264" s="14" t="str">
        <f>MID($D264,SUM($D$1:W$1),X$1)</f>
        <v>1</v>
      </c>
      <c r="Y264" s="14" t="str">
        <f>MID($D264,SUM($D$1:X$1),Y$1)</f>
        <v>0</v>
      </c>
      <c r="Z264" s="14" t="str">
        <f>MID($D264,SUM($D$1:Y$1),Z$1)</f>
        <v>000000000021000</v>
      </c>
      <c r="AA264" s="34" t="str">
        <f>MID($D264,SUM($D$1:Z$1),AA$1)</f>
        <v>000000000000000</v>
      </c>
      <c r="AB264" s="14" t="str">
        <f>MID($D264,SUM($D$1:AA$1),AB$1)</f>
        <v>00000000000</v>
      </c>
      <c r="AC264" s="14" t="str">
        <f>MID($D264,SUM($D$1:AB$1),AC$1)</f>
        <v xml:space="preserve">                              </v>
      </c>
      <c r="AD264" s="14" t="str">
        <f>MID($D264,SUM($D$1:AC$1),AD$1)</f>
        <v>000000000000000</v>
      </c>
      <c r="AE264" s="55"/>
      <c r="AF264" s="58" t="str">
        <f>IF(ISBLANK(AE264),TCOMP[[#This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64" s="38" t="str">
        <f>TCOMP[[#This Row],[TIPO5]]</f>
        <v>FC A</v>
      </c>
      <c r="AH264" s="38">
        <f>IF(LEFT(TCOMP[[#This Row],[PV2]],2)="NC",-TCOMP[[#This Row],[CRED FISC COMPUTABLE]]/100,TCOMP[[#This Row],[CRED FISC COMPUTABLE]]/100)</f>
        <v>210</v>
      </c>
      <c r="AI264" s="39">
        <f>IF(LEFT(TCOMP[[#This Row],[PV2]],2)="NC",-TCOMP[[#This Row],[TOTAL]]/100,TCOMP[[#This Row],[TOTAL]]/100)</f>
        <v>1232</v>
      </c>
    </row>
    <row r="265" spans="1:35" x14ac:dyDescent="0.2">
      <c r="A265" s="48">
        <v>261</v>
      </c>
      <c r="B265" s="19">
        <f>IF(COUNTIF(ERROR1[NUM],TCOMP[[#This Row],[UBIC]])&gt;0,1,0)+IF(COUNTIF(ERROR3[NUM],TCOMP[[#This Row],[UBIC]])&gt;0,1,0)*10</f>
        <v>0</v>
      </c>
      <c r="C265" s="19">
        <f>COUNTIFS(TALIC[TIPO2],TCOMP[[#This Row],[TIPO4]],TALIC[PV],TCOMP[[#This Row],[PV]],TALIC[NUM],TCOMP[[#This Row],[NUM]],TALIC[IDENT VEND],TCOMP[[#This Row],[DOC o CUIT]],TALIC[ERR],"&gt;1")</f>
        <v>0</v>
      </c>
      <c r="D265" s="42" t="s">
        <v>1528</v>
      </c>
      <c r="E265" s="14" t="str">
        <f>MID($D265,SUM($D$1:D$1),E$1)</f>
        <v>20200514</v>
      </c>
      <c r="F265" s="14" t="str">
        <f>MID($D265,SUM($D$1:E$1),F$1)</f>
        <v>001</v>
      </c>
      <c r="G265" s="25" t="str">
        <f>VLOOKUP(TCOMP[[#This Row],[TIPO4]],TIPOFACT[],3,0)</f>
        <v>FC A</v>
      </c>
      <c r="H265" s="14" t="str">
        <f>MID($D265,SUM($D$1:F$1),H$1)</f>
        <v>00001</v>
      </c>
      <c r="I265" s="14" t="str">
        <f>MID($D265,SUM($D$1:H$1),I$1)</f>
        <v>00000000000000999999</v>
      </c>
      <c r="J265" s="14" t="str">
        <f>MID($D265,SUM($D$1:I$1),J$1)</f>
        <v xml:space="preserve">                </v>
      </c>
      <c r="K265" s="14" t="str">
        <f>MID($D265,SUM($D$1:J$1),K$1)</f>
        <v>80</v>
      </c>
      <c r="L265" s="14" t="str">
        <f>MID($D265,SUM($D$1:K$1),L$1)</f>
        <v>00000000099999999999</v>
      </c>
      <c r="M265" s="14" t="str">
        <f>MID($D265,SUM($D$1:L$1),M$1)</f>
        <v xml:space="preserve">                        Prueba</v>
      </c>
      <c r="N265" s="14" t="str">
        <f>MID($D265,SUM($D$1:M$1),N$1)</f>
        <v>000000000123200</v>
      </c>
      <c r="O265" s="14" t="str">
        <f>MID($D265,SUM($D$1:N$1),O$1)</f>
        <v>000000000002200</v>
      </c>
      <c r="P265" s="29" t="str">
        <f>MID($D265,SUM($D$1:O$1),P$1)</f>
        <v>000000000000000</v>
      </c>
      <c r="Q265" s="29" t="str">
        <f>MID($D265,SUM($D$1:P$1),Q$1)</f>
        <v>000000000000000</v>
      </c>
      <c r="R265" s="29" t="str">
        <f>MID($D265,SUM($D$1:Q$1),R$1)</f>
        <v>000000000000000</v>
      </c>
      <c r="S265" s="29" t="str">
        <f>MID($D265,SUM($D$1:R$1),S$1)</f>
        <v>000000000000000</v>
      </c>
      <c r="T265" s="14" t="str">
        <f>MID($D265,SUM($D$1:S$1),T$1)</f>
        <v>000000000000000</v>
      </c>
      <c r="U265" s="29" t="str">
        <f>MID($D265,SUM($D$1:T$1),U$1)</f>
        <v>000000000000000</v>
      </c>
      <c r="V265" s="14" t="str">
        <f>MID($D265,SUM($D$1:U$1),V$1)</f>
        <v>PES</v>
      </c>
      <c r="W265" s="14" t="str">
        <f>MID($D265,SUM($D$1:V$1),W$1)</f>
        <v>0001000000</v>
      </c>
      <c r="X265" s="14" t="str">
        <f>MID($D265,SUM($D$1:W$1),X$1)</f>
        <v>1</v>
      </c>
      <c r="Y265" s="14" t="str">
        <f>MID($D265,SUM($D$1:X$1),Y$1)</f>
        <v>0</v>
      </c>
      <c r="Z265" s="14" t="str">
        <f>MID($D265,SUM($D$1:Y$1),Z$1)</f>
        <v>000000000021000</v>
      </c>
      <c r="AA265" s="34" t="str">
        <f>MID($D265,SUM($D$1:Z$1),AA$1)</f>
        <v>000000000000000</v>
      </c>
      <c r="AB265" s="14" t="str">
        <f>MID($D265,SUM($D$1:AA$1),AB$1)</f>
        <v>00000000000</v>
      </c>
      <c r="AC265" s="14" t="str">
        <f>MID($D265,SUM($D$1:AB$1),AC$1)</f>
        <v xml:space="preserve">                              </v>
      </c>
      <c r="AD265" s="14" t="str">
        <f>MID($D265,SUM($D$1:AC$1),AD$1)</f>
        <v>000000000000000</v>
      </c>
      <c r="AE265" s="55"/>
      <c r="AF265" s="58" t="str">
        <f>IF(ISBLANK(AE265),TCOMP[[#This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65" s="38" t="str">
        <f>TCOMP[[#This Row],[TIPO5]]</f>
        <v>FC A</v>
      </c>
      <c r="AH265" s="38">
        <f>IF(LEFT(TCOMP[[#This Row],[PV2]],2)="NC",-TCOMP[[#This Row],[CRED FISC COMPUTABLE]]/100,TCOMP[[#This Row],[CRED FISC COMPUTABLE]]/100)</f>
        <v>210</v>
      </c>
      <c r="AI265" s="39">
        <f>IF(LEFT(TCOMP[[#This Row],[PV2]],2)="NC",-TCOMP[[#This Row],[TOTAL]]/100,TCOMP[[#This Row],[TOTAL]]/100)</f>
        <v>1232</v>
      </c>
    </row>
    <row r="266" spans="1:35" x14ac:dyDescent="0.2">
      <c r="A266" s="48">
        <v>262</v>
      </c>
      <c r="B266" s="19">
        <f>IF(COUNTIF(ERROR1[NUM],TCOMP[[#This Row],[UBIC]])&gt;0,1,0)+IF(COUNTIF(ERROR3[NUM],TCOMP[[#This Row],[UBIC]])&gt;0,1,0)*10</f>
        <v>0</v>
      </c>
      <c r="C266" s="19">
        <f>COUNTIFS(TALIC[TIPO2],TCOMP[[#This Row],[TIPO4]],TALIC[PV],TCOMP[[#This Row],[PV]],TALIC[NUM],TCOMP[[#This Row],[NUM]],TALIC[IDENT VEND],TCOMP[[#This Row],[DOC o CUIT]],TALIC[ERR],"&gt;1")</f>
        <v>0</v>
      </c>
      <c r="D266" s="42" t="s">
        <v>1528</v>
      </c>
      <c r="E266" s="14" t="str">
        <f>MID($D266,SUM($D$1:D$1),E$1)</f>
        <v>20200514</v>
      </c>
      <c r="F266" s="14" t="str">
        <f>MID($D266,SUM($D$1:E$1),F$1)</f>
        <v>001</v>
      </c>
      <c r="G266" s="25" t="str">
        <f>VLOOKUP(TCOMP[[#This Row],[TIPO4]],TIPOFACT[],3,0)</f>
        <v>FC A</v>
      </c>
      <c r="H266" s="14" t="str">
        <f>MID($D266,SUM($D$1:F$1),H$1)</f>
        <v>00001</v>
      </c>
      <c r="I266" s="14" t="str">
        <f>MID($D266,SUM($D$1:H$1),I$1)</f>
        <v>00000000000000999999</v>
      </c>
      <c r="J266" s="14" t="str">
        <f>MID($D266,SUM($D$1:I$1),J$1)</f>
        <v xml:space="preserve">                </v>
      </c>
      <c r="K266" s="14" t="str">
        <f>MID($D266,SUM($D$1:J$1),K$1)</f>
        <v>80</v>
      </c>
      <c r="L266" s="14" t="str">
        <f>MID($D266,SUM($D$1:K$1),L$1)</f>
        <v>00000000099999999999</v>
      </c>
      <c r="M266" s="14" t="str">
        <f>MID($D266,SUM($D$1:L$1),M$1)</f>
        <v xml:space="preserve">                        Prueba</v>
      </c>
      <c r="N266" s="14" t="str">
        <f>MID($D266,SUM($D$1:M$1),N$1)</f>
        <v>000000000123200</v>
      </c>
      <c r="O266" s="14" t="str">
        <f>MID($D266,SUM($D$1:N$1),O$1)</f>
        <v>000000000002200</v>
      </c>
      <c r="P266" s="29" t="str">
        <f>MID($D266,SUM($D$1:O$1),P$1)</f>
        <v>000000000000000</v>
      </c>
      <c r="Q266" s="29" t="str">
        <f>MID($D266,SUM($D$1:P$1),Q$1)</f>
        <v>000000000000000</v>
      </c>
      <c r="R266" s="29" t="str">
        <f>MID($D266,SUM($D$1:Q$1),R$1)</f>
        <v>000000000000000</v>
      </c>
      <c r="S266" s="29" t="str">
        <f>MID($D266,SUM($D$1:R$1),S$1)</f>
        <v>000000000000000</v>
      </c>
      <c r="T266" s="14" t="str">
        <f>MID($D266,SUM($D$1:S$1),T$1)</f>
        <v>000000000000000</v>
      </c>
      <c r="U266" s="29" t="str">
        <f>MID($D266,SUM($D$1:T$1),U$1)</f>
        <v>000000000000000</v>
      </c>
      <c r="V266" s="14" t="str">
        <f>MID($D266,SUM($D$1:U$1),V$1)</f>
        <v>PES</v>
      </c>
      <c r="W266" s="14" t="str">
        <f>MID($D266,SUM($D$1:V$1),W$1)</f>
        <v>0001000000</v>
      </c>
      <c r="X266" s="14" t="str">
        <f>MID($D266,SUM($D$1:W$1),X$1)</f>
        <v>1</v>
      </c>
      <c r="Y266" s="14" t="str">
        <f>MID($D266,SUM($D$1:X$1),Y$1)</f>
        <v>0</v>
      </c>
      <c r="Z266" s="14" t="str">
        <f>MID($D266,SUM($D$1:Y$1),Z$1)</f>
        <v>000000000021000</v>
      </c>
      <c r="AA266" s="34" t="str">
        <f>MID($D266,SUM($D$1:Z$1),AA$1)</f>
        <v>000000000000000</v>
      </c>
      <c r="AB266" s="14" t="str">
        <f>MID($D266,SUM($D$1:AA$1),AB$1)</f>
        <v>00000000000</v>
      </c>
      <c r="AC266" s="14" t="str">
        <f>MID($D266,SUM($D$1:AB$1),AC$1)</f>
        <v xml:space="preserve">                              </v>
      </c>
      <c r="AD266" s="14" t="str">
        <f>MID($D266,SUM($D$1:AC$1),AD$1)</f>
        <v>000000000000000</v>
      </c>
      <c r="AE266" s="55"/>
      <c r="AF266" s="58" t="str">
        <f>IF(ISBLANK(AE266),TCOMP[[#This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66" s="38" t="str">
        <f>TCOMP[[#This Row],[TIPO5]]</f>
        <v>FC A</v>
      </c>
      <c r="AH266" s="38">
        <f>IF(LEFT(TCOMP[[#This Row],[PV2]],2)="NC",-TCOMP[[#This Row],[CRED FISC COMPUTABLE]]/100,TCOMP[[#This Row],[CRED FISC COMPUTABLE]]/100)</f>
        <v>210</v>
      </c>
      <c r="AI266" s="39">
        <f>IF(LEFT(TCOMP[[#This Row],[PV2]],2)="NC",-TCOMP[[#This Row],[TOTAL]]/100,TCOMP[[#This Row],[TOTAL]]/100)</f>
        <v>1232</v>
      </c>
    </row>
    <row r="267" spans="1:35" x14ac:dyDescent="0.2">
      <c r="A267" s="48">
        <v>263</v>
      </c>
      <c r="B267" s="19">
        <f>IF(COUNTIF(ERROR1[NUM],TCOMP[[#This Row],[UBIC]])&gt;0,1,0)+IF(COUNTIF(ERROR3[NUM],TCOMP[[#This Row],[UBIC]])&gt;0,1,0)*10</f>
        <v>0</v>
      </c>
      <c r="C267" s="19">
        <f>COUNTIFS(TALIC[TIPO2],TCOMP[[#This Row],[TIPO4]],TALIC[PV],TCOMP[[#This Row],[PV]],TALIC[NUM],TCOMP[[#This Row],[NUM]],TALIC[IDENT VEND],TCOMP[[#This Row],[DOC o CUIT]],TALIC[ERR],"&gt;1")</f>
        <v>0</v>
      </c>
      <c r="D267" s="42" t="s">
        <v>1528</v>
      </c>
      <c r="E267" s="14" t="str">
        <f>MID($D267,SUM($D$1:D$1),E$1)</f>
        <v>20200514</v>
      </c>
      <c r="F267" s="14" t="str">
        <f>MID($D267,SUM($D$1:E$1),F$1)</f>
        <v>001</v>
      </c>
      <c r="G267" s="25" t="str">
        <f>VLOOKUP(TCOMP[[#This Row],[TIPO4]],TIPOFACT[],3,0)</f>
        <v>FC A</v>
      </c>
      <c r="H267" s="14" t="str">
        <f>MID($D267,SUM($D$1:F$1),H$1)</f>
        <v>00001</v>
      </c>
      <c r="I267" s="14" t="str">
        <f>MID($D267,SUM($D$1:H$1),I$1)</f>
        <v>00000000000000999999</v>
      </c>
      <c r="J267" s="14" t="str">
        <f>MID($D267,SUM($D$1:I$1),J$1)</f>
        <v xml:space="preserve">                </v>
      </c>
      <c r="K267" s="14" t="str">
        <f>MID($D267,SUM($D$1:J$1),K$1)</f>
        <v>80</v>
      </c>
      <c r="L267" s="14" t="str">
        <f>MID($D267,SUM($D$1:K$1),L$1)</f>
        <v>00000000099999999999</v>
      </c>
      <c r="M267" s="14" t="str">
        <f>MID($D267,SUM($D$1:L$1),M$1)</f>
        <v xml:space="preserve">                        Prueba</v>
      </c>
      <c r="N267" s="14" t="str">
        <f>MID($D267,SUM($D$1:M$1),N$1)</f>
        <v>000000000123200</v>
      </c>
      <c r="O267" s="14" t="str">
        <f>MID($D267,SUM($D$1:N$1),O$1)</f>
        <v>000000000002200</v>
      </c>
      <c r="P267" s="29" t="str">
        <f>MID($D267,SUM($D$1:O$1),P$1)</f>
        <v>000000000000000</v>
      </c>
      <c r="Q267" s="29" t="str">
        <f>MID($D267,SUM($D$1:P$1),Q$1)</f>
        <v>000000000000000</v>
      </c>
      <c r="R267" s="29" t="str">
        <f>MID($D267,SUM($D$1:Q$1),R$1)</f>
        <v>000000000000000</v>
      </c>
      <c r="S267" s="29" t="str">
        <f>MID($D267,SUM($D$1:R$1),S$1)</f>
        <v>000000000000000</v>
      </c>
      <c r="T267" s="14" t="str">
        <f>MID($D267,SUM($D$1:S$1),T$1)</f>
        <v>000000000000000</v>
      </c>
      <c r="U267" s="29" t="str">
        <f>MID($D267,SUM($D$1:T$1),U$1)</f>
        <v>000000000000000</v>
      </c>
      <c r="V267" s="14" t="str">
        <f>MID($D267,SUM($D$1:U$1),V$1)</f>
        <v>PES</v>
      </c>
      <c r="W267" s="14" t="str">
        <f>MID($D267,SUM($D$1:V$1),W$1)</f>
        <v>0001000000</v>
      </c>
      <c r="X267" s="14" t="str">
        <f>MID($D267,SUM($D$1:W$1),X$1)</f>
        <v>1</v>
      </c>
      <c r="Y267" s="14" t="str">
        <f>MID($D267,SUM($D$1:X$1),Y$1)</f>
        <v>0</v>
      </c>
      <c r="Z267" s="14" t="str">
        <f>MID($D267,SUM($D$1:Y$1),Z$1)</f>
        <v>000000000021000</v>
      </c>
      <c r="AA267" s="34" t="str">
        <f>MID($D267,SUM($D$1:Z$1),AA$1)</f>
        <v>000000000000000</v>
      </c>
      <c r="AB267" s="14" t="str">
        <f>MID($D267,SUM($D$1:AA$1),AB$1)</f>
        <v>00000000000</v>
      </c>
      <c r="AC267" s="14" t="str">
        <f>MID($D267,SUM($D$1:AB$1),AC$1)</f>
        <v xml:space="preserve">                              </v>
      </c>
      <c r="AD267" s="14" t="str">
        <f>MID($D267,SUM($D$1:AC$1),AD$1)</f>
        <v>000000000000000</v>
      </c>
      <c r="AE267" s="55"/>
      <c r="AF267" s="58" t="str">
        <f>IF(ISBLANK(AE267),TCOMP[[#This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67" s="38" t="str">
        <f>TCOMP[[#This Row],[TIPO5]]</f>
        <v>FC A</v>
      </c>
      <c r="AH267" s="38">
        <f>IF(LEFT(TCOMP[[#This Row],[PV2]],2)="NC",-TCOMP[[#This Row],[CRED FISC COMPUTABLE]]/100,TCOMP[[#This Row],[CRED FISC COMPUTABLE]]/100)</f>
        <v>210</v>
      </c>
      <c r="AI267" s="39">
        <f>IF(LEFT(TCOMP[[#This Row],[PV2]],2)="NC",-TCOMP[[#This Row],[TOTAL]]/100,TCOMP[[#This Row],[TOTAL]]/100)</f>
        <v>1232</v>
      </c>
    </row>
    <row r="268" spans="1:35" x14ac:dyDescent="0.2">
      <c r="A268" s="48">
        <v>264</v>
      </c>
      <c r="B268" s="19">
        <f>IF(COUNTIF(ERROR1[NUM],TCOMP[[#This Row],[UBIC]])&gt;0,1,0)+IF(COUNTIF(ERROR3[NUM],TCOMP[[#This Row],[UBIC]])&gt;0,1,0)*10</f>
        <v>0</v>
      </c>
      <c r="C268" s="19">
        <f>COUNTIFS(TALIC[TIPO2],TCOMP[[#This Row],[TIPO4]],TALIC[PV],TCOMP[[#This Row],[PV]],TALIC[NUM],TCOMP[[#This Row],[NUM]],TALIC[IDENT VEND],TCOMP[[#This Row],[DOC o CUIT]],TALIC[ERR],"&gt;1")</f>
        <v>0</v>
      </c>
      <c r="D268" s="42" t="s">
        <v>1528</v>
      </c>
      <c r="E268" s="14" t="str">
        <f>MID($D268,SUM($D$1:D$1),E$1)</f>
        <v>20200514</v>
      </c>
      <c r="F268" s="14" t="str">
        <f>MID($D268,SUM($D$1:E$1),F$1)</f>
        <v>001</v>
      </c>
      <c r="G268" s="25" t="str">
        <f>VLOOKUP(TCOMP[[#This Row],[TIPO4]],TIPOFACT[],3,0)</f>
        <v>FC A</v>
      </c>
      <c r="H268" s="14" t="str">
        <f>MID($D268,SUM($D$1:F$1),H$1)</f>
        <v>00001</v>
      </c>
      <c r="I268" s="14" t="str">
        <f>MID($D268,SUM($D$1:H$1),I$1)</f>
        <v>00000000000000999999</v>
      </c>
      <c r="J268" s="14" t="str">
        <f>MID($D268,SUM($D$1:I$1),J$1)</f>
        <v xml:space="preserve">                </v>
      </c>
      <c r="K268" s="14" t="str">
        <f>MID($D268,SUM($D$1:J$1),K$1)</f>
        <v>80</v>
      </c>
      <c r="L268" s="14" t="str">
        <f>MID($D268,SUM($D$1:K$1),L$1)</f>
        <v>00000000099999999999</v>
      </c>
      <c r="M268" s="14" t="str">
        <f>MID($D268,SUM($D$1:L$1),M$1)</f>
        <v xml:space="preserve">                        Prueba</v>
      </c>
      <c r="N268" s="14" t="str">
        <f>MID($D268,SUM($D$1:M$1),N$1)</f>
        <v>000000000123200</v>
      </c>
      <c r="O268" s="14" t="str">
        <f>MID($D268,SUM($D$1:N$1),O$1)</f>
        <v>000000000002200</v>
      </c>
      <c r="P268" s="29" t="str">
        <f>MID($D268,SUM($D$1:O$1),P$1)</f>
        <v>000000000000000</v>
      </c>
      <c r="Q268" s="29" t="str">
        <f>MID($D268,SUM($D$1:P$1),Q$1)</f>
        <v>000000000000000</v>
      </c>
      <c r="R268" s="29" t="str">
        <f>MID($D268,SUM($D$1:Q$1),R$1)</f>
        <v>000000000000000</v>
      </c>
      <c r="S268" s="29" t="str">
        <f>MID($D268,SUM($D$1:R$1),S$1)</f>
        <v>000000000000000</v>
      </c>
      <c r="T268" s="14" t="str">
        <f>MID($D268,SUM($D$1:S$1),T$1)</f>
        <v>000000000000000</v>
      </c>
      <c r="U268" s="29" t="str">
        <f>MID($D268,SUM($D$1:T$1),U$1)</f>
        <v>000000000000000</v>
      </c>
      <c r="V268" s="14" t="str">
        <f>MID($D268,SUM($D$1:U$1),V$1)</f>
        <v>PES</v>
      </c>
      <c r="W268" s="14" t="str">
        <f>MID($D268,SUM($D$1:V$1),W$1)</f>
        <v>0001000000</v>
      </c>
      <c r="X268" s="14" t="str">
        <f>MID($D268,SUM($D$1:W$1),X$1)</f>
        <v>1</v>
      </c>
      <c r="Y268" s="14" t="str">
        <f>MID($D268,SUM($D$1:X$1),Y$1)</f>
        <v>0</v>
      </c>
      <c r="Z268" s="14" t="str">
        <f>MID($D268,SUM($D$1:Y$1),Z$1)</f>
        <v>000000000021000</v>
      </c>
      <c r="AA268" s="34" t="str">
        <f>MID($D268,SUM($D$1:Z$1),AA$1)</f>
        <v>000000000000000</v>
      </c>
      <c r="AB268" s="14" t="str">
        <f>MID($D268,SUM($D$1:AA$1),AB$1)</f>
        <v>00000000000</v>
      </c>
      <c r="AC268" s="14" t="str">
        <f>MID($D268,SUM($D$1:AB$1),AC$1)</f>
        <v xml:space="preserve">                              </v>
      </c>
      <c r="AD268" s="14" t="str">
        <f>MID($D268,SUM($D$1:AC$1),AD$1)</f>
        <v>000000000000000</v>
      </c>
      <c r="AE268" s="55"/>
      <c r="AF268" s="58" t="str">
        <f>IF(ISBLANK(AE268),TCOMP[[#This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68" s="38" t="str">
        <f>TCOMP[[#This Row],[TIPO5]]</f>
        <v>FC A</v>
      </c>
      <c r="AH268" s="38">
        <f>IF(LEFT(TCOMP[[#This Row],[PV2]],2)="NC",-TCOMP[[#This Row],[CRED FISC COMPUTABLE]]/100,TCOMP[[#This Row],[CRED FISC COMPUTABLE]]/100)</f>
        <v>210</v>
      </c>
      <c r="AI268" s="39">
        <f>IF(LEFT(TCOMP[[#This Row],[PV2]],2)="NC",-TCOMP[[#This Row],[TOTAL]]/100,TCOMP[[#This Row],[TOTAL]]/100)</f>
        <v>1232</v>
      </c>
    </row>
    <row r="269" spans="1:35" x14ac:dyDescent="0.2">
      <c r="A269" s="48">
        <v>265</v>
      </c>
      <c r="B269" s="19">
        <f>IF(COUNTIF(ERROR1[NUM],TCOMP[[#This Row],[UBIC]])&gt;0,1,0)+IF(COUNTIF(ERROR3[NUM],TCOMP[[#This Row],[UBIC]])&gt;0,1,0)*10</f>
        <v>0</v>
      </c>
      <c r="C269" s="19">
        <f>COUNTIFS(TALIC[TIPO2],TCOMP[[#This Row],[TIPO4]],TALIC[PV],TCOMP[[#This Row],[PV]],TALIC[NUM],TCOMP[[#This Row],[NUM]],TALIC[IDENT VEND],TCOMP[[#This Row],[DOC o CUIT]],TALIC[ERR],"&gt;1")</f>
        <v>0</v>
      </c>
      <c r="D269" s="42" t="s">
        <v>1528</v>
      </c>
      <c r="E269" s="14" t="str">
        <f>MID($D269,SUM($D$1:D$1),E$1)</f>
        <v>20200514</v>
      </c>
      <c r="F269" s="14" t="str">
        <f>MID($D269,SUM($D$1:E$1),F$1)</f>
        <v>001</v>
      </c>
      <c r="G269" s="25" t="str">
        <f>VLOOKUP(TCOMP[[#This Row],[TIPO4]],TIPOFACT[],3,0)</f>
        <v>FC A</v>
      </c>
      <c r="H269" s="14" t="str">
        <f>MID($D269,SUM($D$1:F$1),H$1)</f>
        <v>00001</v>
      </c>
      <c r="I269" s="14" t="str">
        <f>MID($D269,SUM($D$1:H$1),I$1)</f>
        <v>00000000000000999999</v>
      </c>
      <c r="J269" s="14" t="str">
        <f>MID($D269,SUM($D$1:I$1),J$1)</f>
        <v xml:space="preserve">                </v>
      </c>
      <c r="K269" s="14" t="str">
        <f>MID($D269,SUM($D$1:J$1),K$1)</f>
        <v>80</v>
      </c>
      <c r="L269" s="14" t="str">
        <f>MID($D269,SUM($D$1:K$1),L$1)</f>
        <v>00000000099999999999</v>
      </c>
      <c r="M269" s="14" t="str">
        <f>MID($D269,SUM($D$1:L$1),M$1)</f>
        <v xml:space="preserve">                        Prueba</v>
      </c>
      <c r="N269" s="14" t="str">
        <f>MID($D269,SUM($D$1:M$1),N$1)</f>
        <v>000000000123200</v>
      </c>
      <c r="O269" s="14" t="str">
        <f>MID($D269,SUM($D$1:N$1),O$1)</f>
        <v>000000000002200</v>
      </c>
      <c r="P269" s="29" t="str">
        <f>MID($D269,SUM($D$1:O$1),P$1)</f>
        <v>000000000000000</v>
      </c>
      <c r="Q269" s="29" t="str">
        <f>MID($D269,SUM($D$1:P$1),Q$1)</f>
        <v>000000000000000</v>
      </c>
      <c r="R269" s="29" t="str">
        <f>MID($D269,SUM($D$1:Q$1),R$1)</f>
        <v>000000000000000</v>
      </c>
      <c r="S269" s="29" t="str">
        <f>MID($D269,SUM($D$1:R$1),S$1)</f>
        <v>000000000000000</v>
      </c>
      <c r="T269" s="14" t="str">
        <f>MID($D269,SUM($D$1:S$1),T$1)</f>
        <v>000000000000000</v>
      </c>
      <c r="U269" s="29" t="str">
        <f>MID($D269,SUM($D$1:T$1),U$1)</f>
        <v>000000000000000</v>
      </c>
      <c r="V269" s="14" t="str">
        <f>MID($D269,SUM($D$1:U$1),V$1)</f>
        <v>PES</v>
      </c>
      <c r="W269" s="14" t="str">
        <f>MID($D269,SUM($D$1:V$1),W$1)</f>
        <v>0001000000</v>
      </c>
      <c r="X269" s="14" t="str">
        <f>MID($D269,SUM($D$1:W$1),X$1)</f>
        <v>1</v>
      </c>
      <c r="Y269" s="14" t="str">
        <f>MID($D269,SUM($D$1:X$1),Y$1)</f>
        <v>0</v>
      </c>
      <c r="Z269" s="14" t="str">
        <f>MID($D269,SUM($D$1:Y$1),Z$1)</f>
        <v>000000000021000</v>
      </c>
      <c r="AA269" s="34" t="str">
        <f>MID($D269,SUM($D$1:Z$1),AA$1)</f>
        <v>000000000000000</v>
      </c>
      <c r="AB269" s="14" t="str">
        <f>MID($D269,SUM($D$1:AA$1),AB$1)</f>
        <v>00000000000</v>
      </c>
      <c r="AC269" s="14" t="str">
        <f>MID($D269,SUM($D$1:AB$1),AC$1)</f>
        <v xml:space="preserve">                              </v>
      </c>
      <c r="AD269" s="14" t="str">
        <f>MID($D269,SUM($D$1:AC$1),AD$1)</f>
        <v>000000000000000</v>
      </c>
      <c r="AE269" s="55"/>
      <c r="AF269" s="58" t="str">
        <f>IF(ISBLANK(AE269),TCOMP[[#This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69" s="38" t="str">
        <f>TCOMP[[#This Row],[TIPO5]]</f>
        <v>FC A</v>
      </c>
      <c r="AH269" s="38">
        <f>IF(LEFT(TCOMP[[#This Row],[PV2]],2)="NC",-TCOMP[[#This Row],[CRED FISC COMPUTABLE]]/100,TCOMP[[#This Row],[CRED FISC COMPUTABLE]]/100)</f>
        <v>210</v>
      </c>
      <c r="AI269" s="39">
        <f>IF(LEFT(TCOMP[[#This Row],[PV2]],2)="NC",-TCOMP[[#This Row],[TOTAL]]/100,TCOMP[[#This Row],[TOTAL]]/100)</f>
        <v>1232</v>
      </c>
    </row>
    <row r="270" spans="1:35" x14ac:dyDescent="0.2">
      <c r="A270" s="48">
        <v>266</v>
      </c>
      <c r="B270" s="19">
        <f>IF(COUNTIF(ERROR1[NUM],TCOMP[[#This Row],[UBIC]])&gt;0,1,0)+IF(COUNTIF(ERROR3[NUM],TCOMP[[#This Row],[UBIC]])&gt;0,1,0)*10</f>
        <v>0</v>
      </c>
      <c r="C270" s="19">
        <f>COUNTIFS(TALIC[TIPO2],TCOMP[[#This Row],[TIPO4]],TALIC[PV],TCOMP[[#This Row],[PV]],TALIC[NUM],TCOMP[[#This Row],[NUM]],TALIC[IDENT VEND],TCOMP[[#This Row],[DOC o CUIT]],TALIC[ERR],"&gt;1")</f>
        <v>0</v>
      </c>
      <c r="D270" s="42" t="s">
        <v>1528</v>
      </c>
      <c r="E270" s="14" t="str">
        <f>MID($D270,SUM($D$1:D$1),E$1)</f>
        <v>20200514</v>
      </c>
      <c r="F270" s="14" t="str">
        <f>MID($D270,SUM($D$1:E$1),F$1)</f>
        <v>001</v>
      </c>
      <c r="G270" s="25" t="str">
        <f>VLOOKUP(TCOMP[[#This Row],[TIPO4]],TIPOFACT[],3,0)</f>
        <v>FC A</v>
      </c>
      <c r="H270" s="14" t="str">
        <f>MID($D270,SUM($D$1:F$1),H$1)</f>
        <v>00001</v>
      </c>
      <c r="I270" s="14" t="str">
        <f>MID($D270,SUM($D$1:H$1),I$1)</f>
        <v>00000000000000999999</v>
      </c>
      <c r="J270" s="14" t="str">
        <f>MID($D270,SUM($D$1:I$1),J$1)</f>
        <v xml:space="preserve">                </v>
      </c>
      <c r="K270" s="14" t="str">
        <f>MID($D270,SUM($D$1:J$1),K$1)</f>
        <v>80</v>
      </c>
      <c r="L270" s="14" t="str">
        <f>MID($D270,SUM($D$1:K$1),L$1)</f>
        <v>00000000099999999999</v>
      </c>
      <c r="M270" s="14" t="str">
        <f>MID($D270,SUM($D$1:L$1),M$1)</f>
        <v xml:space="preserve">                        Prueba</v>
      </c>
      <c r="N270" s="14" t="str">
        <f>MID($D270,SUM($D$1:M$1),N$1)</f>
        <v>000000000123200</v>
      </c>
      <c r="O270" s="14" t="str">
        <f>MID($D270,SUM($D$1:N$1),O$1)</f>
        <v>000000000002200</v>
      </c>
      <c r="P270" s="29" t="str">
        <f>MID($D270,SUM($D$1:O$1),P$1)</f>
        <v>000000000000000</v>
      </c>
      <c r="Q270" s="29" t="str">
        <f>MID($D270,SUM($D$1:P$1),Q$1)</f>
        <v>000000000000000</v>
      </c>
      <c r="R270" s="29" t="str">
        <f>MID($D270,SUM($D$1:Q$1),R$1)</f>
        <v>000000000000000</v>
      </c>
      <c r="S270" s="29" t="str">
        <f>MID($D270,SUM($D$1:R$1),S$1)</f>
        <v>000000000000000</v>
      </c>
      <c r="T270" s="14" t="str">
        <f>MID($D270,SUM($D$1:S$1),T$1)</f>
        <v>000000000000000</v>
      </c>
      <c r="U270" s="29" t="str">
        <f>MID($D270,SUM($D$1:T$1),U$1)</f>
        <v>000000000000000</v>
      </c>
      <c r="V270" s="14" t="str">
        <f>MID($D270,SUM($D$1:U$1),V$1)</f>
        <v>PES</v>
      </c>
      <c r="W270" s="14" t="str">
        <f>MID($D270,SUM($D$1:V$1),W$1)</f>
        <v>0001000000</v>
      </c>
      <c r="X270" s="14" t="str">
        <f>MID($D270,SUM($D$1:W$1),X$1)</f>
        <v>1</v>
      </c>
      <c r="Y270" s="14" t="str">
        <f>MID($D270,SUM($D$1:X$1),Y$1)</f>
        <v>0</v>
      </c>
      <c r="Z270" s="14" t="str">
        <f>MID($D270,SUM($D$1:Y$1),Z$1)</f>
        <v>000000000021000</v>
      </c>
      <c r="AA270" s="34" t="str">
        <f>MID($D270,SUM($D$1:Z$1),AA$1)</f>
        <v>000000000000000</v>
      </c>
      <c r="AB270" s="14" t="str">
        <f>MID($D270,SUM($D$1:AA$1),AB$1)</f>
        <v>00000000000</v>
      </c>
      <c r="AC270" s="14" t="str">
        <f>MID($D270,SUM($D$1:AB$1),AC$1)</f>
        <v xml:space="preserve">                              </v>
      </c>
      <c r="AD270" s="14" t="str">
        <f>MID($D270,SUM($D$1:AC$1),AD$1)</f>
        <v>000000000000000</v>
      </c>
      <c r="AE270" s="55"/>
      <c r="AF270" s="58" t="str">
        <f>IF(ISBLANK(AE270),TCOMP[[#This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70" s="38" t="str">
        <f>TCOMP[[#This Row],[TIPO5]]</f>
        <v>FC A</v>
      </c>
      <c r="AH270" s="38">
        <f>IF(LEFT(TCOMP[[#This Row],[PV2]],2)="NC",-TCOMP[[#This Row],[CRED FISC COMPUTABLE]]/100,TCOMP[[#This Row],[CRED FISC COMPUTABLE]]/100)</f>
        <v>210</v>
      </c>
      <c r="AI270" s="39">
        <f>IF(LEFT(TCOMP[[#This Row],[PV2]],2)="NC",-TCOMP[[#This Row],[TOTAL]]/100,TCOMP[[#This Row],[TOTAL]]/100)</f>
        <v>1232</v>
      </c>
    </row>
    <row r="271" spans="1:35" x14ac:dyDescent="0.2">
      <c r="A271" s="48">
        <v>267</v>
      </c>
      <c r="B271" s="19">
        <f>IF(COUNTIF(ERROR1[NUM],TCOMP[[#This Row],[UBIC]])&gt;0,1,0)+IF(COUNTIF(ERROR3[NUM],TCOMP[[#This Row],[UBIC]])&gt;0,1,0)*10</f>
        <v>0</v>
      </c>
      <c r="C271" s="19">
        <f>COUNTIFS(TALIC[TIPO2],TCOMP[[#This Row],[TIPO4]],TALIC[PV],TCOMP[[#This Row],[PV]],TALIC[NUM],TCOMP[[#This Row],[NUM]],TALIC[IDENT VEND],TCOMP[[#This Row],[DOC o CUIT]],TALIC[ERR],"&gt;1")</f>
        <v>0</v>
      </c>
      <c r="D271" s="42" t="s">
        <v>1528</v>
      </c>
      <c r="E271" s="14" t="str">
        <f>MID($D271,SUM($D$1:D$1),E$1)</f>
        <v>20200514</v>
      </c>
      <c r="F271" s="14" t="str">
        <f>MID($D271,SUM($D$1:E$1),F$1)</f>
        <v>001</v>
      </c>
      <c r="G271" s="25" t="str">
        <f>VLOOKUP(TCOMP[[#This Row],[TIPO4]],TIPOFACT[],3,0)</f>
        <v>FC A</v>
      </c>
      <c r="H271" s="14" t="str">
        <f>MID($D271,SUM($D$1:F$1),H$1)</f>
        <v>00001</v>
      </c>
      <c r="I271" s="14" t="str">
        <f>MID($D271,SUM($D$1:H$1),I$1)</f>
        <v>00000000000000999999</v>
      </c>
      <c r="J271" s="14" t="str">
        <f>MID($D271,SUM($D$1:I$1),J$1)</f>
        <v xml:space="preserve">                </v>
      </c>
      <c r="K271" s="14" t="str">
        <f>MID($D271,SUM($D$1:J$1),K$1)</f>
        <v>80</v>
      </c>
      <c r="L271" s="14" t="str">
        <f>MID($D271,SUM($D$1:K$1),L$1)</f>
        <v>00000000099999999999</v>
      </c>
      <c r="M271" s="14" t="str">
        <f>MID($D271,SUM($D$1:L$1),M$1)</f>
        <v xml:space="preserve">                        Prueba</v>
      </c>
      <c r="N271" s="14" t="str">
        <f>MID($D271,SUM($D$1:M$1),N$1)</f>
        <v>000000000123200</v>
      </c>
      <c r="O271" s="14" t="str">
        <f>MID($D271,SUM($D$1:N$1),O$1)</f>
        <v>000000000002200</v>
      </c>
      <c r="P271" s="29" t="str">
        <f>MID($D271,SUM($D$1:O$1),P$1)</f>
        <v>000000000000000</v>
      </c>
      <c r="Q271" s="29" t="str">
        <f>MID($D271,SUM($D$1:P$1),Q$1)</f>
        <v>000000000000000</v>
      </c>
      <c r="R271" s="29" t="str">
        <f>MID($D271,SUM($D$1:Q$1),R$1)</f>
        <v>000000000000000</v>
      </c>
      <c r="S271" s="29" t="str">
        <f>MID($D271,SUM($D$1:R$1),S$1)</f>
        <v>000000000000000</v>
      </c>
      <c r="T271" s="14" t="str">
        <f>MID($D271,SUM($D$1:S$1),T$1)</f>
        <v>000000000000000</v>
      </c>
      <c r="U271" s="29" t="str">
        <f>MID($D271,SUM($D$1:T$1),U$1)</f>
        <v>000000000000000</v>
      </c>
      <c r="V271" s="14" t="str">
        <f>MID($D271,SUM($D$1:U$1),V$1)</f>
        <v>PES</v>
      </c>
      <c r="W271" s="14" t="str">
        <f>MID($D271,SUM($D$1:V$1),W$1)</f>
        <v>0001000000</v>
      </c>
      <c r="X271" s="14" t="str">
        <f>MID($D271,SUM($D$1:W$1),X$1)</f>
        <v>1</v>
      </c>
      <c r="Y271" s="14" t="str">
        <f>MID($D271,SUM($D$1:X$1),Y$1)</f>
        <v>0</v>
      </c>
      <c r="Z271" s="14" t="str">
        <f>MID($D271,SUM($D$1:Y$1),Z$1)</f>
        <v>000000000021000</v>
      </c>
      <c r="AA271" s="34" t="str">
        <f>MID($D271,SUM($D$1:Z$1),AA$1)</f>
        <v>000000000000000</v>
      </c>
      <c r="AB271" s="14" t="str">
        <f>MID($D271,SUM($D$1:AA$1),AB$1)</f>
        <v>00000000000</v>
      </c>
      <c r="AC271" s="14" t="str">
        <f>MID($D271,SUM($D$1:AB$1),AC$1)</f>
        <v xml:space="preserve">                              </v>
      </c>
      <c r="AD271" s="14" t="str">
        <f>MID($D271,SUM($D$1:AC$1),AD$1)</f>
        <v>000000000000000</v>
      </c>
      <c r="AE271" s="55"/>
      <c r="AF271" s="58" t="str">
        <f>IF(ISBLANK(AE271),TCOMP[[#This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71" s="38" t="str">
        <f>TCOMP[[#This Row],[TIPO5]]</f>
        <v>FC A</v>
      </c>
      <c r="AH271" s="38">
        <f>IF(LEFT(TCOMP[[#This Row],[PV2]],2)="NC",-TCOMP[[#This Row],[CRED FISC COMPUTABLE]]/100,TCOMP[[#This Row],[CRED FISC COMPUTABLE]]/100)</f>
        <v>210</v>
      </c>
      <c r="AI271" s="39">
        <f>IF(LEFT(TCOMP[[#This Row],[PV2]],2)="NC",-TCOMP[[#This Row],[TOTAL]]/100,TCOMP[[#This Row],[TOTAL]]/100)</f>
        <v>1232</v>
      </c>
    </row>
    <row r="272" spans="1:35" x14ac:dyDescent="0.2">
      <c r="A272" s="48">
        <v>268</v>
      </c>
      <c r="B272" s="19">
        <f>IF(COUNTIF(ERROR1[NUM],TCOMP[[#This Row],[UBIC]])&gt;0,1,0)+IF(COUNTIF(ERROR3[NUM],TCOMP[[#This Row],[UBIC]])&gt;0,1,0)*10</f>
        <v>0</v>
      </c>
      <c r="C272" s="19">
        <f>COUNTIFS(TALIC[TIPO2],TCOMP[[#This Row],[TIPO4]],TALIC[PV],TCOMP[[#This Row],[PV]],TALIC[NUM],TCOMP[[#This Row],[NUM]],TALIC[IDENT VEND],TCOMP[[#This Row],[DOC o CUIT]],TALIC[ERR],"&gt;1")</f>
        <v>0</v>
      </c>
      <c r="D272" s="42" t="s">
        <v>1528</v>
      </c>
      <c r="E272" s="14" t="str">
        <f>MID($D272,SUM($D$1:D$1),E$1)</f>
        <v>20200514</v>
      </c>
      <c r="F272" s="14" t="str">
        <f>MID($D272,SUM($D$1:E$1),F$1)</f>
        <v>001</v>
      </c>
      <c r="G272" s="25" t="str">
        <f>VLOOKUP(TCOMP[[#This Row],[TIPO4]],TIPOFACT[],3,0)</f>
        <v>FC A</v>
      </c>
      <c r="H272" s="14" t="str">
        <f>MID($D272,SUM($D$1:F$1),H$1)</f>
        <v>00001</v>
      </c>
      <c r="I272" s="14" t="str">
        <f>MID($D272,SUM($D$1:H$1),I$1)</f>
        <v>00000000000000999999</v>
      </c>
      <c r="J272" s="14" t="str">
        <f>MID($D272,SUM($D$1:I$1),J$1)</f>
        <v xml:space="preserve">                </v>
      </c>
      <c r="K272" s="14" t="str">
        <f>MID($D272,SUM($D$1:J$1),K$1)</f>
        <v>80</v>
      </c>
      <c r="L272" s="14" t="str">
        <f>MID($D272,SUM($D$1:K$1),L$1)</f>
        <v>00000000099999999999</v>
      </c>
      <c r="M272" s="14" t="str">
        <f>MID($D272,SUM($D$1:L$1),M$1)</f>
        <v xml:space="preserve">                        Prueba</v>
      </c>
      <c r="N272" s="14" t="str">
        <f>MID($D272,SUM($D$1:M$1),N$1)</f>
        <v>000000000123200</v>
      </c>
      <c r="O272" s="14" t="str">
        <f>MID($D272,SUM($D$1:N$1),O$1)</f>
        <v>000000000002200</v>
      </c>
      <c r="P272" s="29" t="str">
        <f>MID($D272,SUM($D$1:O$1),P$1)</f>
        <v>000000000000000</v>
      </c>
      <c r="Q272" s="29" t="str">
        <f>MID($D272,SUM($D$1:P$1),Q$1)</f>
        <v>000000000000000</v>
      </c>
      <c r="R272" s="29" t="str">
        <f>MID($D272,SUM($D$1:Q$1),R$1)</f>
        <v>000000000000000</v>
      </c>
      <c r="S272" s="29" t="str">
        <f>MID($D272,SUM($D$1:R$1),S$1)</f>
        <v>000000000000000</v>
      </c>
      <c r="T272" s="14" t="str">
        <f>MID($D272,SUM($D$1:S$1),T$1)</f>
        <v>000000000000000</v>
      </c>
      <c r="U272" s="29" t="str">
        <f>MID($D272,SUM($D$1:T$1),U$1)</f>
        <v>000000000000000</v>
      </c>
      <c r="V272" s="14" t="str">
        <f>MID($D272,SUM($D$1:U$1),V$1)</f>
        <v>PES</v>
      </c>
      <c r="W272" s="14" t="str">
        <f>MID($D272,SUM($D$1:V$1),W$1)</f>
        <v>0001000000</v>
      </c>
      <c r="X272" s="14" t="str">
        <f>MID($D272,SUM($D$1:W$1),X$1)</f>
        <v>1</v>
      </c>
      <c r="Y272" s="14" t="str">
        <f>MID($D272,SUM($D$1:X$1),Y$1)</f>
        <v>0</v>
      </c>
      <c r="Z272" s="14" t="str">
        <f>MID($D272,SUM($D$1:Y$1),Z$1)</f>
        <v>000000000021000</v>
      </c>
      <c r="AA272" s="34" t="str">
        <f>MID($D272,SUM($D$1:Z$1),AA$1)</f>
        <v>000000000000000</v>
      </c>
      <c r="AB272" s="14" t="str">
        <f>MID($D272,SUM($D$1:AA$1),AB$1)</f>
        <v>00000000000</v>
      </c>
      <c r="AC272" s="14" t="str">
        <f>MID($D272,SUM($D$1:AB$1),AC$1)</f>
        <v xml:space="preserve">                              </v>
      </c>
      <c r="AD272" s="14" t="str">
        <f>MID($D272,SUM($D$1:AC$1),AD$1)</f>
        <v>000000000000000</v>
      </c>
      <c r="AE272" s="55"/>
      <c r="AF272" s="58" t="str">
        <f>IF(ISBLANK(AE272),TCOMP[[#This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72" s="38" t="str">
        <f>TCOMP[[#This Row],[TIPO5]]</f>
        <v>FC A</v>
      </c>
      <c r="AH272" s="38">
        <f>IF(LEFT(TCOMP[[#This Row],[PV2]],2)="NC",-TCOMP[[#This Row],[CRED FISC COMPUTABLE]]/100,TCOMP[[#This Row],[CRED FISC COMPUTABLE]]/100)</f>
        <v>210</v>
      </c>
      <c r="AI272" s="39">
        <f>IF(LEFT(TCOMP[[#This Row],[PV2]],2)="NC",-TCOMP[[#This Row],[TOTAL]]/100,TCOMP[[#This Row],[TOTAL]]/100)</f>
        <v>1232</v>
      </c>
    </row>
    <row r="273" spans="1:35" x14ac:dyDescent="0.2">
      <c r="A273" s="48">
        <v>269</v>
      </c>
      <c r="B273" s="19">
        <f>IF(COUNTIF(ERROR1[NUM],TCOMP[[#This Row],[UBIC]])&gt;0,1,0)+IF(COUNTIF(ERROR3[NUM],TCOMP[[#This Row],[UBIC]])&gt;0,1,0)*10</f>
        <v>0</v>
      </c>
      <c r="C273" s="19">
        <f>COUNTIFS(TALIC[TIPO2],TCOMP[[#This Row],[TIPO4]],TALIC[PV],TCOMP[[#This Row],[PV]],TALIC[NUM],TCOMP[[#This Row],[NUM]],TALIC[IDENT VEND],TCOMP[[#This Row],[DOC o CUIT]],TALIC[ERR],"&gt;1")</f>
        <v>0</v>
      </c>
      <c r="D273" s="42" t="s">
        <v>1528</v>
      </c>
      <c r="E273" s="14" t="str">
        <f>MID($D273,SUM($D$1:D$1),E$1)</f>
        <v>20200514</v>
      </c>
      <c r="F273" s="14" t="str">
        <f>MID($D273,SUM($D$1:E$1),F$1)</f>
        <v>001</v>
      </c>
      <c r="G273" s="25" t="str">
        <f>VLOOKUP(TCOMP[[#This Row],[TIPO4]],TIPOFACT[],3,0)</f>
        <v>FC A</v>
      </c>
      <c r="H273" s="14" t="str">
        <f>MID($D273,SUM($D$1:F$1),H$1)</f>
        <v>00001</v>
      </c>
      <c r="I273" s="14" t="str">
        <f>MID($D273,SUM($D$1:H$1),I$1)</f>
        <v>00000000000000999999</v>
      </c>
      <c r="J273" s="14" t="str">
        <f>MID($D273,SUM($D$1:I$1),J$1)</f>
        <v xml:space="preserve">                </v>
      </c>
      <c r="K273" s="14" t="str">
        <f>MID($D273,SUM($D$1:J$1),K$1)</f>
        <v>80</v>
      </c>
      <c r="L273" s="14" t="str">
        <f>MID($D273,SUM($D$1:K$1),L$1)</f>
        <v>00000000099999999999</v>
      </c>
      <c r="M273" s="14" t="str">
        <f>MID($D273,SUM($D$1:L$1),M$1)</f>
        <v xml:space="preserve">                        Prueba</v>
      </c>
      <c r="N273" s="14" t="str">
        <f>MID($D273,SUM($D$1:M$1),N$1)</f>
        <v>000000000123200</v>
      </c>
      <c r="O273" s="14" t="str">
        <f>MID($D273,SUM($D$1:N$1),O$1)</f>
        <v>000000000002200</v>
      </c>
      <c r="P273" s="29" t="str">
        <f>MID($D273,SUM($D$1:O$1),P$1)</f>
        <v>000000000000000</v>
      </c>
      <c r="Q273" s="29" t="str">
        <f>MID($D273,SUM($D$1:P$1),Q$1)</f>
        <v>000000000000000</v>
      </c>
      <c r="R273" s="29" t="str">
        <f>MID($D273,SUM($D$1:Q$1),R$1)</f>
        <v>000000000000000</v>
      </c>
      <c r="S273" s="29" t="str">
        <f>MID($D273,SUM($D$1:R$1),S$1)</f>
        <v>000000000000000</v>
      </c>
      <c r="T273" s="14" t="str">
        <f>MID($D273,SUM($D$1:S$1),T$1)</f>
        <v>000000000000000</v>
      </c>
      <c r="U273" s="29" t="str">
        <f>MID($D273,SUM($D$1:T$1),U$1)</f>
        <v>000000000000000</v>
      </c>
      <c r="V273" s="14" t="str">
        <f>MID($D273,SUM($D$1:U$1),V$1)</f>
        <v>PES</v>
      </c>
      <c r="W273" s="14" t="str">
        <f>MID($D273,SUM($D$1:V$1),W$1)</f>
        <v>0001000000</v>
      </c>
      <c r="X273" s="14" t="str">
        <f>MID($D273,SUM($D$1:W$1),X$1)</f>
        <v>1</v>
      </c>
      <c r="Y273" s="14" t="str">
        <f>MID($D273,SUM($D$1:X$1),Y$1)</f>
        <v>0</v>
      </c>
      <c r="Z273" s="14" t="str">
        <f>MID($D273,SUM($D$1:Y$1),Z$1)</f>
        <v>000000000021000</v>
      </c>
      <c r="AA273" s="34" t="str">
        <f>MID($D273,SUM($D$1:Z$1),AA$1)</f>
        <v>000000000000000</v>
      </c>
      <c r="AB273" s="14" t="str">
        <f>MID($D273,SUM($D$1:AA$1),AB$1)</f>
        <v>00000000000</v>
      </c>
      <c r="AC273" s="14" t="str">
        <f>MID($D273,SUM($D$1:AB$1),AC$1)</f>
        <v xml:space="preserve">                              </v>
      </c>
      <c r="AD273" s="14" t="str">
        <f>MID($D273,SUM($D$1:AC$1),AD$1)</f>
        <v>000000000000000</v>
      </c>
      <c r="AE273" s="55"/>
      <c r="AF273" s="58" t="str">
        <f>IF(ISBLANK(AE273),TCOMP[[#This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73" s="38" t="str">
        <f>TCOMP[[#This Row],[TIPO5]]</f>
        <v>FC A</v>
      </c>
      <c r="AH273" s="38">
        <f>IF(LEFT(TCOMP[[#This Row],[PV2]],2)="NC",-TCOMP[[#This Row],[CRED FISC COMPUTABLE]]/100,TCOMP[[#This Row],[CRED FISC COMPUTABLE]]/100)</f>
        <v>210</v>
      </c>
      <c r="AI273" s="39">
        <f>IF(LEFT(TCOMP[[#This Row],[PV2]],2)="NC",-TCOMP[[#This Row],[TOTAL]]/100,TCOMP[[#This Row],[TOTAL]]/100)</f>
        <v>1232</v>
      </c>
    </row>
    <row r="274" spans="1:35" x14ac:dyDescent="0.2">
      <c r="A274" s="48">
        <v>270</v>
      </c>
      <c r="B274" s="19">
        <f>IF(COUNTIF(ERROR1[NUM],TCOMP[[#This Row],[UBIC]])&gt;0,1,0)+IF(COUNTIF(ERROR3[NUM],TCOMP[[#This Row],[UBIC]])&gt;0,1,0)*10</f>
        <v>0</v>
      </c>
      <c r="C274" s="19">
        <f>COUNTIFS(TALIC[TIPO2],TCOMP[[#This Row],[TIPO4]],TALIC[PV],TCOMP[[#This Row],[PV]],TALIC[NUM],TCOMP[[#This Row],[NUM]],TALIC[IDENT VEND],TCOMP[[#This Row],[DOC o CUIT]],TALIC[ERR],"&gt;1")</f>
        <v>0</v>
      </c>
      <c r="D274" s="42" t="s">
        <v>1528</v>
      </c>
      <c r="E274" s="14" t="str">
        <f>MID($D274,SUM($D$1:D$1),E$1)</f>
        <v>20200514</v>
      </c>
      <c r="F274" s="14" t="str">
        <f>MID($D274,SUM($D$1:E$1),F$1)</f>
        <v>001</v>
      </c>
      <c r="G274" s="25" t="str">
        <f>VLOOKUP(TCOMP[[#This Row],[TIPO4]],TIPOFACT[],3,0)</f>
        <v>FC A</v>
      </c>
      <c r="H274" s="14" t="str">
        <f>MID($D274,SUM($D$1:F$1),H$1)</f>
        <v>00001</v>
      </c>
      <c r="I274" s="14" t="str">
        <f>MID($D274,SUM($D$1:H$1),I$1)</f>
        <v>00000000000000999999</v>
      </c>
      <c r="J274" s="14" t="str">
        <f>MID($D274,SUM($D$1:I$1),J$1)</f>
        <v xml:space="preserve">                </v>
      </c>
      <c r="K274" s="14" t="str">
        <f>MID($D274,SUM($D$1:J$1),K$1)</f>
        <v>80</v>
      </c>
      <c r="L274" s="14" t="str">
        <f>MID($D274,SUM($D$1:K$1),L$1)</f>
        <v>00000000099999999999</v>
      </c>
      <c r="M274" s="14" t="str">
        <f>MID($D274,SUM($D$1:L$1),M$1)</f>
        <v xml:space="preserve">                        Prueba</v>
      </c>
      <c r="N274" s="14" t="str">
        <f>MID($D274,SUM($D$1:M$1),N$1)</f>
        <v>000000000123200</v>
      </c>
      <c r="O274" s="14" t="str">
        <f>MID($D274,SUM($D$1:N$1),O$1)</f>
        <v>000000000002200</v>
      </c>
      <c r="P274" s="29" t="str">
        <f>MID($D274,SUM($D$1:O$1),P$1)</f>
        <v>000000000000000</v>
      </c>
      <c r="Q274" s="29" t="str">
        <f>MID($D274,SUM($D$1:P$1),Q$1)</f>
        <v>000000000000000</v>
      </c>
      <c r="R274" s="29" t="str">
        <f>MID($D274,SUM($D$1:Q$1),R$1)</f>
        <v>000000000000000</v>
      </c>
      <c r="S274" s="29" t="str">
        <f>MID($D274,SUM($D$1:R$1),S$1)</f>
        <v>000000000000000</v>
      </c>
      <c r="T274" s="14" t="str">
        <f>MID($D274,SUM($D$1:S$1),T$1)</f>
        <v>000000000000000</v>
      </c>
      <c r="U274" s="29" t="str">
        <f>MID($D274,SUM($D$1:T$1),U$1)</f>
        <v>000000000000000</v>
      </c>
      <c r="V274" s="14" t="str">
        <f>MID($D274,SUM($D$1:U$1),V$1)</f>
        <v>PES</v>
      </c>
      <c r="W274" s="14" t="str">
        <f>MID($D274,SUM($D$1:V$1),W$1)</f>
        <v>0001000000</v>
      </c>
      <c r="X274" s="14" t="str">
        <f>MID($D274,SUM($D$1:W$1),X$1)</f>
        <v>1</v>
      </c>
      <c r="Y274" s="14" t="str">
        <f>MID($D274,SUM($D$1:X$1),Y$1)</f>
        <v>0</v>
      </c>
      <c r="Z274" s="14" t="str">
        <f>MID($D274,SUM($D$1:Y$1),Z$1)</f>
        <v>000000000021000</v>
      </c>
      <c r="AA274" s="34" t="str">
        <f>MID($D274,SUM($D$1:Z$1),AA$1)</f>
        <v>000000000000000</v>
      </c>
      <c r="AB274" s="14" t="str">
        <f>MID($D274,SUM($D$1:AA$1),AB$1)</f>
        <v>00000000000</v>
      </c>
      <c r="AC274" s="14" t="str">
        <f>MID($D274,SUM($D$1:AB$1),AC$1)</f>
        <v xml:space="preserve">                              </v>
      </c>
      <c r="AD274" s="14" t="str">
        <f>MID($D274,SUM($D$1:AC$1),AD$1)</f>
        <v>000000000000000</v>
      </c>
      <c r="AE274" s="55"/>
      <c r="AF274" s="58" t="str">
        <f>IF(ISBLANK(AE274),TCOMP[[#This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74" s="38" t="str">
        <f>TCOMP[[#This Row],[TIPO5]]</f>
        <v>FC A</v>
      </c>
      <c r="AH274" s="38">
        <f>IF(LEFT(TCOMP[[#This Row],[PV2]],2)="NC",-TCOMP[[#This Row],[CRED FISC COMPUTABLE]]/100,TCOMP[[#This Row],[CRED FISC COMPUTABLE]]/100)</f>
        <v>210</v>
      </c>
      <c r="AI274" s="39">
        <f>IF(LEFT(TCOMP[[#This Row],[PV2]],2)="NC",-TCOMP[[#This Row],[TOTAL]]/100,TCOMP[[#This Row],[TOTAL]]/100)</f>
        <v>1232</v>
      </c>
    </row>
    <row r="275" spans="1:35" x14ac:dyDescent="0.2">
      <c r="A275" s="48">
        <v>271</v>
      </c>
      <c r="B275" s="19">
        <f>IF(COUNTIF(ERROR1[NUM],TCOMP[[#This Row],[UBIC]])&gt;0,1,0)+IF(COUNTIF(ERROR3[NUM],TCOMP[[#This Row],[UBIC]])&gt;0,1,0)*10</f>
        <v>0</v>
      </c>
      <c r="C275" s="19">
        <f>COUNTIFS(TALIC[TIPO2],TCOMP[[#This Row],[TIPO4]],TALIC[PV],TCOMP[[#This Row],[PV]],TALIC[NUM],TCOMP[[#This Row],[NUM]],TALIC[IDENT VEND],TCOMP[[#This Row],[DOC o CUIT]],TALIC[ERR],"&gt;1")</f>
        <v>0</v>
      </c>
      <c r="D275" s="42" t="s">
        <v>1528</v>
      </c>
      <c r="E275" s="14" t="str">
        <f>MID($D275,SUM($D$1:D$1),E$1)</f>
        <v>20200514</v>
      </c>
      <c r="F275" s="14" t="str">
        <f>MID($D275,SUM($D$1:E$1),F$1)</f>
        <v>001</v>
      </c>
      <c r="G275" s="25" t="str">
        <f>VLOOKUP(TCOMP[[#This Row],[TIPO4]],TIPOFACT[],3,0)</f>
        <v>FC A</v>
      </c>
      <c r="H275" s="14" t="str">
        <f>MID($D275,SUM($D$1:F$1),H$1)</f>
        <v>00001</v>
      </c>
      <c r="I275" s="14" t="str">
        <f>MID($D275,SUM($D$1:H$1),I$1)</f>
        <v>00000000000000999999</v>
      </c>
      <c r="J275" s="14" t="str">
        <f>MID($D275,SUM($D$1:I$1),J$1)</f>
        <v xml:space="preserve">                </v>
      </c>
      <c r="K275" s="14" t="str">
        <f>MID($D275,SUM($D$1:J$1),K$1)</f>
        <v>80</v>
      </c>
      <c r="L275" s="14" t="str">
        <f>MID($D275,SUM($D$1:K$1),L$1)</f>
        <v>00000000099999999999</v>
      </c>
      <c r="M275" s="14" t="str">
        <f>MID($D275,SUM($D$1:L$1),M$1)</f>
        <v xml:space="preserve">                        Prueba</v>
      </c>
      <c r="N275" s="14" t="str">
        <f>MID($D275,SUM($D$1:M$1),N$1)</f>
        <v>000000000123200</v>
      </c>
      <c r="O275" s="14" t="str">
        <f>MID($D275,SUM($D$1:N$1),O$1)</f>
        <v>000000000002200</v>
      </c>
      <c r="P275" s="29" t="str">
        <f>MID($D275,SUM($D$1:O$1),P$1)</f>
        <v>000000000000000</v>
      </c>
      <c r="Q275" s="29" t="str">
        <f>MID($D275,SUM($D$1:P$1),Q$1)</f>
        <v>000000000000000</v>
      </c>
      <c r="R275" s="29" t="str">
        <f>MID($D275,SUM($D$1:Q$1),R$1)</f>
        <v>000000000000000</v>
      </c>
      <c r="S275" s="29" t="str">
        <f>MID($D275,SUM($D$1:R$1),S$1)</f>
        <v>000000000000000</v>
      </c>
      <c r="T275" s="14" t="str">
        <f>MID($D275,SUM($D$1:S$1),T$1)</f>
        <v>000000000000000</v>
      </c>
      <c r="U275" s="29" t="str">
        <f>MID($D275,SUM($D$1:T$1),U$1)</f>
        <v>000000000000000</v>
      </c>
      <c r="V275" s="14" t="str">
        <f>MID($D275,SUM($D$1:U$1),V$1)</f>
        <v>PES</v>
      </c>
      <c r="W275" s="14" t="str">
        <f>MID($D275,SUM($D$1:V$1),W$1)</f>
        <v>0001000000</v>
      </c>
      <c r="X275" s="14" t="str">
        <f>MID($D275,SUM($D$1:W$1),X$1)</f>
        <v>1</v>
      </c>
      <c r="Y275" s="14" t="str">
        <f>MID($D275,SUM($D$1:X$1),Y$1)</f>
        <v>0</v>
      </c>
      <c r="Z275" s="14" t="str">
        <f>MID($D275,SUM($D$1:Y$1),Z$1)</f>
        <v>000000000021000</v>
      </c>
      <c r="AA275" s="34" t="str">
        <f>MID($D275,SUM($D$1:Z$1),AA$1)</f>
        <v>000000000000000</v>
      </c>
      <c r="AB275" s="14" t="str">
        <f>MID($D275,SUM($D$1:AA$1),AB$1)</f>
        <v>00000000000</v>
      </c>
      <c r="AC275" s="14" t="str">
        <f>MID($D275,SUM($D$1:AB$1),AC$1)</f>
        <v xml:space="preserve">                              </v>
      </c>
      <c r="AD275" s="14" t="str">
        <f>MID($D275,SUM($D$1:AC$1),AD$1)</f>
        <v>000000000000000</v>
      </c>
      <c r="AE275" s="55"/>
      <c r="AF275" s="58" t="str">
        <f>IF(ISBLANK(AE275),TCOMP[[#This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75" s="38" t="str">
        <f>TCOMP[[#This Row],[TIPO5]]</f>
        <v>FC A</v>
      </c>
      <c r="AH275" s="38">
        <f>IF(LEFT(TCOMP[[#This Row],[PV2]],2)="NC",-TCOMP[[#This Row],[CRED FISC COMPUTABLE]]/100,TCOMP[[#This Row],[CRED FISC COMPUTABLE]]/100)</f>
        <v>210</v>
      </c>
      <c r="AI275" s="39">
        <f>IF(LEFT(TCOMP[[#This Row],[PV2]],2)="NC",-TCOMP[[#This Row],[TOTAL]]/100,TCOMP[[#This Row],[TOTAL]]/100)</f>
        <v>1232</v>
      </c>
    </row>
    <row r="276" spans="1:35" x14ac:dyDescent="0.2">
      <c r="A276" s="48">
        <v>272</v>
      </c>
      <c r="B276" s="19">
        <f>IF(COUNTIF(ERROR1[NUM],TCOMP[[#This Row],[UBIC]])&gt;0,1,0)+IF(COUNTIF(ERROR3[NUM],TCOMP[[#This Row],[UBIC]])&gt;0,1,0)*10</f>
        <v>0</v>
      </c>
      <c r="C276" s="19">
        <f>COUNTIFS(TALIC[TIPO2],TCOMP[[#This Row],[TIPO4]],TALIC[PV],TCOMP[[#This Row],[PV]],TALIC[NUM],TCOMP[[#This Row],[NUM]],TALIC[IDENT VEND],TCOMP[[#This Row],[DOC o CUIT]],TALIC[ERR],"&gt;1")</f>
        <v>0</v>
      </c>
      <c r="D276" s="42" t="s">
        <v>1528</v>
      </c>
      <c r="E276" s="14" t="str">
        <f>MID($D276,SUM($D$1:D$1),E$1)</f>
        <v>20200514</v>
      </c>
      <c r="F276" s="14" t="str">
        <f>MID($D276,SUM($D$1:E$1),F$1)</f>
        <v>001</v>
      </c>
      <c r="G276" s="25" t="str">
        <f>VLOOKUP(TCOMP[[#This Row],[TIPO4]],TIPOFACT[],3,0)</f>
        <v>FC A</v>
      </c>
      <c r="H276" s="14" t="str">
        <f>MID($D276,SUM($D$1:F$1),H$1)</f>
        <v>00001</v>
      </c>
      <c r="I276" s="14" t="str">
        <f>MID($D276,SUM($D$1:H$1),I$1)</f>
        <v>00000000000000999999</v>
      </c>
      <c r="J276" s="14" t="str">
        <f>MID($D276,SUM($D$1:I$1),J$1)</f>
        <v xml:space="preserve">                </v>
      </c>
      <c r="K276" s="14" t="str">
        <f>MID($D276,SUM($D$1:J$1),K$1)</f>
        <v>80</v>
      </c>
      <c r="L276" s="14" t="str">
        <f>MID($D276,SUM($D$1:K$1),L$1)</f>
        <v>00000000099999999999</v>
      </c>
      <c r="M276" s="14" t="str">
        <f>MID($D276,SUM($D$1:L$1),M$1)</f>
        <v xml:space="preserve">                        Prueba</v>
      </c>
      <c r="N276" s="14" t="str">
        <f>MID($D276,SUM($D$1:M$1),N$1)</f>
        <v>000000000123200</v>
      </c>
      <c r="O276" s="14" t="str">
        <f>MID($D276,SUM($D$1:N$1),O$1)</f>
        <v>000000000002200</v>
      </c>
      <c r="P276" s="29" t="str">
        <f>MID($D276,SUM($D$1:O$1),P$1)</f>
        <v>000000000000000</v>
      </c>
      <c r="Q276" s="29" t="str">
        <f>MID($D276,SUM($D$1:P$1),Q$1)</f>
        <v>000000000000000</v>
      </c>
      <c r="R276" s="29" t="str">
        <f>MID($D276,SUM($D$1:Q$1),R$1)</f>
        <v>000000000000000</v>
      </c>
      <c r="S276" s="29" t="str">
        <f>MID($D276,SUM($D$1:R$1),S$1)</f>
        <v>000000000000000</v>
      </c>
      <c r="T276" s="14" t="str">
        <f>MID($D276,SUM($D$1:S$1),T$1)</f>
        <v>000000000000000</v>
      </c>
      <c r="U276" s="29" t="str">
        <f>MID($D276,SUM($D$1:T$1),U$1)</f>
        <v>000000000000000</v>
      </c>
      <c r="V276" s="14" t="str">
        <f>MID($D276,SUM($D$1:U$1),V$1)</f>
        <v>PES</v>
      </c>
      <c r="W276" s="14" t="str">
        <f>MID($D276,SUM($D$1:V$1),W$1)</f>
        <v>0001000000</v>
      </c>
      <c r="X276" s="14" t="str">
        <f>MID($D276,SUM($D$1:W$1),X$1)</f>
        <v>1</v>
      </c>
      <c r="Y276" s="14" t="str">
        <f>MID($D276,SUM($D$1:X$1),Y$1)</f>
        <v>0</v>
      </c>
      <c r="Z276" s="14" t="str">
        <f>MID($D276,SUM($D$1:Y$1),Z$1)</f>
        <v>000000000021000</v>
      </c>
      <c r="AA276" s="34" t="str">
        <f>MID($D276,SUM($D$1:Z$1),AA$1)</f>
        <v>000000000000000</v>
      </c>
      <c r="AB276" s="14" t="str">
        <f>MID($D276,SUM($D$1:AA$1),AB$1)</f>
        <v>00000000000</v>
      </c>
      <c r="AC276" s="14" t="str">
        <f>MID($D276,SUM($D$1:AB$1),AC$1)</f>
        <v xml:space="preserve">                              </v>
      </c>
      <c r="AD276" s="14" t="str">
        <f>MID($D276,SUM($D$1:AC$1),AD$1)</f>
        <v>000000000000000</v>
      </c>
      <c r="AE276" s="55"/>
      <c r="AF276" s="58" t="str">
        <f>IF(ISBLANK(AE276),TCOMP[[#This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76" s="38" t="str">
        <f>TCOMP[[#This Row],[TIPO5]]</f>
        <v>FC A</v>
      </c>
      <c r="AH276" s="38">
        <f>IF(LEFT(TCOMP[[#This Row],[PV2]],2)="NC",-TCOMP[[#This Row],[CRED FISC COMPUTABLE]]/100,TCOMP[[#This Row],[CRED FISC COMPUTABLE]]/100)</f>
        <v>210</v>
      </c>
      <c r="AI276" s="39">
        <f>IF(LEFT(TCOMP[[#This Row],[PV2]],2)="NC",-TCOMP[[#This Row],[TOTAL]]/100,TCOMP[[#This Row],[TOTAL]]/100)</f>
        <v>1232</v>
      </c>
    </row>
    <row r="277" spans="1:35" x14ac:dyDescent="0.2">
      <c r="A277" s="48">
        <v>273</v>
      </c>
      <c r="B277" s="19">
        <f>IF(COUNTIF(ERROR1[NUM],TCOMP[[#This Row],[UBIC]])&gt;0,1,0)+IF(COUNTIF(ERROR3[NUM],TCOMP[[#This Row],[UBIC]])&gt;0,1,0)*10</f>
        <v>0</v>
      </c>
      <c r="C277" s="19">
        <f>COUNTIFS(TALIC[TIPO2],TCOMP[[#This Row],[TIPO4]],TALIC[PV],TCOMP[[#This Row],[PV]],TALIC[NUM],TCOMP[[#This Row],[NUM]],TALIC[IDENT VEND],TCOMP[[#This Row],[DOC o CUIT]],TALIC[ERR],"&gt;1")</f>
        <v>0</v>
      </c>
      <c r="D277" s="42" t="s">
        <v>1528</v>
      </c>
      <c r="E277" s="14" t="str">
        <f>MID($D277,SUM($D$1:D$1),E$1)</f>
        <v>20200514</v>
      </c>
      <c r="F277" s="14" t="str">
        <f>MID($D277,SUM($D$1:E$1),F$1)</f>
        <v>001</v>
      </c>
      <c r="G277" s="25" t="str">
        <f>VLOOKUP(TCOMP[[#This Row],[TIPO4]],TIPOFACT[],3,0)</f>
        <v>FC A</v>
      </c>
      <c r="H277" s="14" t="str">
        <f>MID($D277,SUM($D$1:F$1),H$1)</f>
        <v>00001</v>
      </c>
      <c r="I277" s="14" t="str">
        <f>MID($D277,SUM($D$1:H$1),I$1)</f>
        <v>00000000000000999999</v>
      </c>
      <c r="J277" s="14" t="str">
        <f>MID($D277,SUM($D$1:I$1),J$1)</f>
        <v xml:space="preserve">                </v>
      </c>
      <c r="K277" s="14" t="str">
        <f>MID($D277,SUM($D$1:J$1),K$1)</f>
        <v>80</v>
      </c>
      <c r="L277" s="14" t="str">
        <f>MID($D277,SUM($D$1:K$1),L$1)</f>
        <v>00000000099999999999</v>
      </c>
      <c r="M277" s="14" t="str">
        <f>MID($D277,SUM($D$1:L$1),M$1)</f>
        <v xml:space="preserve">                        Prueba</v>
      </c>
      <c r="N277" s="14" t="str">
        <f>MID($D277,SUM($D$1:M$1),N$1)</f>
        <v>000000000123200</v>
      </c>
      <c r="O277" s="14" t="str">
        <f>MID($D277,SUM($D$1:N$1),O$1)</f>
        <v>000000000002200</v>
      </c>
      <c r="P277" s="29" t="str">
        <f>MID($D277,SUM($D$1:O$1),P$1)</f>
        <v>000000000000000</v>
      </c>
      <c r="Q277" s="29" t="str">
        <f>MID($D277,SUM($D$1:P$1),Q$1)</f>
        <v>000000000000000</v>
      </c>
      <c r="R277" s="29" t="str">
        <f>MID($D277,SUM($D$1:Q$1),R$1)</f>
        <v>000000000000000</v>
      </c>
      <c r="S277" s="29" t="str">
        <f>MID($D277,SUM($D$1:R$1),S$1)</f>
        <v>000000000000000</v>
      </c>
      <c r="T277" s="14" t="str">
        <f>MID($D277,SUM($D$1:S$1),T$1)</f>
        <v>000000000000000</v>
      </c>
      <c r="U277" s="29" t="str">
        <f>MID($D277,SUM($D$1:T$1),U$1)</f>
        <v>000000000000000</v>
      </c>
      <c r="V277" s="14" t="str">
        <f>MID($D277,SUM($D$1:U$1),V$1)</f>
        <v>PES</v>
      </c>
      <c r="W277" s="14" t="str">
        <f>MID($D277,SUM($D$1:V$1),W$1)</f>
        <v>0001000000</v>
      </c>
      <c r="X277" s="14" t="str">
        <f>MID($D277,SUM($D$1:W$1),X$1)</f>
        <v>1</v>
      </c>
      <c r="Y277" s="14" t="str">
        <f>MID($D277,SUM($D$1:X$1),Y$1)</f>
        <v>0</v>
      </c>
      <c r="Z277" s="14" t="str">
        <f>MID($D277,SUM($D$1:Y$1),Z$1)</f>
        <v>000000000021000</v>
      </c>
      <c r="AA277" s="34" t="str">
        <f>MID($D277,SUM($D$1:Z$1),AA$1)</f>
        <v>000000000000000</v>
      </c>
      <c r="AB277" s="14" t="str">
        <f>MID($D277,SUM($D$1:AA$1),AB$1)</f>
        <v>00000000000</v>
      </c>
      <c r="AC277" s="14" t="str">
        <f>MID($D277,SUM($D$1:AB$1),AC$1)</f>
        <v xml:space="preserve">                              </v>
      </c>
      <c r="AD277" s="14" t="str">
        <f>MID($D277,SUM($D$1:AC$1),AD$1)</f>
        <v>000000000000000</v>
      </c>
      <c r="AE277" s="55"/>
      <c r="AF277" s="58" t="str">
        <f>IF(ISBLANK(AE277),TCOMP[[#This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77" s="38" t="str">
        <f>TCOMP[[#This Row],[TIPO5]]</f>
        <v>FC A</v>
      </c>
      <c r="AH277" s="38">
        <f>IF(LEFT(TCOMP[[#This Row],[PV2]],2)="NC",-TCOMP[[#This Row],[CRED FISC COMPUTABLE]]/100,TCOMP[[#This Row],[CRED FISC COMPUTABLE]]/100)</f>
        <v>210</v>
      </c>
      <c r="AI277" s="39">
        <f>IF(LEFT(TCOMP[[#This Row],[PV2]],2)="NC",-TCOMP[[#This Row],[TOTAL]]/100,TCOMP[[#This Row],[TOTAL]]/100)</f>
        <v>1232</v>
      </c>
    </row>
    <row r="278" spans="1:35" x14ac:dyDescent="0.2">
      <c r="A278" s="48">
        <v>274</v>
      </c>
      <c r="B278" s="19">
        <f>IF(COUNTIF(ERROR1[NUM],TCOMP[[#This Row],[UBIC]])&gt;0,1,0)+IF(COUNTIF(ERROR3[NUM],TCOMP[[#This Row],[UBIC]])&gt;0,1,0)*10</f>
        <v>0</v>
      </c>
      <c r="C278" s="19">
        <f>COUNTIFS(TALIC[TIPO2],TCOMP[[#This Row],[TIPO4]],TALIC[PV],TCOMP[[#This Row],[PV]],TALIC[NUM],TCOMP[[#This Row],[NUM]],TALIC[IDENT VEND],TCOMP[[#This Row],[DOC o CUIT]],TALIC[ERR],"&gt;1")</f>
        <v>0</v>
      </c>
      <c r="D278" s="42" t="s">
        <v>1528</v>
      </c>
      <c r="E278" s="14" t="str">
        <f>MID($D278,SUM($D$1:D$1),E$1)</f>
        <v>20200514</v>
      </c>
      <c r="F278" s="14" t="str">
        <f>MID($D278,SUM($D$1:E$1),F$1)</f>
        <v>001</v>
      </c>
      <c r="G278" s="25" t="str">
        <f>VLOOKUP(TCOMP[[#This Row],[TIPO4]],TIPOFACT[],3,0)</f>
        <v>FC A</v>
      </c>
      <c r="H278" s="14" t="str">
        <f>MID($D278,SUM($D$1:F$1),H$1)</f>
        <v>00001</v>
      </c>
      <c r="I278" s="14" t="str">
        <f>MID($D278,SUM($D$1:H$1),I$1)</f>
        <v>00000000000000999999</v>
      </c>
      <c r="J278" s="14" t="str">
        <f>MID($D278,SUM($D$1:I$1),J$1)</f>
        <v xml:space="preserve">                </v>
      </c>
      <c r="K278" s="14" t="str">
        <f>MID($D278,SUM($D$1:J$1),K$1)</f>
        <v>80</v>
      </c>
      <c r="L278" s="14" t="str">
        <f>MID($D278,SUM($D$1:K$1),L$1)</f>
        <v>00000000099999999999</v>
      </c>
      <c r="M278" s="14" t="str">
        <f>MID($D278,SUM($D$1:L$1),M$1)</f>
        <v xml:space="preserve">                        Prueba</v>
      </c>
      <c r="N278" s="14" t="str">
        <f>MID($D278,SUM($D$1:M$1),N$1)</f>
        <v>000000000123200</v>
      </c>
      <c r="O278" s="14" t="str">
        <f>MID($D278,SUM($D$1:N$1),O$1)</f>
        <v>000000000002200</v>
      </c>
      <c r="P278" s="29" t="str">
        <f>MID($D278,SUM($D$1:O$1),P$1)</f>
        <v>000000000000000</v>
      </c>
      <c r="Q278" s="29" t="str">
        <f>MID($D278,SUM($D$1:P$1),Q$1)</f>
        <v>000000000000000</v>
      </c>
      <c r="R278" s="29" t="str">
        <f>MID($D278,SUM($D$1:Q$1),R$1)</f>
        <v>000000000000000</v>
      </c>
      <c r="S278" s="29" t="str">
        <f>MID($D278,SUM($D$1:R$1),S$1)</f>
        <v>000000000000000</v>
      </c>
      <c r="T278" s="14" t="str">
        <f>MID($D278,SUM($D$1:S$1),T$1)</f>
        <v>000000000000000</v>
      </c>
      <c r="U278" s="29" t="str">
        <f>MID($D278,SUM($D$1:T$1),U$1)</f>
        <v>000000000000000</v>
      </c>
      <c r="V278" s="14" t="str">
        <f>MID($D278,SUM($D$1:U$1),V$1)</f>
        <v>PES</v>
      </c>
      <c r="W278" s="14" t="str">
        <f>MID($D278,SUM($D$1:V$1),W$1)</f>
        <v>0001000000</v>
      </c>
      <c r="X278" s="14" t="str">
        <f>MID($D278,SUM($D$1:W$1),X$1)</f>
        <v>1</v>
      </c>
      <c r="Y278" s="14" t="str">
        <f>MID($D278,SUM($D$1:X$1),Y$1)</f>
        <v>0</v>
      </c>
      <c r="Z278" s="14" t="str">
        <f>MID($D278,SUM($D$1:Y$1),Z$1)</f>
        <v>000000000021000</v>
      </c>
      <c r="AA278" s="34" t="str">
        <f>MID($D278,SUM($D$1:Z$1),AA$1)</f>
        <v>000000000000000</v>
      </c>
      <c r="AB278" s="14" t="str">
        <f>MID($D278,SUM($D$1:AA$1),AB$1)</f>
        <v>00000000000</v>
      </c>
      <c r="AC278" s="14" t="str">
        <f>MID($D278,SUM($D$1:AB$1),AC$1)</f>
        <v xml:space="preserve">                              </v>
      </c>
      <c r="AD278" s="14" t="str">
        <f>MID($D278,SUM($D$1:AC$1),AD$1)</f>
        <v>000000000000000</v>
      </c>
      <c r="AE278" s="55"/>
      <c r="AF278" s="58" t="str">
        <f>IF(ISBLANK(AE278),TCOMP[[#This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78" s="38" t="str">
        <f>TCOMP[[#This Row],[TIPO5]]</f>
        <v>FC A</v>
      </c>
      <c r="AH278" s="38">
        <f>IF(LEFT(TCOMP[[#This Row],[PV2]],2)="NC",-TCOMP[[#This Row],[CRED FISC COMPUTABLE]]/100,TCOMP[[#This Row],[CRED FISC COMPUTABLE]]/100)</f>
        <v>210</v>
      </c>
      <c r="AI278" s="39">
        <f>IF(LEFT(TCOMP[[#This Row],[PV2]],2)="NC",-TCOMP[[#This Row],[TOTAL]]/100,TCOMP[[#This Row],[TOTAL]]/100)</f>
        <v>1232</v>
      </c>
    </row>
    <row r="279" spans="1:35" x14ac:dyDescent="0.2">
      <c r="A279" s="48">
        <v>275</v>
      </c>
      <c r="B279" s="19">
        <f>IF(COUNTIF(ERROR1[NUM],TCOMP[[#This Row],[UBIC]])&gt;0,1,0)+IF(COUNTIF(ERROR3[NUM],TCOMP[[#This Row],[UBIC]])&gt;0,1,0)*10</f>
        <v>0</v>
      </c>
      <c r="C279" s="19">
        <f>COUNTIFS(TALIC[TIPO2],TCOMP[[#This Row],[TIPO4]],TALIC[PV],TCOMP[[#This Row],[PV]],TALIC[NUM],TCOMP[[#This Row],[NUM]],TALIC[IDENT VEND],TCOMP[[#This Row],[DOC o CUIT]],TALIC[ERR],"&gt;1")</f>
        <v>0</v>
      </c>
      <c r="D279" s="42" t="s">
        <v>1528</v>
      </c>
      <c r="E279" s="14" t="str">
        <f>MID($D279,SUM($D$1:D$1),E$1)</f>
        <v>20200514</v>
      </c>
      <c r="F279" s="14" t="str">
        <f>MID($D279,SUM($D$1:E$1),F$1)</f>
        <v>001</v>
      </c>
      <c r="G279" s="25" t="str">
        <f>VLOOKUP(TCOMP[[#This Row],[TIPO4]],TIPOFACT[],3,0)</f>
        <v>FC A</v>
      </c>
      <c r="H279" s="14" t="str">
        <f>MID($D279,SUM($D$1:F$1),H$1)</f>
        <v>00001</v>
      </c>
      <c r="I279" s="14" t="str">
        <f>MID($D279,SUM($D$1:H$1),I$1)</f>
        <v>00000000000000999999</v>
      </c>
      <c r="J279" s="14" t="str">
        <f>MID($D279,SUM($D$1:I$1),J$1)</f>
        <v xml:space="preserve">                </v>
      </c>
      <c r="K279" s="14" t="str">
        <f>MID($D279,SUM($D$1:J$1),K$1)</f>
        <v>80</v>
      </c>
      <c r="L279" s="14" t="str">
        <f>MID($D279,SUM($D$1:K$1),L$1)</f>
        <v>00000000099999999999</v>
      </c>
      <c r="M279" s="14" t="str">
        <f>MID($D279,SUM($D$1:L$1),M$1)</f>
        <v xml:space="preserve">                        Prueba</v>
      </c>
      <c r="N279" s="14" t="str">
        <f>MID($D279,SUM($D$1:M$1),N$1)</f>
        <v>000000000123200</v>
      </c>
      <c r="O279" s="14" t="str">
        <f>MID($D279,SUM($D$1:N$1),O$1)</f>
        <v>000000000002200</v>
      </c>
      <c r="P279" s="29" t="str">
        <f>MID($D279,SUM($D$1:O$1),P$1)</f>
        <v>000000000000000</v>
      </c>
      <c r="Q279" s="29" t="str">
        <f>MID($D279,SUM($D$1:P$1),Q$1)</f>
        <v>000000000000000</v>
      </c>
      <c r="R279" s="29" t="str">
        <f>MID($D279,SUM($D$1:Q$1),R$1)</f>
        <v>000000000000000</v>
      </c>
      <c r="S279" s="29" t="str">
        <f>MID($D279,SUM($D$1:R$1),S$1)</f>
        <v>000000000000000</v>
      </c>
      <c r="T279" s="14" t="str">
        <f>MID($D279,SUM($D$1:S$1),T$1)</f>
        <v>000000000000000</v>
      </c>
      <c r="U279" s="29" t="str">
        <f>MID($D279,SUM($D$1:T$1),U$1)</f>
        <v>000000000000000</v>
      </c>
      <c r="V279" s="14" t="str">
        <f>MID($D279,SUM($D$1:U$1),V$1)</f>
        <v>PES</v>
      </c>
      <c r="W279" s="14" t="str">
        <f>MID($D279,SUM($D$1:V$1),W$1)</f>
        <v>0001000000</v>
      </c>
      <c r="X279" s="14" t="str">
        <f>MID($D279,SUM($D$1:W$1),X$1)</f>
        <v>1</v>
      </c>
      <c r="Y279" s="14" t="str">
        <f>MID($D279,SUM($D$1:X$1),Y$1)</f>
        <v>0</v>
      </c>
      <c r="Z279" s="14" t="str">
        <f>MID($D279,SUM($D$1:Y$1),Z$1)</f>
        <v>000000000021000</v>
      </c>
      <c r="AA279" s="34" t="str">
        <f>MID($D279,SUM($D$1:Z$1),AA$1)</f>
        <v>000000000000000</v>
      </c>
      <c r="AB279" s="14" t="str">
        <f>MID($D279,SUM($D$1:AA$1),AB$1)</f>
        <v>00000000000</v>
      </c>
      <c r="AC279" s="14" t="str">
        <f>MID($D279,SUM($D$1:AB$1),AC$1)</f>
        <v xml:space="preserve">                              </v>
      </c>
      <c r="AD279" s="14" t="str">
        <f>MID($D279,SUM($D$1:AC$1),AD$1)</f>
        <v>000000000000000</v>
      </c>
      <c r="AE279" s="55"/>
      <c r="AF279" s="58" t="str">
        <f>IF(ISBLANK(AE279),TCOMP[[#This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79" s="38" t="str">
        <f>TCOMP[[#This Row],[TIPO5]]</f>
        <v>FC A</v>
      </c>
      <c r="AH279" s="38">
        <f>IF(LEFT(TCOMP[[#This Row],[PV2]],2)="NC",-TCOMP[[#This Row],[CRED FISC COMPUTABLE]]/100,TCOMP[[#This Row],[CRED FISC COMPUTABLE]]/100)</f>
        <v>210</v>
      </c>
      <c r="AI279" s="39">
        <f>IF(LEFT(TCOMP[[#This Row],[PV2]],2)="NC",-TCOMP[[#This Row],[TOTAL]]/100,TCOMP[[#This Row],[TOTAL]]/100)</f>
        <v>1232</v>
      </c>
    </row>
    <row r="280" spans="1:35" x14ac:dyDescent="0.2">
      <c r="A280" s="48">
        <v>276</v>
      </c>
      <c r="B280" s="19">
        <f>IF(COUNTIF(ERROR1[NUM],TCOMP[[#This Row],[UBIC]])&gt;0,1,0)+IF(COUNTIF(ERROR3[NUM],TCOMP[[#This Row],[UBIC]])&gt;0,1,0)*10</f>
        <v>0</v>
      </c>
      <c r="C280" s="19">
        <f>COUNTIFS(TALIC[TIPO2],TCOMP[[#This Row],[TIPO4]],TALIC[PV],TCOMP[[#This Row],[PV]],TALIC[NUM],TCOMP[[#This Row],[NUM]],TALIC[IDENT VEND],TCOMP[[#This Row],[DOC o CUIT]],TALIC[ERR],"&gt;1")</f>
        <v>0</v>
      </c>
      <c r="D280" s="42" t="s">
        <v>1528</v>
      </c>
      <c r="E280" s="14" t="str">
        <f>MID($D280,SUM($D$1:D$1),E$1)</f>
        <v>20200514</v>
      </c>
      <c r="F280" s="14" t="str">
        <f>MID($D280,SUM($D$1:E$1),F$1)</f>
        <v>001</v>
      </c>
      <c r="G280" s="25" t="str">
        <f>VLOOKUP(TCOMP[[#This Row],[TIPO4]],TIPOFACT[],3,0)</f>
        <v>FC A</v>
      </c>
      <c r="H280" s="14" t="str">
        <f>MID($D280,SUM($D$1:F$1),H$1)</f>
        <v>00001</v>
      </c>
      <c r="I280" s="14" t="str">
        <f>MID($D280,SUM($D$1:H$1),I$1)</f>
        <v>00000000000000999999</v>
      </c>
      <c r="J280" s="14" t="str">
        <f>MID($D280,SUM($D$1:I$1),J$1)</f>
        <v xml:space="preserve">                </v>
      </c>
      <c r="K280" s="14" t="str">
        <f>MID($D280,SUM($D$1:J$1),K$1)</f>
        <v>80</v>
      </c>
      <c r="L280" s="14" t="str">
        <f>MID($D280,SUM($D$1:K$1),L$1)</f>
        <v>00000000099999999999</v>
      </c>
      <c r="M280" s="14" t="str">
        <f>MID($D280,SUM($D$1:L$1),M$1)</f>
        <v xml:space="preserve">                        Prueba</v>
      </c>
      <c r="N280" s="14" t="str">
        <f>MID($D280,SUM($D$1:M$1),N$1)</f>
        <v>000000000123200</v>
      </c>
      <c r="O280" s="14" t="str">
        <f>MID($D280,SUM($D$1:N$1),O$1)</f>
        <v>000000000002200</v>
      </c>
      <c r="P280" s="29" t="str">
        <f>MID($D280,SUM($D$1:O$1),P$1)</f>
        <v>000000000000000</v>
      </c>
      <c r="Q280" s="29" t="str">
        <f>MID($D280,SUM($D$1:P$1),Q$1)</f>
        <v>000000000000000</v>
      </c>
      <c r="R280" s="29" t="str">
        <f>MID($D280,SUM($D$1:Q$1),R$1)</f>
        <v>000000000000000</v>
      </c>
      <c r="S280" s="29" t="str">
        <f>MID($D280,SUM($D$1:R$1),S$1)</f>
        <v>000000000000000</v>
      </c>
      <c r="T280" s="14" t="str">
        <f>MID($D280,SUM($D$1:S$1),T$1)</f>
        <v>000000000000000</v>
      </c>
      <c r="U280" s="29" t="str">
        <f>MID($D280,SUM($D$1:T$1),U$1)</f>
        <v>000000000000000</v>
      </c>
      <c r="V280" s="14" t="str">
        <f>MID($D280,SUM($D$1:U$1),V$1)</f>
        <v>PES</v>
      </c>
      <c r="W280" s="14" t="str">
        <f>MID($D280,SUM($D$1:V$1),W$1)</f>
        <v>0001000000</v>
      </c>
      <c r="X280" s="14" t="str">
        <f>MID($D280,SUM($D$1:W$1),X$1)</f>
        <v>1</v>
      </c>
      <c r="Y280" s="14" t="str">
        <f>MID($D280,SUM($D$1:X$1),Y$1)</f>
        <v>0</v>
      </c>
      <c r="Z280" s="14" t="str">
        <f>MID($D280,SUM($D$1:Y$1),Z$1)</f>
        <v>000000000021000</v>
      </c>
      <c r="AA280" s="34" t="str">
        <f>MID($D280,SUM($D$1:Z$1),AA$1)</f>
        <v>000000000000000</v>
      </c>
      <c r="AB280" s="14" t="str">
        <f>MID($D280,SUM($D$1:AA$1),AB$1)</f>
        <v>00000000000</v>
      </c>
      <c r="AC280" s="14" t="str">
        <f>MID($D280,SUM($D$1:AB$1),AC$1)</f>
        <v xml:space="preserve">                              </v>
      </c>
      <c r="AD280" s="14" t="str">
        <f>MID($D280,SUM($D$1:AC$1),AD$1)</f>
        <v>000000000000000</v>
      </c>
      <c r="AE280" s="55"/>
      <c r="AF280" s="58" t="str">
        <f>IF(ISBLANK(AE280),TCOMP[[#This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80" s="38" t="str">
        <f>TCOMP[[#This Row],[TIPO5]]</f>
        <v>FC A</v>
      </c>
      <c r="AH280" s="38">
        <f>IF(LEFT(TCOMP[[#This Row],[PV2]],2)="NC",-TCOMP[[#This Row],[CRED FISC COMPUTABLE]]/100,TCOMP[[#This Row],[CRED FISC COMPUTABLE]]/100)</f>
        <v>210</v>
      </c>
      <c r="AI280" s="39">
        <f>IF(LEFT(TCOMP[[#This Row],[PV2]],2)="NC",-TCOMP[[#This Row],[TOTAL]]/100,TCOMP[[#This Row],[TOTAL]]/100)</f>
        <v>1232</v>
      </c>
    </row>
    <row r="281" spans="1:35" x14ac:dyDescent="0.2">
      <c r="A281" s="48">
        <v>277</v>
      </c>
      <c r="B281" s="19">
        <f>IF(COUNTIF(ERROR1[NUM],TCOMP[[#This Row],[UBIC]])&gt;0,1,0)+IF(COUNTIF(ERROR3[NUM],TCOMP[[#This Row],[UBIC]])&gt;0,1,0)*10</f>
        <v>0</v>
      </c>
      <c r="C281" s="19">
        <f>COUNTIFS(TALIC[TIPO2],TCOMP[[#This Row],[TIPO4]],TALIC[PV],TCOMP[[#This Row],[PV]],TALIC[NUM],TCOMP[[#This Row],[NUM]],TALIC[IDENT VEND],TCOMP[[#This Row],[DOC o CUIT]],TALIC[ERR],"&gt;1")</f>
        <v>0</v>
      </c>
      <c r="D281" s="42" t="s">
        <v>1528</v>
      </c>
      <c r="E281" s="14" t="str">
        <f>MID($D281,SUM($D$1:D$1),E$1)</f>
        <v>20200514</v>
      </c>
      <c r="F281" s="14" t="str">
        <f>MID($D281,SUM($D$1:E$1),F$1)</f>
        <v>001</v>
      </c>
      <c r="G281" s="25" t="str">
        <f>VLOOKUP(TCOMP[[#This Row],[TIPO4]],TIPOFACT[],3,0)</f>
        <v>FC A</v>
      </c>
      <c r="H281" s="14" t="str">
        <f>MID($D281,SUM($D$1:F$1),H$1)</f>
        <v>00001</v>
      </c>
      <c r="I281" s="14" t="str">
        <f>MID($D281,SUM($D$1:H$1),I$1)</f>
        <v>00000000000000999999</v>
      </c>
      <c r="J281" s="14" t="str">
        <f>MID($D281,SUM($D$1:I$1),J$1)</f>
        <v xml:space="preserve">                </v>
      </c>
      <c r="K281" s="14" t="str">
        <f>MID($D281,SUM($D$1:J$1),K$1)</f>
        <v>80</v>
      </c>
      <c r="L281" s="14" t="str">
        <f>MID($D281,SUM($D$1:K$1),L$1)</f>
        <v>00000000099999999999</v>
      </c>
      <c r="M281" s="14" t="str">
        <f>MID($D281,SUM($D$1:L$1),M$1)</f>
        <v xml:space="preserve">                        Prueba</v>
      </c>
      <c r="N281" s="14" t="str">
        <f>MID($D281,SUM($D$1:M$1),N$1)</f>
        <v>000000000123200</v>
      </c>
      <c r="O281" s="14" t="str">
        <f>MID($D281,SUM($D$1:N$1),O$1)</f>
        <v>000000000002200</v>
      </c>
      <c r="P281" s="29" t="str">
        <f>MID($D281,SUM($D$1:O$1),P$1)</f>
        <v>000000000000000</v>
      </c>
      <c r="Q281" s="29" t="str">
        <f>MID($D281,SUM($D$1:P$1),Q$1)</f>
        <v>000000000000000</v>
      </c>
      <c r="R281" s="29" t="str">
        <f>MID($D281,SUM($D$1:Q$1),R$1)</f>
        <v>000000000000000</v>
      </c>
      <c r="S281" s="29" t="str">
        <f>MID($D281,SUM($D$1:R$1),S$1)</f>
        <v>000000000000000</v>
      </c>
      <c r="T281" s="14" t="str">
        <f>MID($D281,SUM($D$1:S$1),T$1)</f>
        <v>000000000000000</v>
      </c>
      <c r="U281" s="29" t="str">
        <f>MID($D281,SUM($D$1:T$1),U$1)</f>
        <v>000000000000000</v>
      </c>
      <c r="V281" s="14" t="str">
        <f>MID($D281,SUM($D$1:U$1),V$1)</f>
        <v>PES</v>
      </c>
      <c r="W281" s="14" t="str">
        <f>MID($D281,SUM($D$1:V$1),W$1)</f>
        <v>0001000000</v>
      </c>
      <c r="X281" s="14" t="str">
        <f>MID($D281,SUM($D$1:W$1),X$1)</f>
        <v>1</v>
      </c>
      <c r="Y281" s="14" t="str">
        <f>MID($D281,SUM($D$1:X$1),Y$1)</f>
        <v>0</v>
      </c>
      <c r="Z281" s="14" t="str">
        <f>MID($D281,SUM($D$1:Y$1),Z$1)</f>
        <v>000000000021000</v>
      </c>
      <c r="AA281" s="34" t="str">
        <f>MID($D281,SUM($D$1:Z$1),AA$1)</f>
        <v>000000000000000</v>
      </c>
      <c r="AB281" s="14" t="str">
        <f>MID($D281,SUM($D$1:AA$1),AB$1)</f>
        <v>00000000000</v>
      </c>
      <c r="AC281" s="14" t="str">
        <f>MID($D281,SUM($D$1:AB$1),AC$1)</f>
        <v xml:space="preserve">                              </v>
      </c>
      <c r="AD281" s="14" t="str">
        <f>MID($D281,SUM($D$1:AC$1),AD$1)</f>
        <v>000000000000000</v>
      </c>
      <c r="AE281" s="55"/>
      <c r="AF281" s="58" t="str">
        <f>IF(ISBLANK(AE281),TCOMP[[#This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81" s="38" t="str">
        <f>TCOMP[[#This Row],[TIPO5]]</f>
        <v>FC A</v>
      </c>
      <c r="AH281" s="38">
        <f>IF(LEFT(TCOMP[[#This Row],[PV2]],2)="NC",-TCOMP[[#This Row],[CRED FISC COMPUTABLE]]/100,TCOMP[[#This Row],[CRED FISC COMPUTABLE]]/100)</f>
        <v>210</v>
      </c>
      <c r="AI281" s="39">
        <f>IF(LEFT(TCOMP[[#This Row],[PV2]],2)="NC",-TCOMP[[#This Row],[TOTAL]]/100,TCOMP[[#This Row],[TOTAL]]/100)</f>
        <v>1232</v>
      </c>
    </row>
    <row r="282" spans="1:35" x14ac:dyDescent="0.2">
      <c r="A282" s="48">
        <v>278</v>
      </c>
      <c r="B282" s="19">
        <f>IF(COUNTIF(ERROR1[NUM],TCOMP[[#This Row],[UBIC]])&gt;0,1,0)+IF(COUNTIF(ERROR3[NUM],TCOMP[[#This Row],[UBIC]])&gt;0,1,0)*10</f>
        <v>0</v>
      </c>
      <c r="C282" s="19">
        <f>COUNTIFS(TALIC[TIPO2],TCOMP[[#This Row],[TIPO4]],TALIC[PV],TCOMP[[#This Row],[PV]],TALIC[NUM],TCOMP[[#This Row],[NUM]],TALIC[IDENT VEND],TCOMP[[#This Row],[DOC o CUIT]],TALIC[ERR],"&gt;1")</f>
        <v>0</v>
      </c>
      <c r="D282" s="42" t="s">
        <v>1528</v>
      </c>
      <c r="E282" s="14" t="str">
        <f>MID($D282,SUM($D$1:D$1),E$1)</f>
        <v>20200514</v>
      </c>
      <c r="F282" s="14" t="str">
        <f>MID($D282,SUM($D$1:E$1),F$1)</f>
        <v>001</v>
      </c>
      <c r="G282" s="25" t="str">
        <f>VLOOKUP(TCOMP[[#This Row],[TIPO4]],TIPOFACT[],3,0)</f>
        <v>FC A</v>
      </c>
      <c r="H282" s="14" t="str">
        <f>MID($D282,SUM($D$1:F$1),H$1)</f>
        <v>00001</v>
      </c>
      <c r="I282" s="14" t="str">
        <f>MID($D282,SUM($D$1:H$1),I$1)</f>
        <v>00000000000000999999</v>
      </c>
      <c r="J282" s="14" t="str">
        <f>MID($D282,SUM($D$1:I$1),J$1)</f>
        <v xml:space="preserve">                </v>
      </c>
      <c r="K282" s="14" t="str">
        <f>MID($D282,SUM($D$1:J$1),K$1)</f>
        <v>80</v>
      </c>
      <c r="L282" s="14" t="str">
        <f>MID($D282,SUM($D$1:K$1),L$1)</f>
        <v>00000000099999999999</v>
      </c>
      <c r="M282" s="14" t="str">
        <f>MID($D282,SUM($D$1:L$1),M$1)</f>
        <v xml:space="preserve">                        Prueba</v>
      </c>
      <c r="N282" s="14" t="str">
        <f>MID($D282,SUM($D$1:M$1),N$1)</f>
        <v>000000000123200</v>
      </c>
      <c r="O282" s="14" t="str">
        <f>MID($D282,SUM($D$1:N$1),O$1)</f>
        <v>000000000002200</v>
      </c>
      <c r="P282" s="29" t="str">
        <f>MID($D282,SUM($D$1:O$1),P$1)</f>
        <v>000000000000000</v>
      </c>
      <c r="Q282" s="29" t="str">
        <f>MID($D282,SUM($D$1:P$1),Q$1)</f>
        <v>000000000000000</v>
      </c>
      <c r="R282" s="29" t="str">
        <f>MID($D282,SUM($D$1:Q$1),R$1)</f>
        <v>000000000000000</v>
      </c>
      <c r="S282" s="29" t="str">
        <f>MID($D282,SUM($D$1:R$1),S$1)</f>
        <v>000000000000000</v>
      </c>
      <c r="T282" s="14" t="str">
        <f>MID($D282,SUM($D$1:S$1),T$1)</f>
        <v>000000000000000</v>
      </c>
      <c r="U282" s="29" t="str">
        <f>MID($D282,SUM($D$1:T$1),U$1)</f>
        <v>000000000000000</v>
      </c>
      <c r="V282" s="14" t="str">
        <f>MID($D282,SUM($D$1:U$1),V$1)</f>
        <v>PES</v>
      </c>
      <c r="W282" s="14" t="str">
        <f>MID($D282,SUM($D$1:V$1),W$1)</f>
        <v>0001000000</v>
      </c>
      <c r="X282" s="14" t="str">
        <f>MID($D282,SUM($D$1:W$1),X$1)</f>
        <v>1</v>
      </c>
      <c r="Y282" s="14" t="str">
        <f>MID($D282,SUM($D$1:X$1),Y$1)</f>
        <v>0</v>
      </c>
      <c r="Z282" s="14" t="str">
        <f>MID($D282,SUM($D$1:Y$1),Z$1)</f>
        <v>000000000021000</v>
      </c>
      <c r="AA282" s="34" t="str">
        <f>MID($D282,SUM($D$1:Z$1),AA$1)</f>
        <v>000000000000000</v>
      </c>
      <c r="AB282" s="14" t="str">
        <f>MID($D282,SUM($D$1:AA$1),AB$1)</f>
        <v>00000000000</v>
      </c>
      <c r="AC282" s="14" t="str">
        <f>MID($D282,SUM($D$1:AB$1),AC$1)</f>
        <v xml:space="preserve">                              </v>
      </c>
      <c r="AD282" s="14" t="str">
        <f>MID($D282,SUM($D$1:AC$1),AD$1)</f>
        <v>000000000000000</v>
      </c>
      <c r="AE282" s="55"/>
      <c r="AF282" s="58" t="str">
        <f>IF(ISBLANK(AE282),TCOMP[[#This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82" s="38" t="str">
        <f>TCOMP[[#This Row],[TIPO5]]</f>
        <v>FC A</v>
      </c>
      <c r="AH282" s="38">
        <f>IF(LEFT(TCOMP[[#This Row],[PV2]],2)="NC",-TCOMP[[#This Row],[CRED FISC COMPUTABLE]]/100,TCOMP[[#This Row],[CRED FISC COMPUTABLE]]/100)</f>
        <v>210</v>
      </c>
      <c r="AI282" s="39">
        <f>IF(LEFT(TCOMP[[#This Row],[PV2]],2)="NC",-TCOMP[[#This Row],[TOTAL]]/100,TCOMP[[#This Row],[TOTAL]]/100)</f>
        <v>1232</v>
      </c>
    </row>
    <row r="283" spans="1:35" x14ac:dyDescent="0.2">
      <c r="A283" s="48">
        <v>279</v>
      </c>
      <c r="B283" s="19">
        <f>IF(COUNTIF(ERROR1[NUM],TCOMP[[#This Row],[UBIC]])&gt;0,1,0)+IF(COUNTIF(ERROR3[NUM],TCOMP[[#This Row],[UBIC]])&gt;0,1,0)*10</f>
        <v>0</v>
      </c>
      <c r="C283" s="19">
        <f>COUNTIFS(TALIC[TIPO2],TCOMP[[#This Row],[TIPO4]],TALIC[PV],TCOMP[[#This Row],[PV]],TALIC[NUM],TCOMP[[#This Row],[NUM]],TALIC[IDENT VEND],TCOMP[[#This Row],[DOC o CUIT]],TALIC[ERR],"&gt;1")</f>
        <v>0</v>
      </c>
      <c r="D283" s="42" t="s">
        <v>1528</v>
      </c>
      <c r="E283" s="14" t="str">
        <f>MID($D283,SUM($D$1:D$1),E$1)</f>
        <v>20200514</v>
      </c>
      <c r="F283" s="14" t="str">
        <f>MID($D283,SUM($D$1:E$1),F$1)</f>
        <v>001</v>
      </c>
      <c r="G283" s="25" t="str">
        <f>VLOOKUP(TCOMP[[#This Row],[TIPO4]],TIPOFACT[],3,0)</f>
        <v>FC A</v>
      </c>
      <c r="H283" s="14" t="str">
        <f>MID($D283,SUM($D$1:F$1),H$1)</f>
        <v>00001</v>
      </c>
      <c r="I283" s="14" t="str">
        <f>MID($D283,SUM($D$1:H$1),I$1)</f>
        <v>00000000000000999999</v>
      </c>
      <c r="J283" s="14" t="str">
        <f>MID($D283,SUM($D$1:I$1),J$1)</f>
        <v xml:space="preserve">                </v>
      </c>
      <c r="K283" s="14" t="str">
        <f>MID($D283,SUM($D$1:J$1),K$1)</f>
        <v>80</v>
      </c>
      <c r="L283" s="14" t="str">
        <f>MID($D283,SUM($D$1:K$1),L$1)</f>
        <v>00000000099999999999</v>
      </c>
      <c r="M283" s="14" t="str">
        <f>MID($D283,SUM($D$1:L$1),M$1)</f>
        <v xml:space="preserve">                        Prueba</v>
      </c>
      <c r="N283" s="14" t="str">
        <f>MID($D283,SUM($D$1:M$1),N$1)</f>
        <v>000000000123200</v>
      </c>
      <c r="O283" s="14" t="str">
        <f>MID($D283,SUM($D$1:N$1),O$1)</f>
        <v>000000000002200</v>
      </c>
      <c r="P283" s="29" t="str">
        <f>MID($D283,SUM($D$1:O$1),P$1)</f>
        <v>000000000000000</v>
      </c>
      <c r="Q283" s="29" t="str">
        <f>MID($D283,SUM($D$1:P$1),Q$1)</f>
        <v>000000000000000</v>
      </c>
      <c r="R283" s="29" t="str">
        <f>MID($D283,SUM($D$1:Q$1),R$1)</f>
        <v>000000000000000</v>
      </c>
      <c r="S283" s="29" t="str">
        <f>MID($D283,SUM($D$1:R$1),S$1)</f>
        <v>000000000000000</v>
      </c>
      <c r="T283" s="14" t="str">
        <f>MID($D283,SUM($D$1:S$1),T$1)</f>
        <v>000000000000000</v>
      </c>
      <c r="U283" s="29" t="str">
        <f>MID($D283,SUM($D$1:T$1),U$1)</f>
        <v>000000000000000</v>
      </c>
      <c r="V283" s="14" t="str">
        <f>MID($D283,SUM($D$1:U$1),V$1)</f>
        <v>PES</v>
      </c>
      <c r="W283" s="14" t="str">
        <f>MID($D283,SUM($D$1:V$1),W$1)</f>
        <v>0001000000</v>
      </c>
      <c r="X283" s="14" t="str">
        <f>MID($D283,SUM($D$1:W$1),X$1)</f>
        <v>1</v>
      </c>
      <c r="Y283" s="14" t="str">
        <f>MID($D283,SUM($D$1:X$1),Y$1)</f>
        <v>0</v>
      </c>
      <c r="Z283" s="14" t="str">
        <f>MID($D283,SUM($D$1:Y$1),Z$1)</f>
        <v>000000000021000</v>
      </c>
      <c r="AA283" s="34" t="str">
        <f>MID($D283,SUM($D$1:Z$1),AA$1)</f>
        <v>000000000000000</v>
      </c>
      <c r="AB283" s="14" t="str">
        <f>MID($D283,SUM($D$1:AA$1),AB$1)</f>
        <v>00000000000</v>
      </c>
      <c r="AC283" s="14" t="str">
        <f>MID($D283,SUM($D$1:AB$1),AC$1)</f>
        <v xml:space="preserve">                              </v>
      </c>
      <c r="AD283" s="14" t="str">
        <f>MID($D283,SUM($D$1:AC$1),AD$1)</f>
        <v>000000000000000</v>
      </c>
      <c r="AE283" s="55"/>
      <c r="AF283" s="58" t="str">
        <f>IF(ISBLANK(AE283),TCOMP[[#This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83" s="38" t="str">
        <f>TCOMP[[#This Row],[TIPO5]]</f>
        <v>FC A</v>
      </c>
      <c r="AH283" s="38">
        <f>IF(LEFT(TCOMP[[#This Row],[PV2]],2)="NC",-TCOMP[[#This Row],[CRED FISC COMPUTABLE]]/100,TCOMP[[#This Row],[CRED FISC COMPUTABLE]]/100)</f>
        <v>210</v>
      </c>
      <c r="AI283" s="39">
        <f>IF(LEFT(TCOMP[[#This Row],[PV2]],2)="NC",-TCOMP[[#This Row],[TOTAL]]/100,TCOMP[[#This Row],[TOTAL]]/100)</f>
        <v>1232</v>
      </c>
    </row>
    <row r="284" spans="1:35" x14ac:dyDescent="0.2">
      <c r="A284" s="48">
        <v>280</v>
      </c>
      <c r="B284" s="19">
        <f>IF(COUNTIF(ERROR1[NUM],TCOMP[[#This Row],[UBIC]])&gt;0,1,0)+IF(COUNTIF(ERROR3[NUM],TCOMP[[#This Row],[UBIC]])&gt;0,1,0)*10</f>
        <v>0</v>
      </c>
      <c r="C284" s="19">
        <f>COUNTIFS(TALIC[TIPO2],TCOMP[[#This Row],[TIPO4]],TALIC[PV],TCOMP[[#This Row],[PV]],TALIC[NUM],TCOMP[[#This Row],[NUM]],TALIC[IDENT VEND],TCOMP[[#This Row],[DOC o CUIT]],TALIC[ERR],"&gt;1")</f>
        <v>0</v>
      </c>
      <c r="D284" s="42" t="s">
        <v>1528</v>
      </c>
      <c r="E284" s="14" t="str">
        <f>MID($D284,SUM($D$1:D$1),E$1)</f>
        <v>20200514</v>
      </c>
      <c r="F284" s="14" t="str">
        <f>MID($D284,SUM($D$1:E$1),F$1)</f>
        <v>001</v>
      </c>
      <c r="G284" s="25" t="str">
        <f>VLOOKUP(TCOMP[[#This Row],[TIPO4]],TIPOFACT[],3,0)</f>
        <v>FC A</v>
      </c>
      <c r="H284" s="14" t="str">
        <f>MID($D284,SUM($D$1:F$1),H$1)</f>
        <v>00001</v>
      </c>
      <c r="I284" s="14" t="str">
        <f>MID($D284,SUM($D$1:H$1),I$1)</f>
        <v>00000000000000999999</v>
      </c>
      <c r="J284" s="14" t="str">
        <f>MID($D284,SUM($D$1:I$1),J$1)</f>
        <v xml:space="preserve">                </v>
      </c>
      <c r="K284" s="14" t="str">
        <f>MID($D284,SUM($D$1:J$1),K$1)</f>
        <v>80</v>
      </c>
      <c r="L284" s="14" t="str">
        <f>MID($D284,SUM($D$1:K$1),L$1)</f>
        <v>00000000099999999999</v>
      </c>
      <c r="M284" s="14" t="str">
        <f>MID($D284,SUM($D$1:L$1),M$1)</f>
        <v xml:space="preserve">                        Prueba</v>
      </c>
      <c r="N284" s="14" t="str">
        <f>MID($D284,SUM($D$1:M$1),N$1)</f>
        <v>000000000123200</v>
      </c>
      <c r="O284" s="14" t="str">
        <f>MID($D284,SUM($D$1:N$1),O$1)</f>
        <v>000000000002200</v>
      </c>
      <c r="P284" s="29" t="str">
        <f>MID($D284,SUM($D$1:O$1),P$1)</f>
        <v>000000000000000</v>
      </c>
      <c r="Q284" s="29" t="str">
        <f>MID($D284,SUM($D$1:P$1),Q$1)</f>
        <v>000000000000000</v>
      </c>
      <c r="R284" s="29" t="str">
        <f>MID($D284,SUM($D$1:Q$1),R$1)</f>
        <v>000000000000000</v>
      </c>
      <c r="S284" s="29" t="str">
        <f>MID($D284,SUM($D$1:R$1),S$1)</f>
        <v>000000000000000</v>
      </c>
      <c r="T284" s="14" t="str">
        <f>MID($D284,SUM($D$1:S$1),T$1)</f>
        <v>000000000000000</v>
      </c>
      <c r="U284" s="29" t="str">
        <f>MID($D284,SUM($D$1:T$1),U$1)</f>
        <v>000000000000000</v>
      </c>
      <c r="V284" s="14" t="str">
        <f>MID($D284,SUM($D$1:U$1),V$1)</f>
        <v>PES</v>
      </c>
      <c r="W284" s="14" t="str">
        <f>MID($D284,SUM($D$1:V$1),W$1)</f>
        <v>0001000000</v>
      </c>
      <c r="X284" s="14" t="str">
        <f>MID($D284,SUM($D$1:W$1),X$1)</f>
        <v>1</v>
      </c>
      <c r="Y284" s="14" t="str">
        <f>MID($D284,SUM($D$1:X$1),Y$1)</f>
        <v>0</v>
      </c>
      <c r="Z284" s="14" t="str">
        <f>MID($D284,SUM($D$1:Y$1),Z$1)</f>
        <v>000000000021000</v>
      </c>
      <c r="AA284" s="34" t="str">
        <f>MID($D284,SUM($D$1:Z$1),AA$1)</f>
        <v>000000000000000</v>
      </c>
      <c r="AB284" s="14" t="str">
        <f>MID($D284,SUM($D$1:AA$1),AB$1)</f>
        <v>00000000000</v>
      </c>
      <c r="AC284" s="14" t="str">
        <f>MID($D284,SUM($D$1:AB$1),AC$1)</f>
        <v xml:space="preserve">                              </v>
      </c>
      <c r="AD284" s="14" t="str">
        <f>MID($D284,SUM($D$1:AC$1),AD$1)</f>
        <v>000000000000000</v>
      </c>
      <c r="AE284" s="55"/>
      <c r="AF284" s="58" t="str">
        <f>IF(ISBLANK(AE284),TCOMP[[#This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84" s="38" t="str">
        <f>TCOMP[[#This Row],[TIPO5]]</f>
        <v>FC A</v>
      </c>
      <c r="AH284" s="38">
        <f>IF(LEFT(TCOMP[[#This Row],[PV2]],2)="NC",-TCOMP[[#This Row],[CRED FISC COMPUTABLE]]/100,TCOMP[[#This Row],[CRED FISC COMPUTABLE]]/100)</f>
        <v>210</v>
      </c>
      <c r="AI284" s="39">
        <f>IF(LEFT(TCOMP[[#This Row],[PV2]],2)="NC",-TCOMP[[#This Row],[TOTAL]]/100,TCOMP[[#This Row],[TOTAL]]/100)</f>
        <v>1232</v>
      </c>
    </row>
    <row r="285" spans="1:35" x14ac:dyDescent="0.2">
      <c r="A285" s="48">
        <v>281</v>
      </c>
      <c r="B285" s="19">
        <f>IF(COUNTIF(ERROR1[NUM],TCOMP[[#This Row],[UBIC]])&gt;0,1,0)+IF(COUNTIF(ERROR3[NUM],TCOMP[[#This Row],[UBIC]])&gt;0,1,0)*10</f>
        <v>0</v>
      </c>
      <c r="C285" s="19">
        <f>COUNTIFS(TALIC[TIPO2],TCOMP[[#This Row],[TIPO4]],TALIC[PV],TCOMP[[#This Row],[PV]],TALIC[NUM],TCOMP[[#This Row],[NUM]],TALIC[IDENT VEND],TCOMP[[#This Row],[DOC o CUIT]],TALIC[ERR],"&gt;1")</f>
        <v>0</v>
      </c>
      <c r="D285" s="42" t="s">
        <v>1528</v>
      </c>
      <c r="E285" s="14" t="str">
        <f>MID($D285,SUM($D$1:D$1),E$1)</f>
        <v>20200514</v>
      </c>
      <c r="F285" s="14" t="str">
        <f>MID($D285,SUM($D$1:E$1),F$1)</f>
        <v>001</v>
      </c>
      <c r="G285" s="25" t="str">
        <f>VLOOKUP(TCOMP[[#This Row],[TIPO4]],TIPOFACT[],3,0)</f>
        <v>FC A</v>
      </c>
      <c r="H285" s="14" t="str">
        <f>MID($D285,SUM($D$1:F$1),H$1)</f>
        <v>00001</v>
      </c>
      <c r="I285" s="14" t="str">
        <f>MID($D285,SUM($D$1:H$1),I$1)</f>
        <v>00000000000000999999</v>
      </c>
      <c r="J285" s="14" t="str">
        <f>MID($D285,SUM($D$1:I$1),J$1)</f>
        <v xml:space="preserve">                </v>
      </c>
      <c r="K285" s="14" t="str">
        <f>MID($D285,SUM($D$1:J$1),K$1)</f>
        <v>80</v>
      </c>
      <c r="L285" s="14" t="str">
        <f>MID($D285,SUM($D$1:K$1),L$1)</f>
        <v>00000000099999999999</v>
      </c>
      <c r="M285" s="14" t="str">
        <f>MID($D285,SUM($D$1:L$1),M$1)</f>
        <v xml:space="preserve">                        Prueba</v>
      </c>
      <c r="N285" s="14" t="str">
        <f>MID($D285,SUM($D$1:M$1),N$1)</f>
        <v>000000000123200</v>
      </c>
      <c r="O285" s="14" t="str">
        <f>MID($D285,SUM($D$1:N$1),O$1)</f>
        <v>000000000002200</v>
      </c>
      <c r="P285" s="29" t="str">
        <f>MID($D285,SUM($D$1:O$1),P$1)</f>
        <v>000000000000000</v>
      </c>
      <c r="Q285" s="29" t="str">
        <f>MID($D285,SUM($D$1:P$1),Q$1)</f>
        <v>000000000000000</v>
      </c>
      <c r="R285" s="29" t="str">
        <f>MID($D285,SUM($D$1:Q$1),R$1)</f>
        <v>000000000000000</v>
      </c>
      <c r="S285" s="29" t="str">
        <f>MID($D285,SUM($D$1:R$1),S$1)</f>
        <v>000000000000000</v>
      </c>
      <c r="T285" s="14" t="str">
        <f>MID($D285,SUM($D$1:S$1),T$1)</f>
        <v>000000000000000</v>
      </c>
      <c r="U285" s="29" t="str">
        <f>MID($D285,SUM($D$1:T$1),U$1)</f>
        <v>000000000000000</v>
      </c>
      <c r="V285" s="14" t="str">
        <f>MID($D285,SUM($D$1:U$1),V$1)</f>
        <v>PES</v>
      </c>
      <c r="W285" s="14" t="str">
        <f>MID($D285,SUM($D$1:V$1),W$1)</f>
        <v>0001000000</v>
      </c>
      <c r="X285" s="14" t="str">
        <f>MID($D285,SUM($D$1:W$1),X$1)</f>
        <v>1</v>
      </c>
      <c r="Y285" s="14" t="str">
        <f>MID($D285,SUM($D$1:X$1),Y$1)</f>
        <v>0</v>
      </c>
      <c r="Z285" s="14" t="str">
        <f>MID($D285,SUM($D$1:Y$1),Z$1)</f>
        <v>000000000021000</v>
      </c>
      <c r="AA285" s="34" t="str">
        <f>MID($D285,SUM($D$1:Z$1),AA$1)</f>
        <v>000000000000000</v>
      </c>
      <c r="AB285" s="14" t="str">
        <f>MID($D285,SUM($D$1:AA$1),AB$1)</f>
        <v>00000000000</v>
      </c>
      <c r="AC285" s="14" t="str">
        <f>MID($D285,SUM($D$1:AB$1),AC$1)</f>
        <v xml:space="preserve">                              </v>
      </c>
      <c r="AD285" s="14" t="str">
        <f>MID($D285,SUM($D$1:AC$1),AD$1)</f>
        <v>000000000000000</v>
      </c>
      <c r="AE285" s="55"/>
      <c r="AF285" s="58" t="str">
        <f>IF(ISBLANK(AE285),TCOMP[[#This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85" s="38" t="str">
        <f>TCOMP[[#This Row],[TIPO5]]</f>
        <v>FC A</v>
      </c>
      <c r="AH285" s="38">
        <f>IF(LEFT(TCOMP[[#This Row],[PV2]],2)="NC",-TCOMP[[#This Row],[CRED FISC COMPUTABLE]]/100,TCOMP[[#This Row],[CRED FISC COMPUTABLE]]/100)</f>
        <v>210</v>
      </c>
      <c r="AI285" s="39">
        <f>IF(LEFT(TCOMP[[#This Row],[PV2]],2)="NC",-TCOMP[[#This Row],[TOTAL]]/100,TCOMP[[#This Row],[TOTAL]]/100)</f>
        <v>1232</v>
      </c>
    </row>
    <row r="286" spans="1:35" x14ac:dyDescent="0.2">
      <c r="A286" s="48">
        <v>282</v>
      </c>
      <c r="B286" s="19">
        <f>IF(COUNTIF(ERROR1[NUM],TCOMP[[#This Row],[UBIC]])&gt;0,1,0)+IF(COUNTIF(ERROR3[NUM],TCOMP[[#This Row],[UBIC]])&gt;0,1,0)*10</f>
        <v>0</v>
      </c>
      <c r="C286" s="19">
        <f>COUNTIFS(TALIC[TIPO2],TCOMP[[#This Row],[TIPO4]],TALIC[PV],TCOMP[[#This Row],[PV]],TALIC[NUM],TCOMP[[#This Row],[NUM]],TALIC[IDENT VEND],TCOMP[[#This Row],[DOC o CUIT]],TALIC[ERR],"&gt;1")</f>
        <v>0</v>
      </c>
      <c r="D286" s="42" t="s">
        <v>1528</v>
      </c>
      <c r="E286" s="14" t="str">
        <f>MID($D286,SUM($D$1:D$1),E$1)</f>
        <v>20200514</v>
      </c>
      <c r="F286" s="14" t="str">
        <f>MID($D286,SUM($D$1:E$1),F$1)</f>
        <v>001</v>
      </c>
      <c r="G286" s="25" t="str">
        <f>VLOOKUP(TCOMP[[#This Row],[TIPO4]],TIPOFACT[],3,0)</f>
        <v>FC A</v>
      </c>
      <c r="H286" s="14" t="str">
        <f>MID($D286,SUM($D$1:F$1),H$1)</f>
        <v>00001</v>
      </c>
      <c r="I286" s="14" t="str">
        <f>MID($D286,SUM($D$1:H$1),I$1)</f>
        <v>00000000000000999999</v>
      </c>
      <c r="J286" s="14" t="str">
        <f>MID($D286,SUM($D$1:I$1),J$1)</f>
        <v xml:space="preserve">                </v>
      </c>
      <c r="K286" s="14" t="str">
        <f>MID($D286,SUM($D$1:J$1),K$1)</f>
        <v>80</v>
      </c>
      <c r="L286" s="14" t="str">
        <f>MID($D286,SUM($D$1:K$1),L$1)</f>
        <v>00000000099999999999</v>
      </c>
      <c r="M286" s="14" t="str">
        <f>MID($D286,SUM($D$1:L$1),M$1)</f>
        <v xml:space="preserve">                        Prueba</v>
      </c>
      <c r="N286" s="14" t="str">
        <f>MID($D286,SUM($D$1:M$1),N$1)</f>
        <v>000000000123200</v>
      </c>
      <c r="O286" s="14" t="str">
        <f>MID($D286,SUM($D$1:N$1),O$1)</f>
        <v>000000000002200</v>
      </c>
      <c r="P286" s="29" t="str">
        <f>MID($D286,SUM($D$1:O$1),P$1)</f>
        <v>000000000000000</v>
      </c>
      <c r="Q286" s="29" t="str">
        <f>MID($D286,SUM($D$1:P$1),Q$1)</f>
        <v>000000000000000</v>
      </c>
      <c r="R286" s="29" t="str">
        <f>MID($D286,SUM($D$1:Q$1),R$1)</f>
        <v>000000000000000</v>
      </c>
      <c r="S286" s="29" t="str">
        <f>MID($D286,SUM($D$1:R$1),S$1)</f>
        <v>000000000000000</v>
      </c>
      <c r="T286" s="14" t="str">
        <f>MID($D286,SUM($D$1:S$1),T$1)</f>
        <v>000000000000000</v>
      </c>
      <c r="U286" s="29" t="str">
        <f>MID($D286,SUM($D$1:T$1),U$1)</f>
        <v>000000000000000</v>
      </c>
      <c r="V286" s="14" t="str">
        <f>MID($D286,SUM($D$1:U$1),V$1)</f>
        <v>PES</v>
      </c>
      <c r="W286" s="14" t="str">
        <f>MID($D286,SUM($D$1:V$1),W$1)</f>
        <v>0001000000</v>
      </c>
      <c r="X286" s="14" t="str">
        <f>MID($D286,SUM($D$1:W$1),X$1)</f>
        <v>1</v>
      </c>
      <c r="Y286" s="14" t="str">
        <f>MID($D286,SUM($D$1:X$1),Y$1)</f>
        <v>0</v>
      </c>
      <c r="Z286" s="14" t="str">
        <f>MID($D286,SUM($D$1:Y$1),Z$1)</f>
        <v>000000000021000</v>
      </c>
      <c r="AA286" s="34" t="str">
        <f>MID($D286,SUM($D$1:Z$1),AA$1)</f>
        <v>000000000000000</v>
      </c>
      <c r="AB286" s="14" t="str">
        <f>MID($D286,SUM($D$1:AA$1),AB$1)</f>
        <v>00000000000</v>
      </c>
      <c r="AC286" s="14" t="str">
        <f>MID($D286,SUM($D$1:AB$1),AC$1)</f>
        <v xml:space="preserve">                              </v>
      </c>
      <c r="AD286" s="14" t="str">
        <f>MID($D286,SUM($D$1:AC$1),AD$1)</f>
        <v>000000000000000</v>
      </c>
      <c r="AE286" s="55"/>
      <c r="AF286" s="58" t="str">
        <f>IF(ISBLANK(AE286),TCOMP[[#This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86" s="38" t="str">
        <f>TCOMP[[#This Row],[TIPO5]]</f>
        <v>FC A</v>
      </c>
      <c r="AH286" s="38">
        <f>IF(LEFT(TCOMP[[#This Row],[PV2]],2)="NC",-TCOMP[[#This Row],[CRED FISC COMPUTABLE]]/100,TCOMP[[#This Row],[CRED FISC COMPUTABLE]]/100)</f>
        <v>210</v>
      </c>
      <c r="AI286" s="39">
        <f>IF(LEFT(TCOMP[[#This Row],[PV2]],2)="NC",-TCOMP[[#This Row],[TOTAL]]/100,TCOMP[[#This Row],[TOTAL]]/100)</f>
        <v>1232</v>
      </c>
    </row>
    <row r="287" spans="1:35" x14ac:dyDescent="0.2">
      <c r="A287" s="48">
        <v>283</v>
      </c>
      <c r="B287" s="19">
        <f>IF(COUNTIF(ERROR1[NUM],TCOMP[[#This Row],[UBIC]])&gt;0,1,0)+IF(COUNTIF(ERROR3[NUM],TCOMP[[#This Row],[UBIC]])&gt;0,1,0)*10</f>
        <v>0</v>
      </c>
      <c r="C287" s="19">
        <f>COUNTIFS(TALIC[TIPO2],TCOMP[[#This Row],[TIPO4]],TALIC[PV],TCOMP[[#This Row],[PV]],TALIC[NUM],TCOMP[[#This Row],[NUM]],TALIC[IDENT VEND],TCOMP[[#This Row],[DOC o CUIT]],TALIC[ERR],"&gt;1")</f>
        <v>0</v>
      </c>
      <c r="D287" s="42" t="s">
        <v>1528</v>
      </c>
      <c r="E287" s="14" t="str">
        <f>MID($D287,SUM($D$1:D$1),E$1)</f>
        <v>20200514</v>
      </c>
      <c r="F287" s="14" t="str">
        <f>MID($D287,SUM($D$1:E$1),F$1)</f>
        <v>001</v>
      </c>
      <c r="G287" s="25" t="str">
        <f>VLOOKUP(TCOMP[[#This Row],[TIPO4]],TIPOFACT[],3,0)</f>
        <v>FC A</v>
      </c>
      <c r="H287" s="14" t="str">
        <f>MID($D287,SUM($D$1:F$1),H$1)</f>
        <v>00001</v>
      </c>
      <c r="I287" s="14" t="str">
        <f>MID($D287,SUM($D$1:H$1),I$1)</f>
        <v>00000000000000999999</v>
      </c>
      <c r="J287" s="14" t="str">
        <f>MID($D287,SUM($D$1:I$1),J$1)</f>
        <v xml:space="preserve">                </v>
      </c>
      <c r="K287" s="14" t="str">
        <f>MID($D287,SUM($D$1:J$1),K$1)</f>
        <v>80</v>
      </c>
      <c r="L287" s="14" t="str">
        <f>MID($D287,SUM($D$1:K$1),L$1)</f>
        <v>00000000099999999999</v>
      </c>
      <c r="M287" s="14" t="str">
        <f>MID($D287,SUM($D$1:L$1),M$1)</f>
        <v xml:space="preserve">                        Prueba</v>
      </c>
      <c r="N287" s="14" t="str">
        <f>MID($D287,SUM($D$1:M$1),N$1)</f>
        <v>000000000123200</v>
      </c>
      <c r="O287" s="14" t="str">
        <f>MID($D287,SUM($D$1:N$1),O$1)</f>
        <v>000000000002200</v>
      </c>
      <c r="P287" s="29" t="str">
        <f>MID($D287,SUM($D$1:O$1),P$1)</f>
        <v>000000000000000</v>
      </c>
      <c r="Q287" s="29" t="str">
        <f>MID($D287,SUM($D$1:P$1),Q$1)</f>
        <v>000000000000000</v>
      </c>
      <c r="R287" s="29" t="str">
        <f>MID($D287,SUM($D$1:Q$1),R$1)</f>
        <v>000000000000000</v>
      </c>
      <c r="S287" s="29" t="str">
        <f>MID($D287,SUM($D$1:R$1),S$1)</f>
        <v>000000000000000</v>
      </c>
      <c r="T287" s="14" t="str">
        <f>MID($D287,SUM($D$1:S$1),T$1)</f>
        <v>000000000000000</v>
      </c>
      <c r="U287" s="29" t="str">
        <f>MID($D287,SUM($D$1:T$1),U$1)</f>
        <v>000000000000000</v>
      </c>
      <c r="V287" s="14" t="str">
        <f>MID($D287,SUM($D$1:U$1),V$1)</f>
        <v>PES</v>
      </c>
      <c r="W287" s="14" t="str">
        <f>MID($D287,SUM($D$1:V$1),W$1)</f>
        <v>0001000000</v>
      </c>
      <c r="X287" s="14" t="str">
        <f>MID($D287,SUM($D$1:W$1),X$1)</f>
        <v>1</v>
      </c>
      <c r="Y287" s="14" t="str">
        <f>MID($D287,SUM($D$1:X$1),Y$1)</f>
        <v>0</v>
      </c>
      <c r="Z287" s="14" t="str">
        <f>MID($D287,SUM($D$1:Y$1),Z$1)</f>
        <v>000000000021000</v>
      </c>
      <c r="AA287" s="34" t="str">
        <f>MID($D287,SUM($D$1:Z$1),AA$1)</f>
        <v>000000000000000</v>
      </c>
      <c r="AB287" s="14" t="str">
        <f>MID($D287,SUM($D$1:AA$1),AB$1)</f>
        <v>00000000000</v>
      </c>
      <c r="AC287" s="14" t="str">
        <f>MID($D287,SUM($D$1:AB$1),AC$1)</f>
        <v xml:space="preserve">                              </v>
      </c>
      <c r="AD287" s="14" t="str">
        <f>MID($D287,SUM($D$1:AC$1),AD$1)</f>
        <v>000000000000000</v>
      </c>
      <c r="AE287" s="55"/>
      <c r="AF287" s="58" t="str">
        <f>IF(ISBLANK(AE287),TCOMP[[#This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87" s="38" t="str">
        <f>TCOMP[[#This Row],[TIPO5]]</f>
        <v>FC A</v>
      </c>
      <c r="AH287" s="38">
        <f>IF(LEFT(TCOMP[[#This Row],[PV2]],2)="NC",-TCOMP[[#This Row],[CRED FISC COMPUTABLE]]/100,TCOMP[[#This Row],[CRED FISC COMPUTABLE]]/100)</f>
        <v>210</v>
      </c>
      <c r="AI287" s="39">
        <f>IF(LEFT(TCOMP[[#This Row],[PV2]],2)="NC",-TCOMP[[#This Row],[TOTAL]]/100,TCOMP[[#This Row],[TOTAL]]/100)</f>
        <v>1232</v>
      </c>
    </row>
    <row r="288" spans="1:35" x14ac:dyDescent="0.2">
      <c r="A288" s="48">
        <v>284</v>
      </c>
      <c r="B288" s="19">
        <f>IF(COUNTIF(ERROR1[NUM],TCOMP[[#This Row],[UBIC]])&gt;0,1,0)+IF(COUNTIF(ERROR3[NUM],TCOMP[[#This Row],[UBIC]])&gt;0,1,0)*10</f>
        <v>0</v>
      </c>
      <c r="C288" s="19">
        <f>COUNTIFS(TALIC[TIPO2],TCOMP[[#This Row],[TIPO4]],TALIC[PV],TCOMP[[#This Row],[PV]],TALIC[NUM],TCOMP[[#This Row],[NUM]],TALIC[IDENT VEND],TCOMP[[#This Row],[DOC o CUIT]],TALIC[ERR],"&gt;1")</f>
        <v>0</v>
      </c>
      <c r="D288" s="42" t="s">
        <v>1528</v>
      </c>
      <c r="E288" s="14" t="str">
        <f>MID($D288,SUM($D$1:D$1),E$1)</f>
        <v>20200514</v>
      </c>
      <c r="F288" s="14" t="str">
        <f>MID($D288,SUM($D$1:E$1),F$1)</f>
        <v>001</v>
      </c>
      <c r="G288" s="25" t="str">
        <f>VLOOKUP(TCOMP[[#This Row],[TIPO4]],TIPOFACT[],3,0)</f>
        <v>FC A</v>
      </c>
      <c r="H288" s="14" t="str">
        <f>MID($D288,SUM($D$1:F$1),H$1)</f>
        <v>00001</v>
      </c>
      <c r="I288" s="14" t="str">
        <f>MID($D288,SUM($D$1:H$1),I$1)</f>
        <v>00000000000000999999</v>
      </c>
      <c r="J288" s="14" t="str">
        <f>MID($D288,SUM($D$1:I$1),J$1)</f>
        <v xml:space="preserve">                </v>
      </c>
      <c r="K288" s="14" t="str">
        <f>MID($D288,SUM($D$1:J$1),K$1)</f>
        <v>80</v>
      </c>
      <c r="L288" s="14" t="str">
        <f>MID($D288,SUM($D$1:K$1),L$1)</f>
        <v>00000000099999999999</v>
      </c>
      <c r="M288" s="14" t="str">
        <f>MID($D288,SUM($D$1:L$1),M$1)</f>
        <v xml:space="preserve">                        Prueba</v>
      </c>
      <c r="N288" s="14" t="str">
        <f>MID($D288,SUM($D$1:M$1),N$1)</f>
        <v>000000000123200</v>
      </c>
      <c r="O288" s="14" t="str">
        <f>MID($D288,SUM($D$1:N$1),O$1)</f>
        <v>000000000002200</v>
      </c>
      <c r="P288" s="29" t="str">
        <f>MID($D288,SUM($D$1:O$1),P$1)</f>
        <v>000000000000000</v>
      </c>
      <c r="Q288" s="29" t="str">
        <f>MID($D288,SUM($D$1:P$1),Q$1)</f>
        <v>000000000000000</v>
      </c>
      <c r="R288" s="29" t="str">
        <f>MID($D288,SUM($D$1:Q$1),R$1)</f>
        <v>000000000000000</v>
      </c>
      <c r="S288" s="29" t="str">
        <f>MID($D288,SUM($D$1:R$1),S$1)</f>
        <v>000000000000000</v>
      </c>
      <c r="T288" s="14" t="str">
        <f>MID($D288,SUM($D$1:S$1),T$1)</f>
        <v>000000000000000</v>
      </c>
      <c r="U288" s="29" t="str">
        <f>MID($D288,SUM($D$1:T$1),U$1)</f>
        <v>000000000000000</v>
      </c>
      <c r="V288" s="14" t="str">
        <f>MID($D288,SUM($D$1:U$1),V$1)</f>
        <v>PES</v>
      </c>
      <c r="W288" s="14" t="str">
        <f>MID($D288,SUM($D$1:V$1),W$1)</f>
        <v>0001000000</v>
      </c>
      <c r="X288" s="14" t="str">
        <f>MID($D288,SUM($D$1:W$1),X$1)</f>
        <v>1</v>
      </c>
      <c r="Y288" s="14" t="str">
        <f>MID($D288,SUM($D$1:X$1),Y$1)</f>
        <v>0</v>
      </c>
      <c r="Z288" s="14" t="str">
        <f>MID($D288,SUM($D$1:Y$1),Z$1)</f>
        <v>000000000021000</v>
      </c>
      <c r="AA288" s="34" t="str">
        <f>MID($D288,SUM($D$1:Z$1),AA$1)</f>
        <v>000000000000000</v>
      </c>
      <c r="AB288" s="14" t="str">
        <f>MID($D288,SUM($D$1:AA$1),AB$1)</f>
        <v>00000000000</v>
      </c>
      <c r="AC288" s="14" t="str">
        <f>MID($D288,SUM($D$1:AB$1),AC$1)</f>
        <v xml:space="preserve">                              </v>
      </c>
      <c r="AD288" s="14" t="str">
        <f>MID($D288,SUM($D$1:AC$1),AD$1)</f>
        <v>000000000000000</v>
      </c>
      <c r="AE288" s="55"/>
      <c r="AF288" s="58" t="str">
        <f>IF(ISBLANK(AE288),TCOMP[[#This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88" s="38" t="str">
        <f>TCOMP[[#This Row],[TIPO5]]</f>
        <v>FC A</v>
      </c>
      <c r="AH288" s="38">
        <f>IF(LEFT(TCOMP[[#This Row],[PV2]],2)="NC",-TCOMP[[#This Row],[CRED FISC COMPUTABLE]]/100,TCOMP[[#This Row],[CRED FISC COMPUTABLE]]/100)</f>
        <v>210</v>
      </c>
      <c r="AI288" s="39">
        <f>IF(LEFT(TCOMP[[#This Row],[PV2]],2)="NC",-TCOMP[[#This Row],[TOTAL]]/100,TCOMP[[#This Row],[TOTAL]]/100)</f>
        <v>1232</v>
      </c>
    </row>
    <row r="289" spans="1:35" x14ac:dyDescent="0.2">
      <c r="A289" s="48">
        <v>285</v>
      </c>
      <c r="B289" s="19">
        <f>IF(COUNTIF(ERROR1[NUM],TCOMP[[#This Row],[UBIC]])&gt;0,1,0)+IF(COUNTIF(ERROR3[NUM],TCOMP[[#This Row],[UBIC]])&gt;0,1,0)*10</f>
        <v>0</v>
      </c>
      <c r="C289" s="19">
        <f>COUNTIFS(TALIC[TIPO2],TCOMP[[#This Row],[TIPO4]],TALIC[PV],TCOMP[[#This Row],[PV]],TALIC[NUM],TCOMP[[#This Row],[NUM]],TALIC[IDENT VEND],TCOMP[[#This Row],[DOC o CUIT]],TALIC[ERR],"&gt;1")</f>
        <v>0</v>
      </c>
      <c r="D289" s="42" t="s">
        <v>1528</v>
      </c>
      <c r="E289" s="14" t="str">
        <f>MID($D289,SUM($D$1:D$1),E$1)</f>
        <v>20200514</v>
      </c>
      <c r="F289" s="14" t="str">
        <f>MID($D289,SUM($D$1:E$1),F$1)</f>
        <v>001</v>
      </c>
      <c r="G289" s="25" t="str">
        <f>VLOOKUP(TCOMP[[#This Row],[TIPO4]],TIPOFACT[],3,0)</f>
        <v>FC A</v>
      </c>
      <c r="H289" s="14" t="str">
        <f>MID($D289,SUM($D$1:F$1),H$1)</f>
        <v>00001</v>
      </c>
      <c r="I289" s="14" t="str">
        <f>MID($D289,SUM($D$1:H$1),I$1)</f>
        <v>00000000000000999999</v>
      </c>
      <c r="J289" s="14" t="str">
        <f>MID($D289,SUM($D$1:I$1),J$1)</f>
        <v xml:space="preserve">                </v>
      </c>
      <c r="K289" s="14" t="str">
        <f>MID($D289,SUM($D$1:J$1),K$1)</f>
        <v>80</v>
      </c>
      <c r="L289" s="14" t="str">
        <f>MID($D289,SUM($D$1:K$1),L$1)</f>
        <v>00000000099999999999</v>
      </c>
      <c r="M289" s="14" t="str">
        <f>MID($D289,SUM($D$1:L$1),M$1)</f>
        <v xml:space="preserve">                        Prueba</v>
      </c>
      <c r="N289" s="14" t="str">
        <f>MID($D289,SUM($D$1:M$1),N$1)</f>
        <v>000000000123200</v>
      </c>
      <c r="O289" s="14" t="str">
        <f>MID($D289,SUM($D$1:N$1),O$1)</f>
        <v>000000000002200</v>
      </c>
      <c r="P289" s="29" t="str">
        <f>MID($D289,SUM($D$1:O$1),P$1)</f>
        <v>000000000000000</v>
      </c>
      <c r="Q289" s="29" t="str">
        <f>MID($D289,SUM($D$1:P$1),Q$1)</f>
        <v>000000000000000</v>
      </c>
      <c r="R289" s="29" t="str">
        <f>MID($D289,SUM($D$1:Q$1),R$1)</f>
        <v>000000000000000</v>
      </c>
      <c r="S289" s="29" t="str">
        <f>MID($D289,SUM($D$1:R$1),S$1)</f>
        <v>000000000000000</v>
      </c>
      <c r="T289" s="14" t="str">
        <f>MID($D289,SUM($D$1:S$1),T$1)</f>
        <v>000000000000000</v>
      </c>
      <c r="U289" s="29" t="str">
        <f>MID($D289,SUM($D$1:T$1),U$1)</f>
        <v>000000000000000</v>
      </c>
      <c r="V289" s="14" t="str">
        <f>MID($D289,SUM($D$1:U$1),V$1)</f>
        <v>PES</v>
      </c>
      <c r="W289" s="14" t="str">
        <f>MID($D289,SUM($D$1:V$1),W$1)</f>
        <v>0001000000</v>
      </c>
      <c r="X289" s="14" t="str">
        <f>MID($D289,SUM($D$1:W$1),X$1)</f>
        <v>1</v>
      </c>
      <c r="Y289" s="14" t="str">
        <f>MID($D289,SUM($D$1:X$1),Y$1)</f>
        <v>0</v>
      </c>
      <c r="Z289" s="14" t="str">
        <f>MID($D289,SUM($D$1:Y$1),Z$1)</f>
        <v>000000000021000</v>
      </c>
      <c r="AA289" s="34" t="str">
        <f>MID($D289,SUM($D$1:Z$1),AA$1)</f>
        <v>000000000000000</v>
      </c>
      <c r="AB289" s="14" t="str">
        <f>MID($D289,SUM($D$1:AA$1),AB$1)</f>
        <v>00000000000</v>
      </c>
      <c r="AC289" s="14" t="str">
        <f>MID($D289,SUM($D$1:AB$1),AC$1)</f>
        <v xml:space="preserve">                              </v>
      </c>
      <c r="AD289" s="14" t="str">
        <f>MID($D289,SUM($D$1:AC$1),AD$1)</f>
        <v>000000000000000</v>
      </c>
      <c r="AE289" s="55"/>
      <c r="AF289" s="58" t="str">
        <f>IF(ISBLANK(AE289),TCOMP[[#This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89" s="38" t="str">
        <f>TCOMP[[#This Row],[TIPO5]]</f>
        <v>FC A</v>
      </c>
      <c r="AH289" s="38">
        <f>IF(LEFT(TCOMP[[#This Row],[PV2]],2)="NC",-TCOMP[[#This Row],[CRED FISC COMPUTABLE]]/100,TCOMP[[#This Row],[CRED FISC COMPUTABLE]]/100)</f>
        <v>210</v>
      </c>
      <c r="AI289" s="39">
        <f>IF(LEFT(TCOMP[[#This Row],[PV2]],2)="NC",-TCOMP[[#This Row],[TOTAL]]/100,TCOMP[[#This Row],[TOTAL]]/100)</f>
        <v>1232</v>
      </c>
    </row>
    <row r="290" spans="1:35" x14ac:dyDescent="0.2">
      <c r="A290" s="48">
        <v>286</v>
      </c>
      <c r="B290" s="19">
        <f>IF(COUNTIF(ERROR1[NUM],TCOMP[[#This Row],[UBIC]])&gt;0,1,0)+IF(COUNTIF(ERROR3[NUM],TCOMP[[#This Row],[UBIC]])&gt;0,1,0)*10</f>
        <v>0</v>
      </c>
      <c r="C290" s="19">
        <f>COUNTIFS(TALIC[TIPO2],TCOMP[[#This Row],[TIPO4]],TALIC[PV],TCOMP[[#This Row],[PV]],TALIC[NUM],TCOMP[[#This Row],[NUM]],TALIC[IDENT VEND],TCOMP[[#This Row],[DOC o CUIT]],TALIC[ERR],"&gt;1")</f>
        <v>0</v>
      </c>
      <c r="D290" s="42" t="s">
        <v>1528</v>
      </c>
      <c r="E290" s="14" t="str">
        <f>MID($D290,SUM($D$1:D$1),E$1)</f>
        <v>20200514</v>
      </c>
      <c r="F290" s="14" t="str">
        <f>MID($D290,SUM($D$1:E$1),F$1)</f>
        <v>001</v>
      </c>
      <c r="G290" s="25" t="str">
        <f>VLOOKUP(TCOMP[[#This Row],[TIPO4]],TIPOFACT[],3,0)</f>
        <v>FC A</v>
      </c>
      <c r="H290" s="14" t="str">
        <f>MID($D290,SUM($D$1:F$1),H$1)</f>
        <v>00001</v>
      </c>
      <c r="I290" s="14" t="str">
        <f>MID($D290,SUM($D$1:H$1),I$1)</f>
        <v>00000000000000999999</v>
      </c>
      <c r="J290" s="14" t="str">
        <f>MID($D290,SUM($D$1:I$1),J$1)</f>
        <v xml:space="preserve">                </v>
      </c>
      <c r="K290" s="14" t="str">
        <f>MID($D290,SUM($D$1:J$1),K$1)</f>
        <v>80</v>
      </c>
      <c r="L290" s="14" t="str">
        <f>MID($D290,SUM($D$1:K$1),L$1)</f>
        <v>00000000099999999999</v>
      </c>
      <c r="M290" s="14" t="str">
        <f>MID($D290,SUM($D$1:L$1),M$1)</f>
        <v xml:space="preserve">                        Prueba</v>
      </c>
      <c r="N290" s="14" t="str">
        <f>MID($D290,SUM($D$1:M$1),N$1)</f>
        <v>000000000123200</v>
      </c>
      <c r="O290" s="14" t="str">
        <f>MID($D290,SUM($D$1:N$1),O$1)</f>
        <v>000000000002200</v>
      </c>
      <c r="P290" s="29" t="str">
        <f>MID($D290,SUM($D$1:O$1),P$1)</f>
        <v>000000000000000</v>
      </c>
      <c r="Q290" s="29" t="str">
        <f>MID($D290,SUM($D$1:P$1),Q$1)</f>
        <v>000000000000000</v>
      </c>
      <c r="R290" s="29" t="str">
        <f>MID($D290,SUM($D$1:Q$1),R$1)</f>
        <v>000000000000000</v>
      </c>
      <c r="S290" s="29" t="str">
        <f>MID($D290,SUM($D$1:R$1),S$1)</f>
        <v>000000000000000</v>
      </c>
      <c r="T290" s="14" t="str">
        <f>MID($D290,SUM($D$1:S$1),T$1)</f>
        <v>000000000000000</v>
      </c>
      <c r="U290" s="29" t="str">
        <f>MID($D290,SUM($D$1:T$1),U$1)</f>
        <v>000000000000000</v>
      </c>
      <c r="V290" s="14" t="str">
        <f>MID($D290,SUM($D$1:U$1),V$1)</f>
        <v>PES</v>
      </c>
      <c r="W290" s="14" t="str">
        <f>MID($D290,SUM($D$1:V$1),W$1)</f>
        <v>0001000000</v>
      </c>
      <c r="X290" s="14" t="str">
        <f>MID($D290,SUM($D$1:W$1),X$1)</f>
        <v>1</v>
      </c>
      <c r="Y290" s="14" t="str">
        <f>MID($D290,SUM($D$1:X$1),Y$1)</f>
        <v>0</v>
      </c>
      <c r="Z290" s="14" t="str">
        <f>MID($D290,SUM($D$1:Y$1),Z$1)</f>
        <v>000000000021000</v>
      </c>
      <c r="AA290" s="34" t="str">
        <f>MID($D290,SUM($D$1:Z$1),AA$1)</f>
        <v>000000000000000</v>
      </c>
      <c r="AB290" s="14" t="str">
        <f>MID($D290,SUM($D$1:AA$1),AB$1)</f>
        <v>00000000000</v>
      </c>
      <c r="AC290" s="14" t="str">
        <f>MID($D290,SUM($D$1:AB$1),AC$1)</f>
        <v xml:space="preserve">                              </v>
      </c>
      <c r="AD290" s="14" t="str">
        <f>MID($D290,SUM($D$1:AC$1),AD$1)</f>
        <v>000000000000000</v>
      </c>
      <c r="AE290" s="55"/>
      <c r="AF290" s="58" t="str">
        <f>IF(ISBLANK(AE290),TCOMP[[#This Row],[TXT]],TCOMP[[#This Row],[FECHA3]]&amp;TCOMP[[#This Row],[TIPO4]]&amp;TCOMP[[#This Row],[PV]]&amp;TCOMP[[#This Row],[NUM]]&amp;TCOMP[[#This Row],[NUM DESPACHO]]&amp;TCOMP[[#This Row],[COD DOC]]&amp;TCOMP[[#This Row],[DOC o CUIT]]&amp;TCOMP[[#This Row],[APELL Y NOMB]]&amp;TCOMP[[#This Row],[TOTAL]]&amp;TCOMP[[#This Row],[NO GRAV]]&amp;TCOMP[[#This Row],[EXENTO]]&amp;TCOMP[[#This Row],[PERC IVA]]&amp;TCOMP[[#This Row],[IMP NAC]]&amp;TCOMP[[#This Row],[IIBB]]&amp;TCOMP[[#This Row],[IMP MUN]]&amp;TCOMP[[#This Row],[IMP INT]]&amp;TCOMP[[#This Row],[MON]]&amp;TCOMP[[#This Row],[TC]]&amp;TCOMP[[#This Row],[CANT ALIC]]&amp;TCOMP[[#This Row],[COD OPE]]&amp;TCOMP[[#This Row],[CRED FISC COMPUTABLE]]&amp;TCOMP[[#This Row],[OTROS TRIB]]&amp;TCOMP[[#This Row],[CUIT EMISOR/CORREDOR]]&amp;TCOMP[[#This Row],[Den EMI/CORR]]&amp;TCOMP[[#This Row],[IVA COMIS]])</f>
        <v>202005140010000100000000000000999999                8000000000099999999999                        Prueba000000000123200000000000002200000000000000000000000000000000000000000000000000000000000000000000000000000000000000000000PES00010000001000000000002100000000000000000000000000000                              000000000000000</v>
      </c>
      <c r="AG290" s="38" t="str">
        <f>TCOMP[[#This Row],[TIPO5]]</f>
        <v>FC A</v>
      </c>
      <c r="AH290" s="38">
        <f>IF(LEFT(TCOMP[[#This Row],[PV2]],2)="NC",-TCOMP[[#This Row],[CRED FISC COMPUTABLE]]/100,TCOMP[[#This Row],[CRED FISC COMPUTABLE]]/100)</f>
        <v>210</v>
      </c>
      <c r="AI290" s="39">
        <f>IF(LEFT(TCOMP[[#This Row],[PV2]],2)="NC",-TCOMP[[#This Row],[TOTAL]]/100,TCOMP[[#This Row],[TOTAL]]/100)</f>
        <v>1232</v>
      </c>
    </row>
  </sheetData>
  <phoneticPr fontId="0" type="noConversion"/>
  <pageMargins left="0.75" right="0.75" top="1" bottom="1" header="0" footer="0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5"/>
  <sheetViews>
    <sheetView workbookViewId="0">
      <selection activeCell="E20" sqref="E20"/>
    </sheetView>
  </sheetViews>
  <sheetFormatPr baseColWidth="10" defaultRowHeight="12.75" x14ac:dyDescent="0.2"/>
  <cols>
    <col min="1" max="1" width="5.85546875" style="49" customWidth="1"/>
    <col min="2" max="2" width="5.85546875" style="11" customWidth="1"/>
    <col min="3" max="3" width="11.42578125" style="2"/>
    <col min="4" max="4" width="4.42578125" customWidth="1"/>
    <col min="5" max="5" width="6.28515625" customWidth="1"/>
    <col min="6" max="6" width="5.7109375" customWidth="1"/>
    <col min="7" max="7" width="21.42578125" bestFit="1" customWidth="1"/>
    <col min="8" max="8" width="3.42578125" customWidth="1"/>
    <col min="9" max="9" width="21.28515625" customWidth="1"/>
    <col min="10" max="10" width="16.140625" bestFit="1" customWidth="1"/>
    <col min="11" max="11" width="5.5703125" customWidth="1"/>
    <col min="12" max="12" width="16.140625" bestFit="1" customWidth="1"/>
    <col min="13" max="13" width="4.85546875" style="51" customWidth="1"/>
    <col min="14" max="14" width="22.140625" style="56" customWidth="1"/>
    <col min="17" max="17" width="11.42578125" style="35"/>
  </cols>
  <sheetData>
    <row r="1" spans="1:17" x14ac:dyDescent="0.2">
      <c r="C1" s="4">
        <v>1</v>
      </c>
      <c r="D1">
        <v>3</v>
      </c>
      <c r="F1">
        <v>5</v>
      </c>
      <c r="G1">
        <v>20</v>
      </c>
      <c r="H1">
        <v>2</v>
      </c>
      <c r="I1">
        <v>20</v>
      </c>
      <c r="J1">
        <v>15</v>
      </c>
      <c r="K1">
        <v>4</v>
      </c>
      <c r="L1">
        <v>15</v>
      </c>
    </row>
    <row r="3" spans="1:17" x14ac:dyDescent="0.2">
      <c r="A3" s="50" t="s">
        <v>27</v>
      </c>
      <c r="B3" s="17" t="s">
        <v>48</v>
      </c>
      <c r="C3" s="3" t="s">
        <v>2</v>
      </c>
      <c r="D3" s="6" t="s">
        <v>8</v>
      </c>
      <c r="E3" s="6" t="s">
        <v>1485</v>
      </c>
      <c r="F3" s="6" t="s">
        <v>3</v>
      </c>
      <c r="G3" s="6" t="s">
        <v>4</v>
      </c>
      <c r="H3" s="6" t="s">
        <v>40</v>
      </c>
      <c r="I3" s="6" t="s">
        <v>41</v>
      </c>
      <c r="J3" s="6" t="s">
        <v>5</v>
      </c>
      <c r="K3" s="6" t="s">
        <v>6</v>
      </c>
      <c r="L3" s="6" t="s">
        <v>9</v>
      </c>
      <c r="M3" s="52" t="s">
        <v>7</v>
      </c>
      <c r="N3" s="59" t="s">
        <v>1564</v>
      </c>
      <c r="O3" s="28" t="s">
        <v>1488</v>
      </c>
      <c r="P3" s="28" t="s">
        <v>1489</v>
      </c>
      <c r="Q3" s="37" t="s">
        <v>39</v>
      </c>
    </row>
    <row r="4" spans="1:17" x14ac:dyDescent="0.2">
      <c r="A4" s="50">
        <v>1</v>
      </c>
      <c r="B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4" s="42" t="s">
        <v>1529</v>
      </c>
      <c r="D4" s="14" t="str">
        <f>MID($C4,SUM($C$1:C$1),D$1)</f>
        <v>001</v>
      </c>
      <c r="E4" s="25" t="str">
        <f>VLOOKUP(TALIC[[#This Row],[TIPO2]],TIPOFACT[],3,0)</f>
        <v>FC A</v>
      </c>
      <c r="F4" s="14" t="str">
        <f>MID($C4,SUM($C$1:D$1),F$1)</f>
        <v>00001</v>
      </c>
      <c r="G4" s="14" t="str">
        <f>MID($C4,SUM($C$1:F$1),G$1)</f>
        <v>00000000000000999999</v>
      </c>
      <c r="H4" s="14" t="str">
        <f>MID($C4,SUM($C$1:G$1),H$1)</f>
        <v>80</v>
      </c>
      <c r="I4" s="14" t="str">
        <f>MID($C4,SUM($C$1:H$1),I$1)</f>
        <v>00000000099999999999</v>
      </c>
      <c r="J4" s="14" t="str">
        <f>MID($C4,SUM($C$1:I$1),J$1)</f>
        <v>000000000100000</v>
      </c>
      <c r="K4" s="14" t="str">
        <f>MID($C4,SUM($C$1:J$1),K$1)</f>
        <v>0005</v>
      </c>
      <c r="L4" s="14" t="str">
        <f>MID($C4,SUM($C$1:K$1),L$1)</f>
        <v>000000000021000</v>
      </c>
      <c r="M4" s="53"/>
      <c r="N4" s="56" t="str">
        <f>IF(ISBLANK(M4),C4,D4&amp;F4&amp;G4&amp;H4&amp;I4&amp;J4&amp;TALIC[[#This Row],[ALIC]]&amp;TALIC[[#This Row],[IVA3]])</f>
        <v>001000010000000000000099999980000000000999999999990000000001000000005000000000021000</v>
      </c>
      <c r="O4" s="36">
        <f>TALIC[[#This Row],[IVA3]]/100</f>
        <v>210</v>
      </c>
      <c r="P4" s="36">
        <f>VALUE(TALIC[[#This Row],[GRAV]])/100</f>
        <v>1000</v>
      </c>
      <c r="Q4" s="37">
        <f>+TALIC[[#This Row],[*IVA]]/TALIC[[#This Row],[G]]</f>
        <v>0.21</v>
      </c>
    </row>
    <row r="5" spans="1:17" x14ac:dyDescent="0.2">
      <c r="A5" s="50">
        <v>2</v>
      </c>
      <c r="B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5" s="42" t="s">
        <v>1529</v>
      </c>
      <c r="D5" s="14" t="str">
        <f>MID($C5,SUM($C$1:C$1),D$1)</f>
        <v>001</v>
      </c>
      <c r="E5" s="25" t="str">
        <f>VLOOKUP(TALIC[[#This Row],[TIPO2]],TIPOFACT[],3,0)</f>
        <v>FC A</v>
      </c>
      <c r="F5" s="14" t="str">
        <f>MID($C5,SUM($C$1:D$1),F$1)</f>
        <v>00001</v>
      </c>
      <c r="G5" s="14" t="str">
        <f>MID($C5,SUM($C$1:F$1),G$1)</f>
        <v>00000000000000999999</v>
      </c>
      <c r="H5" s="14" t="str">
        <f>MID($C5,SUM($C$1:G$1),H$1)</f>
        <v>80</v>
      </c>
      <c r="I5" s="14" t="str">
        <f>MID($C5,SUM($C$1:H$1),I$1)</f>
        <v>00000000099999999999</v>
      </c>
      <c r="J5" s="14" t="str">
        <f>MID($C5,SUM($C$1:I$1),J$1)</f>
        <v>000000000100000</v>
      </c>
      <c r="K5" s="14" t="str">
        <f>MID($C5,SUM($C$1:J$1),K$1)</f>
        <v>0005</v>
      </c>
      <c r="L5" s="14" t="str">
        <f>MID($C5,SUM($C$1:K$1),L$1)</f>
        <v>000000000021000</v>
      </c>
      <c r="M5" s="53"/>
      <c r="N5" s="56" t="str">
        <f>IF(ISBLANK(M5),C5,D5&amp;F5&amp;G5&amp;H5&amp;I5&amp;J5&amp;TALIC[[#This Row],[ALIC]]&amp;TALIC[[#This Row],[IVA3]])</f>
        <v>001000010000000000000099999980000000000999999999990000000001000000005000000000021000</v>
      </c>
      <c r="O5" s="36">
        <f>TALIC[[#This Row],[IVA3]]/100</f>
        <v>210</v>
      </c>
      <c r="P5" s="36">
        <f>VALUE(TALIC[[#This Row],[GRAV]])/100</f>
        <v>1000</v>
      </c>
      <c r="Q5" s="37">
        <f>+TALIC[[#This Row],[*IVA]]/TALIC[[#This Row],[G]]</f>
        <v>0.21</v>
      </c>
    </row>
    <row r="6" spans="1:17" x14ac:dyDescent="0.2">
      <c r="A6" s="50">
        <v>3</v>
      </c>
      <c r="B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6" s="42" t="s">
        <v>1529</v>
      </c>
      <c r="D6" s="14" t="str">
        <f>MID($C6,SUM($C$1:C$1),D$1)</f>
        <v>001</v>
      </c>
      <c r="E6" s="25" t="str">
        <f>VLOOKUP(TALIC[[#This Row],[TIPO2]],TIPOFACT[],3,0)</f>
        <v>FC A</v>
      </c>
      <c r="F6" s="14" t="str">
        <f>MID($C6,SUM($C$1:D$1),F$1)</f>
        <v>00001</v>
      </c>
      <c r="G6" s="14" t="str">
        <f>MID($C6,SUM($C$1:F$1),G$1)</f>
        <v>00000000000000999999</v>
      </c>
      <c r="H6" s="14" t="str">
        <f>MID($C6,SUM($C$1:G$1),H$1)</f>
        <v>80</v>
      </c>
      <c r="I6" s="14" t="str">
        <f>MID($C6,SUM($C$1:H$1),I$1)</f>
        <v>00000000099999999999</v>
      </c>
      <c r="J6" s="14" t="str">
        <f>MID($C6,SUM($C$1:I$1),J$1)</f>
        <v>000000000100000</v>
      </c>
      <c r="K6" s="14" t="str">
        <f>MID($C6,SUM($C$1:J$1),K$1)</f>
        <v>0005</v>
      </c>
      <c r="L6" s="14" t="str">
        <f>MID($C6,SUM($C$1:K$1),L$1)</f>
        <v>000000000021000</v>
      </c>
      <c r="M6" s="53"/>
      <c r="N6" s="56" t="str">
        <f>IF(ISBLANK(M6),C6,D6&amp;F6&amp;G6&amp;H6&amp;I6&amp;J6&amp;TALIC[[#This Row],[ALIC]]&amp;TALIC[[#This Row],[IVA3]])</f>
        <v>001000010000000000000099999980000000000999999999990000000001000000005000000000021000</v>
      </c>
      <c r="O6" s="36">
        <f>TALIC[[#This Row],[IVA3]]/100</f>
        <v>210</v>
      </c>
      <c r="P6" s="36">
        <f>VALUE(TALIC[[#This Row],[GRAV]])/100</f>
        <v>1000</v>
      </c>
      <c r="Q6" s="37">
        <f>+TALIC[[#This Row],[*IVA]]/TALIC[[#This Row],[G]]</f>
        <v>0.21</v>
      </c>
    </row>
    <row r="7" spans="1:17" x14ac:dyDescent="0.2">
      <c r="A7" s="50">
        <v>4</v>
      </c>
      <c r="B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7" s="42" t="s">
        <v>1529</v>
      </c>
      <c r="D7" s="14" t="str">
        <f>MID($C7,SUM($C$1:C$1),D$1)</f>
        <v>001</v>
      </c>
      <c r="E7" s="25" t="str">
        <f>VLOOKUP(TALIC[[#This Row],[TIPO2]],TIPOFACT[],3,0)</f>
        <v>FC A</v>
      </c>
      <c r="F7" s="14" t="str">
        <f>MID($C7,SUM($C$1:D$1),F$1)</f>
        <v>00001</v>
      </c>
      <c r="G7" s="14" t="str">
        <f>MID($C7,SUM($C$1:F$1),G$1)</f>
        <v>00000000000000999999</v>
      </c>
      <c r="H7" s="14" t="str">
        <f>MID($C7,SUM($C$1:G$1),H$1)</f>
        <v>80</v>
      </c>
      <c r="I7" s="14" t="str">
        <f>MID($C7,SUM($C$1:H$1),I$1)</f>
        <v>00000000099999999999</v>
      </c>
      <c r="J7" s="14" t="str">
        <f>MID($C7,SUM($C$1:I$1),J$1)</f>
        <v>000000000100000</v>
      </c>
      <c r="K7" s="14" t="str">
        <f>MID($C7,SUM($C$1:J$1),K$1)</f>
        <v>0005</v>
      </c>
      <c r="L7" s="14" t="str">
        <f>MID($C7,SUM($C$1:K$1),L$1)</f>
        <v>000000000021000</v>
      </c>
      <c r="M7" s="53"/>
      <c r="N7" s="56" t="str">
        <f>IF(ISBLANK(M7),C7,D7&amp;F7&amp;G7&amp;H7&amp;I7&amp;J7&amp;TALIC[[#This Row],[ALIC]]&amp;TALIC[[#This Row],[IVA3]])</f>
        <v>001000010000000000000099999980000000000999999999990000000001000000005000000000021000</v>
      </c>
      <c r="O7" s="36">
        <f>TALIC[[#This Row],[IVA3]]/100</f>
        <v>210</v>
      </c>
      <c r="P7" s="36">
        <f>VALUE(TALIC[[#This Row],[GRAV]])/100</f>
        <v>1000</v>
      </c>
      <c r="Q7" s="37">
        <f>+TALIC[[#This Row],[*IVA]]/TALIC[[#This Row],[G]]</f>
        <v>0.21</v>
      </c>
    </row>
    <row r="8" spans="1:17" x14ac:dyDescent="0.2">
      <c r="A8" s="50">
        <v>5</v>
      </c>
      <c r="B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8" s="42" t="s">
        <v>1529</v>
      </c>
      <c r="D8" s="14" t="str">
        <f>MID($C8,SUM($C$1:C$1),D$1)</f>
        <v>001</v>
      </c>
      <c r="E8" s="25" t="str">
        <f>VLOOKUP(TALIC[[#This Row],[TIPO2]],TIPOFACT[],3,0)</f>
        <v>FC A</v>
      </c>
      <c r="F8" s="14" t="str">
        <f>MID($C8,SUM($C$1:D$1),F$1)</f>
        <v>00001</v>
      </c>
      <c r="G8" s="14" t="str">
        <f>MID($C8,SUM($C$1:F$1),G$1)</f>
        <v>00000000000000999999</v>
      </c>
      <c r="H8" s="14" t="str">
        <f>MID($C8,SUM($C$1:G$1),H$1)</f>
        <v>80</v>
      </c>
      <c r="I8" s="14" t="str">
        <f>MID($C8,SUM($C$1:H$1),I$1)</f>
        <v>00000000099999999999</v>
      </c>
      <c r="J8" s="14" t="str">
        <f>MID($C8,SUM($C$1:I$1),J$1)</f>
        <v>000000000100000</v>
      </c>
      <c r="K8" s="14" t="str">
        <f>MID($C8,SUM($C$1:J$1),K$1)</f>
        <v>0005</v>
      </c>
      <c r="L8" s="14" t="str">
        <f>MID($C8,SUM($C$1:K$1),L$1)</f>
        <v>000000000021000</v>
      </c>
      <c r="M8" s="53"/>
      <c r="N8" s="56" t="str">
        <f>IF(ISBLANK(M8),C8,D8&amp;F8&amp;G8&amp;H8&amp;I8&amp;J8&amp;TALIC[[#This Row],[ALIC]]&amp;TALIC[[#This Row],[IVA3]])</f>
        <v>001000010000000000000099999980000000000999999999990000000001000000005000000000021000</v>
      </c>
      <c r="O8" s="36">
        <f>TALIC[[#This Row],[IVA3]]/100</f>
        <v>210</v>
      </c>
      <c r="P8" s="36">
        <f>VALUE(TALIC[[#This Row],[GRAV]])/100</f>
        <v>1000</v>
      </c>
      <c r="Q8" s="37">
        <f>+TALIC[[#This Row],[*IVA]]/TALIC[[#This Row],[G]]</f>
        <v>0.21</v>
      </c>
    </row>
    <row r="9" spans="1:17" x14ac:dyDescent="0.2">
      <c r="A9" s="50">
        <v>6</v>
      </c>
      <c r="B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9" s="42" t="s">
        <v>1529</v>
      </c>
      <c r="D9" s="14" t="str">
        <f>MID($C9,SUM($C$1:C$1),D$1)</f>
        <v>001</v>
      </c>
      <c r="E9" s="25" t="str">
        <f>VLOOKUP(TALIC[[#This Row],[TIPO2]],TIPOFACT[],3,0)</f>
        <v>FC A</v>
      </c>
      <c r="F9" s="14" t="str">
        <f>MID($C9,SUM($C$1:D$1),F$1)</f>
        <v>00001</v>
      </c>
      <c r="G9" s="14" t="str">
        <f>MID($C9,SUM($C$1:F$1),G$1)</f>
        <v>00000000000000999999</v>
      </c>
      <c r="H9" s="14" t="str">
        <f>MID($C9,SUM($C$1:G$1),H$1)</f>
        <v>80</v>
      </c>
      <c r="I9" s="14" t="str">
        <f>MID($C9,SUM($C$1:H$1),I$1)</f>
        <v>00000000099999999999</v>
      </c>
      <c r="J9" s="14" t="str">
        <f>MID($C9,SUM($C$1:I$1),J$1)</f>
        <v>000000000100000</v>
      </c>
      <c r="K9" s="14" t="str">
        <f>MID($C9,SUM($C$1:J$1),K$1)</f>
        <v>0005</v>
      </c>
      <c r="L9" s="14" t="str">
        <f>MID($C9,SUM($C$1:K$1),L$1)</f>
        <v>000000000021000</v>
      </c>
      <c r="M9" s="53"/>
      <c r="N9" s="56" t="str">
        <f>IF(ISBLANK(M9),C9,D9&amp;F9&amp;G9&amp;H9&amp;I9&amp;J9&amp;TALIC[[#This Row],[ALIC]]&amp;TALIC[[#This Row],[IVA3]])</f>
        <v>001000010000000000000099999980000000000999999999990000000001000000005000000000021000</v>
      </c>
      <c r="O9" s="36">
        <f>TALIC[[#This Row],[IVA3]]/100</f>
        <v>210</v>
      </c>
      <c r="P9" s="36">
        <f>VALUE(TALIC[[#This Row],[GRAV]])/100</f>
        <v>1000</v>
      </c>
      <c r="Q9" s="37">
        <f>+TALIC[[#This Row],[*IVA]]/TALIC[[#This Row],[G]]</f>
        <v>0.21</v>
      </c>
    </row>
    <row r="10" spans="1:17" x14ac:dyDescent="0.2">
      <c r="A10" s="50">
        <v>7</v>
      </c>
      <c r="B1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0" s="42" t="s">
        <v>1529</v>
      </c>
      <c r="D10" s="14" t="str">
        <f>MID($C10,SUM($C$1:C$1),D$1)</f>
        <v>001</v>
      </c>
      <c r="E10" s="25" t="str">
        <f>VLOOKUP(TALIC[[#This Row],[TIPO2]],TIPOFACT[],3,0)</f>
        <v>FC A</v>
      </c>
      <c r="F10" s="14" t="str">
        <f>MID($C10,SUM($C$1:D$1),F$1)</f>
        <v>00001</v>
      </c>
      <c r="G10" s="14" t="str">
        <f>MID($C10,SUM($C$1:F$1),G$1)</f>
        <v>00000000000000999999</v>
      </c>
      <c r="H10" s="14" t="str">
        <f>MID($C10,SUM($C$1:G$1),H$1)</f>
        <v>80</v>
      </c>
      <c r="I10" s="14" t="str">
        <f>MID($C10,SUM($C$1:H$1),I$1)</f>
        <v>00000000099999999999</v>
      </c>
      <c r="J10" s="14" t="str">
        <f>MID($C10,SUM($C$1:I$1),J$1)</f>
        <v>000000000100000</v>
      </c>
      <c r="K10" s="14" t="str">
        <f>MID($C10,SUM($C$1:J$1),K$1)</f>
        <v>0005</v>
      </c>
      <c r="L10" s="14" t="str">
        <f>MID($C10,SUM($C$1:K$1),L$1)</f>
        <v>000000000021000</v>
      </c>
      <c r="M10" s="53"/>
      <c r="N10" s="56" t="str">
        <f>IF(ISBLANK(M10),C10,D10&amp;F10&amp;G10&amp;H10&amp;I10&amp;J10&amp;TALIC[[#This Row],[ALIC]]&amp;TALIC[[#This Row],[IVA3]])</f>
        <v>001000010000000000000099999980000000000999999999990000000001000000005000000000021000</v>
      </c>
      <c r="O10" s="36">
        <f>TALIC[[#This Row],[IVA3]]/100</f>
        <v>210</v>
      </c>
      <c r="P10" s="36">
        <f>VALUE(TALIC[[#This Row],[GRAV]])/100</f>
        <v>1000</v>
      </c>
      <c r="Q10" s="37">
        <f>+TALIC[[#This Row],[*IVA]]/TALIC[[#This Row],[G]]</f>
        <v>0.21</v>
      </c>
    </row>
    <row r="11" spans="1:17" x14ac:dyDescent="0.2">
      <c r="A11" s="50">
        <v>8</v>
      </c>
      <c r="B1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1" s="42" t="s">
        <v>1529</v>
      </c>
      <c r="D11" s="14" t="str">
        <f>MID($C11,SUM($C$1:C$1),D$1)</f>
        <v>001</v>
      </c>
      <c r="E11" s="25" t="str">
        <f>VLOOKUP(TALIC[[#This Row],[TIPO2]],TIPOFACT[],3,0)</f>
        <v>FC A</v>
      </c>
      <c r="F11" s="14" t="str">
        <f>MID($C11,SUM($C$1:D$1),F$1)</f>
        <v>00001</v>
      </c>
      <c r="G11" s="14" t="str">
        <f>MID($C11,SUM($C$1:F$1),G$1)</f>
        <v>00000000000000999999</v>
      </c>
      <c r="H11" s="14" t="str">
        <f>MID($C11,SUM($C$1:G$1),H$1)</f>
        <v>80</v>
      </c>
      <c r="I11" s="14" t="str">
        <f>MID($C11,SUM($C$1:H$1),I$1)</f>
        <v>00000000099999999999</v>
      </c>
      <c r="J11" s="14" t="str">
        <f>MID($C11,SUM($C$1:I$1),J$1)</f>
        <v>000000000100000</v>
      </c>
      <c r="K11" s="14" t="str">
        <f>MID($C11,SUM($C$1:J$1),K$1)</f>
        <v>0005</v>
      </c>
      <c r="L11" s="14" t="str">
        <f>MID($C11,SUM($C$1:K$1),L$1)</f>
        <v>000000000021000</v>
      </c>
      <c r="M11" s="53"/>
      <c r="N11" s="56" t="str">
        <f>IF(ISBLANK(M11),C11,D11&amp;F11&amp;G11&amp;H11&amp;I11&amp;J11&amp;TALIC[[#This Row],[ALIC]]&amp;TALIC[[#This Row],[IVA3]])</f>
        <v>001000010000000000000099999980000000000999999999990000000001000000005000000000021000</v>
      </c>
      <c r="O11" s="36">
        <f>TALIC[[#This Row],[IVA3]]/100</f>
        <v>210</v>
      </c>
      <c r="P11" s="36">
        <f>VALUE(TALIC[[#This Row],[GRAV]])/100</f>
        <v>1000</v>
      </c>
      <c r="Q11" s="37">
        <f>+TALIC[[#This Row],[*IVA]]/TALIC[[#This Row],[G]]</f>
        <v>0.21</v>
      </c>
    </row>
    <row r="12" spans="1:17" x14ac:dyDescent="0.2">
      <c r="A12" s="50">
        <v>9</v>
      </c>
      <c r="B1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2" s="42" t="s">
        <v>1529</v>
      </c>
      <c r="D12" s="14" t="str">
        <f>MID($C12,SUM($C$1:C$1),D$1)</f>
        <v>001</v>
      </c>
      <c r="E12" s="25" t="str">
        <f>VLOOKUP(TALIC[[#This Row],[TIPO2]],TIPOFACT[],3,0)</f>
        <v>FC A</v>
      </c>
      <c r="F12" s="14" t="str">
        <f>MID($C12,SUM($C$1:D$1),F$1)</f>
        <v>00001</v>
      </c>
      <c r="G12" s="14" t="str">
        <f>MID($C12,SUM($C$1:F$1),G$1)</f>
        <v>00000000000000999999</v>
      </c>
      <c r="H12" s="14" t="str">
        <f>MID($C12,SUM($C$1:G$1),H$1)</f>
        <v>80</v>
      </c>
      <c r="I12" s="14" t="str">
        <f>MID($C12,SUM($C$1:H$1),I$1)</f>
        <v>00000000099999999999</v>
      </c>
      <c r="J12" s="14" t="str">
        <f>MID($C12,SUM($C$1:I$1),J$1)</f>
        <v>000000000100000</v>
      </c>
      <c r="K12" s="14" t="str">
        <f>MID($C12,SUM($C$1:J$1),K$1)</f>
        <v>0005</v>
      </c>
      <c r="L12" s="14" t="str">
        <f>MID($C12,SUM($C$1:K$1),L$1)</f>
        <v>000000000021000</v>
      </c>
      <c r="M12" s="53"/>
      <c r="N12" s="56" t="str">
        <f>IF(ISBLANK(M12),C12,D12&amp;F12&amp;G12&amp;H12&amp;I12&amp;J12&amp;TALIC[[#This Row],[ALIC]]&amp;TALIC[[#This Row],[IVA3]])</f>
        <v>001000010000000000000099999980000000000999999999990000000001000000005000000000021000</v>
      </c>
      <c r="O12" s="36">
        <f>TALIC[[#This Row],[IVA3]]/100</f>
        <v>210</v>
      </c>
      <c r="P12" s="36">
        <f>VALUE(TALIC[[#This Row],[GRAV]])/100</f>
        <v>1000</v>
      </c>
      <c r="Q12" s="37">
        <f>+TALIC[[#This Row],[*IVA]]/TALIC[[#This Row],[G]]</f>
        <v>0.21</v>
      </c>
    </row>
    <row r="13" spans="1:17" x14ac:dyDescent="0.2">
      <c r="A13" s="50">
        <v>10</v>
      </c>
      <c r="B1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3" s="42" t="s">
        <v>1529</v>
      </c>
      <c r="D13" s="14" t="str">
        <f>MID($C13,SUM($C$1:C$1),D$1)</f>
        <v>001</v>
      </c>
      <c r="E13" s="25" t="str">
        <f>VLOOKUP(TALIC[[#This Row],[TIPO2]],TIPOFACT[],3,0)</f>
        <v>FC A</v>
      </c>
      <c r="F13" s="14" t="str">
        <f>MID($C13,SUM($C$1:D$1),F$1)</f>
        <v>00001</v>
      </c>
      <c r="G13" s="14" t="str">
        <f>MID($C13,SUM($C$1:F$1),G$1)</f>
        <v>00000000000000999999</v>
      </c>
      <c r="H13" s="14" t="str">
        <f>MID($C13,SUM($C$1:G$1),H$1)</f>
        <v>80</v>
      </c>
      <c r="I13" s="14" t="str">
        <f>MID($C13,SUM($C$1:H$1),I$1)</f>
        <v>00000000099999999999</v>
      </c>
      <c r="J13" s="14" t="str">
        <f>MID($C13,SUM($C$1:I$1),J$1)</f>
        <v>000000000100000</v>
      </c>
      <c r="K13" s="14" t="str">
        <f>MID($C13,SUM($C$1:J$1),K$1)</f>
        <v>0005</v>
      </c>
      <c r="L13" s="14" t="str">
        <f>MID($C13,SUM($C$1:K$1),L$1)</f>
        <v>000000000021000</v>
      </c>
      <c r="M13" s="53"/>
      <c r="N13" s="56" t="str">
        <f>IF(ISBLANK(M13),C13,D13&amp;F13&amp;G13&amp;H13&amp;I13&amp;J13&amp;TALIC[[#This Row],[ALIC]]&amp;TALIC[[#This Row],[IVA3]])</f>
        <v>001000010000000000000099999980000000000999999999990000000001000000005000000000021000</v>
      </c>
      <c r="O13" s="36">
        <f>TALIC[[#This Row],[IVA3]]/100</f>
        <v>210</v>
      </c>
      <c r="P13" s="36">
        <f>VALUE(TALIC[[#This Row],[GRAV]])/100</f>
        <v>1000</v>
      </c>
      <c r="Q13" s="37">
        <f>+TALIC[[#This Row],[*IVA]]/TALIC[[#This Row],[G]]</f>
        <v>0.21</v>
      </c>
    </row>
    <row r="14" spans="1:17" x14ac:dyDescent="0.2">
      <c r="A14" s="50">
        <v>11</v>
      </c>
      <c r="B1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4" s="42" t="s">
        <v>1529</v>
      </c>
      <c r="D14" s="14" t="str">
        <f>MID($C14,SUM($C$1:C$1),D$1)</f>
        <v>001</v>
      </c>
      <c r="E14" s="25" t="str">
        <f>VLOOKUP(TALIC[[#This Row],[TIPO2]],TIPOFACT[],3,0)</f>
        <v>FC A</v>
      </c>
      <c r="F14" s="14" t="str">
        <f>MID($C14,SUM($C$1:D$1),F$1)</f>
        <v>00001</v>
      </c>
      <c r="G14" s="14" t="str">
        <f>MID($C14,SUM($C$1:F$1),G$1)</f>
        <v>00000000000000999999</v>
      </c>
      <c r="H14" s="14" t="str">
        <f>MID($C14,SUM($C$1:G$1),H$1)</f>
        <v>80</v>
      </c>
      <c r="I14" s="14" t="str">
        <f>MID($C14,SUM($C$1:H$1),I$1)</f>
        <v>00000000099999999999</v>
      </c>
      <c r="J14" s="14" t="str">
        <f>MID($C14,SUM($C$1:I$1),J$1)</f>
        <v>000000000100000</v>
      </c>
      <c r="K14" s="14" t="str">
        <f>MID($C14,SUM($C$1:J$1),K$1)</f>
        <v>0005</v>
      </c>
      <c r="L14" s="14" t="str">
        <f>MID($C14,SUM($C$1:K$1),L$1)</f>
        <v>000000000021000</v>
      </c>
      <c r="M14" s="53"/>
      <c r="N14" s="56" t="str">
        <f>IF(ISBLANK(M14),C14,D14&amp;F14&amp;G14&amp;H14&amp;I14&amp;J14&amp;TALIC[[#This Row],[ALIC]]&amp;TALIC[[#This Row],[IVA3]])</f>
        <v>001000010000000000000099999980000000000999999999990000000001000000005000000000021000</v>
      </c>
      <c r="O14" s="36">
        <f>TALIC[[#This Row],[IVA3]]/100</f>
        <v>210</v>
      </c>
      <c r="P14" s="36">
        <f>VALUE(TALIC[[#This Row],[GRAV]])/100</f>
        <v>1000</v>
      </c>
      <c r="Q14" s="37">
        <f>+TALIC[[#This Row],[*IVA]]/TALIC[[#This Row],[G]]</f>
        <v>0.21</v>
      </c>
    </row>
    <row r="15" spans="1:17" x14ac:dyDescent="0.2">
      <c r="A15" s="50">
        <v>12</v>
      </c>
      <c r="B1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5" s="42" t="s">
        <v>1529</v>
      </c>
      <c r="D15" s="14" t="str">
        <f>MID($C15,SUM($C$1:C$1),D$1)</f>
        <v>001</v>
      </c>
      <c r="E15" s="25" t="str">
        <f>VLOOKUP(TALIC[[#This Row],[TIPO2]],TIPOFACT[],3,0)</f>
        <v>FC A</v>
      </c>
      <c r="F15" s="14" t="str">
        <f>MID($C15,SUM($C$1:D$1),F$1)</f>
        <v>00001</v>
      </c>
      <c r="G15" s="14" t="str">
        <f>MID($C15,SUM($C$1:F$1),G$1)</f>
        <v>00000000000000999999</v>
      </c>
      <c r="H15" s="14" t="str">
        <f>MID($C15,SUM($C$1:G$1),H$1)</f>
        <v>80</v>
      </c>
      <c r="I15" s="14" t="str">
        <f>MID($C15,SUM($C$1:H$1),I$1)</f>
        <v>00000000099999999999</v>
      </c>
      <c r="J15" s="14" t="str">
        <f>MID($C15,SUM($C$1:I$1),J$1)</f>
        <v>000000000100000</v>
      </c>
      <c r="K15" s="14" t="str">
        <f>MID($C15,SUM($C$1:J$1),K$1)</f>
        <v>0005</v>
      </c>
      <c r="L15" s="14" t="str">
        <f>MID($C15,SUM($C$1:K$1),L$1)</f>
        <v>000000000021000</v>
      </c>
      <c r="M15" s="53"/>
      <c r="N15" s="56" t="str">
        <f>IF(ISBLANK(M15),C15,D15&amp;F15&amp;G15&amp;H15&amp;I15&amp;J15&amp;TALIC[[#This Row],[ALIC]]&amp;TALIC[[#This Row],[IVA3]])</f>
        <v>001000010000000000000099999980000000000999999999990000000001000000005000000000021000</v>
      </c>
      <c r="O15" s="36">
        <f>TALIC[[#This Row],[IVA3]]/100</f>
        <v>210</v>
      </c>
      <c r="P15" s="36">
        <f>VALUE(TALIC[[#This Row],[GRAV]])/100</f>
        <v>1000</v>
      </c>
      <c r="Q15" s="37">
        <f>+TALIC[[#This Row],[*IVA]]/TALIC[[#This Row],[G]]</f>
        <v>0.21</v>
      </c>
    </row>
    <row r="16" spans="1:17" x14ac:dyDescent="0.2">
      <c r="A16" s="50">
        <v>13</v>
      </c>
      <c r="B1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6" s="42" t="s">
        <v>1529</v>
      </c>
      <c r="D16" s="14" t="str">
        <f>MID($C16,SUM($C$1:C$1),D$1)</f>
        <v>001</v>
      </c>
      <c r="E16" s="25" t="str">
        <f>VLOOKUP(TALIC[[#This Row],[TIPO2]],TIPOFACT[],3,0)</f>
        <v>FC A</v>
      </c>
      <c r="F16" s="14" t="str">
        <f>MID($C16,SUM($C$1:D$1),F$1)</f>
        <v>00001</v>
      </c>
      <c r="G16" s="14" t="str">
        <f>MID($C16,SUM($C$1:F$1),G$1)</f>
        <v>00000000000000999999</v>
      </c>
      <c r="H16" s="14" t="str">
        <f>MID($C16,SUM($C$1:G$1),H$1)</f>
        <v>80</v>
      </c>
      <c r="I16" s="14" t="str">
        <f>MID($C16,SUM($C$1:H$1),I$1)</f>
        <v>00000000099999999999</v>
      </c>
      <c r="J16" s="14" t="str">
        <f>MID($C16,SUM($C$1:I$1),J$1)</f>
        <v>000000000100000</v>
      </c>
      <c r="K16" s="14" t="str">
        <f>MID($C16,SUM($C$1:J$1),K$1)</f>
        <v>0005</v>
      </c>
      <c r="L16" s="14" t="str">
        <f>MID($C16,SUM($C$1:K$1),L$1)</f>
        <v>000000000021000</v>
      </c>
      <c r="M16" s="53"/>
      <c r="N16" s="56" t="str">
        <f>IF(ISBLANK(M16),C16,D16&amp;F16&amp;G16&amp;H16&amp;I16&amp;J16&amp;TALIC[[#This Row],[ALIC]]&amp;TALIC[[#This Row],[IVA3]])</f>
        <v>001000010000000000000099999980000000000999999999990000000001000000005000000000021000</v>
      </c>
      <c r="O16" s="36">
        <f>TALIC[[#This Row],[IVA3]]/100</f>
        <v>210</v>
      </c>
      <c r="P16" s="36">
        <f>VALUE(TALIC[[#This Row],[GRAV]])/100</f>
        <v>1000</v>
      </c>
      <c r="Q16" s="37">
        <f>+TALIC[[#This Row],[*IVA]]/TALIC[[#This Row],[G]]</f>
        <v>0.21</v>
      </c>
    </row>
    <row r="17" spans="1:17" x14ac:dyDescent="0.2">
      <c r="A17" s="50">
        <v>14</v>
      </c>
      <c r="B1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7" s="42" t="s">
        <v>1529</v>
      </c>
      <c r="D17" s="14" t="str">
        <f>MID($C17,SUM($C$1:C$1),D$1)</f>
        <v>001</v>
      </c>
      <c r="E17" s="25" t="str">
        <f>VLOOKUP(TALIC[[#This Row],[TIPO2]],TIPOFACT[],3,0)</f>
        <v>FC A</v>
      </c>
      <c r="F17" s="14" t="str">
        <f>MID($C17,SUM($C$1:D$1),F$1)</f>
        <v>00001</v>
      </c>
      <c r="G17" s="14" t="str">
        <f>MID($C17,SUM($C$1:F$1),G$1)</f>
        <v>00000000000000999999</v>
      </c>
      <c r="H17" s="14" t="str">
        <f>MID($C17,SUM($C$1:G$1),H$1)</f>
        <v>80</v>
      </c>
      <c r="I17" s="14" t="str">
        <f>MID($C17,SUM($C$1:H$1),I$1)</f>
        <v>00000000099999999999</v>
      </c>
      <c r="J17" s="14" t="str">
        <f>MID($C17,SUM($C$1:I$1),J$1)</f>
        <v>000000000100000</v>
      </c>
      <c r="K17" s="14" t="str">
        <f>MID($C17,SUM($C$1:J$1),K$1)</f>
        <v>0005</v>
      </c>
      <c r="L17" s="14" t="str">
        <f>MID($C17,SUM($C$1:K$1),L$1)</f>
        <v>000000000021000</v>
      </c>
      <c r="M17" s="53"/>
      <c r="N17" s="56" t="str">
        <f>IF(ISBLANK(M17),C17,D17&amp;F17&amp;G17&amp;H17&amp;I17&amp;J17&amp;TALIC[[#This Row],[ALIC]]&amp;TALIC[[#This Row],[IVA3]])</f>
        <v>001000010000000000000099999980000000000999999999990000000001000000005000000000021000</v>
      </c>
      <c r="O17" s="36">
        <f>TALIC[[#This Row],[IVA3]]/100</f>
        <v>210</v>
      </c>
      <c r="P17" s="36">
        <f>VALUE(TALIC[[#This Row],[GRAV]])/100</f>
        <v>1000</v>
      </c>
      <c r="Q17" s="37">
        <f>+TALIC[[#This Row],[*IVA]]/TALIC[[#This Row],[G]]</f>
        <v>0.21</v>
      </c>
    </row>
    <row r="18" spans="1:17" x14ac:dyDescent="0.2">
      <c r="A18" s="50">
        <v>15</v>
      </c>
      <c r="B1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8" s="42" t="s">
        <v>1529</v>
      </c>
      <c r="D18" s="14" t="str">
        <f>MID($C18,SUM($C$1:C$1),D$1)</f>
        <v>001</v>
      </c>
      <c r="E18" s="25" t="str">
        <f>VLOOKUP(TALIC[[#This Row],[TIPO2]],TIPOFACT[],3,0)</f>
        <v>FC A</v>
      </c>
      <c r="F18" s="14" t="str">
        <f>MID($C18,SUM($C$1:D$1),F$1)</f>
        <v>00001</v>
      </c>
      <c r="G18" s="14" t="str">
        <f>MID($C18,SUM($C$1:F$1),G$1)</f>
        <v>00000000000000999999</v>
      </c>
      <c r="H18" s="14" t="str">
        <f>MID($C18,SUM($C$1:G$1),H$1)</f>
        <v>80</v>
      </c>
      <c r="I18" s="14" t="str">
        <f>MID($C18,SUM($C$1:H$1),I$1)</f>
        <v>00000000099999999999</v>
      </c>
      <c r="J18" s="14" t="str">
        <f>MID($C18,SUM($C$1:I$1),J$1)</f>
        <v>000000000100000</v>
      </c>
      <c r="K18" s="14" t="str">
        <f>MID($C18,SUM($C$1:J$1),K$1)</f>
        <v>0005</v>
      </c>
      <c r="L18" s="14" t="str">
        <f>MID($C18,SUM($C$1:K$1),L$1)</f>
        <v>000000000021000</v>
      </c>
      <c r="M18" s="53"/>
      <c r="N18" s="56" t="str">
        <f>IF(ISBLANK(M18),C18,D18&amp;F18&amp;G18&amp;H18&amp;I18&amp;J18&amp;TALIC[[#This Row],[ALIC]]&amp;TALIC[[#This Row],[IVA3]])</f>
        <v>001000010000000000000099999980000000000999999999990000000001000000005000000000021000</v>
      </c>
      <c r="O18" s="36">
        <f>TALIC[[#This Row],[IVA3]]/100</f>
        <v>210</v>
      </c>
      <c r="P18" s="36">
        <f>VALUE(TALIC[[#This Row],[GRAV]])/100</f>
        <v>1000</v>
      </c>
      <c r="Q18" s="37">
        <f>+TALIC[[#This Row],[*IVA]]/TALIC[[#This Row],[G]]</f>
        <v>0.21</v>
      </c>
    </row>
    <row r="19" spans="1:17" x14ac:dyDescent="0.2">
      <c r="A19" s="50">
        <v>16</v>
      </c>
      <c r="B1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9" s="42" t="s">
        <v>1529</v>
      </c>
      <c r="D19" s="14" t="str">
        <f>MID($C19,SUM($C$1:C$1),D$1)</f>
        <v>001</v>
      </c>
      <c r="E19" s="25" t="str">
        <f>VLOOKUP(TALIC[[#This Row],[TIPO2]],TIPOFACT[],3,0)</f>
        <v>FC A</v>
      </c>
      <c r="F19" s="14" t="str">
        <f>MID($C19,SUM($C$1:D$1),F$1)</f>
        <v>00001</v>
      </c>
      <c r="G19" s="14" t="str">
        <f>MID($C19,SUM($C$1:F$1),G$1)</f>
        <v>00000000000000999999</v>
      </c>
      <c r="H19" s="14" t="str">
        <f>MID($C19,SUM($C$1:G$1),H$1)</f>
        <v>80</v>
      </c>
      <c r="I19" s="14" t="str">
        <f>MID($C19,SUM($C$1:H$1),I$1)</f>
        <v>00000000099999999999</v>
      </c>
      <c r="J19" s="14" t="str">
        <f>MID($C19,SUM($C$1:I$1),J$1)</f>
        <v>000000000100000</v>
      </c>
      <c r="K19" s="14" t="str">
        <f>MID($C19,SUM($C$1:J$1),K$1)</f>
        <v>0005</v>
      </c>
      <c r="L19" s="14" t="str">
        <f>MID($C19,SUM($C$1:K$1),L$1)</f>
        <v>000000000021000</v>
      </c>
      <c r="M19" s="53"/>
      <c r="N19" s="56" t="str">
        <f>IF(ISBLANK(M19),C19,D19&amp;F19&amp;G19&amp;H19&amp;I19&amp;J19&amp;TALIC[[#This Row],[ALIC]]&amp;TALIC[[#This Row],[IVA3]])</f>
        <v>001000010000000000000099999980000000000999999999990000000001000000005000000000021000</v>
      </c>
      <c r="O19" s="36">
        <f>TALIC[[#This Row],[IVA3]]/100</f>
        <v>210</v>
      </c>
      <c r="P19" s="36">
        <f>VALUE(TALIC[[#This Row],[GRAV]])/100</f>
        <v>1000</v>
      </c>
      <c r="Q19" s="37">
        <f>+TALIC[[#This Row],[*IVA]]/TALIC[[#This Row],[G]]</f>
        <v>0.21</v>
      </c>
    </row>
    <row r="20" spans="1:17" x14ac:dyDescent="0.2">
      <c r="A20" s="50">
        <v>17</v>
      </c>
      <c r="B2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0" s="42" t="s">
        <v>1529</v>
      </c>
      <c r="D20" s="14" t="str">
        <f>MID($C20,SUM($C$1:C$1),D$1)</f>
        <v>001</v>
      </c>
      <c r="E20" s="25" t="str">
        <f>VLOOKUP(TALIC[[#This Row],[TIPO2]],TIPOFACT[],3,0)</f>
        <v>FC A</v>
      </c>
      <c r="F20" s="14" t="str">
        <f>MID($C20,SUM($C$1:D$1),F$1)</f>
        <v>00001</v>
      </c>
      <c r="G20" s="14" t="str">
        <f>MID($C20,SUM($C$1:F$1),G$1)</f>
        <v>00000000000000999999</v>
      </c>
      <c r="H20" s="14" t="str">
        <f>MID($C20,SUM($C$1:G$1),H$1)</f>
        <v>80</v>
      </c>
      <c r="I20" s="14" t="str">
        <f>MID($C20,SUM($C$1:H$1),I$1)</f>
        <v>00000000099999999999</v>
      </c>
      <c r="J20" s="14" t="str">
        <f>MID($C20,SUM($C$1:I$1),J$1)</f>
        <v>000000000100000</v>
      </c>
      <c r="K20" s="14" t="str">
        <f>MID($C20,SUM($C$1:J$1),K$1)</f>
        <v>0005</v>
      </c>
      <c r="L20" s="14" t="str">
        <f>MID($C20,SUM($C$1:K$1),L$1)</f>
        <v>000000000021000</v>
      </c>
      <c r="M20" s="53"/>
      <c r="N20" s="56" t="str">
        <f>IF(ISBLANK(M20),C20,D20&amp;F20&amp;G20&amp;H20&amp;I20&amp;J20&amp;TALIC[[#This Row],[ALIC]]&amp;TALIC[[#This Row],[IVA3]])</f>
        <v>001000010000000000000099999980000000000999999999990000000001000000005000000000021000</v>
      </c>
      <c r="O20" s="36">
        <f>TALIC[[#This Row],[IVA3]]/100</f>
        <v>210</v>
      </c>
      <c r="P20" s="36">
        <f>VALUE(TALIC[[#This Row],[GRAV]])/100</f>
        <v>1000</v>
      </c>
      <c r="Q20" s="37">
        <f>+TALIC[[#This Row],[*IVA]]/TALIC[[#This Row],[G]]</f>
        <v>0.21</v>
      </c>
    </row>
    <row r="21" spans="1:17" x14ac:dyDescent="0.2">
      <c r="A21" s="50">
        <v>18</v>
      </c>
      <c r="B2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1" s="42" t="s">
        <v>1529</v>
      </c>
      <c r="D21" s="14" t="str">
        <f>MID($C21,SUM($C$1:C$1),D$1)</f>
        <v>001</v>
      </c>
      <c r="E21" s="25" t="str">
        <f>VLOOKUP(TALIC[[#This Row],[TIPO2]],TIPOFACT[],3,0)</f>
        <v>FC A</v>
      </c>
      <c r="F21" s="14" t="str">
        <f>MID($C21,SUM($C$1:D$1),F$1)</f>
        <v>00001</v>
      </c>
      <c r="G21" s="14" t="str">
        <f>MID($C21,SUM($C$1:F$1),G$1)</f>
        <v>00000000000000999999</v>
      </c>
      <c r="H21" s="14" t="str">
        <f>MID($C21,SUM($C$1:G$1),H$1)</f>
        <v>80</v>
      </c>
      <c r="I21" s="14" t="str">
        <f>MID($C21,SUM($C$1:H$1),I$1)</f>
        <v>00000000099999999999</v>
      </c>
      <c r="J21" s="14" t="str">
        <f>MID($C21,SUM($C$1:I$1),J$1)</f>
        <v>000000000100000</v>
      </c>
      <c r="K21" s="14" t="str">
        <f>MID($C21,SUM($C$1:J$1),K$1)</f>
        <v>0005</v>
      </c>
      <c r="L21" s="14" t="str">
        <f>MID($C21,SUM($C$1:K$1),L$1)</f>
        <v>000000000021000</v>
      </c>
      <c r="M21" s="53"/>
      <c r="N21" s="56" t="str">
        <f>IF(ISBLANK(M21),C21,D21&amp;F21&amp;G21&amp;H21&amp;I21&amp;J21&amp;TALIC[[#This Row],[ALIC]]&amp;TALIC[[#This Row],[IVA3]])</f>
        <v>001000010000000000000099999980000000000999999999990000000001000000005000000000021000</v>
      </c>
      <c r="O21" s="36">
        <f>TALIC[[#This Row],[IVA3]]/100</f>
        <v>210</v>
      </c>
      <c r="P21" s="36">
        <f>VALUE(TALIC[[#This Row],[GRAV]])/100</f>
        <v>1000</v>
      </c>
      <c r="Q21" s="37">
        <f>+TALIC[[#This Row],[*IVA]]/TALIC[[#This Row],[G]]</f>
        <v>0.21</v>
      </c>
    </row>
    <row r="22" spans="1:17" x14ac:dyDescent="0.2">
      <c r="A22" s="50">
        <v>19</v>
      </c>
      <c r="B2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2" s="42" t="s">
        <v>1529</v>
      </c>
      <c r="D22" s="14" t="str">
        <f>MID($C22,SUM($C$1:C$1),D$1)</f>
        <v>001</v>
      </c>
      <c r="E22" s="25" t="str">
        <f>VLOOKUP(TALIC[[#This Row],[TIPO2]],TIPOFACT[],3,0)</f>
        <v>FC A</v>
      </c>
      <c r="F22" s="14" t="str">
        <f>MID($C22,SUM($C$1:D$1),F$1)</f>
        <v>00001</v>
      </c>
      <c r="G22" s="14" t="str">
        <f>MID($C22,SUM($C$1:F$1),G$1)</f>
        <v>00000000000000999999</v>
      </c>
      <c r="H22" s="14" t="str">
        <f>MID($C22,SUM($C$1:G$1),H$1)</f>
        <v>80</v>
      </c>
      <c r="I22" s="14" t="str">
        <f>MID($C22,SUM($C$1:H$1),I$1)</f>
        <v>00000000099999999999</v>
      </c>
      <c r="J22" s="14" t="str">
        <f>MID($C22,SUM($C$1:I$1),J$1)</f>
        <v>000000000100000</v>
      </c>
      <c r="K22" s="14" t="str">
        <f>MID($C22,SUM($C$1:J$1),K$1)</f>
        <v>0005</v>
      </c>
      <c r="L22" s="14" t="str">
        <f>MID($C22,SUM($C$1:K$1),L$1)</f>
        <v>000000000021000</v>
      </c>
      <c r="M22" s="53"/>
      <c r="N22" s="56" t="str">
        <f>IF(ISBLANK(M22),C22,D22&amp;F22&amp;G22&amp;H22&amp;I22&amp;J22&amp;TALIC[[#This Row],[ALIC]]&amp;TALIC[[#This Row],[IVA3]])</f>
        <v>001000010000000000000099999980000000000999999999990000000001000000005000000000021000</v>
      </c>
      <c r="O22" s="36">
        <f>TALIC[[#This Row],[IVA3]]/100</f>
        <v>210</v>
      </c>
      <c r="P22" s="36">
        <f>VALUE(TALIC[[#This Row],[GRAV]])/100</f>
        <v>1000</v>
      </c>
      <c r="Q22" s="37">
        <f>+TALIC[[#This Row],[*IVA]]/TALIC[[#This Row],[G]]</f>
        <v>0.21</v>
      </c>
    </row>
    <row r="23" spans="1:17" x14ac:dyDescent="0.2">
      <c r="A23" s="50">
        <v>20</v>
      </c>
      <c r="B2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3" s="42" t="s">
        <v>1529</v>
      </c>
      <c r="D23" s="14" t="str">
        <f>MID($C23,SUM($C$1:C$1),D$1)</f>
        <v>001</v>
      </c>
      <c r="E23" s="25" t="str">
        <f>VLOOKUP(TALIC[[#This Row],[TIPO2]],TIPOFACT[],3,0)</f>
        <v>FC A</v>
      </c>
      <c r="F23" s="14" t="str">
        <f>MID($C23,SUM($C$1:D$1),F$1)</f>
        <v>00001</v>
      </c>
      <c r="G23" s="14" t="str">
        <f>MID($C23,SUM($C$1:F$1),G$1)</f>
        <v>00000000000000999999</v>
      </c>
      <c r="H23" s="14" t="str">
        <f>MID($C23,SUM($C$1:G$1),H$1)</f>
        <v>80</v>
      </c>
      <c r="I23" s="14" t="str">
        <f>MID($C23,SUM($C$1:H$1),I$1)</f>
        <v>00000000099999999999</v>
      </c>
      <c r="J23" s="14" t="str">
        <f>MID($C23,SUM($C$1:I$1),J$1)</f>
        <v>000000000100000</v>
      </c>
      <c r="K23" s="14" t="str">
        <f>MID($C23,SUM($C$1:J$1),K$1)</f>
        <v>0005</v>
      </c>
      <c r="L23" s="14" t="str">
        <f>MID($C23,SUM($C$1:K$1),L$1)</f>
        <v>000000000021000</v>
      </c>
      <c r="M23" s="53"/>
      <c r="N23" s="56" t="str">
        <f>IF(ISBLANK(M23),C23,D23&amp;F23&amp;G23&amp;H23&amp;I23&amp;J23&amp;TALIC[[#This Row],[ALIC]]&amp;TALIC[[#This Row],[IVA3]])</f>
        <v>001000010000000000000099999980000000000999999999990000000001000000005000000000021000</v>
      </c>
      <c r="O23" s="36">
        <f>TALIC[[#This Row],[IVA3]]/100</f>
        <v>210</v>
      </c>
      <c r="P23" s="36">
        <f>VALUE(TALIC[[#This Row],[GRAV]])/100</f>
        <v>1000</v>
      </c>
      <c r="Q23" s="37">
        <f>+TALIC[[#This Row],[*IVA]]/TALIC[[#This Row],[G]]</f>
        <v>0.21</v>
      </c>
    </row>
    <row r="24" spans="1:17" x14ac:dyDescent="0.2">
      <c r="A24" s="50">
        <v>21</v>
      </c>
      <c r="B2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4" s="42" t="s">
        <v>1529</v>
      </c>
      <c r="D24" s="14" t="str">
        <f>MID($C24,SUM($C$1:C$1),D$1)</f>
        <v>001</v>
      </c>
      <c r="E24" s="25" t="str">
        <f>VLOOKUP(TALIC[[#This Row],[TIPO2]],TIPOFACT[],3,0)</f>
        <v>FC A</v>
      </c>
      <c r="F24" s="14" t="str">
        <f>MID($C24,SUM($C$1:D$1),F$1)</f>
        <v>00001</v>
      </c>
      <c r="G24" s="14" t="str">
        <f>MID($C24,SUM($C$1:F$1),G$1)</f>
        <v>00000000000000999999</v>
      </c>
      <c r="H24" s="14" t="str">
        <f>MID($C24,SUM($C$1:G$1),H$1)</f>
        <v>80</v>
      </c>
      <c r="I24" s="14" t="str">
        <f>MID($C24,SUM($C$1:H$1),I$1)</f>
        <v>00000000099999999999</v>
      </c>
      <c r="J24" s="14" t="str">
        <f>MID($C24,SUM($C$1:I$1),J$1)</f>
        <v>000000000100000</v>
      </c>
      <c r="K24" s="14" t="str">
        <f>MID($C24,SUM($C$1:J$1),K$1)</f>
        <v>0005</v>
      </c>
      <c r="L24" s="14" t="str">
        <f>MID($C24,SUM($C$1:K$1),L$1)</f>
        <v>000000000021000</v>
      </c>
      <c r="M24" s="53"/>
      <c r="N24" s="56" t="str">
        <f>IF(ISBLANK(M24),C24,D24&amp;F24&amp;G24&amp;H24&amp;I24&amp;J24&amp;TALIC[[#This Row],[ALIC]]&amp;TALIC[[#This Row],[IVA3]])</f>
        <v>001000010000000000000099999980000000000999999999990000000001000000005000000000021000</v>
      </c>
      <c r="O24" s="36">
        <f>TALIC[[#This Row],[IVA3]]/100</f>
        <v>210</v>
      </c>
      <c r="P24" s="36">
        <f>VALUE(TALIC[[#This Row],[GRAV]])/100</f>
        <v>1000</v>
      </c>
      <c r="Q24" s="37">
        <f>+TALIC[[#This Row],[*IVA]]/TALIC[[#This Row],[G]]</f>
        <v>0.21</v>
      </c>
    </row>
    <row r="25" spans="1:17" x14ac:dyDescent="0.2">
      <c r="A25" s="50">
        <v>22</v>
      </c>
      <c r="B2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5" s="42" t="s">
        <v>1529</v>
      </c>
      <c r="D25" s="14" t="str">
        <f>MID($C25,SUM($C$1:C$1),D$1)</f>
        <v>001</v>
      </c>
      <c r="E25" s="25" t="str">
        <f>VLOOKUP(TALIC[[#This Row],[TIPO2]],TIPOFACT[],3,0)</f>
        <v>FC A</v>
      </c>
      <c r="F25" s="14" t="str">
        <f>MID($C25,SUM($C$1:D$1),F$1)</f>
        <v>00001</v>
      </c>
      <c r="G25" s="14" t="str">
        <f>MID($C25,SUM($C$1:F$1),G$1)</f>
        <v>00000000000000999999</v>
      </c>
      <c r="H25" s="14" t="str">
        <f>MID($C25,SUM($C$1:G$1),H$1)</f>
        <v>80</v>
      </c>
      <c r="I25" s="14" t="str">
        <f>MID($C25,SUM($C$1:H$1),I$1)</f>
        <v>00000000099999999999</v>
      </c>
      <c r="J25" s="14" t="str">
        <f>MID($C25,SUM($C$1:I$1),J$1)</f>
        <v>000000000100000</v>
      </c>
      <c r="K25" s="14" t="str">
        <f>MID($C25,SUM($C$1:J$1),K$1)</f>
        <v>0005</v>
      </c>
      <c r="L25" s="14" t="str">
        <f>MID($C25,SUM($C$1:K$1),L$1)</f>
        <v>000000000021000</v>
      </c>
      <c r="M25" s="53"/>
      <c r="N25" s="56" t="str">
        <f>IF(ISBLANK(M25),C25,D25&amp;F25&amp;G25&amp;H25&amp;I25&amp;J25&amp;TALIC[[#This Row],[ALIC]]&amp;TALIC[[#This Row],[IVA3]])</f>
        <v>001000010000000000000099999980000000000999999999990000000001000000005000000000021000</v>
      </c>
      <c r="O25" s="36">
        <f>TALIC[[#This Row],[IVA3]]/100</f>
        <v>210</v>
      </c>
      <c r="P25" s="36">
        <f>VALUE(TALIC[[#This Row],[GRAV]])/100</f>
        <v>1000</v>
      </c>
      <c r="Q25" s="37">
        <f>+TALIC[[#This Row],[*IVA]]/TALIC[[#This Row],[G]]</f>
        <v>0.21</v>
      </c>
    </row>
    <row r="26" spans="1:17" x14ac:dyDescent="0.2">
      <c r="A26" s="50">
        <v>23</v>
      </c>
      <c r="B2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6" s="42" t="s">
        <v>1529</v>
      </c>
      <c r="D26" s="14" t="str">
        <f>MID($C26,SUM($C$1:C$1),D$1)</f>
        <v>001</v>
      </c>
      <c r="E26" s="25" t="str">
        <f>VLOOKUP(TALIC[[#This Row],[TIPO2]],TIPOFACT[],3,0)</f>
        <v>FC A</v>
      </c>
      <c r="F26" s="14" t="str">
        <f>MID($C26,SUM($C$1:D$1),F$1)</f>
        <v>00001</v>
      </c>
      <c r="G26" s="14" t="str">
        <f>MID($C26,SUM($C$1:F$1),G$1)</f>
        <v>00000000000000999999</v>
      </c>
      <c r="H26" s="14" t="str">
        <f>MID($C26,SUM($C$1:G$1),H$1)</f>
        <v>80</v>
      </c>
      <c r="I26" s="14" t="str">
        <f>MID($C26,SUM($C$1:H$1),I$1)</f>
        <v>00000000099999999999</v>
      </c>
      <c r="J26" s="14" t="str">
        <f>MID($C26,SUM($C$1:I$1),J$1)</f>
        <v>000000000100000</v>
      </c>
      <c r="K26" s="14" t="str">
        <f>MID($C26,SUM($C$1:J$1),K$1)</f>
        <v>0005</v>
      </c>
      <c r="L26" s="14" t="str">
        <f>MID($C26,SUM($C$1:K$1),L$1)</f>
        <v>000000000021000</v>
      </c>
      <c r="M26" s="53"/>
      <c r="N26" s="56" t="str">
        <f>IF(ISBLANK(M26),C26,D26&amp;F26&amp;G26&amp;H26&amp;I26&amp;J26&amp;TALIC[[#This Row],[ALIC]]&amp;TALIC[[#This Row],[IVA3]])</f>
        <v>001000010000000000000099999980000000000999999999990000000001000000005000000000021000</v>
      </c>
      <c r="O26" s="36">
        <f>TALIC[[#This Row],[IVA3]]/100</f>
        <v>210</v>
      </c>
      <c r="P26" s="36">
        <f>VALUE(TALIC[[#This Row],[GRAV]])/100</f>
        <v>1000</v>
      </c>
      <c r="Q26" s="37">
        <f>+TALIC[[#This Row],[*IVA]]/TALIC[[#This Row],[G]]</f>
        <v>0.21</v>
      </c>
    </row>
    <row r="27" spans="1:17" x14ac:dyDescent="0.2">
      <c r="A27" s="50">
        <v>24</v>
      </c>
      <c r="B2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7" s="42" t="s">
        <v>1529</v>
      </c>
      <c r="D27" s="14" t="str">
        <f>MID($C27,SUM($C$1:C$1),D$1)</f>
        <v>001</v>
      </c>
      <c r="E27" s="25" t="str">
        <f>VLOOKUP(TALIC[[#This Row],[TIPO2]],TIPOFACT[],3,0)</f>
        <v>FC A</v>
      </c>
      <c r="F27" s="14" t="str">
        <f>MID($C27,SUM($C$1:D$1),F$1)</f>
        <v>00001</v>
      </c>
      <c r="G27" s="14" t="str">
        <f>MID($C27,SUM($C$1:F$1),G$1)</f>
        <v>00000000000000999999</v>
      </c>
      <c r="H27" s="14" t="str">
        <f>MID($C27,SUM($C$1:G$1),H$1)</f>
        <v>80</v>
      </c>
      <c r="I27" s="14" t="str">
        <f>MID($C27,SUM($C$1:H$1),I$1)</f>
        <v>00000000099999999999</v>
      </c>
      <c r="J27" s="14" t="str">
        <f>MID($C27,SUM($C$1:I$1),J$1)</f>
        <v>000000000100000</v>
      </c>
      <c r="K27" s="14" t="str">
        <f>MID($C27,SUM($C$1:J$1),K$1)</f>
        <v>0005</v>
      </c>
      <c r="L27" s="14" t="str">
        <f>MID($C27,SUM($C$1:K$1),L$1)</f>
        <v>000000000021000</v>
      </c>
      <c r="M27" s="53"/>
      <c r="N27" s="56" t="str">
        <f>IF(ISBLANK(M27),C27,D27&amp;F27&amp;G27&amp;H27&amp;I27&amp;J27&amp;TALIC[[#This Row],[ALIC]]&amp;TALIC[[#This Row],[IVA3]])</f>
        <v>001000010000000000000099999980000000000999999999990000000001000000005000000000021000</v>
      </c>
      <c r="O27" s="36">
        <f>TALIC[[#This Row],[IVA3]]/100</f>
        <v>210</v>
      </c>
      <c r="P27" s="36">
        <f>VALUE(TALIC[[#This Row],[GRAV]])/100</f>
        <v>1000</v>
      </c>
      <c r="Q27" s="37">
        <f>+TALIC[[#This Row],[*IVA]]/TALIC[[#This Row],[G]]</f>
        <v>0.21</v>
      </c>
    </row>
    <row r="28" spans="1:17" x14ac:dyDescent="0.2">
      <c r="A28" s="50">
        <v>25</v>
      </c>
      <c r="B2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8" s="42" t="s">
        <v>1529</v>
      </c>
      <c r="D28" s="14" t="str">
        <f>MID($C28,SUM($C$1:C$1),D$1)</f>
        <v>001</v>
      </c>
      <c r="E28" s="25" t="str">
        <f>VLOOKUP(TALIC[[#This Row],[TIPO2]],TIPOFACT[],3,0)</f>
        <v>FC A</v>
      </c>
      <c r="F28" s="14" t="str">
        <f>MID($C28,SUM($C$1:D$1),F$1)</f>
        <v>00001</v>
      </c>
      <c r="G28" s="14" t="str">
        <f>MID($C28,SUM($C$1:F$1),G$1)</f>
        <v>00000000000000999999</v>
      </c>
      <c r="H28" s="14" t="str">
        <f>MID($C28,SUM($C$1:G$1),H$1)</f>
        <v>80</v>
      </c>
      <c r="I28" s="14" t="str">
        <f>MID($C28,SUM($C$1:H$1),I$1)</f>
        <v>00000000099999999999</v>
      </c>
      <c r="J28" s="14" t="str">
        <f>MID($C28,SUM($C$1:I$1),J$1)</f>
        <v>000000000100000</v>
      </c>
      <c r="K28" s="14" t="str">
        <f>MID($C28,SUM($C$1:J$1),K$1)</f>
        <v>0005</v>
      </c>
      <c r="L28" s="14" t="str">
        <f>MID($C28,SUM($C$1:K$1),L$1)</f>
        <v>000000000021000</v>
      </c>
      <c r="M28" s="53"/>
      <c r="N28" s="56" t="str">
        <f>IF(ISBLANK(M28),C28,D28&amp;F28&amp;G28&amp;H28&amp;I28&amp;J28&amp;TALIC[[#This Row],[ALIC]]&amp;TALIC[[#This Row],[IVA3]])</f>
        <v>001000010000000000000099999980000000000999999999990000000001000000005000000000021000</v>
      </c>
      <c r="O28" s="36">
        <f>TALIC[[#This Row],[IVA3]]/100</f>
        <v>210</v>
      </c>
      <c r="P28" s="36">
        <f>VALUE(TALIC[[#This Row],[GRAV]])/100</f>
        <v>1000</v>
      </c>
      <c r="Q28" s="37">
        <f>+TALIC[[#This Row],[*IVA]]/TALIC[[#This Row],[G]]</f>
        <v>0.21</v>
      </c>
    </row>
    <row r="29" spans="1:17" x14ac:dyDescent="0.2">
      <c r="A29" s="50">
        <v>26</v>
      </c>
      <c r="B2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9" s="42" t="s">
        <v>1529</v>
      </c>
      <c r="D29" s="14" t="str">
        <f>MID($C29,SUM($C$1:C$1),D$1)</f>
        <v>001</v>
      </c>
      <c r="E29" s="25" t="str">
        <f>VLOOKUP(TALIC[[#This Row],[TIPO2]],TIPOFACT[],3,0)</f>
        <v>FC A</v>
      </c>
      <c r="F29" s="14" t="str">
        <f>MID($C29,SUM($C$1:D$1),F$1)</f>
        <v>00001</v>
      </c>
      <c r="G29" s="14" t="str">
        <f>MID($C29,SUM($C$1:F$1),G$1)</f>
        <v>00000000000000999999</v>
      </c>
      <c r="H29" s="14" t="str">
        <f>MID($C29,SUM($C$1:G$1),H$1)</f>
        <v>80</v>
      </c>
      <c r="I29" s="14" t="str">
        <f>MID($C29,SUM($C$1:H$1),I$1)</f>
        <v>00000000099999999999</v>
      </c>
      <c r="J29" s="14" t="str">
        <f>MID($C29,SUM($C$1:I$1),J$1)</f>
        <v>000000000100000</v>
      </c>
      <c r="K29" s="14" t="str">
        <f>MID($C29,SUM($C$1:J$1),K$1)</f>
        <v>0005</v>
      </c>
      <c r="L29" s="14" t="str">
        <f>MID($C29,SUM($C$1:K$1),L$1)</f>
        <v>000000000021000</v>
      </c>
      <c r="M29" s="53"/>
      <c r="N29" s="56" t="str">
        <f>IF(ISBLANK(M29),C29,D29&amp;F29&amp;G29&amp;H29&amp;I29&amp;J29&amp;TALIC[[#This Row],[ALIC]]&amp;TALIC[[#This Row],[IVA3]])</f>
        <v>001000010000000000000099999980000000000999999999990000000001000000005000000000021000</v>
      </c>
      <c r="O29" s="36">
        <f>TALIC[[#This Row],[IVA3]]/100</f>
        <v>210</v>
      </c>
      <c r="P29" s="36">
        <f>VALUE(TALIC[[#This Row],[GRAV]])/100</f>
        <v>1000</v>
      </c>
      <c r="Q29" s="37">
        <f>+TALIC[[#This Row],[*IVA]]/TALIC[[#This Row],[G]]</f>
        <v>0.21</v>
      </c>
    </row>
    <row r="30" spans="1:17" x14ac:dyDescent="0.2">
      <c r="A30" s="50">
        <v>27</v>
      </c>
      <c r="B3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30" s="42" t="s">
        <v>1529</v>
      </c>
      <c r="D30" s="14" t="str">
        <f>MID($C30,SUM($C$1:C$1),D$1)</f>
        <v>001</v>
      </c>
      <c r="E30" s="25" t="str">
        <f>VLOOKUP(TALIC[[#This Row],[TIPO2]],TIPOFACT[],3,0)</f>
        <v>FC A</v>
      </c>
      <c r="F30" s="14" t="str">
        <f>MID($C30,SUM($C$1:D$1),F$1)</f>
        <v>00001</v>
      </c>
      <c r="G30" s="14" t="str">
        <f>MID($C30,SUM($C$1:F$1),G$1)</f>
        <v>00000000000000999999</v>
      </c>
      <c r="H30" s="14" t="str">
        <f>MID($C30,SUM($C$1:G$1),H$1)</f>
        <v>80</v>
      </c>
      <c r="I30" s="14" t="str">
        <f>MID($C30,SUM($C$1:H$1),I$1)</f>
        <v>00000000099999999999</v>
      </c>
      <c r="J30" s="14" t="str">
        <f>MID($C30,SUM($C$1:I$1),J$1)</f>
        <v>000000000100000</v>
      </c>
      <c r="K30" s="14" t="str">
        <f>MID($C30,SUM($C$1:J$1),K$1)</f>
        <v>0005</v>
      </c>
      <c r="L30" s="14" t="str">
        <f>MID($C30,SUM($C$1:K$1),L$1)</f>
        <v>000000000021000</v>
      </c>
      <c r="M30" s="53"/>
      <c r="N30" s="56" t="str">
        <f>IF(ISBLANK(M30),C30,D30&amp;F30&amp;G30&amp;H30&amp;I30&amp;J30&amp;TALIC[[#This Row],[ALIC]]&amp;TALIC[[#This Row],[IVA3]])</f>
        <v>001000010000000000000099999980000000000999999999990000000001000000005000000000021000</v>
      </c>
      <c r="O30" s="36">
        <f>TALIC[[#This Row],[IVA3]]/100</f>
        <v>210</v>
      </c>
      <c r="P30" s="36">
        <f>VALUE(TALIC[[#This Row],[GRAV]])/100</f>
        <v>1000</v>
      </c>
      <c r="Q30" s="37">
        <f>+TALIC[[#This Row],[*IVA]]/TALIC[[#This Row],[G]]</f>
        <v>0.21</v>
      </c>
    </row>
    <row r="31" spans="1:17" x14ac:dyDescent="0.2">
      <c r="A31" s="50">
        <v>28</v>
      </c>
      <c r="B3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31" s="42" t="s">
        <v>1529</v>
      </c>
      <c r="D31" s="14" t="str">
        <f>MID($C31,SUM($C$1:C$1),D$1)</f>
        <v>001</v>
      </c>
      <c r="E31" s="25" t="str">
        <f>VLOOKUP(TALIC[[#This Row],[TIPO2]],TIPOFACT[],3,0)</f>
        <v>FC A</v>
      </c>
      <c r="F31" s="14" t="str">
        <f>MID($C31,SUM($C$1:D$1),F$1)</f>
        <v>00001</v>
      </c>
      <c r="G31" s="14" t="str">
        <f>MID($C31,SUM($C$1:F$1),G$1)</f>
        <v>00000000000000999999</v>
      </c>
      <c r="H31" s="14" t="str">
        <f>MID($C31,SUM($C$1:G$1),H$1)</f>
        <v>80</v>
      </c>
      <c r="I31" s="14" t="str">
        <f>MID($C31,SUM($C$1:H$1),I$1)</f>
        <v>00000000099999999999</v>
      </c>
      <c r="J31" s="14" t="str">
        <f>MID($C31,SUM($C$1:I$1),J$1)</f>
        <v>000000000100000</v>
      </c>
      <c r="K31" s="14" t="str">
        <f>MID($C31,SUM($C$1:J$1),K$1)</f>
        <v>0005</v>
      </c>
      <c r="L31" s="14" t="str">
        <f>MID($C31,SUM($C$1:K$1),L$1)</f>
        <v>000000000021000</v>
      </c>
      <c r="M31" s="53"/>
      <c r="N31" s="56" t="str">
        <f>IF(ISBLANK(M31),C31,D31&amp;F31&amp;G31&amp;H31&amp;I31&amp;J31&amp;TALIC[[#This Row],[ALIC]]&amp;TALIC[[#This Row],[IVA3]])</f>
        <v>001000010000000000000099999980000000000999999999990000000001000000005000000000021000</v>
      </c>
      <c r="O31" s="36">
        <f>TALIC[[#This Row],[IVA3]]/100</f>
        <v>210</v>
      </c>
      <c r="P31" s="36">
        <f>VALUE(TALIC[[#This Row],[GRAV]])/100</f>
        <v>1000</v>
      </c>
      <c r="Q31" s="37">
        <f>+TALIC[[#This Row],[*IVA]]/TALIC[[#This Row],[G]]</f>
        <v>0.21</v>
      </c>
    </row>
    <row r="32" spans="1:17" x14ac:dyDescent="0.2">
      <c r="A32" s="50">
        <v>29</v>
      </c>
      <c r="B3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32" s="42" t="s">
        <v>1529</v>
      </c>
      <c r="D32" s="14" t="str">
        <f>MID($C32,SUM($C$1:C$1),D$1)</f>
        <v>001</v>
      </c>
      <c r="E32" s="25" t="str">
        <f>VLOOKUP(TALIC[[#This Row],[TIPO2]],TIPOFACT[],3,0)</f>
        <v>FC A</v>
      </c>
      <c r="F32" s="14" t="str">
        <f>MID($C32,SUM($C$1:D$1),F$1)</f>
        <v>00001</v>
      </c>
      <c r="G32" s="14" t="str">
        <f>MID($C32,SUM($C$1:F$1),G$1)</f>
        <v>00000000000000999999</v>
      </c>
      <c r="H32" s="14" t="str">
        <f>MID($C32,SUM($C$1:G$1),H$1)</f>
        <v>80</v>
      </c>
      <c r="I32" s="14" t="str">
        <f>MID($C32,SUM($C$1:H$1),I$1)</f>
        <v>00000000099999999999</v>
      </c>
      <c r="J32" s="14" t="str">
        <f>MID($C32,SUM($C$1:I$1),J$1)</f>
        <v>000000000100000</v>
      </c>
      <c r="K32" s="14" t="str">
        <f>MID($C32,SUM($C$1:J$1),K$1)</f>
        <v>0005</v>
      </c>
      <c r="L32" s="14" t="str">
        <f>MID($C32,SUM($C$1:K$1),L$1)</f>
        <v>000000000021000</v>
      </c>
      <c r="M32" s="53"/>
      <c r="N32" s="56" t="str">
        <f>IF(ISBLANK(M32),C32,D32&amp;F32&amp;G32&amp;H32&amp;I32&amp;J32&amp;TALIC[[#This Row],[ALIC]]&amp;TALIC[[#This Row],[IVA3]])</f>
        <v>001000010000000000000099999980000000000999999999990000000001000000005000000000021000</v>
      </c>
      <c r="O32" s="36">
        <f>TALIC[[#This Row],[IVA3]]/100</f>
        <v>210</v>
      </c>
      <c r="P32" s="36">
        <f>VALUE(TALIC[[#This Row],[GRAV]])/100</f>
        <v>1000</v>
      </c>
      <c r="Q32" s="37">
        <f>+TALIC[[#This Row],[*IVA]]/TALIC[[#This Row],[G]]</f>
        <v>0.21</v>
      </c>
    </row>
    <row r="33" spans="1:17" x14ac:dyDescent="0.2">
      <c r="A33" s="50">
        <v>30</v>
      </c>
      <c r="B3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33" s="42" t="s">
        <v>1529</v>
      </c>
      <c r="D33" s="14" t="str">
        <f>MID($C33,SUM($C$1:C$1),D$1)</f>
        <v>001</v>
      </c>
      <c r="E33" s="25" t="str">
        <f>VLOOKUP(TALIC[[#This Row],[TIPO2]],TIPOFACT[],3,0)</f>
        <v>FC A</v>
      </c>
      <c r="F33" s="14" t="str">
        <f>MID($C33,SUM($C$1:D$1),F$1)</f>
        <v>00001</v>
      </c>
      <c r="G33" s="14" t="str">
        <f>MID($C33,SUM($C$1:F$1),G$1)</f>
        <v>00000000000000999999</v>
      </c>
      <c r="H33" s="14" t="str">
        <f>MID($C33,SUM($C$1:G$1),H$1)</f>
        <v>80</v>
      </c>
      <c r="I33" s="14" t="str">
        <f>MID($C33,SUM($C$1:H$1),I$1)</f>
        <v>00000000099999999999</v>
      </c>
      <c r="J33" s="14" t="str">
        <f>MID($C33,SUM($C$1:I$1),J$1)</f>
        <v>000000000100000</v>
      </c>
      <c r="K33" s="14" t="str">
        <f>MID($C33,SUM($C$1:J$1),K$1)</f>
        <v>0005</v>
      </c>
      <c r="L33" s="14" t="str">
        <f>MID($C33,SUM($C$1:K$1),L$1)</f>
        <v>000000000021000</v>
      </c>
      <c r="M33" s="53"/>
      <c r="N33" s="56" t="str">
        <f>IF(ISBLANK(M33),C33,D33&amp;F33&amp;G33&amp;H33&amp;I33&amp;J33&amp;TALIC[[#This Row],[ALIC]]&amp;TALIC[[#This Row],[IVA3]])</f>
        <v>001000010000000000000099999980000000000999999999990000000001000000005000000000021000</v>
      </c>
      <c r="O33" s="36">
        <f>TALIC[[#This Row],[IVA3]]/100</f>
        <v>210</v>
      </c>
      <c r="P33" s="36">
        <f>VALUE(TALIC[[#This Row],[GRAV]])/100</f>
        <v>1000</v>
      </c>
      <c r="Q33" s="37">
        <f>+TALIC[[#This Row],[*IVA]]/TALIC[[#This Row],[G]]</f>
        <v>0.21</v>
      </c>
    </row>
    <row r="34" spans="1:17" x14ac:dyDescent="0.2">
      <c r="A34" s="50">
        <v>31</v>
      </c>
      <c r="B3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34" s="42" t="s">
        <v>1529</v>
      </c>
      <c r="D34" s="14" t="str">
        <f>MID($C34,SUM($C$1:C$1),D$1)</f>
        <v>001</v>
      </c>
      <c r="E34" s="25" t="str">
        <f>VLOOKUP(TALIC[[#This Row],[TIPO2]],TIPOFACT[],3,0)</f>
        <v>FC A</v>
      </c>
      <c r="F34" s="14" t="str">
        <f>MID($C34,SUM($C$1:D$1),F$1)</f>
        <v>00001</v>
      </c>
      <c r="G34" s="14" t="str">
        <f>MID($C34,SUM($C$1:F$1),G$1)</f>
        <v>00000000000000999999</v>
      </c>
      <c r="H34" s="14" t="str">
        <f>MID($C34,SUM($C$1:G$1),H$1)</f>
        <v>80</v>
      </c>
      <c r="I34" s="14" t="str">
        <f>MID($C34,SUM($C$1:H$1),I$1)</f>
        <v>00000000099999999999</v>
      </c>
      <c r="J34" s="14" t="str">
        <f>MID($C34,SUM($C$1:I$1),J$1)</f>
        <v>000000000100000</v>
      </c>
      <c r="K34" s="14" t="str">
        <f>MID($C34,SUM($C$1:J$1),K$1)</f>
        <v>0005</v>
      </c>
      <c r="L34" s="14" t="str">
        <f>MID($C34,SUM($C$1:K$1),L$1)</f>
        <v>000000000021000</v>
      </c>
      <c r="M34" s="53"/>
      <c r="N34" s="56" t="str">
        <f>IF(ISBLANK(M34),C34,D34&amp;F34&amp;G34&amp;H34&amp;I34&amp;J34&amp;TALIC[[#This Row],[ALIC]]&amp;TALIC[[#This Row],[IVA3]])</f>
        <v>001000010000000000000099999980000000000999999999990000000001000000005000000000021000</v>
      </c>
      <c r="O34" s="36">
        <f>TALIC[[#This Row],[IVA3]]/100</f>
        <v>210</v>
      </c>
      <c r="P34" s="36">
        <f>VALUE(TALIC[[#This Row],[GRAV]])/100</f>
        <v>1000</v>
      </c>
      <c r="Q34" s="37">
        <f>+TALIC[[#This Row],[*IVA]]/TALIC[[#This Row],[G]]</f>
        <v>0.21</v>
      </c>
    </row>
    <row r="35" spans="1:17" x14ac:dyDescent="0.2">
      <c r="A35" s="50">
        <v>32</v>
      </c>
      <c r="B3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35" s="42" t="s">
        <v>1529</v>
      </c>
      <c r="D35" s="14" t="str">
        <f>MID($C35,SUM($C$1:C$1),D$1)</f>
        <v>001</v>
      </c>
      <c r="E35" s="25" t="str">
        <f>VLOOKUP(TALIC[[#This Row],[TIPO2]],TIPOFACT[],3,0)</f>
        <v>FC A</v>
      </c>
      <c r="F35" s="14" t="str">
        <f>MID($C35,SUM($C$1:D$1),F$1)</f>
        <v>00001</v>
      </c>
      <c r="G35" s="14" t="str">
        <f>MID($C35,SUM($C$1:F$1),G$1)</f>
        <v>00000000000000999999</v>
      </c>
      <c r="H35" s="14" t="str">
        <f>MID($C35,SUM($C$1:G$1),H$1)</f>
        <v>80</v>
      </c>
      <c r="I35" s="14" t="str">
        <f>MID($C35,SUM($C$1:H$1),I$1)</f>
        <v>00000000099999999999</v>
      </c>
      <c r="J35" s="14" t="str">
        <f>MID($C35,SUM($C$1:I$1),J$1)</f>
        <v>000000000100000</v>
      </c>
      <c r="K35" s="14" t="str">
        <f>MID($C35,SUM($C$1:J$1),K$1)</f>
        <v>0005</v>
      </c>
      <c r="L35" s="14" t="str">
        <f>MID($C35,SUM($C$1:K$1),L$1)</f>
        <v>000000000021000</v>
      </c>
      <c r="M35" s="53"/>
      <c r="N35" s="56" t="str">
        <f>IF(ISBLANK(M35),C35,D35&amp;F35&amp;G35&amp;H35&amp;I35&amp;J35&amp;TALIC[[#This Row],[ALIC]]&amp;TALIC[[#This Row],[IVA3]])</f>
        <v>001000010000000000000099999980000000000999999999990000000001000000005000000000021000</v>
      </c>
      <c r="O35" s="36">
        <f>TALIC[[#This Row],[IVA3]]/100</f>
        <v>210</v>
      </c>
      <c r="P35" s="36">
        <f>VALUE(TALIC[[#This Row],[GRAV]])/100</f>
        <v>1000</v>
      </c>
      <c r="Q35" s="37">
        <f>+TALIC[[#This Row],[*IVA]]/TALIC[[#This Row],[G]]</f>
        <v>0.21</v>
      </c>
    </row>
    <row r="36" spans="1:17" x14ac:dyDescent="0.2">
      <c r="A36" s="50">
        <v>33</v>
      </c>
      <c r="B3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36" s="42" t="s">
        <v>1529</v>
      </c>
      <c r="D36" s="14" t="str">
        <f>MID($C36,SUM($C$1:C$1),D$1)</f>
        <v>001</v>
      </c>
      <c r="E36" s="25" t="str">
        <f>VLOOKUP(TALIC[[#This Row],[TIPO2]],TIPOFACT[],3,0)</f>
        <v>FC A</v>
      </c>
      <c r="F36" s="14" t="str">
        <f>MID($C36,SUM($C$1:D$1),F$1)</f>
        <v>00001</v>
      </c>
      <c r="G36" s="14" t="str">
        <f>MID($C36,SUM($C$1:F$1),G$1)</f>
        <v>00000000000000999999</v>
      </c>
      <c r="H36" s="14" t="str">
        <f>MID($C36,SUM($C$1:G$1),H$1)</f>
        <v>80</v>
      </c>
      <c r="I36" s="14" t="str">
        <f>MID($C36,SUM($C$1:H$1),I$1)</f>
        <v>00000000099999999999</v>
      </c>
      <c r="J36" s="14" t="str">
        <f>MID($C36,SUM($C$1:I$1),J$1)</f>
        <v>000000000100000</v>
      </c>
      <c r="K36" s="14" t="str">
        <f>MID($C36,SUM($C$1:J$1),K$1)</f>
        <v>0005</v>
      </c>
      <c r="L36" s="14" t="str">
        <f>MID($C36,SUM($C$1:K$1),L$1)</f>
        <v>000000000021000</v>
      </c>
      <c r="M36" s="53"/>
      <c r="N36" s="56" t="str">
        <f>IF(ISBLANK(M36),C36,D36&amp;F36&amp;G36&amp;H36&amp;I36&amp;J36&amp;TALIC[[#This Row],[ALIC]]&amp;TALIC[[#This Row],[IVA3]])</f>
        <v>001000010000000000000099999980000000000999999999990000000001000000005000000000021000</v>
      </c>
      <c r="O36" s="36">
        <f>TALIC[[#This Row],[IVA3]]/100</f>
        <v>210</v>
      </c>
      <c r="P36" s="36">
        <f>VALUE(TALIC[[#This Row],[GRAV]])/100</f>
        <v>1000</v>
      </c>
      <c r="Q36" s="37">
        <f>+TALIC[[#This Row],[*IVA]]/TALIC[[#This Row],[G]]</f>
        <v>0.21</v>
      </c>
    </row>
    <row r="37" spans="1:17" x14ac:dyDescent="0.2">
      <c r="A37" s="50">
        <v>34</v>
      </c>
      <c r="B3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37" s="42" t="s">
        <v>1529</v>
      </c>
      <c r="D37" s="14" t="str">
        <f>MID($C37,SUM($C$1:C$1),D$1)</f>
        <v>001</v>
      </c>
      <c r="E37" s="25" t="str">
        <f>VLOOKUP(TALIC[[#This Row],[TIPO2]],TIPOFACT[],3,0)</f>
        <v>FC A</v>
      </c>
      <c r="F37" s="14" t="str">
        <f>MID($C37,SUM($C$1:D$1),F$1)</f>
        <v>00001</v>
      </c>
      <c r="G37" s="14" t="str">
        <f>MID($C37,SUM($C$1:F$1),G$1)</f>
        <v>00000000000000999999</v>
      </c>
      <c r="H37" s="14" t="str">
        <f>MID($C37,SUM($C$1:G$1),H$1)</f>
        <v>80</v>
      </c>
      <c r="I37" s="14" t="str">
        <f>MID($C37,SUM($C$1:H$1),I$1)</f>
        <v>00000000099999999999</v>
      </c>
      <c r="J37" s="14" t="str">
        <f>MID($C37,SUM($C$1:I$1),J$1)</f>
        <v>000000000100000</v>
      </c>
      <c r="K37" s="14" t="str">
        <f>MID($C37,SUM($C$1:J$1),K$1)</f>
        <v>0005</v>
      </c>
      <c r="L37" s="14" t="str">
        <f>MID($C37,SUM($C$1:K$1),L$1)</f>
        <v>000000000021000</v>
      </c>
      <c r="M37" s="53"/>
      <c r="N37" s="56" t="str">
        <f>IF(ISBLANK(M37),C37,D37&amp;F37&amp;G37&amp;H37&amp;I37&amp;J37&amp;TALIC[[#This Row],[ALIC]]&amp;TALIC[[#This Row],[IVA3]])</f>
        <v>001000010000000000000099999980000000000999999999990000000001000000005000000000021000</v>
      </c>
      <c r="O37" s="36">
        <f>TALIC[[#This Row],[IVA3]]/100</f>
        <v>210</v>
      </c>
      <c r="P37" s="36">
        <f>VALUE(TALIC[[#This Row],[GRAV]])/100</f>
        <v>1000</v>
      </c>
      <c r="Q37" s="37">
        <f>+TALIC[[#This Row],[*IVA]]/TALIC[[#This Row],[G]]</f>
        <v>0.21</v>
      </c>
    </row>
    <row r="38" spans="1:17" x14ac:dyDescent="0.2">
      <c r="A38" s="50">
        <v>35</v>
      </c>
      <c r="B3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38" s="42" t="s">
        <v>1529</v>
      </c>
      <c r="D38" s="14" t="str">
        <f>MID($C38,SUM($C$1:C$1),D$1)</f>
        <v>001</v>
      </c>
      <c r="E38" s="25" t="str">
        <f>VLOOKUP(TALIC[[#This Row],[TIPO2]],TIPOFACT[],3,0)</f>
        <v>FC A</v>
      </c>
      <c r="F38" s="14" t="str">
        <f>MID($C38,SUM($C$1:D$1),F$1)</f>
        <v>00001</v>
      </c>
      <c r="G38" s="14" t="str">
        <f>MID($C38,SUM($C$1:F$1),G$1)</f>
        <v>00000000000000999999</v>
      </c>
      <c r="H38" s="14" t="str">
        <f>MID($C38,SUM($C$1:G$1),H$1)</f>
        <v>80</v>
      </c>
      <c r="I38" s="14" t="str">
        <f>MID($C38,SUM($C$1:H$1),I$1)</f>
        <v>00000000099999999999</v>
      </c>
      <c r="J38" s="14" t="str">
        <f>MID($C38,SUM($C$1:I$1),J$1)</f>
        <v>000000000100000</v>
      </c>
      <c r="K38" s="14" t="str">
        <f>MID($C38,SUM($C$1:J$1),K$1)</f>
        <v>0005</v>
      </c>
      <c r="L38" s="14" t="str">
        <f>MID($C38,SUM($C$1:K$1),L$1)</f>
        <v>000000000021000</v>
      </c>
      <c r="M38" s="53"/>
      <c r="N38" s="56" t="str">
        <f>IF(ISBLANK(M38),C38,D38&amp;F38&amp;G38&amp;H38&amp;I38&amp;J38&amp;TALIC[[#This Row],[ALIC]]&amp;TALIC[[#This Row],[IVA3]])</f>
        <v>001000010000000000000099999980000000000999999999990000000001000000005000000000021000</v>
      </c>
      <c r="O38" s="36">
        <f>TALIC[[#This Row],[IVA3]]/100</f>
        <v>210</v>
      </c>
      <c r="P38" s="36">
        <f>VALUE(TALIC[[#This Row],[GRAV]])/100</f>
        <v>1000</v>
      </c>
      <c r="Q38" s="37">
        <f>+TALIC[[#This Row],[*IVA]]/TALIC[[#This Row],[G]]</f>
        <v>0.21</v>
      </c>
    </row>
    <row r="39" spans="1:17" x14ac:dyDescent="0.2">
      <c r="A39" s="50">
        <v>36</v>
      </c>
      <c r="B3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39" s="42" t="s">
        <v>1529</v>
      </c>
      <c r="D39" s="14" t="str">
        <f>MID($C39,SUM($C$1:C$1),D$1)</f>
        <v>001</v>
      </c>
      <c r="E39" s="25" t="str">
        <f>VLOOKUP(TALIC[[#This Row],[TIPO2]],TIPOFACT[],3,0)</f>
        <v>FC A</v>
      </c>
      <c r="F39" s="14" t="str">
        <f>MID($C39,SUM($C$1:D$1),F$1)</f>
        <v>00001</v>
      </c>
      <c r="G39" s="14" t="str">
        <f>MID($C39,SUM($C$1:F$1),G$1)</f>
        <v>00000000000000999999</v>
      </c>
      <c r="H39" s="14" t="str">
        <f>MID($C39,SUM($C$1:G$1),H$1)</f>
        <v>80</v>
      </c>
      <c r="I39" s="14" t="str">
        <f>MID($C39,SUM($C$1:H$1),I$1)</f>
        <v>00000000099999999999</v>
      </c>
      <c r="J39" s="14" t="str">
        <f>MID($C39,SUM($C$1:I$1),J$1)</f>
        <v>000000000100000</v>
      </c>
      <c r="K39" s="14" t="str">
        <f>MID($C39,SUM($C$1:J$1),K$1)</f>
        <v>0005</v>
      </c>
      <c r="L39" s="14" t="str">
        <f>MID($C39,SUM($C$1:K$1),L$1)</f>
        <v>000000000021000</v>
      </c>
      <c r="M39" s="53"/>
      <c r="N39" s="56" t="str">
        <f>IF(ISBLANK(M39),C39,D39&amp;F39&amp;G39&amp;H39&amp;I39&amp;J39&amp;TALIC[[#This Row],[ALIC]]&amp;TALIC[[#This Row],[IVA3]])</f>
        <v>001000010000000000000099999980000000000999999999990000000001000000005000000000021000</v>
      </c>
      <c r="O39" s="36">
        <f>TALIC[[#This Row],[IVA3]]/100</f>
        <v>210</v>
      </c>
      <c r="P39" s="36">
        <f>VALUE(TALIC[[#This Row],[GRAV]])/100</f>
        <v>1000</v>
      </c>
      <c r="Q39" s="37">
        <f>+TALIC[[#This Row],[*IVA]]/TALIC[[#This Row],[G]]</f>
        <v>0.21</v>
      </c>
    </row>
    <row r="40" spans="1:17" x14ac:dyDescent="0.2">
      <c r="A40" s="50">
        <v>37</v>
      </c>
      <c r="B4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40" s="42" t="s">
        <v>1529</v>
      </c>
      <c r="D40" s="14" t="str">
        <f>MID($C40,SUM($C$1:C$1),D$1)</f>
        <v>001</v>
      </c>
      <c r="E40" s="25" t="str">
        <f>VLOOKUP(TALIC[[#This Row],[TIPO2]],TIPOFACT[],3,0)</f>
        <v>FC A</v>
      </c>
      <c r="F40" s="14" t="str">
        <f>MID($C40,SUM($C$1:D$1),F$1)</f>
        <v>00001</v>
      </c>
      <c r="G40" s="14" t="str">
        <f>MID($C40,SUM($C$1:F$1),G$1)</f>
        <v>00000000000000999999</v>
      </c>
      <c r="H40" s="14" t="str">
        <f>MID($C40,SUM($C$1:G$1),H$1)</f>
        <v>80</v>
      </c>
      <c r="I40" s="14" t="str">
        <f>MID($C40,SUM($C$1:H$1),I$1)</f>
        <v>00000000099999999999</v>
      </c>
      <c r="J40" s="14" t="str">
        <f>MID($C40,SUM($C$1:I$1),J$1)</f>
        <v>000000000100000</v>
      </c>
      <c r="K40" s="14" t="str">
        <f>MID($C40,SUM($C$1:J$1),K$1)</f>
        <v>0005</v>
      </c>
      <c r="L40" s="14" t="str">
        <f>MID($C40,SUM($C$1:K$1),L$1)</f>
        <v>000000000021000</v>
      </c>
      <c r="M40" s="53"/>
      <c r="N40" s="56" t="str">
        <f>IF(ISBLANK(M40),C40,D40&amp;F40&amp;G40&amp;H40&amp;I40&amp;J40&amp;TALIC[[#This Row],[ALIC]]&amp;TALIC[[#This Row],[IVA3]])</f>
        <v>001000010000000000000099999980000000000999999999990000000001000000005000000000021000</v>
      </c>
      <c r="O40" s="36">
        <f>TALIC[[#This Row],[IVA3]]/100</f>
        <v>210</v>
      </c>
      <c r="P40" s="36">
        <f>VALUE(TALIC[[#This Row],[GRAV]])/100</f>
        <v>1000</v>
      </c>
      <c r="Q40" s="37">
        <f>+TALIC[[#This Row],[*IVA]]/TALIC[[#This Row],[G]]</f>
        <v>0.21</v>
      </c>
    </row>
    <row r="41" spans="1:17" x14ac:dyDescent="0.2">
      <c r="A41" s="50">
        <v>38</v>
      </c>
      <c r="B4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41" s="42" t="s">
        <v>1529</v>
      </c>
      <c r="D41" s="14" t="str">
        <f>MID($C41,SUM($C$1:C$1),D$1)</f>
        <v>001</v>
      </c>
      <c r="E41" s="25" t="str">
        <f>VLOOKUP(TALIC[[#This Row],[TIPO2]],TIPOFACT[],3,0)</f>
        <v>FC A</v>
      </c>
      <c r="F41" s="14" t="str">
        <f>MID($C41,SUM($C$1:D$1),F$1)</f>
        <v>00001</v>
      </c>
      <c r="G41" s="14" t="str">
        <f>MID($C41,SUM($C$1:F$1),G$1)</f>
        <v>00000000000000999999</v>
      </c>
      <c r="H41" s="14" t="str">
        <f>MID($C41,SUM($C$1:G$1),H$1)</f>
        <v>80</v>
      </c>
      <c r="I41" s="14" t="str">
        <f>MID($C41,SUM($C$1:H$1),I$1)</f>
        <v>00000000099999999999</v>
      </c>
      <c r="J41" s="14" t="str">
        <f>MID($C41,SUM($C$1:I$1),J$1)</f>
        <v>000000000100000</v>
      </c>
      <c r="K41" s="14" t="str">
        <f>MID($C41,SUM($C$1:J$1),K$1)</f>
        <v>0005</v>
      </c>
      <c r="L41" s="14" t="str">
        <f>MID($C41,SUM($C$1:K$1),L$1)</f>
        <v>000000000021000</v>
      </c>
      <c r="M41" s="53"/>
      <c r="N41" s="56" t="str">
        <f>IF(ISBLANK(M41),C41,D41&amp;F41&amp;G41&amp;H41&amp;I41&amp;J41&amp;TALIC[[#This Row],[ALIC]]&amp;TALIC[[#This Row],[IVA3]])</f>
        <v>001000010000000000000099999980000000000999999999990000000001000000005000000000021000</v>
      </c>
      <c r="O41" s="36">
        <f>TALIC[[#This Row],[IVA3]]/100</f>
        <v>210</v>
      </c>
      <c r="P41" s="36">
        <f>VALUE(TALIC[[#This Row],[GRAV]])/100</f>
        <v>1000</v>
      </c>
      <c r="Q41" s="37">
        <f>+TALIC[[#This Row],[*IVA]]/TALIC[[#This Row],[G]]</f>
        <v>0.21</v>
      </c>
    </row>
    <row r="42" spans="1:17" x14ac:dyDescent="0.2">
      <c r="A42" s="50">
        <v>39</v>
      </c>
      <c r="B4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42" s="42" t="s">
        <v>1529</v>
      </c>
      <c r="D42" s="14" t="str">
        <f>MID($C42,SUM($C$1:C$1),D$1)</f>
        <v>001</v>
      </c>
      <c r="E42" s="25" t="str">
        <f>VLOOKUP(TALIC[[#This Row],[TIPO2]],TIPOFACT[],3,0)</f>
        <v>FC A</v>
      </c>
      <c r="F42" s="14" t="str">
        <f>MID($C42,SUM($C$1:D$1),F$1)</f>
        <v>00001</v>
      </c>
      <c r="G42" s="14" t="str">
        <f>MID($C42,SUM($C$1:F$1),G$1)</f>
        <v>00000000000000999999</v>
      </c>
      <c r="H42" s="14" t="str">
        <f>MID($C42,SUM($C$1:G$1),H$1)</f>
        <v>80</v>
      </c>
      <c r="I42" s="14" t="str">
        <f>MID($C42,SUM($C$1:H$1),I$1)</f>
        <v>00000000099999999999</v>
      </c>
      <c r="J42" s="14" t="str">
        <f>MID($C42,SUM($C$1:I$1),J$1)</f>
        <v>000000000100000</v>
      </c>
      <c r="K42" s="14" t="str">
        <f>MID($C42,SUM($C$1:J$1),K$1)</f>
        <v>0005</v>
      </c>
      <c r="L42" s="14" t="str">
        <f>MID($C42,SUM($C$1:K$1),L$1)</f>
        <v>000000000021000</v>
      </c>
      <c r="M42" s="53"/>
      <c r="N42" s="56" t="str">
        <f>IF(ISBLANK(M42),C42,D42&amp;F42&amp;G42&amp;H42&amp;I42&amp;J42&amp;TALIC[[#This Row],[ALIC]]&amp;TALIC[[#This Row],[IVA3]])</f>
        <v>001000010000000000000099999980000000000999999999990000000001000000005000000000021000</v>
      </c>
      <c r="O42" s="36">
        <f>TALIC[[#This Row],[IVA3]]/100</f>
        <v>210</v>
      </c>
      <c r="P42" s="36">
        <f>VALUE(TALIC[[#This Row],[GRAV]])/100</f>
        <v>1000</v>
      </c>
      <c r="Q42" s="37">
        <f>+TALIC[[#This Row],[*IVA]]/TALIC[[#This Row],[G]]</f>
        <v>0.21</v>
      </c>
    </row>
    <row r="43" spans="1:17" x14ac:dyDescent="0.2">
      <c r="A43" s="50">
        <v>40</v>
      </c>
      <c r="B4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43" s="42" t="s">
        <v>1529</v>
      </c>
      <c r="D43" s="14" t="str">
        <f>MID($C43,SUM($C$1:C$1),D$1)</f>
        <v>001</v>
      </c>
      <c r="E43" s="25" t="str">
        <f>VLOOKUP(TALIC[[#This Row],[TIPO2]],TIPOFACT[],3,0)</f>
        <v>FC A</v>
      </c>
      <c r="F43" s="14" t="str">
        <f>MID($C43,SUM($C$1:D$1),F$1)</f>
        <v>00001</v>
      </c>
      <c r="G43" s="14" t="str">
        <f>MID($C43,SUM($C$1:F$1),G$1)</f>
        <v>00000000000000999999</v>
      </c>
      <c r="H43" s="14" t="str">
        <f>MID($C43,SUM($C$1:G$1),H$1)</f>
        <v>80</v>
      </c>
      <c r="I43" s="14" t="str">
        <f>MID($C43,SUM($C$1:H$1),I$1)</f>
        <v>00000000099999999999</v>
      </c>
      <c r="J43" s="14" t="str">
        <f>MID($C43,SUM($C$1:I$1),J$1)</f>
        <v>000000000100000</v>
      </c>
      <c r="K43" s="14" t="str">
        <f>MID($C43,SUM($C$1:J$1),K$1)</f>
        <v>0005</v>
      </c>
      <c r="L43" s="14" t="str">
        <f>MID($C43,SUM($C$1:K$1),L$1)</f>
        <v>000000000021000</v>
      </c>
      <c r="M43" s="53"/>
      <c r="N43" s="56" t="str">
        <f>IF(ISBLANK(M43),C43,D43&amp;F43&amp;G43&amp;H43&amp;I43&amp;J43&amp;TALIC[[#This Row],[ALIC]]&amp;TALIC[[#This Row],[IVA3]])</f>
        <v>001000010000000000000099999980000000000999999999990000000001000000005000000000021000</v>
      </c>
      <c r="O43" s="36">
        <f>TALIC[[#This Row],[IVA3]]/100</f>
        <v>210</v>
      </c>
      <c r="P43" s="36">
        <f>VALUE(TALIC[[#This Row],[GRAV]])/100</f>
        <v>1000</v>
      </c>
      <c r="Q43" s="37">
        <f>+TALIC[[#This Row],[*IVA]]/TALIC[[#This Row],[G]]</f>
        <v>0.21</v>
      </c>
    </row>
    <row r="44" spans="1:17" x14ac:dyDescent="0.2">
      <c r="A44" s="50">
        <v>41</v>
      </c>
      <c r="B4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44" s="42" t="s">
        <v>1529</v>
      </c>
      <c r="D44" s="14" t="str">
        <f>MID($C44,SUM($C$1:C$1),D$1)</f>
        <v>001</v>
      </c>
      <c r="E44" s="25" t="str">
        <f>VLOOKUP(TALIC[[#This Row],[TIPO2]],TIPOFACT[],3,0)</f>
        <v>FC A</v>
      </c>
      <c r="F44" s="14" t="str">
        <f>MID($C44,SUM($C$1:D$1),F$1)</f>
        <v>00001</v>
      </c>
      <c r="G44" s="14" t="str">
        <f>MID($C44,SUM($C$1:F$1),G$1)</f>
        <v>00000000000000999999</v>
      </c>
      <c r="H44" s="14" t="str">
        <f>MID($C44,SUM($C$1:G$1),H$1)</f>
        <v>80</v>
      </c>
      <c r="I44" s="14" t="str">
        <f>MID($C44,SUM($C$1:H$1),I$1)</f>
        <v>00000000099999999999</v>
      </c>
      <c r="J44" s="14" t="str">
        <f>MID($C44,SUM($C$1:I$1),J$1)</f>
        <v>000000000100000</v>
      </c>
      <c r="K44" s="14" t="str">
        <f>MID($C44,SUM($C$1:J$1),K$1)</f>
        <v>0005</v>
      </c>
      <c r="L44" s="14" t="str">
        <f>MID($C44,SUM($C$1:K$1),L$1)</f>
        <v>000000000021000</v>
      </c>
      <c r="M44" s="53"/>
      <c r="N44" s="56" t="str">
        <f>IF(ISBLANK(M44),C44,D44&amp;F44&amp;G44&amp;H44&amp;I44&amp;J44&amp;TALIC[[#This Row],[ALIC]]&amp;TALIC[[#This Row],[IVA3]])</f>
        <v>001000010000000000000099999980000000000999999999990000000001000000005000000000021000</v>
      </c>
      <c r="O44" s="36">
        <f>TALIC[[#This Row],[IVA3]]/100</f>
        <v>210</v>
      </c>
      <c r="P44" s="36">
        <f>VALUE(TALIC[[#This Row],[GRAV]])/100</f>
        <v>1000</v>
      </c>
      <c r="Q44" s="37">
        <f>+TALIC[[#This Row],[*IVA]]/TALIC[[#This Row],[G]]</f>
        <v>0.21</v>
      </c>
    </row>
    <row r="45" spans="1:17" x14ac:dyDescent="0.2">
      <c r="A45" s="50">
        <v>42</v>
      </c>
      <c r="B4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45" s="42" t="s">
        <v>1529</v>
      </c>
      <c r="D45" s="14" t="str">
        <f>MID($C45,SUM($C$1:C$1),D$1)</f>
        <v>001</v>
      </c>
      <c r="E45" s="25" t="str">
        <f>VLOOKUP(TALIC[[#This Row],[TIPO2]],TIPOFACT[],3,0)</f>
        <v>FC A</v>
      </c>
      <c r="F45" s="14" t="str">
        <f>MID($C45,SUM($C$1:D$1),F$1)</f>
        <v>00001</v>
      </c>
      <c r="G45" s="14" t="str">
        <f>MID($C45,SUM($C$1:F$1),G$1)</f>
        <v>00000000000000999999</v>
      </c>
      <c r="H45" s="14" t="str">
        <f>MID($C45,SUM($C$1:G$1),H$1)</f>
        <v>80</v>
      </c>
      <c r="I45" s="14" t="str">
        <f>MID($C45,SUM($C$1:H$1),I$1)</f>
        <v>00000000099999999999</v>
      </c>
      <c r="J45" s="14" t="str">
        <f>MID($C45,SUM($C$1:I$1),J$1)</f>
        <v>000000000100000</v>
      </c>
      <c r="K45" s="14" t="str">
        <f>MID($C45,SUM($C$1:J$1),K$1)</f>
        <v>0005</v>
      </c>
      <c r="L45" s="14" t="str">
        <f>MID($C45,SUM($C$1:K$1),L$1)</f>
        <v>000000000021000</v>
      </c>
      <c r="M45" s="53"/>
      <c r="N45" s="56" t="str">
        <f>IF(ISBLANK(M45),C45,D45&amp;F45&amp;G45&amp;H45&amp;I45&amp;J45&amp;TALIC[[#This Row],[ALIC]]&amp;TALIC[[#This Row],[IVA3]])</f>
        <v>001000010000000000000099999980000000000999999999990000000001000000005000000000021000</v>
      </c>
      <c r="O45" s="36">
        <f>TALIC[[#This Row],[IVA3]]/100</f>
        <v>210</v>
      </c>
      <c r="P45" s="36">
        <f>VALUE(TALIC[[#This Row],[GRAV]])/100</f>
        <v>1000</v>
      </c>
      <c r="Q45" s="37">
        <f>+TALIC[[#This Row],[*IVA]]/TALIC[[#This Row],[G]]</f>
        <v>0.21</v>
      </c>
    </row>
    <row r="46" spans="1:17" x14ac:dyDescent="0.2">
      <c r="A46" s="50">
        <v>43</v>
      </c>
      <c r="B4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46" s="42" t="s">
        <v>1529</v>
      </c>
      <c r="D46" s="14" t="str">
        <f>MID($C46,SUM($C$1:C$1),D$1)</f>
        <v>001</v>
      </c>
      <c r="E46" s="25" t="str">
        <f>VLOOKUP(TALIC[[#This Row],[TIPO2]],TIPOFACT[],3,0)</f>
        <v>FC A</v>
      </c>
      <c r="F46" s="14" t="str">
        <f>MID($C46,SUM($C$1:D$1),F$1)</f>
        <v>00001</v>
      </c>
      <c r="G46" s="14" t="str">
        <f>MID($C46,SUM($C$1:F$1),G$1)</f>
        <v>00000000000000999999</v>
      </c>
      <c r="H46" s="14" t="str">
        <f>MID($C46,SUM($C$1:G$1),H$1)</f>
        <v>80</v>
      </c>
      <c r="I46" s="14" t="str">
        <f>MID($C46,SUM($C$1:H$1),I$1)</f>
        <v>00000000099999999999</v>
      </c>
      <c r="J46" s="14" t="str">
        <f>MID($C46,SUM($C$1:I$1),J$1)</f>
        <v>000000000100000</v>
      </c>
      <c r="K46" s="14" t="str">
        <f>MID($C46,SUM($C$1:J$1),K$1)</f>
        <v>0005</v>
      </c>
      <c r="L46" s="14" t="str">
        <f>MID($C46,SUM($C$1:K$1),L$1)</f>
        <v>000000000021000</v>
      </c>
      <c r="M46" s="53"/>
      <c r="N46" s="56" t="str">
        <f>IF(ISBLANK(M46),C46,D46&amp;F46&amp;G46&amp;H46&amp;I46&amp;J46&amp;TALIC[[#This Row],[ALIC]]&amp;TALIC[[#This Row],[IVA3]])</f>
        <v>001000010000000000000099999980000000000999999999990000000001000000005000000000021000</v>
      </c>
      <c r="O46" s="36">
        <f>TALIC[[#This Row],[IVA3]]/100</f>
        <v>210</v>
      </c>
      <c r="P46" s="36">
        <f>VALUE(TALIC[[#This Row],[GRAV]])/100</f>
        <v>1000</v>
      </c>
      <c r="Q46" s="37">
        <f>+TALIC[[#This Row],[*IVA]]/TALIC[[#This Row],[G]]</f>
        <v>0.21</v>
      </c>
    </row>
    <row r="47" spans="1:17" x14ac:dyDescent="0.2">
      <c r="A47" s="50">
        <v>44</v>
      </c>
      <c r="B4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47" s="42" t="s">
        <v>1529</v>
      </c>
      <c r="D47" s="14" t="str">
        <f>MID($C47,SUM($C$1:C$1),D$1)</f>
        <v>001</v>
      </c>
      <c r="E47" s="25" t="str">
        <f>VLOOKUP(TALIC[[#This Row],[TIPO2]],TIPOFACT[],3,0)</f>
        <v>FC A</v>
      </c>
      <c r="F47" s="14" t="str">
        <f>MID($C47,SUM($C$1:D$1),F$1)</f>
        <v>00001</v>
      </c>
      <c r="G47" s="14" t="str">
        <f>MID($C47,SUM($C$1:F$1),G$1)</f>
        <v>00000000000000999999</v>
      </c>
      <c r="H47" s="14" t="str">
        <f>MID($C47,SUM($C$1:G$1),H$1)</f>
        <v>80</v>
      </c>
      <c r="I47" s="14" t="str">
        <f>MID($C47,SUM($C$1:H$1),I$1)</f>
        <v>00000000099999999999</v>
      </c>
      <c r="J47" s="14" t="str">
        <f>MID($C47,SUM($C$1:I$1),J$1)</f>
        <v>000000000100000</v>
      </c>
      <c r="K47" s="14" t="str">
        <f>MID($C47,SUM($C$1:J$1),K$1)</f>
        <v>0005</v>
      </c>
      <c r="L47" s="14" t="str">
        <f>MID($C47,SUM($C$1:K$1),L$1)</f>
        <v>000000000021000</v>
      </c>
      <c r="M47" s="53"/>
      <c r="N47" s="56" t="str">
        <f>IF(ISBLANK(M47),C47,D47&amp;F47&amp;G47&amp;H47&amp;I47&amp;J47&amp;TALIC[[#This Row],[ALIC]]&amp;TALIC[[#This Row],[IVA3]])</f>
        <v>001000010000000000000099999980000000000999999999990000000001000000005000000000021000</v>
      </c>
      <c r="O47" s="36">
        <f>TALIC[[#This Row],[IVA3]]/100</f>
        <v>210</v>
      </c>
      <c r="P47" s="36">
        <f>VALUE(TALIC[[#This Row],[GRAV]])/100</f>
        <v>1000</v>
      </c>
      <c r="Q47" s="37">
        <f>+TALIC[[#This Row],[*IVA]]/TALIC[[#This Row],[G]]</f>
        <v>0.21</v>
      </c>
    </row>
    <row r="48" spans="1:17" x14ac:dyDescent="0.2">
      <c r="A48" s="50">
        <v>45</v>
      </c>
      <c r="B4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48" s="42" t="s">
        <v>1529</v>
      </c>
      <c r="D48" s="14" t="str">
        <f>MID($C48,SUM($C$1:C$1),D$1)</f>
        <v>001</v>
      </c>
      <c r="E48" s="25" t="str">
        <f>VLOOKUP(TALIC[[#This Row],[TIPO2]],TIPOFACT[],3,0)</f>
        <v>FC A</v>
      </c>
      <c r="F48" s="14" t="str">
        <f>MID($C48,SUM($C$1:D$1),F$1)</f>
        <v>00001</v>
      </c>
      <c r="G48" s="14" t="str">
        <f>MID($C48,SUM($C$1:F$1),G$1)</f>
        <v>00000000000000999999</v>
      </c>
      <c r="H48" s="14" t="str">
        <f>MID($C48,SUM($C$1:G$1),H$1)</f>
        <v>80</v>
      </c>
      <c r="I48" s="14" t="str">
        <f>MID($C48,SUM($C$1:H$1),I$1)</f>
        <v>00000000099999999999</v>
      </c>
      <c r="J48" s="14" t="str">
        <f>MID($C48,SUM($C$1:I$1),J$1)</f>
        <v>000000000100000</v>
      </c>
      <c r="K48" s="14" t="str">
        <f>MID($C48,SUM($C$1:J$1),K$1)</f>
        <v>0005</v>
      </c>
      <c r="L48" s="14" t="str">
        <f>MID($C48,SUM($C$1:K$1),L$1)</f>
        <v>000000000021000</v>
      </c>
      <c r="M48" s="53"/>
      <c r="N48" s="56" t="str">
        <f>IF(ISBLANK(M48),C48,D48&amp;F48&amp;G48&amp;H48&amp;I48&amp;J48&amp;TALIC[[#This Row],[ALIC]]&amp;TALIC[[#This Row],[IVA3]])</f>
        <v>001000010000000000000099999980000000000999999999990000000001000000005000000000021000</v>
      </c>
      <c r="O48" s="36">
        <f>TALIC[[#This Row],[IVA3]]/100</f>
        <v>210</v>
      </c>
      <c r="P48" s="36">
        <f>VALUE(TALIC[[#This Row],[GRAV]])/100</f>
        <v>1000</v>
      </c>
      <c r="Q48" s="37">
        <f>+TALIC[[#This Row],[*IVA]]/TALIC[[#This Row],[G]]</f>
        <v>0.21</v>
      </c>
    </row>
    <row r="49" spans="1:17" x14ac:dyDescent="0.2">
      <c r="A49" s="50">
        <v>46</v>
      </c>
      <c r="B4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49" s="42" t="s">
        <v>1529</v>
      </c>
      <c r="D49" s="14" t="str">
        <f>MID($C49,SUM($C$1:C$1),D$1)</f>
        <v>001</v>
      </c>
      <c r="E49" s="25" t="str">
        <f>VLOOKUP(TALIC[[#This Row],[TIPO2]],TIPOFACT[],3,0)</f>
        <v>FC A</v>
      </c>
      <c r="F49" s="14" t="str">
        <f>MID($C49,SUM($C$1:D$1),F$1)</f>
        <v>00001</v>
      </c>
      <c r="G49" s="14" t="str">
        <f>MID($C49,SUM($C$1:F$1),G$1)</f>
        <v>00000000000000999999</v>
      </c>
      <c r="H49" s="14" t="str">
        <f>MID($C49,SUM($C$1:G$1),H$1)</f>
        <v>80</v>
      </c>
      <c r="I49" s="14" t="str">
        <f>MID($C49,SUM($C$1:H$1),I$1)</f>
        <v>00000000099999999999</v>
      </c>
      <c r="J49" s="14" t="str">
        <f>MID($C49,SUM($C$1:I$1),J$1)</f>
        <v>000000000100000</v>
      </c>
      <c r="K49" s="14" t="str">
        <f>MID($C49,SUM($C$1:J$1),K$1)</f>
        <v>0005</v>
      </c>
      <c r="L49" s="14" t="str">
        <f>MID($C49,SUM($C$1:K$1),L$1)</f>
        <v>000000000021000</v>
      </c>
      <c r="M49" s="53"/>
      <c r="N49" s="56" t="str">
        <f>IF(ISBLANK(M49),C49,D49&amp;F49&amp;G49&amp;H49&amp;I49&amp;J49&amp;TALIC[[#This Row],[ALIC]]&amp;TALIC[[#This Row],[IVA3]])</f>
        <v>001000010000000000000099999980000000000999999999990000000001000000005000000000021000</v>
      </c>
      <c r="O49" s="36">
        <f>TALIC[[#This Row],[IVA3]]/100</f>
        <v>210</v>
      </c>
      <c r="P49" s="36">
        <f>VALUE(TALIC[[#This Row],[GRAV]])/100</f>
        <v>1000</v>
      </c>
      <c r="Q49" s="37">
        <f>+TALIC[[#This Row],[*IVA]]/TALIC[[#This Row],[G]]</f>
        <v>0.21</v>
      </c>
    </row>
    <row r="50" spans="1:17" x14ac:dyDescent="0.2">
      <c r="A50" s="50">
        <v>47</v>
      </c>
      <c r="B5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50" s="42" t="s">
        <v>1529</v>
      </c>
      <c r="D50" s="14" t="str">
        <f>MID($C50,SUM($C$1:C$1),D$1)</f>
        <v>001</v>
      </c>
      <c r="E50" s="25" t="str">
        <f>VLOOKUP(TALIC[[#This Row],[TIPO2]],TIPOFACT[],3,0)</f>
        <v>FC A</v>
      </c>
      <c r="F50" s="14" t="str">
        <f>MID($C50,SUM($C$1:D$1),F$1)</f>
        <v>00001</v>
      </c>
      <c r="G50" s="14" t="str">
        <f>MID($C50,SUM($C$1:F$1),G$1)</f>
        <v>00000000000000999999</v>
      </c>
      <c r="H50" s="14" t="str">
        <f>MID($C50,SUM($C$1:G$1),H$1)</f>
        <v>80</v>
      </c>
      <c r="I50" s="14" t="str">
        <f>MID($C50,SUM($C$1:H$1),I$1)</f>
        <v>00000000099999999999</v>
      </c>
      <c r="J50" s="14" t="str">
        <f>MID($C50,SUM($C$1:I$1),J$1)</f>
        <v>000000000100000</v>
      </c>
      <c r="K50" s="14" t="str">
        <f>MID($C50,SUM($C$1:J$1),K$1)</f>
        <v>0005</v>
      </c>
      <c r="L50" s="14" t="str">
        <f>MID($C50,SUM($C$1:K$1),L$1)</f>
        <v>000000000021000</v>
      </c>
      <c r="M50" s="53"/>
      <c r="N50" s="56" t="str">
        <f>IF(ISBLANK(M50),C50,D50&amp;F50&amp;G50&amp;H50&amp;I50&amp;J50&amp;TALIC[[#This Row],[ALIC]]&amp;TALIC[[#This Row],[IVA3]])</f>
        <v>001000010000000000000099999980000000000999999999990000000001000000005000000000021000</v>
      </c>
      <c r="O50" s="36">
        <f>TALIC[[#This Row],[IVA3]]/100</f>
        <v>210</v>
      </c>
      <c r="P50" s="36">
        <f>VALUE(TALIC[[#This Row],[GRAV]])/100</f>
        <v>1000</v>
      </c>
      <c r="Q50" s="37">
        <f>+TALIC[[#This Row],[*IVA]]/TALIC[[#This Row],[G]]</f>
        <v>0.21</v>
      </c>
    </row>
    <row r="51" spans="1:17" x14ac:dyDescent="0.2">
      <c r="A51" s="50">
        <v>48</v>
      </c>
      <c r="B5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51" s="42" t="s">
        <v>1529</v>
      </c>
      <c r="D51" s="14" t="str">
        <f>MID($C51,SUM($C$1:C$1),D$1)</f>
        <v>001</v>
      </c>
      <c r="E51" s="25" t="str">
        <f>VLOOKUP(TALIC[[#This Row],[TIPO2]],TIPOFACT[],3,0)</f>
        <v>FC A</v>
      </c>
      <c r="F51" s="14" t="str">
        <f>MID($C51,SUM($C$1:D$1),F$1)</f>
        <v>00001</v>
      </c>
      <c r="G51" s="14" t="str">
        <f>MID($C51,SUM($C$1:F$1),G$1)</f>
        <v>00000000000000999999</v>
      </c>
      <c r="H51" s="14" t="str">
        <f>MID($C51,SUM($C$1:G$1),H$1)</f>
        <v>80</v>
      </c>
      <c r="I51" s="14" t="str">
        <f>MID($C51,SUM($C$1:H$1),I$1)</f>
        <v>00000000099999999999</v>
      </c>
      <c r="J51" s="14" t="str">
        <f>MID($C51,SUM($C$1:I$1),J$1)</f>
        <v>000000000100000</v>
      </c>
      <c r="K51" s="14" t="str">
        <f>MID($C51,SUM($C$1:J$1),K$1)</f>
        <v>0005</v>
      </c>
      <c r="L51" s="14" t="str">
        <f>MID($C51,SUM($C$1:K$1),L$1)</f>
        <v>000000000021000</v>
      </c>
      <c r="M51" s="53"/>
      <c r="N51" s="56" t="str">
        <f>IF(ISBLANK(M51),C51,D51&amp;F51&amp;G51&amp;H51&amp;I51&amp;J51&amp;TALIC[[#This Row],[ALIC]]&amp;TALIC[[#This Row],[IVA3]])</f>
        <v>001000010000000000000099999980000000000999999999990000000001000000005000000000021000</v>
      </c>
      <c r="O51" s="36">
        <f>TALIC[[#This Row],[IVA3]]/100</f>
        <v>210</v>
      </c>
      <c r="P51" s="36">
        <f>VALUE(TALIC[[#This Row],[GRAV]])/100</f>
        <v>1000</v>
      </c>
      <c r="Q51" s="37">
        <f>+TALIC[[#This Row],[*IVA]]/TALIC[[#This Row],[G]]</f>
        <v>0.21</v>
      </c>
    </row>
    <row r="52" spans="1:17" x14ac:dyDescent="0.2">
      <c r="A52" s="50">
        <v>49</v>
      </c>
      <c r="B5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52" s="42" t="s">
        <v>1529</v>
      </c>
      <c r="D52" s="14" t="str">
        <f>MID($C52,SUM($C$1:C$1),D$1)</f>
        <v>001</v>
      </c>
      <c r="E52" s="25" t="str">
        <f>VLOOKUP(TALIC[[#This Row],[TIPO2]],TIPOFACT[],3,0)</f>
        <v>FC A</v>
      </c>
      <c r="F52" s="14" t="str">
        <f>MID($C52,SUM($C$1:D$1),F$1)</f>
        <v>00001</v>
      </c>
      <c r="G52" s="14" t="str">
        <f>MID($C52,SUM($C$1:F$1),G$1)</f>
        <v>00000000000000999999</v>
      </c>
      <c r="H52" s="14" t="str">
        <f>MID($C52,SUM($C$1:G$1),H$1)</f>
        <v>80</v>
      </c>
      <c r="I52" s="14" t="str">
        <f>MID($C52,SUM($C$1:H$1),I$1)</f>
        <v>00000000099999999999</v>
      </c>
      <c r="J52" s="14" t="str">
        <f>MID($C52,SUM($C$1:I$1),J$1)</f>
        <v>000000000100000</v>
      </c>
      <c r="K52" s="14" t="str">
        <f>MID($C52,SUM($C$1:J$1),K$1)</f>
        <v>0005</v>
      </c>
      <c r="L52" s="14" t="str">
        <f>MID($C52,SUM($C$1:K$1),L$1)</f>
        <v>000000000021000</v>
      </c>
      <c r="M52" s="53"/>
      <c r="N52" s="56" t="str">
        <f>IF(ISBLANK(M52),C52,D52&amp;F52&amp;G52&amp;H52&amp;I52&amp;J52&amp;TALIC[[#This Row],[ALIC]]&amp;TALIC[[#This Row],[IVA3]])</f>
        <v>001000010000000000000099999980000000000999999999990000000001000000005000000000021000</v>
      </c>
      <c r="O52" s="36">
        <f>TALIC[[#This Row],[IVA3]]/100</f>
        <v>210</v>
      </c>
      <c r="P52" s="36">
        <f>VALUE(TALIC[[#This Row],[GRAV]])/100</f>
        <v>1000</v>
      </c>
      <c r="Q52" s="37">
        <f>+TALIC[[#This Row],[*IVA]]/TALIC[[#This Row],[G]]</f>
        <v>0.21</v>
      </c>
    </row>
    <row r="53" spans="1:17" x14ac:dyDescent="0.2">
      <c r="A53" s="50">
        <v>50</v>
      </c>
      <c r="B5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53" s="42" t="s">
        <v>1529</v>
      </c>
      <c r="D53" s="14" t="str">
        <f>MID($C53,SUM($C$1:C$1),D$1)</f>
        <v>001</v>
      </c>
      <c r="E53" s="25" t="str">
        <f>VLOOKUP(TALIC[[#This Row],[TIPO2]],TIPOFACT[],3,0)</f>
        <v>FC A</v>
      </c>
      <c r="F53" s="14" t="str">
        <f>MID($C53,SUM($C$1:D$1),F$1)</f>
        <v>00001</v>
      </c>
      <c r="G53" s="14" t="str">
        <f>MID($C53,SUM($C$1:F$1),G$1)</f>
        <v>00000000000000999999</v>
      </c>
      <c r="H53" s="14" t="str">
        <f>MID($C53,SUM($C$1:G$1),H$1)</f>
        <v>80</v>
      </c>
      <c r="I53" s="14" t="str">
        <f>MID($C53,SUM($C$1:H$1),I$1)</f>
        <v>00000000099999999999</v>
      </c>
      <c r="J53" s="14" t="str">
        <f>MID($C53,SUM($C$1:I$1),J$1)</f>
        <v>000000000100000</v>
      </c>
      <c r="K53" s="14" t="str">
        <f>MID($C53,SUM($C$1:J$1),K$1)</f>
        <v>0005</v>
      </c>
      <c r="L53" s="14" t="str">
        <f>MID($C53,SUM($C$1:K$1),L$1)</f>
        <v>000000000021000</v>
      </c>
      <c r="M53" s="53"/>
      <c r="N53" s="56" t="str">
        <f>IF(ISBLANK(M53),C53,D53&amp;F53&amp;G53&amp;H53&amp;I53&amp;J53&amp;TALIC[[#This Row],[ALIC]]&amp;TALIC[[#This Row],[IVA3]])</f>
        <v>001000010000000000000099999980000000000999999999990000000001000000005000000000021000</v>
      </c>
      <c r="O53" s="36">
        <f>TALIC[[#This Row],[IVA3]]/100</f>
        <v>210</v>
      </c>
      <c r="P53" s="36">
        <f>VALUE(TALIC[[#This Row],[GRAV]])/100</f>
        <v>1000</v>
      </c>
      <c r="Q53" s="37">
        <f>+TALIC[[#This Row],[*IVA]]/TALIC[[#This Row],[G]]</f>
        <v>0.21</v>
      </c>
    </row>
    <row r="54" spans="1:17" x14ac:dyDescent="0.2">
      <c r="A54" s="50">
        <v>51</v>
      </c>
      <c r="B5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54" s="42" t="s">
        <v>1529</v>
      </c>
      <c r="D54" s="14" t="str">
        <f>MID($C54,SUM($C$1:C$1),D$1)</f>
        <v>001</v>
      </c>
      <c r="E54" s="25" t="str">
        <f>VLOOKUP(TALIC[[#This Row],[TIPO2]],TIPOFACT[],3,0)</f>
        <v>FC A</v>
      </c>
      <c r="F54" s="14" t="str">
        <f>MID($C54,SUM($C$1:D$1),F$1)</f>
        <v>00001</v>
      </c>
      <c r="G54" s="14" t="str">
        <f>MID($C54,SUM($C$1:F$1),G$1)</f>
        <v>00000000000000999999</v>
      </c>
      <c r="H54" s="14" t="str">
        <f>MID($C54,SUM($C$1:G$1),H$1)</f>
        <v>80</v>
      </c>
      <c r="I54" s="14" t="str">
        <f>MID($C54,SUM($C$1:H$1),I$1)</f>
        <v>00000000099999999999</v>
      </c>
      <c r="J54" s="14" t="str">
        <f>MID($C54,SUM($C$1:I$1),J$1)</f>
        <v>000000000100000</v>
      </c>
      <c r="K54" s="14" t="str">
        <f>MID($C54,SUM($C$1:J$1),K$1)</f>
        <v>0005</v>
      </c>
      <c r="L54" s="14" t="str">
        <f>MID($C54,SUM($C$1:K$1),L$1)</f>
        <v>000000000021000</v>
      </c>
      <c r="M54" s="53"/>
      <c r="N54" s="56" t="str">
        <f>IF(ISBLANK(M54),C54,D54&amp;F54&amp;G54&amp;H54&amp;I54&amp;J54&amp;TALIC[[#This Row],[ALIC]]&amp;TALIC[[#This Row],[IVA3]])</f>
        <v>001000010000000000000099999980000000000999999999990000000001000000005000000000021000</v>
      </c>
      <c r="O54" s="36">
        <f>TALIC[[#This Row],[IVA3]]/100</f>
        <v>210</v>
      </c>
      <c r="P54" s="36">
        <f>VALUE(TALIC[[#This Row],[GRAV]])/100</f>
        <v>1000</v>
      </c>
      <c r="Q54" s="37">
        <f>+TALIC[[#This Row],[*IVA]]/TALIC[[#This Row],[G]]</f>
        <v>0.21</v>
      </c>
    </row>
    <row r="55" spans="1:17" x14ac:dyDescent="0.2">
      <c r="A55" s="50">
        <v>52</v>
      </c>
      <c r="B5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55" s="42" t="s">
        <v>1529</v>
      </c>
      <c r="D55" s="14" t="str">
        <f>MID($C55,SUM($C$1:C$1),D$1)</f>
        <v>001</v>
      </c>
      <c r="E55" s="25" t="str">
        <f>VLOOKUP(TALIC[[#This Row],[TIPO2]],TIPOFACT[],3,0)</f>
        <v>FC A</v>
      </c>
      <c r="F55" s="14" t="str">
        <f>MID($C55,SUM($C$1:D$1),F$1)</f>
        <v>00001</v>
      </c>
      <c r="G55" s="14" t="str">
        <f>MID($C55,SUM($C$1:F$1),G$1)</f>
        <v>00000000000000999999</v>
      </c>
      <c r="H55" s="14" t="str">
        <f>MID($C55,SUM($C$1:G$1),H$1)</f>
        <v>80</v>
      </c>
      <c r="I55" s="14" t="str">
        <f>MID($C55,SUM($C$1:H$1),I$1)</f>
        <v>00000000099999999999</v>
      </c>
      <c r="J55" s="14" t="str">
        <f>MID($C55,SUM($C$1:I$1),J$1)</f>
        <v>000000000100000</v>
      </c>
      <c r="K55" s="14" t="str">
        <f>MID($C55,SUM($C$1:J$1),K$1)</f>
        <v>0005</v>
      </c>
      <c r="L55" s="14" t="str">
        <f>MID($C55,SUM($C$1:K$1),L$1)</f>
        <v>000000000021000</v>
      </c>
      <c r="M55" s="53"/>
      <c r="N55" s="56" t="str">
        <f>IF(ISBLANK(M55),C55,D55&amp;F55&amp;G55&amp;H55&amp;I55&amp;J55&amp;TALIC[[#This Row],[ALIC]]&amp;TALIC[[#This Row],[IVA3]])</f>
        <v>001000010000000000000099999980000000000999999999990000000001000000005000000000021000</v>
      </c>
      <c r="O55" s="36">
        <f>TALIC[[#This Row],[IVA3]]/100</f>
        <v>210</v>
      </c>
      <c r="P55" s="36">
        <f>VALUE(TALIC[[#This Row],[GRAV]])/100</f>
        <v>1000</v>
      </c>
      <c r="Q55" s="37">
        <f>+TALIC[[#This Row],[*IVA]]/TALIC[[#This Row],[G]]</f>
        <v>0.21</v>
      </c>
    </row>
    <row r="56" spans="1:17" x14ac:dyDescent="0.2">
      <c r="A56" s="50">
        <v>53</v>
      </c>
      <c r="B5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56" s="42" t="s">
        <v>1529</v>
      </c>
      <c r="D56" s="14" t="str">
        <f>MID($C56,SUM($C$1:C$1),D$1)</f>
        <v>001</v>
      </c>
      <c r="E56" s="25" t="str">
        <f>VLOOKUP(TALIC[[#This Row],[TIPO2]],TIPOFACT[],3,0)</f>
        <v>FC A</v>
      </c>
      <c r="F56" s="14" t="str">
        <f>MID($C56,SUM($C$1:D$1),F$1)</f>
        <v>00001</v>
      </c>
      <c r="G56" s="14" t="str">
        <f>MID($C56,SUM($C$1:F$1),G$1)</f>
        <v>00000000000000999999</v>
      </c>
      <c r="H56" s="14" t="str">
        <f>MID($C56,SUM($C$1:G$1),H$1)</f>
        <v>80</v>
      </c>
      <c r="I56" s="14" t="str">
        <f>MID($C56,SUM($C$1:H$1),I$1)</f>
        <v>00000000099999999999</v>
      </c>
      <c r="J56" s="14" t="str">
        <f>MID($C56,SUM($C$1:I$1),J$1)</f>
        <v>000000000100000</v>
      </c>
      <c r="K56" s="14" t="str">
        <f>MID($C56,SUM($C$1:J$1),K$1)</f>
        <v>0005</v>
      </c>
      <c r="L56" s="14" t="str">
        <f>MID($C56,SUM($C$1:K$1),L$1)</f>
        <v>000000000021000</v>
      </c>
      <c r="M56" s="53"/>
      <c r="N56" s="56" t="str">
        <f>IF(ISBLANK(M56),C56,D56&amp;F56&amp;G56&amp;H56&amp;I56&amp;J56&amp;TALIC[[#This Row],[ALIC]]&amp;TALIC[[#This Row],[IVA3]])</f>
        <v>001000010000000000000099999980000000000999999999990000000001000000005000000000021000</v>
      </c>
      <c r="O56" s="36">
        <f>TALIC[[#This Row],[IVA3]]/100</f>
        <v>210</v>
      </c>
      <c r="P56" s="36">
        <f>VALUE(TALIC[[#This Row],[GRAV]])/100</f>
        <v>1000</v>
      </c>
      <c r="Q56" s="37">
        <f>+TALIC[[#This Row],[*IVA]]/TALIC[[#This Row],[G]]</f>
        <v>0.21</v>
      </c>
    </row>
    <row r="57" spans="1:17" x14ac:dyDescent="0.2">
      <c r="A57" s="50">
        <v>54</v>
      </c>
      <c r="B5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57" s="42" t="s">
        <v>1529</v>
      </c>
      <c r="D57" s="14" t="str">
        <f>MID($C57,SUM($C$1:C$1),D$1)</f>
        <v>001</v>
      </c>
      <c r="E57" s="25" t="str">
        <f>VLOOKUP(TALIC[[#This Row],[TIPO2]],TIPOFACT[],3,0)</f>
        <v>FC A</v>
      </c>
      <c r="F57" s="14" t="str">
        <f>MID($C57,SUM($C$1:D$1),F$1)</f>
        <v>00001</v>
      </c>
      <c r="G57" s="14" t="str">
        <f>MID($C57,SUM($C$1:F$1),G$1)</f>
        <v>00000000000000999999</v>
      </c>
      <c r="H57" s="14" t="str">
        <f>MID($C57,SUM($C$1:G$1),H$1)</f>
        <v>80</v>
      </c>
      <c r="I57" s="14" t="str">
        <f>MID($C57,SUM($C$1:H$1),I$1)</f>
        <v>00000000099999999999</v>
      </c>
      <c r="J57" s="14" t="str">
        <f>MID($C57,SUM($C$1:I$1),J$1)</f>
        <v>000000000100000</v>
      </c>
      <c r="K57" s="14" t="str">
        <f>MID($C57,SUM($C$1:J$1),K$1)</f>
        <v>0005</v>
      </c>
      <c r="L57" s="14" t="str">
        <f>MID($C57,SUM($C$1:K$1),L$1)</f>
        <v>000000000021000</v>
      </c>
      <c r="M57" s="53"/>
      <c r="N57" s="56" t="str">
        <f>IF(ISBLANK(M57),C57,D57&amp;F57&amp;G57&amp;H57&amp;I57&amp;J57&amp;TALIC[[#This Row],[ALIC]]&amp;TALIC[[#This Row],[IVA3]])</f>
        <v>001000010000000000000099999980000000000999999999990000000001000000005000000000021000</v>
      </c>
      <c r="O57" s="36">
        <f>TALIC[[#This Row],[IVA3]]/100</f>
        <v>210</v>
      </c>
      <c r="P57" s="36">
        <f>VALUE(TALIC[[#This Row],[GRAV]])/100</f>
        <v>1000</v>
      </c>
      <c r="Q57" s="37">
        <f>+TALIC[[#This Row],[*IVA]]/TALIC[[#This Row],[G]]</f>
        <v>0.21</v>
      </c>
    </row>
    <row r="58" spans="1:17" x14ac:dyDescent="0.2">
      <c r="A58" s="50">
        <v>55</v>
      </c>
      <c r="B5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58" s="42" t="s">
        <v>1529</v>
      </c>
      <c r="D58" s="14" t="str">
        <f>MID($C58,SUM($C$1:C$1),D$1)</f>
        <v>001</v>
      </c>
      <c r="E58" s="25" t="str">
        <f>VLOOKUP(TALIC[[#This Row],[TIPO2]],TIPOFACT[],3,0)</f>
        <v>FC A</v>
      </c>
      <c r="F58" s="14" t="str">
        <f>MID($C58,SUM($C$1:D$1),F$1)</f>
        <v>00001</v>
      </c>
      <c r="G58" s="14" t="str">
        <f>MID($C58,SUM($C$1:F$1),G$1)</f>
        <v>00000000000000999999</v>
      </c>
      <c r="H58" s="14" t="str">
        <f>MID($C58,SUM($C$1:G$1),H$1)</f>
        <v>80</v>
      </c>
      <c r="I58" s="14" t="str">
        <f>MID($C58,SUM($C$1:H$1),I$1)</f>
        <v>00000000099999999999</v>
      </c>
      <c r="J58" s="14" t="str">
        <f>MID($C58,SUM($C$1:I$1),J$1)</f>
        <v>000000000100000</v>
      </c>
      <c r="K58" s="14" t="str">
        <f>MID($C58,SUM($C$1:J$1),K$1)</f>
        <v>0005</v>
      </c>
      <c r="L58" s="14" t="str">
        <f>MID($C58,SUM($C$1:K$1),L$1)</f>
        <v>000000000021000</v>
      </c>
      <c r="M58" s="53"/>
      <c r="N58" s="56" t="str">
        <f>IF(ISBLANK(M58),C58,D58&amp;F58&amp;G58&amp;H58&amp;I58&amp;J58&amp;TALIC[[#This Row],[ALIC]]&amp;TALIC[[#This Row],[IVA3]])</f>
        <v>001000010000000000000099999980000000000999999999990000000001000000005000000000021000</v>
      </c>
      <c r="O58" s="36">
        <f>TALIC[[#This Row],[IVA3]]/100</f>
        <v>210</v>
      </c>
      <c r="P58" s="36">
        <f>VALUE(TALIC[[#This Row],[GRAV]])/100</f>
        <v>1000</v>
      </c>
      <c r="Q58" s="37">
        <f>+TALIC[[#This Row],[*IVA]]/TALIC[[#This Row],[G]]</f>
        <v>0.21</v>
      </c>
    </row>
    <row r="59" spans="1:17" x14ac:dyDescent="0.2">
      <c r="A59" s="50">
        <v>56</v>
      </c>
      <c r="B5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59" s="42" t="s">
        <v>1529</v>
      </c>
      <c r="D59" s="14" t="str">
        <f>MID($C59,SUM($C$1:C$1),D$1)</f>
        <v>001</v>
      </c>
      <c r="E59" s="25" t="str">
        <f>VLOOKUP(TALIC[[#This Row],[TIPO2]],TIPOFACT[],3,0)</f>
        <v>FC A</v>
      </c>
      <c r="F59" s="14" t="str">
        <f>MID($C59,SUM($C$1:D$1),F$1)</f>
        <v>00001</v>
      </c>
      <c r="G59" s="14" t="str">
        <f>MID($C59,SUM($C$1:F$1),G$1)</f>
        <v>00000000000000999999</v>
      </c>
      <c r="H59" s="14" t="str">
        <f>MID($C59,SUM($C$1:G$1),H$1)</f>
        <v>80</v>
      </c>
      <c r="I59" s="14" t="str">
        <f>MID($C59,SUM($C$1:H$1),I$1)</f>
        <v>00000000099999999999</v>
      </c>
      <c r="J59" s="14" t="str">
        <f>MID($C59,SUM($C$1:I$1),J$1)</f>
        <v>000000000100000</v>
      </c>
      <c r="K59" s="14" t="str">
        <f>MID($C59,SUM($C$1:J$1),K$1)</f>
        <v>0005</v>
      </c>
      <c r="L59" s="14" t="str">
        <f>MID($C59,SUM($C$1:K$1),L$1)</f>
        <v>000000000021000</v>
      </c>
      <c r="M59" s="53"/>
      <c r="N59" s="56" t="str">
        <f>IF(ISBLANK(M59),C59,D59&amp;F59&amp;G59&amp;H59&amp;I59&amp;J59&amp;TALIC[[#This Row],[ALIC]]&amp;TALIC[[#This Row],[IVA3]])</f>
        <v>001000010000000000000099999980000000000999999999990000000001000000005000000000021000</v>
      </c>
      <c r="O59" s="36">
        <f>TALIC[[#This Row],[IVA3]]/100</f>
        <v>210</v>
      </c>
      <c r="P59" s="36">
        <f>VALUE(TALIC[[#This Row],[GRAV]])/100</f>
        <v>1000</v>
      </c>
      <c r="Q59" s="37">
        <f>+TALIC[[#This Row],[*IVA]]/TALIC[[#This Row],[G]]</f>
        <v>0.21</v>
      </c>
    </row>
    <row r="60" spans="1:17" x14ac:dyDescent="0.2">
      <c r="A60" s="50">
        <v>57</v>
      </c>
      <c r="B6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60" s="42" t="s">
        <v>1529</v>
      </c>
      <c r="D60" s="14" t="str">
        <f>MID($C60,SUM($C$1:C$1),D$1)</f>
        <v>001</v>
      </c>
      <c r="E60" s="25" t="str">
        <f>VLOOKUP(TALIC[[#This Row],[TIPO2]],TIPOFACT[],3,0)</f>
        <v>FC A</v>
      </c>
      <c r="F60" s="14" t="str">
        <f>MID($C60,SUM($C$1:D$1),F$1)</f>
        <v>00001</v>
      </c>
      <c r="G60" s="14" t="str">
        <f>MID($C60,SUM($C$1:F$1),G$1)</f>
        <v>00000000000000999999</v>
      </c>
      <c r="H60" s="14" t="str">
        <f>MID($C60,SUM($C$1:G$1),H$1)</f>
        <v>80</v>
      </c>
      <c r="I60" s="14" t="str">
        <f>MID($C60,SUM($C$1:H$1),I$1)</f>
        <v>00000000099999999999</v>
      </c>
      <c r="J60" s="14" t="str">
        <f>MID($C60,SUM($C$1:I$1),J$1)</f>
        <v>000000000100000</v>
      </c>
      <c r="K60" s="14" t="str">
        <f>MID($C60,SUM($C$1:J$1),K$1)</f>
        <v>0005</v>
      </c>
      <c r="L60" s="14" t="str">
        <f>MID($C60,SUM($C$1:K$1),L$1)</f>
        <v>000000000021000</v>
      </c>
      <c r="M60" s="53"/>
      <c r="N60" s="56" t="str">
        <f>IF(ISBLANK(M60),C60,D60&amp;F60&amp;G60&amp;H60&amp;I60&amp;J60&amp;TALIC[[#This Row],[ALIC]]&amp;TALIC[[#This Row],[IVA3]])</f>
        <v>001000010000000000000099999980000000000999999999990000000001000000005000000000021000</v>
      </c>
      <c r="O60" s="36">
        <f>TALIC[[#This Row],[IVA3]]/100</f>
        <v>210</v>
      </c>
      <c r="P60" s="36">
        <f>VALUE(TALIC[[#This Row],[GRAV]])/100</f>
        <v>1000</v>
      </c>
      <c r="Q60" s="37">
        <f>+TALIC[[#This Row],[*IVA]]/TALIC[[#This Row],[G]]</f>
        <v>0.21</v>
      </c>
    </row>
    <row r="61" spans="1:17" x14ac:dyDescent="0.2">
      <c r="A61" s="50">
        <v>58</v>
      </c>
      <c r="B6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61" s="42" t="s">
        <v>1529</v>
      </c>
      <c r="D61" s="14" t="str">
        <f>MID($C61,SUM($C$1:C$1),D$1)</f>
        <v>001</v>
      </c>
      <c r="E61" s="25" t="str">
        <f>VLOOKUP(TALIC[[#This Row],[TIPO2]],TIPOFACT[],3,0)</f>
        <v>FC A</v>
      </c>
      <c r="F61" s="14" t="str">
        <f>MID($C61,SUM($C$1:D$1),F$1)</f>
        <v>00001</v>
      </c>
      <c r="G61" s="14" t="str">
        <f>MID($C61,SUM($C$1:F$1),G$1)</f>
        <v>00000000000000999999</v>
      </c>
      <c r="H61" s="14" t="str">
        <f>MID($C61,SUM($C$1:G$1),H$1)</f>
        <v>80</v>
      </c>
      <c r="I61" s="14" t="str">
        <f>MID($C61,SUM($C$1:H$1),I$1)</f>
        <v>00000000099999999999</v>
      </c>
      <c r="J61" s="14" t="str">
        <f>MID($C61,SUM($C$1:I$1),J$1)</f>
        <v>000000000100000</v>
      </c>
      <c r="K61" s="14" t="str">
        <f>MID($C61,SUM($C$1:J$1),K$1)</f>
        <v>0005</v>
      </c>
      <c r="L61" s="14" t="str">
        <f>MID($C61,SUM($C$1:K$1),L$1)</f>
        <v>000000000021000</v>
      </c>
      <c r="M61" s="53"/>
      <c r="N61" s="56" t="str">
        <f>IF(ISBLANK(M61),C61,D61&amp;F61&amp;G61&amp;H61&amp;I61&amp;J61&amp;TALIC[[#This Row],[ALIC]]&amp;TALIC[[#This Row],[IVA3]])</f>
        <v>001000010000000000000099999980000000000999999999990000000001000000005000000000021000</v>
      </c>
      <c r="O61" s="36">
        <f>TALIC[[#This Row],[IVA3]]/100</f>
        <v>210</v>
      </c>
      <c r="P61" s="36">
        <f>VALUE(TALIC[[#This Row],[GRAV]])/100</f>
        <v>1000</v>
      </c>
      <c r="Q61" s="37">
        <f>+TALIC[[#This Row],[*IVA]]/TALIC[[#This Row],[G]]</f>
        <v>0.21</v>
      </c>
    </row>
    <row r="62" spans="1:17" x14ac:dyDescent="0.2">
      <c r="A62" s="50">
        <v>59</v>
      </c>
      <c r="B6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62" s="42" t="s">
        <v>1529</v>
      </c>
      <c r="D62" s="14" t="str">
        <f>MID($C62,SUM($C$1:C$1),D$1)</f>
        <v>001</v>
      </c>
      <c r="E62" s="25" t="str">
        <f>VLOOKUP(TALIC[[#This Row],[TIPO2]],TIPOFACT[],3,0)</f>
        <v>FC A</v>
      </c>
      <c r="F62" s="14" t="str">
        <f>MID($C62,SUM($C$1:D$1),F$1)</f>
        <v>00001</v>
      </c>
      <c r="G62" s="14" t="str">
        <f>MID($C62,SUM($C$1:F$1),G$1)</f>
        <v>00000000000000999999</v>
      </c>
      <c r="H62" s="14" t="str">
        <f>MID($C62,SUM($C$1:G$1),H$1)</f>
        <v>80</v>
      </c>
      <c r="I62" s="14" t="str">
        <f>MID($C62,SUM($C$1:H$1),I$1)</f>
        <v>00000000099999999999</v>
      </c>
      <c r="J62" s="14" t="str">
        <f>MID($C62,SUM($C$1:I$1),J$1)</f>
        <v>000000000100000</v>
      </c>
      <c r="K62" s="14" t="str">
        <f>MID($C62,SUM($C$1:J$1),K$1)</f>
        <v>0005</v>
      </c>
      <c r="L62" s="14" t="str">
        <f>MID($C62,SUM($C$1:K$1),L$1)</f>
        <v>000000000021000</v>
      </c>
      <c r="M62" s="53"/>
      <c r="N62" s="56" t="str">
        <f>IF(ISBLANK(M62),C62,D62&amp;F62&amp;G62&amp;H62&amp;I62&amp;J62&amp;TALIC[[#This Row],[ALIC]]&amp;TALIC[[#This Row],[IVA3]])</f>
        <v>001000010000000000000099999980000000000999999999990000000001000000005000000000021000</v>
      </c>
      <c r="O62" s="36">
        <f>TALIC[[#This Row],[IVA3]]/100</f>
        <v>210</v>
      </c>
      <c r="P62" s="36">
        <f>VALUE(TALIC[[#This Row],[GRAV]])/100</f>
        <v>1000</v>
      </c>
      <c r="Q62" s="37">
        <f>+TALIC[[#This Row],[*IVA]]/TALIC[[#This Row],[G]]</f>
        <v>0.21</v>
      </c>
    </row>
    <row r="63" spans="1:17" x14ac:dyDescent="0.2">
      <c r="A63" s="50">
        <v>60</v>
      </c>
      <c r="B6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63" s="42" t="s">
        <v>1529</v>
      </c>
      <c r="D63" s="14" t="str">
        <f>MID($C63,SUM($C$1:C$1),D$1)</f>
        <v>001</v>
      </c>
      <c r="E63" s="25" t="str">
        <f>VLOOKUP(TALIC[[#This Row],[TIPO2]],TIPOFACT[],3,0)</f>
        <v>FC A</v>
      </c>
      <c r="F63" s="14" t="str">
        <f>MID($C63,SUM($C$1:D$1),F$1)</f>
        <v>00001</v>
      </c>
      <c r="G63" s="14" t="str">
        <f>MID($C63,SUM($C$1:F$1),G$1)</f>
        <v>00000000000000999999</v>
      </c>
      <c r="H63" s="14" t="str">
        <f>MID($C63,SUM($C$1:G$1),H$1)</f>
        <v>80</v>
      </c>
      <c r="I63" s="14" t="str">
        <f>MID($C63,SUM($C$1:H$1),I$1)</f>
        <v>00000000099999999999</v>
      </c>
      <c r="J63" s="14" t="str">
        <f>MID($C63,SUM($C$1:I$1),J$1)</f>
        <v>000000000100000</v>
      </c>
      <c r="K63" s="14" t="str">
        <f>MID($C63,SUM($C$1:J$1),K$1)</f>
        <v>0005</v>
      </c>
      <c r="L63" s="14" t="str">
        <f>MID($C63,SUM($C$1:K$1),L$1)</f>
        <v>000000000021000</v>
      </c>
      <c r="M63" s="53"/>
      <c r="N63" s="56" t="str">
        <f>IF(ISBLANK(M63),C63,D63&amp;F63&amp;G63&amp;H63&amp;I63&amp;J63&amp;TALIC[[#This Row],[ALIC]]&amp;TALIC[[#This Row],[IVA3]])</f>
        <v>001000010000000000000099999980000000000999999999990000000001000000005000000000021000</v>
      </c>
      <c r="O63" s="36">
        <f>TALIC[[#This Row],[IVA3]]/100</f>
        <v>210</v>
      </c>
      <c r="P63" s="36">
        <f>VALUE(TALIC[[#This Row],[GRAV]])/100</f>
        <v>1000</v>
      </c>
      <c r="Q63" s="37">
        <f>+TALIC[[#This Row],[*IVA]]/TALIC[[#This Row],[G]]</f>
        <v>0.21</v>
      </c>
    </row>
    <row r="64" spans="1:17" x14ac:dyDescent="0.2">
      <c r="A64" s="50">
        <v>61</v>
      </c>
      <c r="B6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64" s="42" t="s">
        <v>1529</v>
      </c>
      <c r="D64" s="14" t="str">
        <f>MID($C64,SUM($C$1:C$1),D$1)</f>
        <v>001</v>
      </c>
      <c r="E64" s="25" t="str">
        <f>VLOOKUP(TALIC[[#This Row],[TIPO2]],TIPOFACT[],3,0)</f>
        <v>FC A</v>
      </c>
      <c r="F64" s="14" t="str">
        <f>MID($C64,SUM($C$1:D$1),F$1)</f>
        <v>00001</v>
      </c>
      <c r="G64" s="14" t="str">
        <f>MID($C64,SUM($C$1:F$1),G$1)</f>
        <v>00000000000000999999</v>
      </c>
      <c r="H64" s="14" t="str">
        <f>MID($C64,SUM($C$1:G$1),H$1)</f>
        <v>80</v>
      </c>
      <c r="I64" s="14" t="str">
        <f>MID($C64,SUM($C$1:H$1),I$1)</f>
        <v>00000000099999999999</v>
      </c>
      <c r="J64" s="14" t="str">
        <f>MID($C64,SUM($C$1:I$1),J$1)</f>
        <v>000000000100000</v>
      </c>
      <c r="K64" s="14" t="str">
        <f>MID($C64,SUM($C$1:J$1),K$1)</f>
        <v>0005</v>
      </c>
      <c r="L64" s="14" t="str">
        <f>MID($C64,SUM($C$1:K$1),L$1)</f>
        <v>000000000021000</v>
      </c>
      <c r="M64" s="53"/>
      <c r="N64" s="56" t="str">
        <f>IF(ISBLANK(M64),C64,D64&amp;F64&amp;G64&amp;H64&amp;I64&amp;J64&amp;TALIC[[#This Row],[ALIC]]&amp;TALIC[[#This Row],[IVA3]])</f>
        <v>001000010000000000000099999980000000000999999999990000000001000000005000000000021000</v>
      </c>
      <c r="O64" s="36">
        <f>TALIC[[#This Row],[IVA3]]/100</f>
        <v>210</v>
      </c>
      <c r="P64" s="36">
        <f>VALUE(TALIC[[#This Row],[GRAV]])/100</f>
        <v>1000</v>
      </c>
      <c r="Q64" s="37">
        <f>+TALIC[[#This Row],[*IVA]]/TALIC[[#This Row],[G]]</f>
        <v>0.21</v>
      </c>
    </row>
    <row r="65" spans="1:17" x14ac:dyDescent="0.2">
      <c r="A65" s="50">
        <v>62</v>
      </c>
      <c r="B6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65" s="42" t="s">
        <v>1529</v>
      </c>
      <c r="D65" s="14" t="str">
        <f>MID($C65,SUM($C$1:C$1),D$1)</f>
        <v>001</v>
      </c>
      <c r="E65" s="25" t="str">
        <f>VLOOKUP(TALIC[[#This Row],[TIPO2]],TIPOFACT[],3,0)</f>
        <v>FC A</v>
      </c>
      <c r="F65" s="14" t="str">
        <f>MID($C65,SUM($C$1:D$1),F$1)</f>
        <v>00001</v>
      </c>
      <c r="G65" s="14" t="str">
        <f>MID($C65,SUM($C$1:F$1),G$1)</f>
        <v>00000000000000999999</v>
      </c>
      <c r="H65" s="14" t="str">
        <f>MID($C65,SUM($C$1:G$1),H$1)</f>
        <v>80</v>
      </c>
      <c r="I65" s="14" t="str">
        <f>MID($C65,SUM($C$1:H$1),I$1)</f>
        <v>00000000099999999999</v>
      </c>
      <c r="J65" s="14" t="str">
        <f>MID($C65,SUM($C$1:I$1),J$1)</f>
        <v>000000000100000</v>
      </c>
      <c r="K65" s="14" t="str">
        <f>MID($C65,SUM($C$1:J$1),K$1)</f>
        <v>0005</v>
      </c>
      <c r="L65" s="14" t="str">
        <f>MID($C65,SUM($C$1:K$1),L$1)</f>
        <v>000000000021000</v>
      </c>
      <c r="M65" s="53"/>
      <c r="N65" s="56" t="str">
        <f>IF(ISBLANK(M65),C65,D65&amp;F65&amp;G65&amp;H65&amp;I65&amp;J65&amp;TALIC[[#This Row],[ALIC]]&amp;TALIC[[#This Row],[IVA3]])</f>
        <v>001000010000000000000099999980000000000999999999990000000001000000005000000000021000</v>
      </c>
      <c r="O65" s="36">
        <f>TALIC[[#This Row],[IVA3]]/100</f>
        <v>210</v>
      </c>
      <c r="P65" s="36">
        <f>VALUE(TALIC[[#This Row],[GRAV]])/100</f>
        <v>1000</v>
      </c>
      <c r="Q65" s="37">
        <f>+TALIC[[#This Row],[*IVA]]/TALIC[[#This Row],[G]]</f>
        <v>0.21</v>
      </c>
    </row>
    <row r="66" spans="1:17" x14ac:dyDescent="0.2">
      <c r="A66" s="50">
        <v>63</v>
      </c>
      <c r="B6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66" s="42" t="s">
        <v>1529</v>
      </c>
      <c r="D66" s="14" t="str">
        <f>MID($C66,SUM($C$1:C$1),D$1)</f>
        <v>001</v>
      </c>
      <c r="E66" s="25" t="str">
        <f>VLOOKUP(TALIC[[#This Row],[TIPO2]],TIPOFACT[],3,0)</f>
        <v>FC A</v>
      </c>
      <c r="F66" s="14" t="str">
        <f>MID($C66,SUM($C$1:D$1),F$1)</f>
        <v>00001</v>
      </c>
      <c r="G66" s="14" t="str">
        <f>MID($C66,SUM($C$1:F$1),G$1)</f>
        <v>00000000000000999999</v>
      </c>
      <c r="H66" s="14" t="str">
        <f>MID($C66,SUM($C$1:G$1),H$1)</f>
        <v>80</v>
      </c>
      <c r="I66" s="14" t="str">
        <f>MID($C66,SUM($C$1:H$1),I$1)</f>
        <v>00000000099999999999</v>
      </c>
      <c r="J66" s="14" t="str">
        <f>MID($C66,SUM($C$1:I$1),J$1)</f>
        <v>000000000100000</v>
      </c>
      <c r="K66" s="14" t="str">
        <f>MID($C66,SUM($C$1:J$1),K$1)</f>
        <v>0005</v>
      </c>
      <c r="L66" s="14" t="str">
        <f>MID($C66,SUM($C$1:K$1),L$1)</f>
        <v>000000000021000</v>
      </c>
      <c r="M66" s="53"/>
      <c r="N66" s="56" t="str">
        <f>IF(ISBLANK(M66),C66,D66&amp;F66&amp;G66&amp;H66&amp;I66&amp;J66&amp;TALIC[[#This Row],[ALIC]]&amp;TALIC[[#This Row],[IVA3]])</f>
        <v>001000010000000000000099999980000000000999999999990000000001000000005000000000021000</v>
      </c>
      <c r="O66" s="36">
        <f>TALIC[[#This Row],[IVA3]]/100</f>
        <v>210</v>
      </c>
      <c r="P66" s="36">
        <f>VALUE(TALIC[[#This Row],[GRAV]])/100</f>
        <v>1000</v>
      </c>
      <c r="Q66" s="37">
        <f>+TALIC[[#This Row],[*IVA]]/TALIC[[#This Row],[G]]</f>
        <v>0.21</v>
      </c>
    </row>
    <row r="67" spans="1:17" x14ac:dyDescent="0.2">
      <c r="A67" s="50">
        <v>64</v>
      </c>
      <c r="B6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67" s="42" t="s">
        <v>1529</v>
      </c>
      <c r="D67" s="14" t="str">
        <f>MID($C67,SUM($C$1:C$1),D$1)</f>
        <v>001</v>
      </c>
      <c r="E67" s="25" t="str">
        <f>VLOOKUP(TALIC[[#This Row],[TIPO2]],TIPOFACT[],3,0)</f>
        <v>FC A</v>
      </c>
      <c r="F67" s="14" t="str">
        <f>MID($C67,SUM($C$1:D$1),F$1)</f>
        <v>00001</v>
      </c>
      <c r="G67" s="14" t="str">
        <f>MID($C67,SUM($C$1:F$1),G$1)</f>
        <v>00000000000000999999</v>
      </c>
      <c r="H67" s="14" t="str">
        <f>MID($C67,SUM($C$1:G$1),H$1)</f>
        <v>80</v>
      </c>
      <c r="I67" s="14" t="str">
        <f>MID($C67,SUM($C$1:H$1),I$1)</f>
        <v>00000000099999999999</v>
      </c>
      <c r="J67" s="14" t="str">
        <f>MID($C67,SUM($C$1:I$1),J$1)</f>
        <v>000000000100000</v>
      </c>
      <c r="K67" s="14" t="str">
        <f>MID($C67,SUM($C$1:J$1),K$1)</f>
        <v>0005</v>
      </c>
      <c r="L67" s="14" t="str">
        <f>MID($C67,SUM($C$1:K$1),L$1)</f>
        <v>000000000021000</v>
      </c>
      <c r="M67" s="53"/>
      <c r="N67" s="56" t="str">
        <f>IF(ISBLANK(M67),C67,D67&amp;F67&amp;G67&amp;H67&amp;I67&amp;J67&amp;TALIC[[#This Row],[ALIC]]&amp;TALIC[[#This Row],[IVA3]])</f>
        <v>001000010000000000000099999980000000000999999999990000000001000000005000000000021000</v>
      </c>
      <c r="O67" s="36">
        <f>TALIC[[#This Row],[IVA3]]/100</f>
        <v>210</v>
      </c>
      <c r="P67" s="36">
        <f>VALUE(TALIC[[#This Row],[GRAV]])/100</f>
        <v>1000</v>
      </c>
      <c r="Q67" s="37">
        <f>+TALIC[[#This Row],[*IVA]]/TALIC[[#This Row],[G]]</f>
        <v>0.21</v>
      </c>
    </row>
    <row r="68" spans="1:17" x14ac:dyDescent="0.2">
      <c r="A68" s="50">
        <v>65</v>
      </c>
      <c r="B6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68" s="42" t="s">
        <v>1529</v>
      </c>
      <c r="D68" s="14" t="str">
        <f>MID($C68,SUM($C$1:C$1),D$1)</f>
        <v>001</v>
      </c>
      <c r="E68" s="25" t="str">
        <f>VLOOKUP(TALIC[[#This Row],[TIPO2]],TIPOFACT[],3,0)</f>
        <v>FC A</v>
      </c>
      <c r="F68" s="14" t="str">
        <f>MID($C68,SUM($C$1:D$1),F$1)</f>
        <v>00001</v>
      </c>
      <c r="G68" s="14" t="str">
        <f>MID($C68,SUM($C$1:F$1),G$1)</f>
        <v>00000000000000999999</v>
      </c>
      <c r="H68" s="14" t="str">
        <f>MID($C68,SUM($C$1:G$1),H$1)</f>
        <v>80</v>
      </c>
      <c r="I68" s="14" t="str">
        <f>MID($C68,SUM($C$1:H$1),I$1)</f>
        <v>00000000099999999999</v>
      </c>
      <c r="J68" s="14" t="str">
        <f>MID($C68,SUM($C$1:I$1),J$1)</f>
        <v>000000000100000</v>
      </c>
      <c r="K68" s="14" t="str">
        <f>MID($C68,SUM($C$1:J$1),K$1)</f>
        <v>0005</v>
      </c>
      <c r="L68" s="14" t="str">
        <f>MID($C68,SUM($C$1:K$1),L$1)</f>
        <v>000000000021000</v>
      </c>
      <c r="M68" s="53"/>
      <c r="N68" s="56" t="str">
        <f>IF(ISBLANK(M68),C68,D68&amp;F68&amp;G68&amp;H68&amp;I68&amp;J68&amp;TALIC[[#This Row],[ALIC]]&amp;TALIC[[#This Row],[IVA3]])</f>
        <v>001000010000000000000099999980000000000999999999990000000001000000005000000000021000</v>
      </c>
      <c r="O68" s="36">
        <f>TALIC[[#This Row],[IVA3]]/100</f>
        <v>210</v>
      </c>
      <c r="P68" s="36">
        <f>VALUE(TALIC[[#This Row],[GRAV]])/100</f>
        <v>1000</v>
      </c>
      <c r="Q68" s="37">
        <f>+TALIC[[#This Row],[*IVA]]/TALIC[[#This Row],[G]]</f>
        <v>0.21</v>
      </c>
    </row>
    <row r="69" spans="1:17" x14ac:dyDescent="0.2">
      <c r="A69" s="50">
        <v>66</v>
      </c>
      <c r="B6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69" s="42" t="s">
        <v>1529</v>
      </c>
      <c r="D69" s="14" t="str">
        <f>MID($C69,SUM($C$1:C$1),D$1)</f>
        <v>001</v>
      </c>
      <c r="E69" s="25" t="str">
        <f>VLOOKUP(TALIC[[#This Row],[TIPO2]],TIPOFACT[],3,0)</f>
        <v>FC A</v>
      </c>
      <c r="F69" s="14" t="str">
        <f>MID($C69,SUM($C$1:D$1),F$1)</f>
        <v>00001</v>
      </c>
      <c r="G69" s="14" t="str">
        <f>MID($C69,SUM($C$1:F$1),G$1)</f>
        <v>00000000000000999999</v>
      </c>
      <c r="H69" s="14" t="str">
        <f>MID($C69,SUM($C$1:G$1),H$1)</f>
        <v>80</v>
      </c>
      <c r="I69" s="14" t="str">
        <f>MID($C69,SUM($C$1:H$1),I$1)</f>
        <v>00000000099999999999</v>
      </c>
      <c r="J69" s="14" t="str">
        <f>MID($C69,SUM($C$1:I$1),J$1)</f>
        <v>000000000100000</v>
      </c>
      <c r="K69" s="14" t="str">
        <f>MID($C69,SUM($C$1:J$1),K$1)</f>
        <v>0005</v>
      </c>
      <c r="L69" s="14" t="str">
        <f>MID($C69,SUM($C$1:K$1),L$1)</f>
        <v>000000000021000</v>
      </c>
      <c r="M69" s="53"/>
      <c r="N69" s="56" t="str">
        <f>IF(ISBLANK(M69),C69,D69&amp;F69&amp;G69&amp;H69&amp;I69&amp;J69&amp;TALIC[[#This Row],[ALIC]]&amp;TALIC[[#This Row],[IVA3]])</f>
        <v>001000010000000000000099999980000000000999999999990000000001000000005000000000021000</v>
      </c>
      <c r="O69" s="36">
        <f>TALIC[[#This Row],[IVA3]]/100</f>
        <v>210</v>
      </c>
      <c r="P69" s="36">
        <f>VALUE(TALIC[[#This Row],[GRAV]])/100</f>
        <v>1000</v>
      </c>
      <c r="Q69" s="37">
        <f>+TALIC[[#This Row],[*IVA]]/TALIC[[#This Row],[G]]</f>
        <v>0.21</v>
      </c>
    </row>
    <row r="70" spans="1:17" x14ac:dyDescent="0.2">
      <c r="A70" s="50">
        <v>67</v>
      </c>
      <c r="B7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70" s="42" t="s">
        <v>1529</v>
      </c>
      <c r="D70" s="14" t="str">
        <f>MID($C70,SUM($C$1:C$1),D$1)</f>
        <v>001</v>
      </c>
      <c r="E70" s="25" t="str">
        <f>VLOOKUP(TALIC[[#This Row],[TIPO2]],TIPOFACT[],3,0)</f>
        <v>FC A</v>
      </c>
      <c r="F70" s="14" t="str">
        <f>MID($C70,SUM($C$1:D$1),F$1)</f>
        <v>00001</v>
      </c>
      <c r="G70" s="14" t="str">
        <f>MID($C70,SUM($C$1:F$1),G$1)</f>
        <v>00000000000000999999</v>
      </c>
      <c r="H70" s="14" t="str">
        <f>MID($C70,SUM($C$1:G$1),H$1)</f>
        <v>80</v>
      </c>
      <c r="I70" s="14" t="str">
        <f>MID($C70,SUM($C$1:H$1),I$1)</f>
        <v>00000000099999999999</v>
      </c>
      <c r="J70" s="14" t="str">
        <f>MID($C70,SUM($C$1:I$1),J$1)</f>
        <v>000000000100000</v>
      </c>
      <c r="K70" s="14" t="str">
        <f>MID($C70,SUM($C$1:J$1),K$1)</f>
        <v>0005</v>
      </c>
      <c r="L70" s="14" t="str">
        <f>MID($C70,SUM($C$1:K$1),L$1)</f>
        <v>000000000021000</v>
      </c>
      <c r="M70" s="53"/>
      <c r="N70" s="56" t="str">
        <f>IF(ISBLANK(M70),C70,D70&amp;F70&amp;G70&amp;H70&amp;I70&amp;J70&amp;TALIC[[#This Row],[ALIC]]&amp;TALIC[[#This Row],[IVA3]])</f>
        <v>001000010000000000000099999980000000000999999999990000000001000000005000000000021000</v>
      </c>
      <c r="O70" s="36">
        <f>TALIC[[#This Row],[IVA3]]/100</f>
        <v>210</v>
      </c>
      <c r="P70" s="36">
        <f>VALUE(TALIC[[#This Row],[GRAV]])/100</f>
        <v>1000</v>
      </c>
      <c r="Q70" s="37">
        <f>+TALIC[[#This Row],[*IVA]]/TALIC[[#This Row],[G]]</f>
        <v>0.21</v>
      </c>
    </row>
    <row r="71" spans="1:17" x14ac:dyDescent="0.2">
      <c r="A71" s="50">
        <v>68</v>
      </c>
      <c r="B7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71" s="42" t="s">
        <v>1529</v>
      </c>
      <c r="D71" s="14" t="str">
        <f>MID($C71,SUM($C$1:C$1),D$1)</f>
        <v>001</v>
      </c>
      <c r="E71" s="25" t="str">
        <f>VLOOKUP(TALIC[[#This Row],[TIPO2]],TIPOFACT[],3,0)</f>
        <v>FC A</v>
      </c>
      <c r="F71" s="14" t="str">
        <f>MID($C71,SUM($C$1:D$1),F$1)</f>
        <v>00001</v>
      </c>
      <c r="G71" s="14" t="str">
        <f>MID($C71,SUM($C$1:F$1),G$1)</f>
        <v>00000000000000999999</v>
      </c>
      <c r="H71" s="14" t="str">
        <f>MID($C71,SUM($C$1:G$1),H$1)</f>
        <v>80</v>
      </c>
      <c r="I71" s="14" t="str">
        <f>MID($C71,SUM($C$1:H$1),I$1)</f>
        <v>00000000099999999999</v>
      </c>
      <c r="J71" s="14" t="str">
        <f>MID($C71,SUM($C$1:I$1),J$1)</f>
        <v>000000000100000</v>
      </c>
      <c r="K71" s="14" t="str">
        <f>MID($C71,SUM($C$1:J$1),K$1)</f>
        <v>0005</v>
      </c>
      <c r="L71" s="14" t="str">
        <f>MID($C71,SUM($C$1:K$1),L$1)</f>
        <v>000000000021000</v>
      </c>
      <c r="M71" s="53"/>
      <c r="N71" s="56" t="str">
        <f>IF(ISBLANK(M71),C71,D71&amp;F71&amp;G71&amp;H71&amp;I71&amp;J71&amp;TALIC[[#This Row],[ALIC]]&amp;TALIC[[#This Row],[IVA3]])</f>
        <v>001000010000000000000099999980000000000999999999990000000001000000005000000000021000</v>
      </c>
      <c r="O71" s="36">
        <f>TALIC[[#This Row],[IVA3]]/100</f>
        <v>210</v>
      </c>
      <c r="P71" s="36">
        <f>VALUE(TALIC[[#This Row],[GRAV]])/100</f>
        <v>1000</v>
      </c>
      <c r="Q71" s="37">
        <f>+TALIC[[#This Row],[*IVA]]/TALIC[[#This Row],[G]]</f>
        <v>0.21</v>
      </c>
    </row>
    <row r="72" spans="1:17" x14ac:dyDescent="0.2">
      <c r="A72" s="50">
        <v>69</v>
      </c>
      <c r="B7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72" s="42" t="s">
        <v>1529</v>
      </c>
      <c r="D72" s="14" t="str">
        <f>MID($C72,SUM($C$1:C$1),D$1)</f>
        <v>001</v>
      </c>
      <c r="E72" s="25" t="str">
        <f>VLOOKUP(TALIC[[#This Row],[TIPO2]],TIPOFACT[],3,0)</f>
        <v>FC A</v>
      </c>
      <c r="F72" s="14" t="str">
        <f>MID($C72,SUM($C$1:D$1),F$1)</f>
        <v>00001</v>
      </c>
      <c r="G72" s="14" t="str">
        <f>MID($C72,SUM($C$1:F$1),G$1)</f>
        <v>00000000000000999999</v>
      </c>
      <c r="H72" s="14" t="str">
        <f>MID($C72,SUM($C$1:G$1),H$1)</f>
        <v>80</v>
      </c>
      <c r="I72" s="14" t="str">
        <f>MID($C72,SUM($C$1:H$1),I$1)</f>
        <v>00000000099999999999</v>
      </c>
      <c r="J72" s="14" t="str">
        <f>MID($C72,SUM($C$1:I$1),J$1)</f>
        <v>000000000100000</v>
      </c>
      <c r="K72" s="14" t="str">
        <f>MID($C72,SUM($C$1:J$1),K$1)</f>
        <v>0005</v>
      </c>
      <c r="L72" s="14" t="str">
        <f>MID($C72,SUM($C$1:K$1),L$1)</f>
        <v>000000000021000</v>
      </c>
      <c r="M72" s="53"/>
      <c r="N72" s="56" t="str">
        <f>IF(ISBLANK(M72),C72,D72&amp;F72&amp;G72&amp;H72&amp;I72&amp;J72&amp;TALIC[[#This Row],[ALIC]]&amp;TALIC[[#This Row],[IVA3]])</f>
        <v>001000010000000000000099999980000000000999999999990000000001000000005000000000021000</v>
      </c>
      <c r="O72" s="36">
        <f>TALIC[[#This Row],[IVA3]]/100</f>
        <v>210</v>
      </c>
      <c r="P72" s="36">
        <f>VALUE(TALIC[[#This Row],[GRAV]])/100</f>
        <v>1000</v>
      </c>
      <c r="Q72" s="37">
        <f>+TALIC[[#This Row],[*IVA]]/TALIC[[#This Row],[G]]</f>
        <v>0.21</v>
      </c>
    </row>
    <row r="73" spans="1:17" x14ac:dyDescent="0.2">
      <c r="A73" s="50">
        <v>70</v>
      </c>
      <c r="B7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73" s="42" t="s">
        <v>1529</v>
      </c>
      <c r="D73" s="14" t="str">
        <f>MID($C73,SUM($C$1:C$1),D$1)</f>
        <v>001</v>
      </c>
      <c r="E73" s="25" t="str">
        <f>VLOOKUP(TALIC[[#This Row],[TIPO2]],TIPOFACT[],3,0)</f>
        <v>FC A</v>
      </c>
      <c r="F73" s="14" t="str">
        <f>MID($C73,SUM($C$1:D$1),F$1)</f>
        <v>00001</v>
      </c>
      <c r="G73" s="14" t="str">
        <f>MID($C73,SUM($C$1:F$1),G$1)</f>
        <v>00000000000000999999</v>
      </c>
      <c r="H73" s="14" t="str">
        <f>MID($C73,SUM($C$1:G$1),H$1)</f>
        <v>80</v>
      </c>
      <c r="I73" s="14" t="str">
        <f>MID($C73,SUM($C$1:H$1),I$1)</f>
        <v>00000000099999999999</v>
      </c>
      <c r="J73" s="14" t="str">
        <f>MID($C73,SUM($C$1:I$1),J$1)</f>
        <v>000000000100000</v>
      </c>
      <c r="K73" s="14" t="str">
        <f>MID($C73,SUM($C$1:J$1),K$1)</f>
        <v>0005</v>
      </c>
      <c r="L73" s="14" t="str">
        <f>MID($C73,SUM($C$1:K$1),L$1)</f>
        <v>000000000021000</v>
      </c>
      <c r="M73" s="53"/>
      <c r="N73" s="56" t="str">
        <f>IF(ISBLANK(M73),C73,D73&amp;F73&amp;G73&amp;H73&amp;I73&amp;J73&amp;TALIC[[#This Row],[ALIC]]&amp;TALIC[[#This Row],[IVA3]])</f>
        <v>001000010000000000000099999980000000000999999999990000000001000000005000000000021000</v>
      </c>
      <c r="O73" s="36">
        <f>TALIC[[#This Row],[IVA3]]/100</f>
        <v>210</v>
      </c>
      <c r="P73" s="36">
        <f>VALUE(TALIC[[#This Row],[GRAV]])/100</f>
        <v>1000</v>
      </c>
      <c r="Q73" s="37">
        <f>+TALIC[[#This Row],[*IVA]]/TALIC[[#This Row],[G]]</f>
        <v>0.21</v>
      </c>
    </row>
    <row r="74" spans="1:17" x14ac:dyDescent="0.2">
      <c r="A74" s="50">
        <v>71</v>
      </c>
      <c r="B7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74" s="42" t="s">
        <v>1529</v>
      </c>
      <c r="D74" s="14" t="str">
        <f>MID($C74,SUM($C$1:C$1),D$1)</f>
        <v>001</v>
      </c>
      <c r="E74" s="25" t="str">
        <f>VLOOKUP(TALIC[[#This Row],[TIPO2]],TIPOFACT[],3,0)</f>
        <v>FC A</v>
      </c>
      <c r="F74" s="14" t="str">
        <f>MID($C74,SUM($C$1:D$1),F$1)</f>
        <v>00001</v>
      </c>
      <c r="G74" s="14" t="str">
        <f>MID($C74,SUM($C$1:F$1),G$1)</f>
        <v>00000000000000999999</v>
      </c>
      <c r="H74" s="14" t="str">
        <f>MID($C74,SUM($C$1:G$1),H$1)</f>
        <v>80</v>
      </c>
      <c r="I74" s="14" t="str">
        <f>MID($C74,SUM($C$1:H$1),I$1)</f>
        <v>00000000099999999999</v>
      </c>
      <c r="J74" s="14" t="str">
        <f>MID($C74,SUM($C$1:I$1),J$1)</f>
        <v>000000000100000</v>
      </c>
      <c r="K74" s="14" t="str">
        <f>MID($C74,SUM($C$1:J$1),K$1)</f>
        <v>0005</v>
      </c>
      <c r="L74" s="14" t="str">
        <f>MID($C74,SUM($C$1:K$1),L$1)</f>
        <v>000000000021000</v>
      </c>
      <c r="M74" s="53"/>
      <c r="N74" s="56" t="str">
        <f>IF(ISBLANK(M74),C74,D74&amp;F74&amp;G74&amp;H74&amp;I74&amp;J74&amp;TALIC[[#This Row],[ALIC]]&amp;TALIC[[#This Row],[IVA3]])</f>
        <v>001000010000000000000099999980000000000999999999990000000001000000005000000000021000</v>
      </c>
      <c r="O74" s="36">
        <f>TALIC[[#This Row],[IVA3]]/100</f>
        <v>210</v>
      </c>
      <c r="P74" s="36">
        <f>VALUE(TALIC[[#This Row],[GRAV]])/100</f>
        <v>1000</v>
      </c>
      <c r="Q74" s="37">
        <f>+TALIC[[#This Row],[*IVA]]/TALIC[[#This Row],[G]]</f>
        <v>0.21</v>
      </c>
    </row>
    <row r="75" spans="1:17" x14ac:dyDescent="0.2">
      <c r="A75" s="50">
        <v>72</v>
      </c>
      <c r="B7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75" s="42" t="s">
        <v>1529</v>
      </c>
      <c r="D75" s="14" t="str">
        <f>MID($C75,SUM($C$1:C$1),D$1)</f>
        <v>001</v>
      </c>
      <c r="E75" s="25" t="str">
        <f>VLOOKUP(TALIC[[#This Row],[TIPO2]],TIPOFACT[],3,0)</f>
        <v>FC A</v>
      </c>
      <c r="F75" s="14" t="str">
        <f>MID($C75,SUM($C$1:D$1),F$1)</f>
        <v>00001</v>
      </c>
      <c r="G75" s="14" t="str">
        <f>MID($C75,SUM($C$1:F$1),G$1)</f>
        <v>00000000000000999999</v>
      </c>
      <c r="H75" s="14" t="str">
        <f>MID($C75,SUM($C$1:G$1),H$1)</f>
        <v>80</v>
      </c>
      <c r="I75" s="14" t="str">
        <f>MID($C75,SUM($C$1:H$1),I$1)</f>
        <v>00000000099999999999</v>
      </c>
      <c r="J75" s="14" t="str">
        <f>MID($C75,SUM($C$1:I$1),J$1)</f>
        <v>000000000100000</v>
      </c>
      <c r="K75" s="14" t="str">
        <f>MID($C75,SUM($C$1:J$1),K$1)</f>
        <v>0005</v>
      </c>
      <c r="L75" s="14" t="str">
        <f>MID($C75,SUM($C$1:K$1),L$1)</f>
        <v>000000000021000</v>
      </c>
      <c r="M75" s="53"/>
      <c r="N75" s="56" t="str">
        <f>IF(ISBLANK(M75),C75,D75&amp;F75&amp;G75&amp;H75&amp;I75&amp;J75&amp;TALIC[[#This Row],[ALIC]]&amp;TALIC[[#This Row],[IVA3]])</f>
        <v>001000010000000000000099999980000000000999999999990000000001000000005000000000021000</v>
      </c>
      <c r="O75" s="36">
        <f>TALIC[[#This Row],[IVA3]]/100</f>
        <v>210</v>
      </c>
      <c r="P75" s="36">
        <f>VALUE(TALIC[[#This Row],[GRAV]])/100</f>
        <v>1000</v>
      </c>
      <c r="Q75" s="37">
        <f>+TALIC[[#This Row],[*IVA]]/TALIC[[#This Row],[G]]</f>
        <v>0.21</v>
      </c>
    </row>
    <row r="76" spans="1:17" x14ac:dyDescent="0.2">
      <c r="A76" s="50">
        <v>73</v>
      </c>
      <c r="B7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76" s="42" t="s">
        <v>1529</v>
      </c>
      <c r="D76" s="14" t="str">
        <f>MID($C76,SUM($C$1:C$1),D$1)</f>
        <v>001</v>
      </c>
      <c r="E76" s="25" t="str">
        <f>VLOOKUP(TALIC[[#This Row],[TIPO2]],TIPOFACT[],3,0)</f>
        <v>FC A</v>
      </c>
      <c r="F76" s="14" t="str">
        <f>MID($C76,SUM($C$1:D$1),F$1)</f>
        <v>00001</v>
      </c>
      <c r="G76" s="14" t="str">
        <f>MID($C76,SUM($C$1:F$1),G$1)</f>
        <v>00000000000000999999</v>
      </c>
      <c r="H76" s="14" t="str">
        <f>MID($C76,SUM($C$1:G$1),H$1)</f>
        <v>80</v>
      </c>
      <c r="I76" s="14" t="str">
        <f>MID($C76,SUM($C$1:H$1),I$1)</f>
        <v>00000000099999999999</v>
      </c>
      <c r="J76" s="14" t="str">
        <f>MID($C76,SUM($C$1:I$1),J$1)</f>
        <v>000000000100000</v>
      </c>
      <c r="K76" s="14" t="str">
        <f>MID($C76,SUM($C$1:J$1),K$1)</f>
        <v>0005</v>
      </c>
      <c r="L76" s="14" t="str">
        <f>MID($C76,SUM($C$1:K$1),L$1)</f>
        <v>000000000021000</v>
      </c>
      <c r="M76" s="53"/>
      <c r="N76" s="56" t="str">
        <f>IF(ISBLANK(M76),C76,D76&amp;F76&amp;G76&amp;H76&amp;I76&amp;J76&amp;TALIC[[#This Row],[ALIC]]&amp;TALIC[[#This Row],[IVA3]])</f>
        <v>001000010000000000000099999980000000000999999999990000000001000000005000000000021000</v>
      </c>
      <c r="O76" s="36">
        <f>TALIC[[#This Row],[IVA3]]/100</f>
        <v>210</v>
      </c>
      <c r="P76" s="36">
        <f>VALUE(TALIC[[#This Row],[GRAV]])/100</f>
        <v>1000</v>
      </c>
      <c r="Q76" s="37">
        <f>+TALIC[[#This Row],[*IVA]]/TALIC[[#This Row],[G]]</f>
        <v>0.21</v>
      </c>
    </row>
    <row r="77" spans="1:17" x14ac:dyDescent="0.2">
      <c r="A77" s="50">
        <v>74</v>
      </c>
      <c r="B7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77" s="42" t="s">
        <v>1529</v>
      </c>
      <c r="D77" s="14" t="str">
        <f>MID($C77,SUM($C$1:C$1),D$1)</f>
        <v>001</v>
      </c>
      <c r="E77" s="25" t="str">
        <f>VLOOKUP(TALIC[[#This Row],[TIPO2]],TIPOFACT[],3,0)</f>
        <v>FC A</v>
      </c>
      <c r="F77" s="14" t="str">
        <f>MID($C77,SUM($C$1:D$1),F$1)</f>
        <v>00001</v>
      </c>
      <c r="G77" s="14" t="str">
        <f>MID($C77,SUM($C$1:F$1),G$1)</f>
        <v>00000000000000999999</v>
      </c>
      <c r="H77" s="14" t="str">
        <f>MID($C77,SUM($C$1:G$1),H$1)</f>
        <v>80</v>
      </c>
      <c r="I77" s="14" t="str">
        <f>MID($C77,SUM($C$1:H$1),I$1)</f>
        <v>00000000099999999999</v>
      </c>
      <c r="J77" s="14" t="str">
        <f>MID($C77,SUM($C$1:I$1),J$1)</f>
        <v>000000000100000</v>
      </c>
      <c r="K77" s="14" t="str">
        <f>MID($C77,SUM($C$1:J$1),K$1)</f>
        <v>0005</v>
      </c>
      <c r="L77" s="14" t="str">
        <f>MID($C77,SUM($C$1:K$1),L$1)</f>
        <v>000000000021000</v>
      </c>
      <c r="M77" s="53"/>
      <c r="N77" s="56" t="str">
        <f>IF(ISBLANK(M77),C77,D77&amp;F77&amp;G77&amp;H77&amp;I77&amp;J77&amp;TALIC[[#This Row],[ALIC]]&amp;TALIC[[#This Row],[IVA3]])</f>
        <v>001000010000000000000099999980000000000999999999990000000001000000005000000000021000</v>
      </c>
      <c r="O77" s="36">
        <f>TALIC[[#This Row],[IVA3]]/100</f>
        <v>210</v>
      </c>
      <c r="P77" s="36">
        <f>VALUE(TALIC[[#This Row],[GRAV]])/100</f>
        <v>1000</v>
      </c>
      <c r="Q77" s="37">
        <f>+TALIC[[#This Row],[*IVA]]/TALIC[[#This Row],[G]]</f>
        <v>0.21</v>
      </c>
    </row>
    <row r="78" spans="1:17" x14ac:dyDescent="0.2">
      <c r="A78" s="50">
        <v>75</v>
      </c>
      <c r="B7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78" s="42" t="s">
        <v>1529</v>
      </c>
      <c r="D78" s="14" t="str">
        <f>MID($C78,SUM($C$1:C$1),D$1)</f>
        <v>001</v>
      </c>
      <c r="E78" s="25" t="str">
        <f>VLOOKUP(TALIC[[#This Row],[TIPO2]],TIPOFACT[],3,0)</f>
        <v>FC A</v>
      </c>
      <c r="F78" s="14" t="str">
        <f>MID($C78,SUM($C$1:D$1),F$1)</f>
        <v>00001</v>
      </c>
      <c r="G78" s="14" t="str">
        <f>MID($C78,SUM($C$1:F$1),G$1)</f>
        <v>00000000000000999999</v>
      </c>
      <c r="H78" s="14" t="str">
        <f>MID($C78,SUM($C$1:G$1),H$1)</f>
        <v>80</v>
      </c>
      <c r="I78" s="14" t="str">
        <f>MID($C78,SUM($C$1:H$1),I$1)</f>
        <v>00000000099999999999</v>
      </c>
      <c r="J78" s="14" t="str">
        <f>MID($C78,SUM($C$1:I$1),J$1)</f>
        <v>000000000100000</v>
      </c>
      <c r="K78" s="14" t="str">
        <f>MID($C78,SUM($C$1:J$1),K$1)</f>
        <v>0005</v>
      </c>
      <c r="L78" s="14" t="str">
        <f>MID($C78,SUM($C$1:K$1),L$1)</f>
        <v>000000000021000</v>
      </c>
      <c r="M78" s="53"/>
      <c r="N78" s="56" t="str">
        <f>IF(ISBLANK(M78),C78,D78&amp;F78&amp;G78&amp;H78&amp;I78&amp;J78&amp;TALIC[[#This Row],[ALIC]]&amp;TALIC[[#This Row],[IVA3]])</f>
        <v>001000010000000000000099999980000000000999999999990000000001000000005000000000021000</v>
      </c>
      <c r="O78" s="36">
        <f>TALIC[[#This Row],[IVA3]]/100</f>
        <v>210</v>
      </c>
      <c r="P78" s="36">
        <f>VALUE(TALIC[[#This Row],[GRAV]])/100</f>
        <v>1000</v>
      </c>
      <c r="Q78" s="37">
        <f>+TALIC[[#This Row],[*IVA]]/TALIC[[#This Row],[G]]</f>
        <v>0.21</v>
      </c>
    </row>
    <row r="79" spans="1:17" x14ac:dyDescent="0.2">
      <c r="A79" s="50">
        <v>76</v>
      </c>
      <c r="B7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79" s="42" t="s">
        <v>1529</v>
      </c>
      <c r="D79" s="14" t="str">
        <f>MID($C79,SUM($C$1:C$1),D$1)</f>
        <v>001</v>
      </c>
      <c r="E79" s="25" t="str">
        <f>VLOOKUP(TALIC[[#This Row],[TIPO2]],TIPOFACT[],3,0)</f>
        <v>FC A</v>
      </c>
      <c r="F79" s="14" t="str">
        <f>MID($C79,SUM($C$1:D$1),F$1)</f>
        <v>00001</v>
      </c>
      <c r="G79" s="14" t="str">
        <f>MID($C79,SUM($C$1:F$1),G$1)</f>
        <v>00000000000000999999</v>
      </c>
      <c r="H79" s="14" t="str">
        <f>MID($C79,SUM($C$1:G$1),H$1)</f>
        <v>80</v>
      </c>
      <c r="I79" s="14" t="str">
        <f>MID($C79,SUM($C$1:H$1),I$1)</f>
        <v>00000000099999999999</v>
      </c>
      <c r="J79" s="14" t="str">
        <f>MID($C79,SUM($C$1:I$1),J$1)</f>
        <v>000000000100000</v>
      </c>
      <c r="K79" s="14" t="str">
        <f>MID($C79,SUM($C$1:J$1),K$1)</f>
        <v>0005</v>
      </c>
      <c r="L79" s="14" t="str">
        <f>MID($C79,SUM($C$1:K$1),L$1)</f>
        <v>000000000021000</v>
      </c>
      <c r="M79" s="53"/>
      <c r="N79" s="56" t="str">
        <f>IF(ISBLANK(M79),C79,D79&amp;F79&amp;G79&amp;H79&amp;I79&amp;J79&amp;TALIC[[#This Row],[ALIC]]&amp;TALIC[[#This Row],[IVA3]])</f>
        <v>001000010000000000000099999980000000000999999999990000000001000000005000000000021000</v>
      </c>
      <c r="O79" s="36">
        <f>TALIC[[#This Row],[IVA3]]/100</f>
        <v>210</v>
      </c>
      <c r="P79" s="36">
        <f>VALUE(TALIC[[#This Row],[GRAV]])/100</f>
        <v>1000</v>
      </c>
      <c r="Q79" s="37">
        <f>+TALIC[[#This Row],[*IVA]]/TALIC[[#This Row],[G]]</f>
        <v>0.21</v>
      </c>
    </row>
    <row r="80" spans="1:17" x14ac:dyDescent="0.2">
      <c r="A80" s="50">
        <v>77</v>
      </c>
      <c r="B8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80" s="42" t="s">
        <v>1529</v>
      </c>
      <c r="D80" s="14" t="str">
        <f>MID($C80,SUM($C$1:C$1),D$1)</f>
        <v>001</v>
      </c>
      <c r="E80" s="25" t="str">
        <f>VLOOKUP(TALIC[[#This Row],[TIPO2]],TIPOFACT[],3,0)</f>
        <v>FC A</v>
      </c>
      <c r="F80" s="14" t="str">
        <f>MID($C80,SUM($C$1:D$1),F$1)</f>
        <v>00001</v>
      </c>
      <c r="G80" s="14" t="str">
        <f>MID($C80,SUM($C$1:F$1),G$1)</f>
        <v>00000000000000999999</v>
      </c>
      <c r="H80" s="14" t="str">
        <f>MID($C80,SUM($C$1:G$1),H$1)</f>
        <v>80</v>
      </c>
      <c r="I80" s="14" t="str">
        <f>MID($C80,SUM($C$1:H$1),I$1)</f>
        <v>00000000099999999999</v>
      </c>
      <c r="J80" s="14" t="str">
        <f>MID($C80,SUM($C$1:I$1),J$1)</f>
        <v>000000000100000</v>
      </c>
      <c r="K80" s="14" t="str">
        <f>MID($C80,SUM($C$1:J$1),K$1)</f>
        <v>0005</v>
      </c>
      <c r="L80" s="14" t="str">
        <f>MID($C80,SUM($C$1:K$1),L$1)</f>
        <v>000000000021000</v>
      </c>
      <c r="M80" s="53"/>
      <c r="N80" s="56" t="str">
        <f>IF(ISBLANK(M80),C80,D80&amp;F80&amp;G80&amp;H80&amp;I80&amp;J80&amp;TALIC[[#This Row],[ALIC]]&amp;TALIC[[#This Row],[IVA3]])</f>
        <v>001000010000000000000099999980000000000999999999990000000001000000005000000000021000</v>
      </c>
      <c r="O80" s="36">
        <f>TALIC[[#This Row],[IVA3]]/100</f>
        <v>210</v>
      </c>
      <c r="P80" s="36">
        <f>VALUE(TALIC[[#This Row],[GRAV]])/100</f>
        <v>1000</v>
      </c>
      <c r="Q80" s="37">
        <f>+TALIC[[#This Row],[*IVA]]/TALIC[[#This Row],[G]]</f>
        <v>0.21</v>
      </c>
    </row>
    <row r="81" spans="1:17" x14ac:dyDescent="0.2">
      <c r="A81" s="50">
        <v>78</v>
      </c>
      <c r="B8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81" s="42" t="s">
        <v>1529</v>
      </c>
      <c r="D81" s="14" t="str">
        <f>MID($C81,SUM($C$1:C$1),D$1)</f>
        <v>001</v>
      </c>
      <c r="E81" s="25" t="str">
        <f>VLOOKUP(TALIC[[#This Row],[TIPO2]],TIPOFACT[],3,0)</f>
        <v>FC A</v>
      </c>
      <c r="F81" s="14" t="str">
        <f>MID($C81,SUM($C$1:D$1),F$1)</f>
        <v>00001</v>
      </c>
      <c r="G81" s="14" t="str">
        <f>MID($C81,SUM($C$1:F$1),G$1)</f>
        <v>00000000000000999999</v>
      </c>
      <c r="H81" s="14" t="str">
        <f>MID($C81,SUM($C$1:G$1),H$1)</f>
        <v>80</v>
      </c>
      <c r="I81" s="14" t="str">
        <f>MID($C81,SUM($C$1:H$1),I$1)</f>
        <v>00000000099999999999</v>
      </c>
      <c r="J81" s="14" t="str">
        <f>MID($C81,SUM($C$1:I$1),J$1)</f>
        <v>000000000100000</v>
      </c>
      <c r="K81" s="14" t="str">
        <f>MID($C81,SUM($C$1:J$1),K$1)</f>
        <v>0005</v>
      </c>
      <c r="L81" s="14" t="str">
        <f>MID($C81,SUM($C$1:K$1),L$1)</f>
        <v>000000000021000</v>
      </c>
      <c r="M81" s="53"/>
      <c r="N81" s="56" t="str">
        <f>IF(ISBLANK(M81),C81,D81&amp;F81&amp;G81&amp;H81&amp;I81&amp;J81&amp;TALIC[[#This Row],[ALIC]]&amp;TALIC[[#This Row],[IVA3]])</f>
        <v>001000010000000000000099999980000000000999999999990000000001000000005000000000021000</v>
      </c>
      <c r="O81" s="36">
        <f>TALIC[[#This Row],[IVA3]]/100</f>
        <v>210</v>
      </c>
      <c r="P81" s="36">
        <f>VALUE(TALIC[[#This Row],[GRAV]])/100</f>
        <v>1000</v>
      </c>
      <c r="Q81" s="37">
        <f>+TALIC[[#This Row],[*IVA]]/TALIC[[#This Row],[G]]</f>
        <v>0.21</v>
      </c>
    </row>
    <row r="82" spans="1:17" x14ac:dyDescent="0.2">
      <c r="A82" s="50">
        <v>79</v>
      </c>
      <c r="B8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82" s="42" t="s">
        <v>1529</v>
      </c>
      <c r="D82" s="14" t="str">
        <f>MID($C82,SUM($C$1:C$1),D$1)</f>
        <v>001</v>
      </c>
      <c r="E82" s="25" t="str">
        <f>VLOOKUP(TALIC[[#This Row],[TIPO2]],TIPOFACT[],3,0)</f>
        <v>FC A</v>
      </c>
      <c r="F82" s="14" t="str">
        <f>MID($C82,SUM($C$1:D$1),F$1)</f>
        <v>00001</v>
      </c>
      <c r="G82" s="14" t="str">
        <f>MID($C82,SUM($C$1:F$1),G$1)</f>
        <v>00000000000000999999</v>
      </c>
      <c r="H82" s="14" t="str">
        <f>MID($C82,SUM($C$1:G$1),H$1)</f>
        <v>80</v>
      </c>
      <c r="I82" s="14" t="str">
        <f>MID($C82,SUM($C$1:H$1),I$1)</f>
        <v>00000000099999999999</v>
      </c>
      <c r="J82" s="14" t="str">
        <f>MID($C82,SUM($C$1:I$1),J$1)</f>
        <v>000000000100000</v>
      </c>
      <c r="K82" s="14" t="str">
        <f>MID($C82,SUM($C$1:J$1),K$1)</f>
        <v>0005</v>
      </c>
      <c r="L82" s="14" t="str">
        <f>MID($C82,SUM($C$1:K$1),L$1)</f>
        <v>000000000021000</v>
      </c>
      <c r="M82" s="53"/>
      <c r="N82" s="56" t="str">
        <f>IF(ISBLANK(M82),C82,D82&amp;F82&amp;G82&amp;H82&amp;I82&amp;J82&amp;TALIC[[#This Row],[ALIC]]&amp;TALIC[[#This Row],[IVA3]])</f>
        <v>001000010000000000000099999980000000000999999999990000000001000000005000000000021000</v>
      </c>
      <c r="O82" s="36">
        <f>TALIC[[#This Row],[IVA3]]/100</f>
        <v>210</v>
      </c>
      <c r="P82" s="36">
        <f>VALUE(TALIC[[#This Row],[GRAV]])/100</f>
        <v>1000</v>
      </c>
      <c r="Q82" s="37">
        <f>+TALIC[[#This Row],[*IVA]]/TALIC[[#This Row],[G]]</f>
        <v>0.21</v>
      </c>
    </row>
    <row r="83" spans="1:17" x14ac:dyDescent="0.2">
      <c r="A83" s="50">
        <v>80</v>
      </c>
      <c r="B8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83" s="42" t="s">
        <v>1529</v>
      </c>
      <c r="D83" s="14" t="str">
        <f>MID($C83,SUM($C$1:C$1),D$1)</f>
        <v>001</v>
      </c>
      <c r="E83" s="25" t="str">
        <f>VLOOKUP(TALIC[[#This Row],[TIPO2]],TIPOFACT[],3,0)</f>
        <v>FC A</v>
      </c>
      <c r="F83" s="14" t="str">
        <f>MID($C83,SUM($C$1:D$1),F$1)</f>
        <v>00001</v>
      </c>
      <c r="G83" s="14" t="str">
        <f>MID($C83,SUM($C$1:F$1),G$1)</f>
        <v>00000000000000999999</v>
      </c>
      <c r="H83" s="14" t="str">
        <f>MID($C83,SUM($C$1:G$1),H$1)</f>
        <v>80</v>
      </c>
      <c r="I83" s="14" t="str">
        <f>MID($C83,SUM($C$1:H$1),I$1)</f>
        <v>00000000099999999999</v>
      </c>
      <c r="J83" s="14" t="str">
        <f>MID($C83,SUM($C$1:I$1),J$1)</f>
        <v>000000000100000</v>
      </c>
      <c r="K83" s="14" t="str">
        <f>MID($C83,SUM($C$1:J$1),K$1)</f>
        <v>0005</v>
      </c>
      <c r="L83" s="14" t="str">
        <f>MID($C83,SUM($C$1:K$1),L$1)</f>
        <v>000000000021000</v>
      </c>
      <c r="M83" s="53"/>
      <c r="N83" s="56" t="str">
        <f>IF(ISBLANK(M83),C83,D83&amp;F83&amp;G83&amp;H83&amp;I83&amp;J83&amp;TALIC[[#This Row],[ALIC]]&amp;TALIC[[#This Row],[IVA3]])</f>
        <v>001000010000000000000099999980000000000999999999990000000001000000005000000000021000</v>
      </c>
      <c r="O83" s="36">
        <f>TALIC[[#This Row],[IVA3]]/100</f>
        <v>210</v>
      </c>
      <c r="P83" s="36">
        <f>VALUE(TALIC[[#This Row],[GRAV]])/100</f>
        <v>1000</v>
      </c>
      <c r="Q83" s="37">
        <f>+TALIC[[#This Row],[*IVA]]/TALIC[[#This Row],[G]]</f>
        <v>0.21</v>
      </c>
    </row>
    <row r="84" spans="1:17" x14ac:dyDescent="0.2">
      <c r="A84" s="50">
        <v>81</v>
      </c>
      <c r="B8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84" s="42" t="s">
        <v>1529</v>
      </c>
      <c r="D84" s="14" t="str">
        <f>MID($C84,SUM($C$1:C$1),D$1)</f>
        <v>001</v>
      </c>
      <c r="E84" s="25" t="str">
        <f>VLOOKUP(TALIC[[#This Row],[TIPO2]],TIPOFACT[],3,0)</f>
        <v>FC A</v>
      </c>
      <c r="F84" s="14" t="str">
        <f>MID($C84,SUM($C$1:D$1),F$1)</f>
        <v>00001</v>
      </c>
      <c r="G84" s="14" t="str">
        <f>MID($C84,SUM($C$1:F$1),G$1)</f>
        <v>00000000000000999999</v>
      </c>
      <c r="H84" s="14" t="str">
        <f>MID($C84,SUM($C$1:G$1),H$1)</f>
        <v>80</v>
      </c>
      <c r="I84" s="14" t="str">
        <f>MID($C84,SUM($C$1:H$1),I$1)</f>
        <v>00000000099999999999</v>
      </c>
      <c r="J84" s="14" t="str">
        <f>MID($C84,SUM($C$1:I$1),J$1)</f>
        <v>000000000100000</v>
      </c>
      <c r="K84" s="14" t="str">
        <f>MID($C84,SUM($C$1:J$1),K$1)</f>
        <v>0005</v>
      </c>
      <c r="L84" s="14" t="str">
        <f>MID($C84,SUM($C$1:K$1),L$1)</f>
        <v>000000000021000</v>
      </c>
      <c r="M84" s="53"/>
      <c r="N84" s="56" t="str">
        <f>IF(ISBLANK(M84),C84,D84&amp;F84&amp;G84&amp;H84&amp;I84&amp;J84&amp;TALIC[[#This Row],[ALIC]]&amp;TALIC[[#This Row],[IVA3]])</f>
        <v>001000010000000000000099999980000000000999999999990000000001000000005000000000021000</v>
      </c>
      <c r="O84" s="36">
        <f>TALIC[[#This Row],[IVA3]]/100</f>
        <v>210</v>
      </c>
      <c r="P84" s="36">
        <f>VALUE(TALIC[[#This Row],[GRAV]])/100</f>
        <v>1000</v>
      </c>
      <c r="Q84" s="37">
        <f>+TALIC[[#This Row],[*IVA]]/TALIC[[#This Row],[G]]</f>
        <v>0.21</v>
      </c>
    </row>
    <row r="85" spans="1:17" x14ac:dyDescent="0.2">
      <c r="A85" s="50">
        <v>82</v>
      </c>
      <c r="B8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85" s="42" t="s">
        <v>1529</v>
      </c>
      <c r="D85" s="14" t="str">
        <f>MID($C85,SUM($C$1:C$1),D$1)</f>
        <v>001</v>
      </c>
      <c r="E85" s="25" t="str">
        <f>VLOOKUP(TALIC[[#This Row],[TIPO2]],TIPOFACT[],3,0)</f>
        <v>FC A</v>
      </c>
      <c r="F85" s="14" t="str">
        <f>MID($C85,SUM($C$1:D$1),F$1)</f>
        <v>00001</v>
      </c>
      <c r="G85" s="14" t="str">
        <f>MID($C85,SUM($C$1:F$1),G$1)</f>
        <v>00000000000000999999</v>
      </c>
      <c r="H85" s="14" t="str">
        <f>MID($C85,SUM($C$1:G$1),H$1)</f>
        <v>80</v>
      </c>
      <c r="I85" s="14" t="str">
        <f>MID($C85,SUM($C$1:H$1),I$1)</f>
        <v>00000000099999999999</v>
      </c>
      <c r="J85" s="14" t="str">
        <f>MID($C85,SUM($C$1:I$1),J$1)</f>
        <v>000000000100000</v>
      </c>
      <c r="K85" s="14" t="str">
        <f>MID($C85,SUM($C$1:J$1),K$1)</f>
        <v>0005</v>
      </c>
      <c r="L85" s="14" t="str">
        <f>MID($C85,SUM($C$1:K$1),L$1)</f>
        <v>000000000021000</v>
      </c>
      <c r="M85" s="53"/>
      <c r="N85" s="56" t="str">
        <f>IF(ISBLANK(M85),C85,D85&amp;F85&amp;G85&amp;H85&amp;I85&amp;J85&amp;TALIC[[#This Row],[ALIC]]&amp;TALIC[[#This Row],[IVA3]])</f>
        <v>001000010000000000000099999980000000000999999999990000000001000000005000000000021000</v>
      </c>
      <c r="O85" s="36">
        <f>TALIC[[#This Row],[IVA3]]/100</f>
        <v>210</v>
      </c>
      <c r="P85" s="36">
        <f>VALUE(TALIC[[#This Row],[GRAV]])/100</f>
        <v>1000</v>
      </c>
      <c r="Q85" s="37">
        <f>+TALIC[[#This Row],[*IVA]]/TALIC[[#This Row],[G]]</f>
        <v>0.21</v>
      </c>
    </row>
    <row r="86" spans="1:17" x14ac:dyDescent="0.2">
      <c r="A86" s="50">
        <v>83</v>
      </c>
      <c r="B8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86" s="42" t="s">
        <v>1529</v>
      </c>
      <c r="D86" s="14" t="str">
        <f>MID($C86,SUM($C$1:C$1),D$1)</f>
        <v>001</v>
      </c>
      <c r="E86" s="25" t="str">
        <f>VLOOKUP(TALIC[[#This Row],[TIPO2]],TIPOFACT[],3,0)</f>
        <v>FC A</v>
      </c>
      <c r="F86" s="14" t="str">
        <f>MID($C86,SUM($C$1:D$1),F$1)</f>
        <v>00001</v>
      </c>
      <c r="G86" s="14" t="str">
        <f>MID($C86,SUM($C$1:F$1),G$1)</f>
        <v>00000000000000999999</v>
      </c>
      <c r="H86" s="14" t="str">
        <f>MID($C86,SUM($C$1:G$1),H$1)</f>
        <v>80</v>
      </c>
      <c r="I86" s="14" t="str">
        <f>MID($C86,SUM($C$1:H$1),I$1)</f>
        <v>00000000099999999999</v>
      </c>
      <c r="J86" s="14" t="str">
        <f>MID($C86,SUM($C$1:I$1),J$1)</f>
        <v>000000000100000</v>
      </c>
      <c r="K86" s="14" t="str">
        <f>MID($C86,SUM($C$1:J$1),K$1)</f>
        <v>0005</v>
      </c>
      <c r="L86" s="14" t="str">
        <f>MID($C86,SUM($C$1:K$1),L$1)</f>
        <v>000000000021000</v>
      </c>
      <c r="M86" s="53"/>
      <c r="N86" s="56" t="str">
        <f>IF(ISBLANK(M86),C86,D86&amp;F86&amp;G86&amp;H86&amp;I86&amp;J86&amp;TALIC[[#This Row],[ALIC]]&amp;TALIC[[#This Row],[IVA3]])</f>
        <v>001000010000000000000099999980000000000999999999990000000001000000005000000000021000</v>
      </c>
      <c r="O86" s="36">
        <f>TALIC[[#This Row],[IVA3]]/100</f>
        <v>210</v>
      </c>
      <c r="P86" s="36">
        <f>VALUE(TALIC[[#This Row],[GRAV]])/100</f>
        <v>1000</v>
      </c>
      <c r="Q86" s="37">
        <f>+TALIC[[#This Row],[*IVA]]/TALIC[[#This Row],[G]]</f>
        <v>0.21</v>
      </c>
    </row>
    <row r="87" spans="1:17" x14ac:dyDescent="0.2">
      <c r="A87" s="50">
        <v>84</v>
      </c>
      <c r="B8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87" s="42" t="s">
        <v>1529</v>
      </c>
      <c r="D87" s="14" t="str">
        <f>MID($C87,SUM($C$1:C$1),D$1)</f>
        <v>001</v>
      </c>
      <c r="E87" s="25" t="str">
        <f>VLOOKUP(TALIC[[#This Row],[TIPO2]],TIPOFACT[],3,0)</f>
        <v>FC A</v>
      </c>
      <c r="F87" s="14" t="str">
        <f>MID($C87,SUM($C$1:D$1),F$1)</f>
        <v>00001</v>
      </c>
      <c r="G87" s="14" t="str">
        <f>MID($C87,SUM($C$1:F$1),G$1)</f>
        <v>00000000000000999999</v>
      </c>
      <c r="H87" s="14" t="str">
        <f>MID($C87,SUM($C$1:G$1),H$1)</f>
        <v>80</v>
      </c>
      <c r="I87" s="14" t="str">
        <f>MID($C87,SUM($C$1:H$1),I$1)</f>
        <v>00000000099999999999</v>
      </c>
      <c r="J87" s="14" t="str">
        <f>MID($C87,SUM($C$1:I$1),J$1)</f>
        <v>000000000100000</v>
      </c>
      <c r="K87" s="14" t="str">
        <f>MID($C87,SUM($C$1:J$1),K$1)</f>
        <v>0005</v>
      </c>
      <c r="L87" s="14" t="str">
        <f>MID($C87,SUM($C$1:K$1),L$1)</f>
        <v>000000000021000</v>
      </c>
      <c r="M87" s="53"/>
      <c r="N87" s="56" t="str">
        <f>IF(ISBLANK(M87),C87,D87&amp;F87&amp;G87&amp;H87&amp;I87&amp;J87&amp;TALIC[[#This Row],[ALIC]]&amp;TALIC[[#This Row],[IVA3]])</f>
        <v>001000010000000000000099999980000000000999999999990000000001000000005000000000021000</v>
      </c>
      <c r="O87" s="36">
        <f>TALIC[[#This Row],[IVA3]]/100</f>
        <v>210</v>
      </c>
      <c r="P87" s="36">
        <f>VALUE(TALIC[[#This Row],[GRAV]])/100</f>
        <v>1000</v>
      </c>
      <c r="Q87" s="37">
        <f>+TALIC[[#This Row],[*IVA]]/TALIC[[#This Row],[G]]</f>
        <v>0.21</v>
      </c>
    </row>
    <row r="88" spans="1:17" x14ac:dyDescent="0.2">
      <c r="A88" s="50">
        <v>85</v>
      </c>
      <c r="B8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88" s="42" t="s">
        <v>1529</v>
      </c>
      <c r="D88" s="14" t="str">
        <f>MID($C88,SUM($C$1:C$1),D$1)</f>
        <v>001</v>
      </c>
      <c r="E88" s="25" t="str">
        <f>VLOOKUP(TALIC[[#This Row],[TIPO2]],TIPOFACT[],3,0)</f>
        <v>FC A</v>
      </c>
      <c r="F88" s="14" t="str">
        <f>MID($C88,SUM($C$1:D$1),F$1)</f>
        <v>00001</v>
      </c>
      <c r="G88" s="14" t="str">
        <f>MID($C88,SUM($C$1:F$1),G$1)</f>
        <v>00000000000000999999</v>
      </c>
      <c r="H88" s="14" t="str">
        <f>MID($C88,SUM($C$1:G$1),H$1)</f>
        <v>80</v>
      </c>
      <c r="I88" s="14" t="str">
        <f>MID($C88,SUM($C$1:H$1),I$1)</f>
        <v>00000000099999999999</v>
      </c>
      <c r="J88" s="14" t="str">
        <f>MID($C88,SUM($C$1:I$1),J$1)</f>
        <v>000000000100000</v>
      </c>
      <c r="K88" s="14" t="str">
        <f>MID($C88,SUM($C$1:J$1),K$1)</f>
        <v>0005</v>
      </c>
      <c r="L88" s="14" t="str">
        <f>MID($C88,SUM($C$1:K$1),L$1)</f>
        <v>000000000021000</v>
      </c>
      <c r="M88" s="53"/>
      <c r="N88" s="56" t="str">
        <f>IF(ISBLANK(M88),C88,D88&amp;F88&amp;G88&amp;H88&amp;I88&amp;J88&amp;TALIC[[#This Row],[ALIC]]&amp;TALIC[[#This Row],[IVA3]])</f>
        <v>001000010000000000000099999980000000000999999999990000000001000000005000000000021000</v>
      </c>
      <c r="O88" s="36">
        <f>TALIC[[#This Row],[IVA3]]/100</f>
        <v>210</v>
      </c>
      <c r="P88" s="36">
        <f>VALUE(TALIC[[#This Row],[GRAV]])/100</f>
        <v>1000</v>
      </c>
      <c r="Q88" s="37">
        <f>+TALIC[[#This Row],[*IVA]]/TALIC[[#This Row],[G]]</f>
        <v>0.21</v>
      </c>
    </row>
    <row r="89" spans="1:17" x14ac:dyDescent="0.2">
      <c r="A89" s="50">
        <v>86</v>
      </c>
      <c r="B8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89" s="42" t="s">
        <v>1529</v>
      </c>
      <c r="D89" s="14" t="str">
        <f>MID($C89,SUM($C$1:C$1),D$1)</f>
        <v>001</v>
      </c>
      <c r="E89" s="25" t="str">
        <f>VLOOKUP(TALIC[[#This Row],[TIPO2]],TIPOFACT[],3,0)</f>
        <v>FC A</v>
      </c>
      <c r="F89" s="14" t="str">
        <f>MID($C89,SUM($C$1:D$1),F$1)</f>
        <v>00001</v>
      </c>
      <c r="G89" s="14" t="str">
        <f>MID($C89,SUM($C$1:F$1),G$1)</f>
        <v>00000000000000999999</v>
      </c>
      <c r="H89" s="14" t="str">
        <f>MID($C89,SUM($C$1:G$1),H$1)</f>
        <v>80</v>
      </c>
      <c r="I89" s="14" t="str">
        <f>MID($C89,SUM($C$1:H$1),I$1)</f>
        <v>00000000099999999999</v>
      </c>
      <c r="J89" s="14" t="str">
        <f>MID($C89,SUM($C$1:I$1),J$1)</f>
        <v>000000000100000</v>
      </c>
      <c r="K89" s="14" t="str">
        <f>MID($C89,SUM($C$1:J$1),K$1)</f>
        <v>0005</v>
      </c>
      <c r="L89" s="14" t="str">
        <f>MID($C89,SUM($C$1:K$1),L$1)</f>
        <v>000000000021000</v>
      </c>
      <c r="M89" s="53"/>
      <c r="N89" s="56" t="str">
        <f>IF(ISBLANK(M89),C89,D89&amp;F89&amp;G89&amp;H89&amp;I89&amp;J89&amp;TALIC[[#This Row],[ALIC]]&amp;TALIC[[#This Row],[IVA3]])</f>
        <v>001000010000000000000099999980000000000999999999990000000001000000005000000000021000</v>
      </c>
      <c r="O89" s="36">
        <f>TALIC[[#This Row],[IVA3]]/100</f>
        <v>210</v>
      </c>
      <c r="P89" s="36">
        <f>VALUE(TALIC[[#This Row],[GRAV]])/100</f>
        <v>1000</v>
      </c>
      <c r="Q89" s="37">
        <f>+TALIC[[#This Row],[*IVA]]/TALIC[[#This Row],[G]]</f>
        <v>0.21</v>
      </c>
    </row>
    <row r="90" spans="1:17" x14ac:dyDescent="0.2">
      <c r="A90" s="50">
        <v>87</v>
      </c>
      <c r="B9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90" s="42" t="s">
        <v>1529</v>
      </c>
      <c r="D90" s="14" t="str">
        <f>MID($C90,SUM($C$1:C$1),D$1)</f>
        <v>001</v>
      </c>
      <c r="E90" s="25" t="str">
        <f>VLOOKUP(TALIC[[#This Row],[TIPO2]],TIPOFACT[],3,0)</f>
        <v>FC A</v>
      </c>
      <c r="F90" s="14" t="str">
        <f>MID($C90,SUM($C$1:D$1),F$1)</f>
        <v>00001</v>
      </c>
      <c r="G90" s="14" t="str">
        <f>MID($C90,SUM($C$1:F$1),G$1)</f>
        <v>00000000000000999999</v>
      </c>
      <c r="H90" s="14" t="str">
        <f>MID($C90,SUM($C$1:G$1),H$1)</f>
        <v>80</v>
      </c>
      <c r="I90" s="14" t="str">
        <f>MID($C90,SUM($C$1:H$1),I$1)</f>
        <v>00000000099999999999</v>
      </c>
      <c r="J90" s="14" t="str">
        <f>MID($C90,SUM($C$1:I$1),J$1)</f>
        <v>000000000100000</v>
      </c>
      <c r="K90" s="14" t="str">
        <f>MID($C90,SUM($C$1:J$1),K$1)</f>
        <v>0005</v>
      </c>
      <c r="L90" s="14" t="str">
        <f>MID($C90,SUM($C$1:K$1),L$1)</f>
        <v>000000000021000</v>
      </c>
      <c r="M90" s="53"/>
      <c r="N90" s="56" t="str">
        <f>IF(ISBLANK(M90),C90,D90&amp;F90&amp;G90&amp;H90&amp;I90&amp;J90&amp;TALIC[[#This Row],[ALIC]]&amp;TALIC[[#This Row],[IVA3]])</f>
        <v>001000010000000000000099999980000000000999999999990000000001000000005000000000021000</v>
      </c>
      <c r="O90" s="36">
        <f>TALIC[[#This Row],[IVA3]]/100</f>
        <v>210</v>
      </c>
      <c r="P90" s="36">
        <f>VALUE(TALIC[[#This Row],[GRAV]])/100</f>
        <v>1000</v>
      </c>
      <c r="Q90" s="37">
        <f>+TALIC[[#This Row],[*IVA]]/TALIC[[#This Row],[G]]</f>
        <v>0.21</v>
      </c>
    </row>
    <row r="91" spans="1:17" x14ac:dyDescent="0.2">
      <c r="A91" s="50">
        <v>88</v>
      </c>
      <c r="B9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91" s="42" t="s">
        <v>1529</v>
      </c>
      <c r="D91" s="14" t="str">
        <f>MID($C91,SUM($C$1:C$1),D$1)</f>
        <v>001</v>
      </c>
      <c r="E91" s="25" t="str">
        <f>VLOOKUP(TALIC[[#This Row],[TIPO2]],TIPOFACT[],3,0)</f>
        <v>FC A</v>
      </c>
      <c r="F91" s="14" t="str">
        <f>MID($C91,SUM($C$1:D$1),F$1)</f>
        <v>00001</v>
      </c>
      <c r="G91" s="14" t="str">
        <f>MID($C91,SUM($C$1:F$1),G$1)</f>
        <v>00000000000000999999</v>
      </c>
      <c r="H91" s="14" t="str">
        <f>MID($C91,SUM($C$1:G$1),H$1)</f>
        <v>80</v>
      </c>
      <c r="I91" s="14" t="str">
        <f>MID($C91,SUM($C$1:H$1),I$1)</f>
        <v>00000000099999999999</v>
      </c>
      <c r="J91" s="14" t="str">
        <f>MID($C91,SUM($C$1:I$1),J$1)</f>
        <v>000000000100000</v>
      </c>
      <c r="K91" s="14" t="str">
        <f>MID($C91,SUM($C$1:J$1),K$1)</f>
        <v>0005</v>
      </c>
      <c r="L91" s="14" t="str">
        <f>MID($C91,SUM($C$1:K$1),L$1)</f>
        <v>000000000021000</v>
      </c>
      <c r="M91" s="53"/>
      <c r="N91" s="56" t="str">
        <f>IF(ISBLANK(M91),C91,D91&amp;F91&amp;G91&amp;H91&amp;I91&amp;J91&amp;TALIC[[#This Row],[ALIC]]&amp;TALIC[[#This Row],[IVA3]])</f>
        <v>001000010000000000000099999980000000000999999999990000000001000000005000000000021000</v>
      </c>
      <c r="O91" s="36">
        <f>TALIC[[#This Row],[IVA3]]/100</f>
        <v>210</v>
      </c>
      <c r="P91" s="36">
        <f>VALUE(TALIC[[#This Row],[GRAV]])/100</f>
        <v>1000</v>
      </c>
      <c r="Q91" s="37">
        <f>+TALIC[[#This Row],[*IVA]]/TALIC[[#This Row],[G]]</f>
        <v>0.21</v>
      </c>
    </row>
    <row r="92" spans="1:17" x14ac:dyDescent="0.2">
      <c r="A92" s="50">
        <v>89</v>
      </c>
      <c r="B9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92" s="42" t="s">
        <v>1529</v>
      </c>
      <c r="D92" s="14" t="str">
        <f>MID($C92,SUM($C$1:C$1),D$1)</f>
        <v>001</v>
      </c>
      <c r="E92" s="25" t="str">
        <f>VLOOKUP(TALIC[[#This Row],[TIPO2]],TIPOFACT[],3,0)</f>
        <v>FC A</v>
      </c>
      <c r="F92" s="14" t="str">
        <f>MID($C92,SUM($C$1:D$1),F$1)</f>
        <v>00001</v>
      </c>
      <c r="G92" s="14" t="str">
        <f>MID($C92,SUM($C$1:F$1),G$1)</f>
        <v>00000000000000999999</v>
      </c>
      <c r="H92" s="14" t="str">
        <f>MID($C92,SUM($C$1:G$1),H$1)</f>
        <v>80</v>
      </c>
      <c r="I92" s="14" t="str">
        <f>MID($C92,SUM($C$1:H$1),I$1)</f>
        <v>00000000099999999999</v>
      </c>
      <c r="J92" s="14" t="str">
        <f>MID($C92,SUM($C$1:I$1),J$1)</f>
        <v>000000000100000</v>
      </c>
      <c r="K92" s="14" t="str">
        <f>MID($C92,SUM($C$1:J$1),K$1)</f>
        <v>0005</v>
      </c>
      <c r="L92" s="14" t="str">
        <f>MID($C92,SUM($C$1:K$1),L$1)</f>
        <v>000000000021000</v>
      </c>
      <c r="M92" s="53"/>
      <c r="N92" s="56" t="str">
        <f>IF(ISBLANK(M92),C92,D92&amp;F92&amp;G92&amp;H92&amp;I92&amp;J92&amp;TALIC[[#This Row],[ALIC]]&amp;TALIC[[#This Row],[IVA3]])</f>
        <v>001000010000000000000099999980000000000999999999990000000001000000005000000000021000</v>
      </c>
      <c r="O92" s="36">
        <f>TALIC[[#This Row],[IVA3]]/100</f>
        <v>210</v>
      </c>
      <c r="P92" s="36">
        <f>VALUE(TALIC[[#This Row],[GRAV]])/100</f>
        <v>1000</v>
      </c>
      <c r="Q92" s="37">
        <f>+TALIC[[#This Row],[*IVA]]/TALIC[[#This Row],[G]]</f>
        <v>0.21</v>
      </c>
    </row>
    <row r="93" spans="1:17" x14ac:dyDescent="0.2">
      <c r="A93" s="50">
        <v>90</v>
      </c>
      <c r="B9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93" s="42" t="s">
        <v>1529</v>
      </c>
      <c r="D93" s="14" t="str">
        <f>MID($C93,SUM($C$1:C$1),D$1)</f>
        <v>001</v>
      </c>
      <c r="E93" s="25" t="str">
        <f>VLOOKUP(TALIC[[#This Row],[TIPO2]],TIPOFACT[],3,0)</f>
        <v>FC A</v>
      </c>
      <c r="F93" s="14" t="str">
        <f>MID($C93,SUM($C$1:D$1),F$1)</f>
        <v>00001</v>
      </c>
      <c r="G93" s="14" t="str">
        <f>MID($C93,SUM($C$1:F$1),G$1)</f>
        <v>00000000000000999999</v>
      </c>
      <c r="H93" s="14" t="str">
        <f>MID($C93,SUM($C$1:G$1),H$1)</f>
        <v>80</v>
      </c>
      <c r="I93" s="14" t="str">
        <f>MID($C93,SUM($C$1:H$1),I$1)</f>
        <v>00000000099999999999</v>
      </c>
      <c r="J93" s="14" t="str">
        <f>MID($C93,SUM($C$1:I$1),J$1)</f>
        <v>000000000100000</v>
      </c>
      <c r="K93" s="14" t="str">
        <f>MID($C93,SUM($C$1:J$1),K$1)</f>
        <v>0005</v>
      </c>
      <c r="L93" s="14" t="str">
        <f>MID($C93,SUM($C$1:K$1),L$1)</f>
        <v>000000000021000</v>
      </c>
      <c r="M93" s="53"/>
      <c r="N93" s="56" t="str">
        <f>IF(ISBLANK(M93),C93,D93&amp;F93&amp;G93&amp;H93&amp;I93&amp;J93&amp;TALIC[[#This Row],[ALIC]]&amp;TALIC[[#This Row],[IVA3]])</f>
        <v>001000010000000000000099999980000000000999999999990000000001000000005000000000021000</v>
      </c>
      <c r="O93" s="36">
        <f>TALIC[[#This Row],[IVA3]]/100</f>
        <v>210</v>
      </c>
      <c r="P93" s="36">
        <f>VALUE(TALIC[[#This Row],[GRAV]])/100</f>
        <v>1000</v>
      </c>
      <c r="Q93" s="37">
        <f>+TALIC[[#This Row],[*IVA]]/TALIC[[#This Row],[G]]</f>
        <v>0.21</v>
      </c>
    </row>
    <row r="94" spans="1:17" x14ac:dyDescent="0.2">
      <c r="A94" s="50">
        <v>91</v>
      </c>
      <c r="B9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94" s="42" t="s">
        <v>1529</v>
      </c>
      <c r="D94" s="14" t="str">
        <f>MID($C94,SUM($C$1:C$1),D$1)</f>
        <v>001</v>
      </c>
      <c r="E94" s="25" t="str">
        <f>VLOOKUP(TALIC[[#This Row],[TIPO2]],TIPOFACT[],3,0)</f>
        <v>FC A</v>
      </c>
      <c r="F94" s="14" t="str">
        <f>MID($C94,SUM($C$1:D$1),F$1)</f>
        <v>00001</v>
      </c>
      <c r="G94" s="14" t="str">
        <f>MID($C94,SUM($C$1:F$1),G$1)</f>
        <v>00000000000000999999</v>
      </c>
      <c r="H94" s="14" t="str">
        <f>MID($C94,SUM($C$1:G$1),H$1)</f>
        <v>80</v>
      </c>
      <c r="I94" s="14" t="str">
        <f>MID($C94,SUM($C$1:H$1),I$1)</f>
        <v>00000000099999999999</v>
      </c>
      <c r="J94" s="14" t="str">
        <f>MID($C94,SUM($C$1:I$1),J$1)</f>
        <v>000000000100000</v>
      </c>
      <c r="K94" s="14" t="str">
        <f>MID($C94,SUM($C$1:J$1),K$1)</f>
        <v>0005</v>
      </c>
      <c r="L94" s="14" t="str">
        <f>MID($C94,SUM($C$1:K$1),L$1)</f>
        <v>000000000021000</v>
      </c>
      <c r="M94" s="53"/>
      <c r="N94" s="56" t="str">
        <f>IF(ISBLANK(M94),C94,D94&amp;F94&amp;G94&amp;H94&amp;I94&amp;J94&amp;TALIC[[#This Row],[ALIC]]&amp;TALIC[[#This Row],[IVA3]])</f>
        <v>001000010000000000000099999980000000000999999999990000000001000000005000000000021000</v>
      </c>
      <c r="O94" s="36">
        <f>TALIC[[#This Row],[IVA3]]/100</f>
        <v>210</v>
      </c>
      <c r="P94" s="36">
        <f>VALUE(TALIC[[#This Row],[GRAV]])/100</f>
        <v>1000</v>
      </c>
      <c r="Q94" s="37">
        <f>+TALIC[[#This Row],[*IVA]]/TALIC[[#This Row],[G]]</f>
        <v>0.21</v>
      </c>
    </row>
    <row r="95" spans="1:17" x14ac:dyDescent="0.2">
      <c r="A95" s="50">
        <v>92</v>
      </c>
      <c r="B9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95" s="42" t="s">
        <v>1529</v>
      </c>
      <c r="D95" s="14" t="str">
        <f>MID($C95,SUM($C$1:C$1),D$1)</f>
        <v>001</v>
      </c>
      <c r="E95" s="25" t="str">
        <f>VLOOKUP(TALIC[[#This Row],[TIPO2]],TIPOFACT[],3,0)</f>
        <v>FC A</v>
      </c>
      <c r="F95" s="14" t="str">
        <f>MID($C95,SUM($C$1:D$1),F$1)</f>
        <v>00001</v>
      </c>
      <c r="G95" s="14" t="str">
        <f>MID($C95,SUM($C$1:F$1),G$1)</f>
        <v>00000000000000999999</v>
      </c>
      <c r="H95" s="14" t="str">
        <f>MID($C95,SUM($C$1:G$1),H$1)</f>
        <v>80</v>
      </c>
      <c r="I95" s="14" t="str">
        <f>MID($C95,SUM($C$1:H$1),I$1)</f>
        <v>00000000099999999999</v>
      </c>
      <c r="J95" s="14" t="str">
        <f>MID($C95,SUM($C$1:I$1),J$1)</f>
        <v>000000000100000</v>
      </c>
      <c r="K95" s="14" t="str">
        <f>MID($C95,SUM($C$1:J$1),K$1)</f>
        <v>0005</v>
      </c>
      <c r="L95" s="14" t="str">
        <f>MID($C95,SUM($C$1:K$1),L$1)</f>
        <v>000000000021000</v>
      </c>
      <c r="M95" s="53"/>
      <c r="N95" s="56" t="str">
        <f>IF(ISBLANK(M95),C95,D95&amp;F95&amp;G95&amp;H95&amp;I95&amp;J95&amp;TALIC[[#This Row],[ALIC]]&amp;TALIC[[#This Row],[IVA3]])</f>
        <v>001000010000000000000099999980000000000999999999990000000001000000005000000000021000</v>
      </c>
      <c r="O95" s="36">
        <f>TALIC[[#This Row],[IVA3]]/100</f>
        <v>210</v>
      </c>
      <c r="P95" s="36">
        <f>VALUE(TALIC[[#This Row],[GRAV]])/100</f>
        <v>1000</v>
      </c>
      <c r="Q95" s="37">
        <f>+TALIC[[#This Row],[*IVA]]/TALIC[[#This Row],[G]]</f>
        <v>0.21</v>
      </c>
    </row>
    <row r="96" spans="1:17" x14ac:dyDescent="0.2">
      <c r="A96" s="50">
        <v>93</v>
      </c>
      <c r="B9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96" s="42" t="s">
        <v>1529</v>
      </c>
      <c r="D96" s="14" t="str">
        <f>MID($C96,SUM($C$1:C$1),D$1)</f>
        <v>001</v>
      </c>
      <c r="E96" s="25" t="str">
        <f>VLOOKUP(TALIC[[#This Row],[TIPO2]],TIPOFACT[],3,0)</f>
        <v>FC A</v>
      </c>
      <c r="F96" s="14" t="str">
        <f>MID($C96,SUM($C$1:D$1),F$1)</f>
        <v>00001</v>
      </c>
      <c r="G96" s="14" t="str">
        <f>MID($C96,SUM($C$1:F$1),G$1)</f>
        <v>00000000000000999999</v>
      </c>
      <c r="H96" s="14" t="str">
        <f>MID($C96,SUM($C$1:G$1),H$1)</f>
        <v>80</v>
      </c>
      <c r="I96" s="14" t="str">
        <f>MID($C96,SUM($C$1:H$1),I$1)</f>
        <v>00000000099999999999</v>
      </c>
      <c r="J96" s="14" t="str">
        <f>MID($C96,SUM($C$1:I$1),J$1)</f>
        <v>000000000100000</v>
      </c>
      <c r="K96" s="14" t="str">
        <f>MID($C96,SUM($C$1:J$1),K$1)</f>
        <v>0005</v>
      </c>
      <c r="L96" s="14" t="str">
        <f>MID($C96,SUM($C$1:K$1),L$1)</f>
        <v>000000000021000</v>
      </c>
      <c r="M96" s="53"/>
      <c r="N96" s="56" t="str">
        <f>IF(ISBLANK(M96),C96,D96&amp;F96&amp;G96&amp;H96&amp;I96&amp;J96&amp;TALIC[[#This Row],[ALIC]]&amp;TALIC[[#This Row],[IVA3]])</f>
        <v>001000010000000000000099999980000000000999999999990000000001000000005000000000021000</v>
      </c>
      <c r="O96" s="36">
        <f>TALIC[[#This Row],[IVA3]]/100</f>
        <v>210</v>
      </c>
      <c r="P96" s="36">
        <f>VALUE(TALIC[[#This Row],[GRAV]])/100</f>
        <v>1000</v>
      </c>
      <c r="Q96" s="37">
        <f>+TALIC[[#This Row],[*IVA]]/TALIC[[#This Row],[G]]</f>
        <v>0.21</v>
      </c>
    </row>
    <row r="97" spans="1:17" x14ac:dyDescent="0.2">
      <c r="A97" s="50">
        <v>94</v>
      </c>
      <c r="B9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97" s="42" t="s">
        <v>1529</v>
      </c>
      <c r="D97" s="14" t="str">
        <f>MID($C97,SUM($C$1:C$1),D$1)</f>
        <v>001</v>
      </c>
      <c r="E97" s="25" t="str">
        <f>VLOOKUP(TALIC[[#This Row],[TIPO2]],TIPOFACT[],3,0)</f>
        <v>FC A</v>
      </c>
      <c r="F97" s="14" t="str">
        <f>MID($C97,SUM($C$1:D$1),F$1)</f>
        <v>00001</v>
      </c>
      <c r="G97" s="14" t="str">
        <f>MID($C97,SUM($C$1:F$1),G$1)</f>
        <v>00000000000000999999</v>
      </c>
      <c r="H97" s="14" t="str">
        <f>MID($C97,SUM($C$1:G$1),H$1)</f>
        <v>80</v>
      </c>
      <c r="I97" s="14" t="str">
        <f>MID($C97,SUM($C$1:H$1),I$1)</f>
        <v>00000000099999999999</v>
      </c>
      <c r="J97" s="14" t="str">
        <f>MID($C97,SUM($C$1:I$1),J$1)</f>
        <v>000000000100000</v>
      </c>
      <c r="K97" s="14" t="str">
        <f>MID($C97,SUM($C$1:J$1),K$1)</f>
        <v>0005</v>
      </c>
      <c r="L97" s="14" t="str">
        <f>MID($C97,SUM($C$1:K$1),L$1)</f>
        <v>000000000021000</v>
      </c>
      <c r="M97" s="53"/>
      <c r="N97" s="56" t="str">
        <f>IF(ISBLANK(M97),C97,D97&amp;F97&amp;G97&amp;H97&amp;I97&amp;J97&amp;TALIC[[#This Row],[ALIC]]&amp;TALIC[[#This Row],[IVA3]])</f>
        <v>001000010000000000000099999980000000000999999999990000000001000000005000000000021000</v>
      </c>
      <c r="O97" s="36">
        <f>TALIC[[#This Row],[IVA3]]/100</f>
        <v>210</v>
      </c>
      <c r="P97" s="36">
        <f>VALUE(TALIC[[#This Row],[GRAV]])/100</f>
        <v>1000</v>
      </c>
      <c r="Q97" s="37">
        <f>+TALIC[[#This Row],[*IVA]]/TALIC[[#This Row],[G]]</f>
        <v>0.21</v>
      </c>
    </row>
    <row r="98" spans="1:17" x14ac:dyDescent="0.2">
      <c r="A98" s="50">
        <v>95</v>
      </c>
      <c r="B9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98" s="42" t="s">
        <v>1529</v>
      </c>
      <c r="D98" s="14" t="str">
        <f>MID($C98,SUM($C$1:C$1),D$1)</f>
        <v>001</v>
      </c>
      <c r="E98" s="25" t="str">
        <f>VLOOKUP(TALIC[[#This Row],[TIPO2]],TIPOFACT[],3,0)</f>
        <v>FC A</v>
      </c>
      <c r="F98" s="14" t="str">
        <f>MID($C98,SUM($C$1:D$1),F$1)</f>
        <v>00001</v>
      </c>
      <c r="G98" s="14" t="str">
        <f>MID($C98,SUM($C$1:F$1),G$1)</f>
        <v>00000000000000999999</v>
      </c>
      <c r="H98" s="14" t="str">
        <f>MID($C98,SUM($C$1:G$1),H$1)</f>
        <v>80</v>
      </c>
      <c r="I98" s="14" t="str">
        <f>MID($C98,SUM($C$1:H$1),I$1)</f>
        <v>00000000099999999999</v>
      </c>
      <c r="J98" s="14" t="str">
        <f>MID($C98,SUM($C$1:I$1),J$1)</f>
        <v>000000000100000</v>
      </c>
      <c r="K98" s="14" t="str">
        <f>MID($C98,SUM($C$1:J$1),K$1)</f>
        <v>0005</v>
      </c>
      <c r="L98" s="14" t="str">
        <f>MID($C98,SUM($C$1:K$1),L$1)</f>
        <v>000000000021000</v>
      </c>
      <c r="M98" s="53"/>
      <c r="N98" s="56" t="str">
        <f>IF(ISBLANK(M98),C98,D98&amp;F98&amp;G98&amp;H98&amp;I98&amp;J98&amp;TALIC[[#This Row],[ALIC]]&amp;TALIC[[#This Row],[IVA3]])</f>
        <v>001000010000000000000099999980000000000999999999990000000001000000005000000000021000</v>
      </c>
      <c r="O98" s="36">
        <f>TALIC[[#This Row],[IVA3]]/100</f>
        <v>210</v>
      </c>
      <c r="P98" s="36">
        <f>VALUE(TALIC[[#This Row],[GRAV]])/100</f>
        <v>1000</v>
      </c>
      <c r="Q98" s="37">
        <f>+TALIC[[#This Row],[*IVA]]/TALIC[[#This Row],[G]]</f>
        <v>0.21</v>
      </c>
    </row>
    <row r="99" spans="1:17" x14ac:dyDescent="0.2">
      <c r="A99" s="50">
        <v>96</v>
      </c>
      <c r="B9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99" s="42" t="s">
        <v>1529</v>
      </c>
      <c r="D99" s="14" t="str">
        <f>MID($C99,SUM($C$1:C$1),D$1)</f>
        <v>001</v>
      </c>
      <c r="E99" s="25" t="str">
        <f>VLOOKUP(TALIC[[#This Row],[TIPO2]],TIPOFACT[],3,0)</f>
        <v>FC A</v>
      </c>
      <c r="F99" s="14" t="str">
        <f>MID($C99,SUM($C$1:D$1),F$1)</f>
        <v>00001</v>
      </c>
      <c r="G99" s="14" t="str">
        <f>MID($C99,SUM($C$1:F$1),G$1)</f>
        <v>00000000000000999999</v>
      </c>
      <c r="H99" s="14" t="str">
        <f>MID($C99,SUM($C$1:G$1),H$1)</f>
        <v>80</v>
      </c>
      <c r="I99" s="14" t="str">
        <f>MID($C99,SUM($C$1:H$1),I$1)</f>
        <v>00000000099999999999</v>
      </c>
      <c r="J99" s="14" t="str">
        <f>MID($C99,SUM($C$1:I$1),J$1)</f>
        <v>000000000100000</v>
      </c>
      <c r="K99" s="14" t="str">
        <f>MID($C99,SUM($C$1:J$1),K$1)</f>
        <v>0005</v>
      </c>
      <c r="L99" s="14" t="str">
        <f>MID($C99,SUM($C$1:K$1),L$1)</f>
        <v>000000000021000</v>
      </c>
      <c r="M99" s="53"/>
      <c r="N99" s="56" t="str">
        <f>IF(ISBLANK(M99),C99,D99&amp;F99&amp;G99&amp;H99&amp;I99&amp;J99&amp;TALIC[[#This Row],[ALIC]]&amp;TALIC[[#This Row],[IVA3]])</f>
        <v>001000010000000000000099999980000000000999999999990000000001000000005000000000021000</v>
      </c>
      <c r="O99" s="36">
        <f>TALIC[[#This Row],[IVA3]]/100</f>
        <v>210</v>
      </c>
      <c r="P99" s="36">
        <f>VALUE(TALIC[[#This Row],[GRAV]])/100</f>
        <v>1000</v>
      </c>
      <c r="Q99" s="37">
        <f>+TALIC[[#This Row],[*IVA]]/TALIC[[#This Row],[G]]</f>
        <v>0.21</v>
      </c>
    </row>
    <row r="100" spans="1:17" x14ac:dyDescent="0.2">
      <c r="A100" s="50">
        <v>97</v>
      </c>
      <c r="B10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00" s="42" t="s">
        <v>1529</v>
      </c>
      <c r="D100" s="14" t="str">
        <f>MID($C100,SUM($C$1:C$1),D$1)</f>
        <v>001</v>
      </c>
      <c r="E100" s="25" t="str">
        <f>VLOOKUP(TALIC[[#This Row],[TIPO2]],TIPOFACT[],3,0)</f>
        <v>FC A</v>
      </c>
      <c r="F100" s="14" t="str">
        <f>MID($C100,SUM($C$1:D$1),F$1)</f>
        <v>00001</v>
      </c>
      <c r="G100" s="14" t="str">
        <f>MID($C100,SUM($C$1:F$1),G$1)</f>
        <v>00000000000000999999</v>
      </c>
      <c r="H100" s="14" t="str">
        <f>MID($C100,SUM($C$1:G$1),H$1)</f>
        <v>80</v>
      </c>
      <c r="I100" s="14" t="str">
        <f>MID($C100,SUM($C$1:H$1),I$1)</f>
        <v>00000000099999999999</v>
      </c>
      <c r="J100" s="14" t="str">
        <f>MID($C100,SUM($C$1:I$1),J$1)</f>
        <v>000000000100000</v>
      </c>
      <c r="K100" s="14" t="str">
        <f>MID($C100,SUM($C$1:J$1),K$1)</f>
        <v>0005</v>
      </c>
      <c r="L100" s="14" t="str">
        <f>MID($C100,SUM($C$1:K$1),L$1)</f>
        <v>000000000021000</v>
      </c>
      <c r="M100" s="53"/>
      <c r="N100" s="56" t="str">
        <f>IF(ISBLANK(M100),C100,D100&amp;F100&amp;G100&amp;H100&amp;I100&amp;J100&amp;TALIC[[#This Row],[ALIC]]&amp;TALIC[[#This Row],[IVA3]])</f>
        <v>001000010000000000000099999980000000000999999999990000000001000000005000000000021000</v>
      </c>
      <c r="O100" s="36">
        <f>TALIC[[#This Row],[IVA3]]/100</f>
        <v>210</v>
      </c>
      <c r="P100" s="36">
        <f>VALUE(TALIC[[#This Row],[GRAV]])/100</f>
        <v>1000</v>
      </c>
      <c r="Q100" s="37">
        <f>+TALIC[[#This Row],[*IVA]]/TALIC[[#This Row],[G]]</f>
        <v>0.21</v>
      </c>
    </row>
    <row r="101" spans="1:17" x14ac:dyDescent="0.2">
      <c r="A101" s="50">
        <v>98</v>
      </c>
      <c r="B10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01" s="42" t="s">
        <v>1529</v>
      </c>
      <c r="D101" s="14" t="str">
        <f>MID($C101,SUM($C$1:C$1),D$1)</f>
        <v>001</v>
      </c>
      <c r="E101" s="25" t="str">
        <f>VLOOKUP(TALIC[[#This Row],[TIPO2]],TIPOFACT[],3,0)</f>
        <v>FC A</v>
      </c>
      <c r="F101" s="14" t="str">
        <f>MID($C101,SUM($C$1:D$1),F$1)</f>
        <v>00001</v>
      </c>
      <c r="G101" s="14" t="str">
        <f>MID($C101,SUM($C$1:F$1),G$1)</f>
        <v>00000000000000999999</v>
      </c>
      <c r="H101" s="14" t="str">
        <f>MID($C101,SUM($C$1:G$1),H$1)</f>
        <v>80</v>
      </c>
      <c r="I101" s="14" t="str">
        <f>MID($C101,SUM($C$1:H$1),I$1)</f>
        <v>00000000099999999999</v>
      </c>
      <c r="J101" s="14" t="str">
        <f>MID($C101,SUM($C$1:I$1),J$1)</f>
        <v>000000000100000</v>
      </c>
      <c r="K101" s="14" t="str">
        <f>MID($C101,SUM($C$1:J$1),K$1)</f>
        <v>0005</v>
      </c>
      <c r="L101" s="14" t="str">
        <f>MID($C101,SUM($C$1:K$1),L$1)</f>
        <v>000000000021000</v>
      </c>
      <c r="M101" s="53"/>
      <c r="N101" s="56" t="str">
        <f>IF(ISBLANK(M101),C101,D101&amp;F101&amp;G101&amp;H101&amp;I101&amp;J101&amp;TALIC[[#This Row],[ALIC]]&amp;TALIC[[#This Row],[IVA3]])</f>
        <v>001000010000000000000099999980000000000999999999990000000001000000005000000000021000</v>
      </c>
      <c r="O101" s="36">
        <f>TALIC[[#This Row],[IVA3]]/100</f>
        <v>210</v>
      </c>
      <c r="P101" s="36">
        <f>VALUE(TALIC[[#This Row],[GRAV]])/100</f>
        <v>1000</v>
      </c>
      <c r="Q101" s="37">
        <f>+TALIC[[#This Row],[*IVA]]/TALIC[[#This Row],[G]]</f>
        <v>0.21</v>
      </c>
    </row>
    <row r="102" spans="1:17" x14ac:dyDescent="0.2">
      <c r="A102" s="50">
        <v>99</v>
      </c>
      <c r="B10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02" s="42" t="s">
        <v>1529</v>
      </c>
      <c r="D102" s="14" t="str">
        <f>MID($C102,SUM($C$1:C$1),D$1)</f>
        <v>001</v>
      </c>
      <c r="E102" s="25" t="str">
        <f>VLOOKUP(TALIC[[#This Row],[TIPO2]],TIPOFACT[],3,0)</f>
        <v>FC A</v>
      </c>
      <c r="F102" s="14" t="str">
        <f>MID($C102,SUM($C$1:D$1),F$1)</f>
        <v>00001</v>
      </c>
      <c r="G102" s="14" t="str">
        <f>MID($C102,SUM($C$1:F$1),G$1)</f>
        <v>00000000000000999999</v>
      </c>
      <c r="H102" s="14" t="str">
        <f>MID($C102,SUM($C$1:G$1),H$1)</f>
        <v>80</v>
      </c>
      <c r="I102" s="14" t="str">
        <f>MID($C102,SUM($C$1:H$1),I$1)</f>
        <v>00000000099999999999</v>
      </c>
      <c r="J102" s="14" t="str">
        <f>MID($C102,SUM($C$1:I$1),J$1)</f>
        <v>000000000100000</v>
      </c>
      <c r="K102" s="14" t="str">
        <f>MID($C102,SUM($C$1:J$1),K$1)</f>
        <v>0005</v>
      </c>
      <c r="L102" s="14" t="str">
        <f>MID($C102,SUM($C$1:K$1),L$1)</f>
        <v>000000000021000</v>
      </c>
      <c r="M102" s="53"/>
      <c r="N102" s="56" t="str">
        <f>IF(ISBLANK(M102),C102,D102&amp;F102&amp;G102&amp;H102&amp;I102&amp;J102&amp;TALIC[[#This Row],[ALIC]]&amp;TALIC[[#This Row],[IVA3]])</f>
        <v>001000010000000000000099999980000000000999999999990000000001000000005000000000021000</v>
      </c>
      <c r="O102" s="36">
        <f>TALIC[[#This Row],[IVA3]]/100</f>
        <v>210</v>
      </c>
      <c r="P102" s="36">
        <f>VALUE(TALIC[[#This Row],[GRAV]])/100</f>
        <v>1000</v>
      </c>
      <c r="Q102" s="37">
        <f>+TALIC[[#This Row],[*IVA]]/TALIC[[#This Row],[G]]</f>
        <v>0.21</v>
      </c>
    </row>
    <row r="103" spans="1:17" x14ac:dyDescent="0.2">
      <c r="A103" s="50">
        <v>100</v>
      </c>
      <c r="B10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03" s="42" t="s">
        <v>1529</v>
      </c>
      <c r="D103" s="14" t="str">
        <f>MID($C103,SUM($C$1:C$1),D$1)</f>
        <v>001</v>
      </c>
      <c r="E103" s="25" t="str">
        <f>VLOOKUP(TALIC[[#This Row],[TIPO2]],TIPOFACT[],3,0)</f>
        <v>FC A</v>
      </c>
      <c r="F103" s="14" t="str">
        <f>MID($C103,SUM($C$1:D$1),F$1)</f>
        <v>00001</v>
      </c>
      <c r="G103" s="14" t="str">
        <f>MID($C103,SUM($C$1:F$1),G$1)</f>
        <v>00000000000000999999</v>
      </c>
      <c r="H103" s="14" t="str">
        <f>MID($C103,SUM($C$1:G$1),H$1)</f>
        <v>80</v>
      </c>
      <c r="I103" s="14" t="str">
        <f>MID($C103,SUM($C$1:H$1),I$1)</f>
        <v>00000000099999999999</v>
      </c>
      <c r="J103" s="14" t="str">
        <f>MID($C103,SUM($C$1:I$1),J$1)</f>
        <v>000000000100000</v>
      </c>
      <c r="K103" s="14" t="str">
        <f>MID($C103,SUM($C$1:J$1),K$1)</f>
        <v>0005</v>
      </c>
      <c r="L103" s="14" t="str">
        <f>MID($C103,SUM($C$1:K$1),L$1)</f>
        <v>000000000021000</v>
      </c>
      <c r="M103" s="53"/>
      <c r="N103" s="56" t="str">
        <f>IF(ISBLANK(M103),C103,D103&amp;F103&amp;G103&amp;H103&amp;I103&amp;J103&amp;TALIC[[#This Row],[ALIC]]&amp;TALIC[[#This Row],[IVA3]])</f>
        <v>001000010000000000000099999980000000000999999999990000000001000000005000000000021000</v>
      </c>
      <c r="O103" s="36">
        <f>TALIC[[#This Row],[IVA3]]/100</f>
        <v>210</v>
      </c>
      <c r="P103" s="36">
        <f>VALUE(TALIC[[#This Row],[GRAV]])/100</f>
        <v>1000</v>
      </c>
      <c r="Q103" s="37">
        <f>+TALIC[[#This Row],[*IVA]]/TALIC[[#This Row],[G]]</f>
        <v>0.21</v>
      </c>
    </row>
    <row r="104" spans="1:17" x14ac:dyDescent="0.2">
      <c r="A104" s="50">
        <v>101</v>
      </c>
      <c r="B10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04" s="42" t="s">
        <v>1529</v>
      </c>
      <c r="D104" s="14" t="str">
        <f>MID($C104,SUM($C$1:C$1),D$1)</f>
        <v>001</v>
      </c>
      <c r="E104" s="25" t="str">
        <f>VLOOKUP(TALIC[[#This Row],[TIPO2]],TIPOFACT[],3,0)</f>
        <v>FC A</v>
      </c>
      <c r="F104" s="14" t="str">
        <f>MID($C104,SUM($C$1:D$1),F$1)</f>
        <v>00001</v>
      </c>
      <c r="G104" s="14" t="str">
        <f>MID($C104,SUM($C$1:F$1),G$1)</f>
        <v>00000000000000999999</v>
      </c>
      <c r="H104" s="14" t="str">
        <f>MID($C104,SUM($C$1:G$1),H$1)</f>
        <v>80</v>
      </c>
      <c r="I104" s="14" t="str">
        <f>MID($C104,SUM($C$1:H$1),I$1)</f>
        <v>00000000099999999999</v>
      </c>
      <c r="J104" s="14" t="str">
        <f>MID($C104,SUM($C$1:I$1),J$1)</f>
        <v>000000000100000</v>
      </c>
      <c r="K104" s="14" t="str">
        <f>MID($C104,SUM($C$1:J$1),K$1)</f>
        <v>0005</v>
      </c>
      <c r="L104" s="14" t="str">
        <f>MID($C104,SUM($C$1:K$1),L$1)</f>
        <v>000000000021000</v>
      </c>
      <c r="M104" s="53"/>
      <c r="N104" s="56" t="str">
        <f>IF(ISBLANK(M104),C104,D104&amp;F104&amp;G104&amp;H104&amp;I104&amp;J104&amp;TALIC[[#This Row],[ALIC]]&amp;TALIC[[#This Row],[IVA3]])</f>
        <v>001000010000000000000099999980000000000999999999990000000001000000005000000000021000</v>
      </c>
      <c r="O104" s="36">
        <f>TALIC[[#This Row],[IVA3]]/100</f>
        <v>210</v>
      </c>
      <c r="P104" s="36">
        <f>VALUE(TALIC[[#This Row],[GRAV]])/100</f>
        <v>1000</v>
      </c>
      <c r="Q104" s="37">
        <f>+TALIC[[#This Row],[*IVA]]/TALIC[[#This Row],[G]]</f>
        <v>0.21</v>
      </c>
    </row>
    <row r="105" spans="1:17" x14ac:dyDescent="0.2">
      <c r="A105" s="50">
        <v>102</v>
      </c>
      <c r="B10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05" s="42" t="s">
        <v>1529</v>
      </c>
      <c r="D105" s="14" t="str">
        <f>MID($C105,SUM($C$1:C$1),D$1)</f>
        <v>001</v>
      </c>
      <c r="E105" s="25" t="str">
        <f>VLOOKUP(TALIC[[#This Row],[TIPO2]],TIPOFACT[],3,0)</f>
        <v>FC A</v>
      </c>
      <c r="F105" s="14" t="str">
        <f>MID($C105,SUM($C$1:D$1),F$1)</f>
        <v>00001</v>
      </c>
      <c r="G105" s="14" t="str">
        <f>MID($C105,SUM($C$1:F$1),G$1)</f>
        <v>00000000000000999999</v>
      </c>
      <c r="H105" s="14" t="str">
        <f>MID($C105,SUM($C$1:G$1),H$1)</f>
        <v>80</v>
      </c>
      <c r="I105" s="14" t="str">
        <f>MID($C105,SUM($C$1:H$1),I$1)</f>
        <v>00000000099999999999</v>
      </c>
      <c r="J105" s="14" t="str">
        <f>MID($C105,SUM($C$1:I$1),J$1)</f>
        <v>000000000100000</v>
      </c>
      <c r="K105" s="14" t="str">
        <f>MID($C105,SUM($C$1:J$1),K$1)</f>
        <v>0005</v>
      </c>
      <c r="L105" s="14" t="str">
        <f>MID($C105,SUM($C$1:K$1),L$1)</f>
        <v>000000000021000</v>
      </c>
      <c r="M105" s="53"/>
      <c r="N105" s="56" t="str">
        <f>IF(ISBLANK(M105),C105,D105&amp;F105&amp;G105&amp;H105&amp;I105&amp;J105&amp;TALIC[[#This Row],[ALIC]]&amp;TALIC[[#This Row],[IVA3]])</f>
        <v>001000010000000000000099999980000000000999999999990000000001000000005000000000021000</v>
      </c>
      <c r="O105" s="36">
        <f>TALIC[[#This Row],[IVA3]]/100</f>
        <v>210</v>
      </c>
      <c r="P105" s="36">
        <f>VALUE(TALIC[[#This Row],[GRAV]])/100</f>
        <v>1000</v>
      </c>
      <c r="Q105" s="37">
        <f>+TALIC[[#This Row],[*IVA]]/TALIC[[#This Row],[G]]</f>
        <v>0.21</v>
      </c>
    </row>
    <row r="106" spans="1:17" x14ac:dyDescent="0.2">
      <c r="A106" s="50">
        <v>103</v>
      </c>
      <c r="B10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06" s="42" t="s">
        <v>1529</v>
      </c>
      <c r="D106" s="14" t="str">
        <f>MID($C106,SUM($C$1:C$1),D$1)</f>
        <v>001</v>
      </c>
      <c r="E106" s="25" t="str">
        <f>VLOOKUP(TALIC[[#This Row],[TIPO2]],TIPOFACT[],3,0)</f>
        <v>FC A</v>
      </c>
      <c r="F106" s="14" t="str">
        <f>MID($C106,SUM($C$1:D$1),F$1)</f>
        <v>00001</v>
      </c>
      <c r="G106" s="14" t="str">
        <f>MID($C106,SUM($C$1:F$1),G$1)</f>
        <v>00000000000000999999</v>
      </c>
      <c r="H106" s="14" t="str">
        <f>MID($C106,SUM($C$1:G$1),H$1)</f>
        <v>80</v>
      </c>
      <c r="I106" s="14" t="str">
        <f>MID($C106,SUM($C$1:H$1),I$1)</f>
        <v>00000000099999999999</v>
      </c>
      <c r="J106" s="14" t="str">
        <f>MID($C106,SUM($C$1:I$1),J$1)</f>
        <v>000000000100000</v>
      </c>
      <c r="K106" s="14" t="str">
        <f>MID($C106,SUM($C$1:J$1),K$1)</f>
        <v>0005</v>
      </c>
      <c r="L106" s="14" t="str">
        <f>MID($C106,SUM($C$1:K$1),L$1)</f>
        <v>000000000021000</v>
      </c>
      <c r="M106" s="53"/>
      <c r="N106" s="56" t="str">
        <f>IF(ISBLANK(M106),C106,D106&amp;F106&amp;G106&amp;H106&amp;I106&amp;J106&amp;TALIC[[#This Row],[ALIC]]&amp;TALIC[[#This Row],[IVA3]])</f>
        <v>001000010000000000000099999980000000000999999999990000000001000000005000000000021000</v>
      </c>
      <c r="O106" s="36">
        <f>TALIC[[#This Row],[IVA3]]/100</f>
        <v>210</v>
      </c>
      <c r="P106" s="36">
        <f>VALUE(TALIC[[#This Row],[GRAV]])/100</f>
        <v>1000</v>
      </c>
      <c r="Q106" s="37">
        <f>+TALIC[[#This Row],[*IVA]]/TALIC[[#This Row],[G]]</f>
        <v>0.21</v>
      </c>
    </row>
    <row r="107" spans="1:17" x14ac:dyDescent="0.2">
      <c r="A107" s="50">
        <v>104</v>
      </c>
      <c r="B10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07" s="42" t="s">
        <v>1529</v>
      </c>
      <c r="D107" s="14" t="str">
        <f>MID($C107,SUM($C$1:C$1),D$1)</f>
        <v>001</v>
      </c>
      <c r="E107" s="25" t="str">
        <f>VLOOKUP(TALIC[[#This Row],[TIPO2]],TIPOFACT[],3,0)</f>
        <v>FC A</v>
      </c>
      <c r="F107" s="14" t="str">
        <f>MID($C107,SUM($C$1:D$1),F$1)</f>
        <v>00001</v>
      </c>
      <c r="G107" s="14" t="str">
        <f>MID($C107,SUM($C$1:F$1),G$1)</f>
        <v>00000000000000999999</v>
      </c>
      <c r="H107" s="14" t="str">
        <f>MID($C107,SUM($C$1:G$1),H$1)</f>
        <v>80</v>
      </c>
      <c r="I107" s="14" t="str">
        <f>MID($C107,SUM($C$1:H$1),I$1)</f>
        <v>00000000099999999999</v>
      </c>
      <c r="J107" s="14" t="str">
        <f>MID($C107,SUM($C$1:I$1),J$1)</f>
        <v>000000000100000</v>
      </c>
      <c r="K107" s="14" t="str">
        <f>MID($C107,SUM($C$1:J$1),K$1)</f>
        <v>0005</v>
      </c>
      <c r="L107" s="14" t="str">
        <f>MID($C107,SUM($C$1:K$1),L$1)</f>
        <v>000000000021000</v>
      </c>
      <c r="M107" s="53"/>
      <c r="N107" s="56" t="str">
        <f>IF(ISBLANK(M107),C107,D107&amp;F107&amp;G107&amp;H107&amp;I107&amp;J107&amp;TALIC[[#This Row],[ALIC]]&amp;TALIC[[#This Row],[IVA3]])</f>
        <v>001000010000000000000099999980000000000999999999990000000001000000005000000000021000</v>
      </c>
      <c r="O107" s="36">
        <f>TALIC[[#This Row],[IVA3]]/100</f>
        <v>210</v>
      </c>
      <c r="P107" s="36">
        <f>VALUE(TALIC[[#This Row],[GRAV]])/100</f>
        <v>1000</v>
      </c>
      <c r="Q107" s="37">
        <f>+TALIC[[#This Row],[*IVA]]/TALIC[[#This Row],[G]]</f>
        <v>0.21</v>
      </c>
    </row>
    <row r="108" spans="1:17" x14ac:dyDescent="0.2">
      <c r="A108" s="50">
        <v>105</v>
      </c>
      <c r="B10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08" s="42" t="s">
        <v>1529</v>
      </c>
      <c r="D108" s="14" t="str">
        <f>MID($C108,SUM($C$1:C$1),D$1)</f>
        <v>001</v>
      </c>
      <c r="E108" s="25" t="str">
        <f>VLOOKUP(TALIC[[#This Row],[TIPO2]],TIPOFACT[],3,0)</f>
        <v>FC A</v>
      </c>
      <c r="F108" s="14" t="str">
        <f>MID($C108,SUM($C$1:D$1),F$1)</f>
        <v>00001</v>
      </c>
      <c r="G108" s="14" t="str">
        <f>MID($C108,SUM($C$1:F$1),G$1)</f>
        <v>00000000000000999999</v>
      </c>
      <c r="H108" s="14" t="str">
        <f>MID($C108,SUM($C$1:G$1),H$1)</f>
        <v>80</v>
      </c>
      <c r="I108" s="14" t="str">
        <f>MID($C108,SUM($C$1:H$1),I$1)</f>
        <v>00000000099999999999</v>
      </c>
      <c r="J108" s="14" t="str">
        <f>MID($C108,SUM($C$1:I$1),J$1)</f>
        <v>000000000100000</v>
      </c>
      <c r="K108" s="14" t="str">
        <f>MID($C108,SUM($C$1:J$1),K$1)</f>
        <v>0005</v>
      </c>
      <c r="L108" s="14" t="str">
        <f>MID($C108,SUM($C$1:K$1),L$1)</f>
        <v>000000000021000</v>
      </c>
      <c r="M108" s="53"/>
      <c r="N108" s="56" t="str">
        <f>IF(ISBLANK(M108),C108,D108&amp;F108&amp;G108&amp;H108&amp;I108&amp;J108&amp;TALIC[[#This Row],[ALIC]]&amp;TALIC[[#This Row],[IVA3]])</f>
        <v>001000010000000000000099999980000000000999999999990000000001000000005000000000021000</v>
      </c>
      <c r="O108" s="36">
        <f>TALIC[[#This Row],[IVA3]]/100</f>
        <v>210</v>
      </c>
      <c r="P108" s="36">
        <f>VALUE(TALIC[[#This Row],[GRAV]])/100</f>
        <v>1000</v>
      </c>
      <c r="Q108" s="37">
        <f>+TALIC[[#This Row],[*IVA]]/TALIC[[#This Row],[G]]</f>
        <v>0.21</v>
      </c>
    </row>
    <row r="109" spans="1:17" x14ac:dyDescent="0.2">
      <c r="A109" s="50">
        <v>106</v>
      </c>
      <c r="B10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09" s="42" t="s">
        <v>1529</v>
      </c>
      <c r="D109" s="14" t="str">
        <f>MID($C109,SUM($C$1:C$1),D$1)</f>
        <v>001</v>
      </c>
      <c r="E109" s="25" t="str">
        <f>VLOOKUP(TALIC[[#This Row],[TIPO2]],TIPOFACT[],3,0)</f>
        <v>FC A</v>
      </c>
      <c r="F109" s="14" t="str">
        <f>MID($C109,SUM($C$1:D$1),F$1)</f>
        <v>00001</v>
      </c>
      <c r="G109" s="14" t="str">
        <f>MID($C109,SUM($C$1:F$1),G$1)</f>
        <v>00000000000000999999</v>
      </c>
      <c r="H109" s="14" t="str">
        <f>MID($C109,SUM($C$1:G$1),H$1)</f>
        <v>80</v>
      </c>
      <c r="I109" s="14" t="str">
        <f>MID($C109,SUM($C$1:H$1),I$1)</f>
        <v>00000000099999999999</v>
      </c>
      <c r="J109" s="14" t="str">
        <f>MID($C109,SUM($C$1:I$1),J$1)</f>
        <v>000000000100000</v>
      </c>
      <c r="K109" s="14" t="str">
        <f>MID($C109,SUM($C$1:J$1),K$1)</f>
        <v>0005</v>
      </c>
      <c r="L109" s="14" t="str">
        <f>MID($C109,SUM($C$1:K$1),L$1)</f>
        <v>000000000021000</v>
      </c>
      <c r="M109" s="53"/>
      <c r="N109" s="56" t="str">
        <f>IF(ISBLANK(M109),C109,D109&amp;F109&amp;G109&amp;H109&amp;I109&amp;J109&amp;TALIC[[#This Row],[ALIC]]&amp;TALIC[[#This Row],[IVA3]])</f>
        <v>001000010000000000000099999980000000000999999999990000000001000000005000000000021000</v>
      </c>
      <c r="O109" s="36">
        <f>TALIC[[#This Row],[IVA3]]/100</f>
        <v>210</v>
      </c>
      <c r="P109" s="36">
        <f>VALUE(TALIC[[#This Row],[GRAV]])/100</f>
        <v>1000</v>
      </c>
      <c r="Q109" s="37">
        <f>+TALIC[[#This Row],[*IVA]]/TALIC[[#This Row],[G]]</f>
        <v>0.21</v>
      </c>
    </row>
    <row r="110" spans="1:17" x14ac:dyDescent="0.2">
      <c r="A110" s="50">
        <v>107</v>
      </c>
      <c r="B11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10" s="42" t="s">
        <v>1529</v>
      </c>
      <c r="D110" s="14" t="str">
        <f>MID($C110,SUM($C$1:C$1),D$1)</f>
        <v>001</v>
      </c>
      <c r="E110" s="25" t="str">
        <f>VLOOKUP(TALIC[[#This Row],[TIPO2]],TIPOFACT[],3,0)</f>
        <v>FC A</v>
      </c>
      <c r="F110" s="14" t="str">
        <f>MID($C110,SUM($C$1:D$1),F$1)</f>
        <v>00001</v>
      </c>
      <c r="G110" s="14" t="str">
        <f>MID($C110,SUM($C$1:F$1),G$1)</f>
        <v>00000000000000999999</v>
      </c>
      <c r="H110" s="14" t="str">
        <f>MID($C110,SUM($C$1:G$1),H$1)</f>
        <v>80</v>
      </c>
      <c r="I110" s="14" t="str">
        <f>MID($C110,SUM($C$1:H$1),I$1)</f>
        <v>00000000099999999999</v>
      </c>
      <c r="J110" s="14" t="str">
        <f>MID($C110,SUM($C$1:I$1),J$1)</f>
        <v>000000000100000</v>
      </c>
      <c r="K110" s="14" t="str">
        <f>MID($C110,SUM($C$1:J$1),K$1)</f>
        <v>0005</v>
      </c>
      <c r="L110" s="14" t="str">
        <f>MID($C110,SUM($C$1:K$1),L$1)</f>
        <v>000000000021000</v>
      </c>
      <c r="M110" s="53"/>
      <c r="N110" s="56" t="str">
        <f>IF(ISBLANK(M110),C110,D110&amp;F110&amp;G110&amp;H110&amp;I110&amp;J110&amp;TALIC[[#This Row],[ALIC]]&amp;TALIC[[#This Row],[IVA3]])</f>
        <v>001000010000000000000099999980000000000999999999990000000001000000005000000000021000</v>
      </c>
      <c r="O110" s="36">
        <f>TALIC[[#This Row],[IVA3]]/100</f>
        <v>210</v>
      </c>
      <c r="P110" s="36">
        <f>VALUE(TALIC[[#This Row],[GRAV]])/100</f>
        <v>1000</v>
      </c>
      <c r="Q110" s="37">
        <f>+TALIC[[#This Row],[*IVA]]/TALIC[[#This Row],[G]]</f>
        <v>0.21</v>
      </c>
    </row>
    <row r="111" spans="1:17" x14ac:dyDescent="0.2">
      <c r="A111" s="50">
        <v>108</v>
      </c>
      <c r="B11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11" s="42" t="s">
        <v>1529</v>
      </c>
      <c r="D111" s="14" t="str">
        <f>MID($C111,SUM($C$1:C$1),D$1)</f>
        <v>001</v>
      </c>
      <c r="E111" s="25" t="str">
        <f>VLOOKUP(TALIC[[#This Row],[TIPO2]],TIPOFACT[],3,0)</f>
        <v>FC A</v>
      </c>
      <c r="F111" s="14" t="str">
        <f>MID($C111,SUM($C$1:D$1),F$1)</f>
        <v>00001</v>
      </c>
      <c r="G111" s="14" t="str">
        <f>MID($C111,SUM($C$1:F$1),G$1)</f>
        <v>00000000000000999999</v>
      </c>
      <c r="H111" s="14" t="str">
        <f>MID($C111,SUM($C$1:G$1),H$1)</f>
        <v>80</v>
      </c>
      <c r="I111" s="14" t="str">
        <f>MID($C111,SUM($C$1:H$1),I$1)</f>
        <v>00000000099999999999</v>
      </c>
      <c r="J111" s="14" t="str">
        <f>MID($C111,SUM($C$1:I$1),J$1)</f>
        <v>000000000100000</v>
      </c>
      <c r="K111" s="14" t="str">
        <f>MID($C111,SUM($C$1:J$1),K$1)</f>
        <v>0005</v>
      </c>
      <c r="L111" s="14" t="str">
        <f>MID($C111,SUM($C$1:K$1),L$1)</f>
        <v>000000000021000</v>
      </c>
      <c r="M111" s="53"/>
      <c r="N111" s="56" t="str">
        <f>IF(ISBLANK(M111),C111,D111&amp;F111&amp;G111&amp;H111&amp;I111&amp;J111&amp;TALIC[[#This Row],[ALIC]]&amp;TALIC[[#This Row],[IVA3]])</f>
        <v>001000010000000000000099999980000000000999999999990000000001000000005000000000021000</v>
      </c>
      <c r="O111" s="36">
        <f>TALIC[[#This Row],[IVA3]]/100</f>
        <v>210</v>
      </c>
      <c r="P111" s="36">
        <f>VALUE(TALIC[[#This Row],[GRAV]])/100</f>
        <v>1000</v>
      </c>
      <c r="Q111" s="37">
        <f>+TALIC[[#This Row],[*IVA]]/TALIC[[#This Row],[G]]</f>
        <v>0.21</v>
      </c>
    </row>
    <row r="112" spans="1:17" x14ac:dyDescent="0.2">
      <c r="A112" s="50">
        <v>109</v>
      </c>
      <c r="B11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12" s="42" t="s">
        <v>1529</v>
      </c>
      <c r="D112" s="14" t="str">
        <f>MID($C112,SUM($C$1:C$1),D$1)</f>
        <v>001</v>
      </c>
      <c r="E112" s="25" t="str">
        <f>VLOOKUP(TALIC[[#This Row],[TIPO2]],TIPOFACT[],3,0)</f>
        <v>FC A</v>
      </c>
      <c r="F112" s="14" t="str">
        <f>MID($C112,SUM($C$1:D$1),F$1)</f>
        <v>00001</v>
      </c>
      <c r="G112" s="14" t="str">
        <f>MID($C112,SUM($C$1:F$1),G$1)</f>
        <v>00000000000000999999</v>
      </c>
      <c r="H112" s="14" t="str">
        <f>MID($C112,SUM($C$1:G$1),H$1)</f>
        <v>80</v>
      </c>
      <c r="I112" s="14" t="str">
        <f>MID($C112,SUM($C$1:H$1),I$1)</f>
        <v>00000000099999999999</v>
      </c>
      <c r="J112" s="14" t="str">
        <f>MID($C112,SUM($C$1:I$1),J$1)</f>
        <v>000000000100000</v>
      </c>
      <c r="K112" s="14" t="str">
        <f>MID($C112,SUM($C$1:J$1),K$1)</f>
        <v>0005</v>
      </c>
      <c r="L112" s="14" t="str">
        <f>MID($C112,SUM($C$1:K$1),L$1)</f>
        <v>000000000021000</v>
      </c>
      <c r="M112" s="53"/>
      <c r="N112" s="56" t="str">
        <f>IF(ISBLANK(M112),C112,D112&amp;F112&amp;G112&amp;H112&amp;I112&amp;J112&amp;TALIC[[#This Row],[ALIC]]&amp;TALIC[[#This Row],[IVA3]])</f>
        <v>001000010000000000000099999980000000000999999999990000000001000000005000000000021000</v>
      </c>
      <c r="O112" s="36">
        <f>TALIC[[#This Row],[IVA3]]/100</f>
        <v>210</v>
      </c>
      <c r="P112" s="36">
        <f>VALUE(TALIC[[#This Row],[GRAV]])/100</f>
        <v>1000</v>
      </c>
      <c r="Q112" s="37">
        <f>+TALIC[[#This Row],[*IVA]]/TALIC[[#This Row],[G]]</f>
        <v>0.21</v>
      </c>
    </row>
    <row r="113" spans="1:17" x14ac:dyDescent="0.2">
      <c r="A113" s="50">
        <v>110</v>
      </c>
      <c r="B11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13" s="42" t="s">
        <v>1529</v>
      </c>
      <c r="D113" s="14" t="str">
        <f>MID($C113,SUM($C$1:C$1),D$1)</f>
        <v>001</v>
      </c>
      <c r="E113" s="25" t="str">
        <f>VLOOKUP(TALIC[[#This Row],[TIPO2]],TIPOFACT[],3,0)</f>
        <v>FC A</v>
      </c>
      <c r="F113" s="14" t="str">
        <f>MID($C113,SUM($C$1:D$1),F$1)</f>
        <v>00001</v>
      </c>
      <c r="G113" s="14" t="str">
        <f>MID($C113,SUM($C$1:F$1),G$1)</f>
        <v>00000000000000999999</v>
      </c>
      <c r="H113" s="14" t="str">
        <f>MID($C113,SUM($C$1:G$1),H$1)</f>
        <v>80</v>
      </c>
      <c r="I113" s="14" t="str">
        <f>MID($C113,SUM($C$1:H$1),I$1)</f>
        <v>00000000099999999999</v>
      </c>
      <c r="J113" s="14" t="str">
        <f>MID($C113,SUM($C$1:I$1),J$1)</f>
        <v>000000000100000</v>
      </c>
      <c r="K113" s="14" t="str">
        <f>MID($C113,SUM($C$1:J$1),K$1)</f>
        <v>0005</v>
      </c>
      <c r="L113" s="14" t="str">
        <f>MID($C113,SUM($C$1:K$1),L$1)</f>
        <v>000000000021000</v>
      </c>
      <c r="M113" s="53"/>
      <c r="N113" s="56" t="str">
        <f>IF(ISBLANK(M113),C113,D113&amp;F113&amp;G113&amp;H113&amp;I113&amp;J113&amp;TALIC[[#This Row],[ALIC]]&amp;TALIC[[#This Row],[IVA3]])</f>
        <v>001000010000000000000099999980000000000999999999990000000001000000005000000000021000</v>
      </c>
      <c r="O113" s="36">
        <f>TALIC[[#This Row],[IVA3]]/100</f>
        <v>210</v>
      </c>
      <c r="P113" s="36">
        <f>VALUE(TALIC[[#This Row],[GRAV]])/100</f>
        <v>1000</v>
      </c>
      <c r="Q113" s="37">
        <f>+TALIC[[#This Row],[*IVA]]/TALIC[[#This Row],[G]]</f>
        <v>0.21</v>
      </c>
    </row>
    <row r="114" spans="1:17" x14ac:dyDescent="0.2">
      <c r="A114" s="50">
        <v>111</v>
      </c>
      <c r="B11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14" s="42" t="s">
        <v>1529</v>
      </c>
      <c r="D114" s="14" t="str">
        <f>MID($C114,SUM($C$1:C$1),D$1)</f>
        <v>001</v>
      </c>
      <c r="E114" s="25" t="str">
        <f>VLOOKUP(TALIC[[#This Row],[TIPO2]],TIPOFACT[],3,0)</f>
        <v>FC A</v>
      </c>
      <c r="F114" s="14" t="str">
        <f>MID($C114,SUM($C$1:D$1),F$1)</f>
        <v>00001</v>
      </c>
      <c r="G114" s="14" t="str">
        <f>MID($C114,SUM($C$1:F$1),G$1)</f>
        <v>00000000000000999999</v>
      </c>
      <c r="H114" s="14" t="str">
        <f>MID($C114,SUM($C$1:G$1),H$1)</f>
        <v>80</v>
      </c>
      <c r="I114" s="14" t="str">
        <f>MID($C114,SUM($C$1:H$1),I$1)</f>
        <v>00000000099999999999</v>
      </c>
      <c r="J114" s="14" t="str">
        <f>MID($C114,SUM($C$1:I$1),J$1)</f>
        <v>000000000100000</v>
      </c>
      <c r="K114" s="14" t="str">
        <f>MID($C114,SUM($C$1:J$1),K$1)</f>
        <v>0005</v>
      </c>
      <c r="L114" s="14" t="str">
        <f>MID($C114,SUM($C$1:K$1),L$1)</f>
        <v>000000000021000</v>
      </c>
      <c r="M114" s="53"/>
      <c r="N114" s="56" t="str">
        <f>IF(ISBLANK(M114),C114,D114&amp;F114&amp;G114&amp;H114&amp;I114&amp;J114&amp;TALIC[[#This Row],[ALIC]]&amp;TALIC[[#This Row],[IVA3]])</f>
        <v>001000010000000000000099999980000000000999999999990000000001000000005000000000021000</v>
      </c>
      <c r="O114" s="36">
        <f>TALIC[[#This Row],[IVA3]]/100</f>
        <v>210</v>
      </c>
      <c r="P114" s="36">
        <f>VALUE(TALIC[[#This Row],[GRAV]])/100</f>
        <v>1000</v>
      </c>
      <c r="Q114" s="37">
        <f>+TALIC[[#This Row],[*IVA]]/TALIC[[#This Row],[G]]</f>
        <v>0.21</v>
      </c>
    </row>
    <row r="115" spans="1:17" x14ac:dyDescent="0.2">
      <c r="A115" s="50">
        <v>112</v>
      </c>
      <c r="B11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15" s="42" t="s">
        <v>1529</v>
      </c>
      <c r="D115" s="14" t="str">
        <f>MID($C115,SUM($C$1:C$1),D$1)</f>
        <v>001</v>
      </c>
      <c r="E115" s="25" t="str">
        <f>VLOOKUP(TALIC[[#This Row],[TIPO2]],TIPOFACT[],3,0)</f>
        <v>FC A</v>
      </c>
      <c r="F115" s="14" t="str">
        <f>MID($C115,SUM($C$1:D$1),F$1)</f>
        <v>00001</v>
      </c>
      <c r="G115" s="14" t="str">
        <f>MID($C115,SUM($C$1:F$1),G$1)</f>
        <v>00000000000000999999</v>
      </c>
      <c r="H115" s="14" t="str">
        <f>MID($C115,SUM($C$1:G$1),H$1)</f>
        <v>80</v>
      </c>
      <c r="I115" s="14" t="str">
        <f>MID($C115,SUM($C$1:H$1),I$1)</f>
        <v>00000000099999999999</v>
      </c>
      <c r="J115" s="14" t="str">
        <f>MID($C115,SUM($C$1:I$1),J$1)</f>
        <v>000000000100000</v>
      </c>
      <c r="K115" s="14" t="str">
        <f>MID($C115,SUM($C$1:J$1),K$1)</f>
        <v>0005</v>
      </c>
      <c r="L115" s="14" t="str">
        <f>MID($C115,SUM($C$1:K$1),L$1)</f>
        <v>000000000021000</v>
      </c>
      <c r="M115" s="53"/>
      <c r="N115" s="56" t="str">
        <f>IF(ISBLANK(M115),C115,D115&amp;F115&amp;G115&amp;H115&amp;I115&amp;J115&amp;TALIC[[#This Row],[ALIC]]&amp;TALIC[[#This Row],[IVA3]])</f>
        <v>001000010000000000000099999980000000000999999999990000000001000000005000000000021000</v>
      </c>
      <c r="O115" s="36">
        <f>TALIC[[#This Row],[IVA3]]/100</f>
        <v>210</v>
      </c>
      <c r="P115" s="36">
        <f>VALUE(TALIC[[#This Row],[GRAV]])/100</f>
        <v>1000</v>
      </c>
      <c r="Q115" s="37">
        <f>+TALIC[[#This Row],[*IVA]]/TALIC[[#This Row],[G]]</f>
        <v>0.21</v>
      </c>
    </row>
    <row r="116" spans="1:17" x14ac:dyDescent="0.2">
      <c r="A116" s="50">
        <v>113</v>
      </c>
      <c r="B11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16" s="42" t="s">
        <v>1529</v>
      </c>
      <c r="D116" s="14" t="str">
        <f>MID($C116,SUM($C$1:C$1),D$1)</f>
        <v>001</v>
      </c>
      <c r="E116" s="25" t="str">
        <f>VLOOKUP(TALIC[[#This Row],[TIPO2]],TIPOFACT[],3,0)</f>
        <v>FC A</v>
      </c>
      <c r="F116" s="14" t="str">
        <f>MID($C116,SUM($C$1:D$1),F$1)</f>
        <v>00001</v>
      </c>
      <c r="G116" s="14" t="str">
        <f>MID($C116,SUM($C$1:F$1),G$1)</f>
        <v>00000000000000999999</v>
      </c>
      <c r="H116" s="14" t="str">
        <f>MID($C116,SUM($C$1:G$1),H$1)</f>
        <v>80</v>
      </c>
      <c r="I116" s="14" t="str">
        <f>MID($C116,SUM($C$1:H$1),I$1)</f>
        <v>00000000099999999999</v>
      </c>
      <c r="J116" s="14" t="str">
        <f>MID($C116,SUM($C$1:I$1),J$1)</f>
        <v>000000000100000</v>
      </c>
      <c r="K116" s="14" t="str">
        <f>MID($C116,SUM($C$1:J$1),K$1)</f>
        <v>0005</v>
      </c>
      <c r="L116" s="14" t="str">
        <f>MID($C116,SUM($C$1:K$1),L$1)</f>
        <v>000000000021000</v>
      </c>
      <c r="M116" s="53"/>
      <c r="N116" s="56" t="str">
        <f>IF(ISBLANK(M116),C116,D116&amp;F116&amp;G116&amp;H116&amp;I116&amp;J116&amp;TALIC[[#This Row],[ALIC]]&amp;TALIC[[#This Row],[IVA3]])</f>
        <v>001000010000000000000099999980000000000999999999990000000001000000005000000000021000</v>
      </c>
      <c r="O116" s="36">
        <f>TALIC[[#This Row],[IVA3]]/100</f>
        <v>210</v>
      </c>
      <c r="P116" s="36">
        <f>VALUE(TALIC[[#This Row],[GRAV]])/100</f>
        <v>1000</v>
      </c>
      <c r="Q116" s="37">
        <f>+TALIC[[#This Row],[*IVA]]/TALIC[[#This Row],[G]]</f>
        <v>0.21</v>
      </c>
    </row>
    <row r="117" spans="1:17" x14ac:dyDescent="0.2">
      <c r="A117" s="50">
        <v>114</v>
      </c>
      <c r="B11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17" s="42" t="s">
        <v>1529</v>
      </c>
      <c r="D117" s="14" t="str">
        <f>MID($C117,SUM($C$1:C$1),D$1)</f>
        <v>001</v>
      </c>
      <c r="E117" s="25" t="str">
        <f>VLOOKUP(TALIC[[#This Row],[TIPO2]],TIPOFACT[],3,0)</f>
        <v>FC A</v>
      </c>
      <c r="F117" s="14" t="str">
        <f>MID($C117,SUM($C$1:D$1),F$1)</f>
        <v>00001</v>
      </c>
      <c r="G117" s="14" t="str">
        <f>MID($C117,SUM($C$1:F$1),G$1)</f>
        <v>00000000000000999999</v>
      </c>
      <c r="H117" s="14" t="str">
        <f>MID($C117,SUM($C$1:G$1),H$1)</f>
        <v>80</v>
      </c>
      <c r="I117" s="14" t="str">
        <f>MID($C117,SUM($C$1:H$1),I$1)</f>
        <v>00000000099999999999</v>
      </c>
      <c r="J117" s="14" t="str">
        <f>MID($C117,SUM($C$1:I$1),J$1)</f>
        <v>000000000100000</v>
      </c>
      <c r="K117" s="14" t="str">
        <f>MID($C117,SUM($C$1:J$1),K$1)</f>
        <v>0005</v>
      </c>
      <c r="L117" s="14" t="str">
        <f>MID($C117,SUM($C$1:K$1),L$1)</f>
        <v>000000000021000</v>
      </c>
      <c r="M117" s="53"/>
      <c r="N117" s="56" t="str">
        <f>IF(ISBLANK(M117),C117,D117&amp;F117&amp;G117&amp;H117&amp;I117&amp;J117&amp;TALIC[[#This Row],[ALIC]]&amp;TALIC[[#This Row],[IVA3]])</f>
        <v>001000010000000000000099999980000000000999999999990000000001000000005000000000021000</v>
      </c>
      <c r="O117" s="36">
        <f>TALIC[[#This Row],[IVA3]]/100</f>
        <v>210</v>
      </c>
      <c r="P117" s="36">
        <f>VALUE(TALIC[[#This Row],[GRAV]])/100</f>
        <v>1000</v>
      </c>
      <c r="Q117" s="37">
        <f>+TALIC[[#This Row],[*IVA]]/TALIC[[#This Row],[G]]</f>
        <v>0.21</v>
      </c>
    </row>
    <row r="118" spans="1:17" x14ac:dyDescent="0.2">
      <c r="A118" s="50">
        <v>115</v>
      </c>
      <c r="B11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18" s="42" t="s">
        <v>1529</v>
      </c>
      <c r="D118" s="14" t="str">
        <f>MID($C118,SUM($C$1:C$1),D$1)</f>
        <v>001</v>
      </c>
      <c r="E118" s="25" t="str">
        <f>VLOOKUP(TALIC[[#This Row],[TIPO2]],TIPOFACT[],3,0)</f>
        <v>FC A</v>
      </c>
      <c r="F118" s="14" t="str">
        <f>MID($C118,SUM($C$1:D$1),F$1)</f>
        <v>00001</v>
      </c>
      <c r="G118" s="14" t="str">
        <f>MID($C118,SUM($C$1:F$1),G$1)</f>
        <v>00000000000000999999</v>
      </c>
      <c r="H118" s="14" t="str">
        <f>MID($C118,SUM($C$1:G$1),H$1)</f>
        <v>80</v>
      </c>
      <c r="I118" s="14" t="str">
        <f>MID($C118,SUM($C$1:H$1),I$1)</f>
        <v>00000000099999999999</v>
      </c>
      <c r="J118" s="14" t="str">
        <f>MID($C118,SUM($C$1:I$1),J$1)</f>
        <v>000000000100000</v>
      </c>
      <c r="K118" s="14" t="str">
        <f>MID($C118,SUM($C$1:J$1),K$1)</f>
        <v>0005</v>
      </c>
      <c r="L118" s="14" t="str">
        <f>MID($C118,SUM($C$1:K$1),L$1)</f>
        <v>000000000021000</v>
      </c>
      <c r="M118" s="53"/>
      <c r="N118" s="56" t="str">
        <f>IF(ISBLANK(M118),C118,D118&amp;F118&amp;G118&amp;H118&amp;I118&amp;J118&amp;TALIC[[#This Row],[ALIC]]&amp;TALIC[[#This Row],[IVA3]])</f>
        <v>001000010000000000000099999980000000000999999999990000000001000000005000000000021000</v>
      </c>
      <c r="O118" s="36">
        <f>TALIC[[#This Row],[IVA3]]/100</f>
        <v>210</v>
      </c>
      <c r="P118" s="36">
        <f>VALUE(TALIC[[#This Row],[GRAV]])/100</f>
        <v>1000</v>
      </c>
      <c r="Q118" s="37">
        <f>+TALIC[[#This Row],[*IVA]]/TALIC[[#This Row],[G]]</f>
        <v>0.21</v>
      </c>
    </row>
    <row r="119" spans="1:17" x14ac:dyDescent="0.2">
      <c r="A119" s="50">
        <v>116</v>
      </c>
      <c r="B11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19" s="42" t="s">
        <v>1529</v>
      </c>
      <c r="D119" s="14" t="str">
        <f>MID($C119,SUM($C$1:C$1),D$1)</f>
        <v>001</v>
      </c>
      <c r="E119" s="25" t="str">
        <f>VLOOKUP(TALIC[[#This Row],[TIPO2]],TIPOFACT[],3,0)</f>
        <v>FC A</v>
      </c>
      <c r="F119" s="14" t="str">
        <f>MID($C119,SUM($C$1:D$1),F$1)</f>
        <v>00001</v>
      </c>
      <c r="G119" s="14" t="str">
        <f>MID($C119,SUM($C$1:F$1),G$1)</f>
        <v>00000000000000999999</v>
      </c>
      <c r="H119" s="14" t="str">
        <f>MID($C119,SUM($C$1:G$1),H$1)</f>
        <v>80</v>
      </c>
      <c r="I119" s="14" t="str">
        <f>MID($C119,SUM($C$1:H$1),I$1)</f>
        <v>00000000099999999999</v>
      </c>
      <c r="J119" s="14" t="str">
        <f>MID($C119,SUM($C$1:I$1),J$1)</f>
        <v>000000000100000</v>
      </c>
      <c r="K119" s="14" t="str">
        <f>MID($C119,SUM($C$1:J$1),K$1)</f>
        <v>0005</v>
      </c>
      <c r="L119" s="14" t="str">
        <f>MID($C119,SUM($C$1:K$1),L$1)</f>
        <v>000000000021000</v>
      </c>
      <c r="M119" s="53"/>
      <c r="N119" s="56" t="str">
        <f>IF(ISBLANK(M119),C119,D119&amp;F119&amp;G119&amp;H119&amp;I119&amp;J119&amp;TALIC[[#This Row],[ALIC]]&amp;TALIC[[#This Row],[IVA3]])</f>
        <v>001000010000000000000099999980000000000999999999990000000001000000005000000000021000</v>
      </c>
      <c r="O119" s="36">
        <f>TALIC[[#This Row],[IVA3]]/100</f>
        <v>210</v>
      </c>
      <c r="P119" s="36">
        <f>VALUE(TALIC[[#This Row],[GRAV]])/100</f>
        <v>1000</v>
      </c>
      <c r="Q119" s="37">
        <f>+TALIC[[#This Row],[*IVA]]/TALIC[[#This Row],[G]]</f>
        <v>0.21</v>
      </c>
    </row>
    <row r="120" spans="1:17" x14ac:dyDescent="0.2">
      <c r="A120" s="50">
        <v>117</v>
      </c>
      <c r="B12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20" s="42" t="s">
        <v>1529</v>
      </c>
      <c r="D120" s="14" t="str">
        <f>MID($C120,SUM($C$1:C$1),D$1)</f>
        <v>001</v>
      </c>
      <c r="E120" s="25" t="str">
        <f>VLOOKUP(TALIC[[#This Row],[TIPO2]],TIPOFACT[],3,0)</f>
        <v>FC A</v>
      </c>
      <c r="F120" s="14" t="str">
        <f>MID($C120,SUM($C$1:D$1),F$1)</f>
        <v>00001</v>
      </c>
      <c r="G120" s="14" t="str">
        <f>MID($C120,SUM($C$1:F$1),G$1)</f>
        <v>00000000000000999999</v>
      </c>
      <c r="H120" s="14" t="str">
        <f>MID($C120,SUM($C$1:G$1),H$1)</f>
        <v>80</v>
      </c>
      <c r="I120" s="14" t="str">
        <f>MID($C120,SUM($C$1:H$1),I$1)</f>
        <v>00000000099999999999</v>
      </c>
      <c r="J120" s="14" t="str">
        <f>MID($C120,SUM($C$1:I$1),J$1)</f>
        <v>000000000100000</v>
      </c>
      <c r="K120" s="14" t="str">
        <f>MID($C120,SUM($C$1:J$1),K$1)</f>
        <v>0005</v>
      </c>
      <c r="L120" s="14" t="str">
        <f>MID($C120,SUM($C$1:K$1),L$1)</f>
        <v>000000000021000</v>
      </c>
      <c r="M120" s="53"/>
      <c r="N120" s="56" t="str">
        <f>IF(ISBLANK(M120),C120,D120&amp;F120&amp;G120&amp;H120&amp;I120&amp;J120&amp;TALIC[[#This Row],[ALIC]]&amp;TALIC[[#This Row],[IVA3]])</f>
        <v>001000010000000000000099999980000000000999999999990000000001000000005000000000021000</v>
      </c>
      <c r="O120" s="36">
        <f>TALIC[[#This Row],[IVA3]]/100</f>
        <v>210</v>
      </c>
      <c r="P120" s="36">
        <f>VALUE(TALIC[[#This Row],[GRAV]])/100</f>
        <v>1000</v>
      </c>
      <c r="Q120" s="37">
        <f>+TALIC[[#This Row],[*IVA]]/TALIC[[#This Row],[G]]</f>
        <v>0.21</v>
      </c>
    </row>
    <row r="121" spans="1:17" x14ac:dyDescent="0.2">
      <c r="A121" s="50">
        <v>118</v>
      </c>
      <c r="B12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21" s="42" t="s">
        <v>1529</v>
      </c>
      <c r="D121" s="14" t="str">
        <f>MID($C121,SUM($C$1:C$1),D$1)</f>
        <v>001</v>
      </c>
      <c r="E121" s="25" t="str">
        <f>VLOOKUP(TALIC[[#This Row],[TIPO2]],TIPOFACT[],3,0)</f>
        <v>FC A</v>
      </c>
      <c r="F121" s="14" t="str">
        <f>MID($C121,SUM($C$1:D$1),F$1)</f>
        <v>00001</v>
      </c>
      <c r="G121" s="14" t="str">
        <f>MID($C121,SUM($C$1:F$1),G$1)</f>
        <v>00000000000000999999</v>
      </c>
      <c r="H121" s="14" t="str">
        <f>MID($C121,SUM($C$1:G$1),H$1)</f>
        <v>80</v>
      </c>
      <c r="I121" s="14" t="str">
        <f>MID($C121,SUM($C$1:H$1),I$1)</f>
        <v>00000000099999999999</v>
      </c>
      <c r="J121" s="14" t="str">
        <f>MID($C121,SUM($C$1:I$1),J$1)</f>
        <v>000000000100000</v>
      </c>
      <c r="K121" s="14" t="str">
        <f>MID($C121,SUM($C$1:J$1),K$1)</f>
        <v>0005</v>
      </c>
      <c r="L121" s="14" t="str">
        <f>MID($C121,SUM($C$1:K$1),L$1)</f>
        <v>000000000021000</v>
      </c>
      <c r="M121" s="53"/>
      <c r="N121" s="56" t="str">
        <f>IF(ISBLANK(M121),C121,D121&amp;F121&amp;G121&amp;H121&amp;I121&amp;J121&amp;TALIC[[#This Row],[ALIC]]&amp;TALIC[[#This Row],[IVA3]])</f>
        <v>001000010000000000000099999980000000000999999999990000000001000000005000000000021000</v>
      </c>
      <c r="O121" s="36">
        <f>TALIC[[#This Row],[IVA3]]/100</f>
        <v>210</v>
      </c>
      <c r="P121" s="36">
        <f>VALUE(TALIC[[#This Row],[GRAV]])/100</f>
        <v>1000</v>
      </c>
      <c r="Q121" s="37">
        <f>+TALIC[[#This Row],[*IVA]]/TALIC[[#This Row],[G]]</f>
        <v>0.21</v>
      </c>
    </row>
    <row r="122" spans="1:17" x14ac:dyDescent="0.2">
      <c r="A122" s="50">
        <v>119</v>
      </c>
      <c r="B12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22" s="42" t="s">
        <v>1529</v>
      </c>
      <c r="D122" s="14" t="str">
        <f>MID($C122,SUM($C$1:C$1),D$1)</f>
        <v>001</v>
      </c>
      <c r="E122" s="25" t="str">
        <f>VLOOKUP(TALIC[[#This Row],[TIPO2]],TIPOFACT[],3,0)</f>
        <v>FC A</v>
      </c>
      <c r="F122" s="14" t="str">
        <f>MID($C122,SUM($C$1:D$1),F$1)</f>
        <v>00001</v>
      </c>
      <c r="G122" s="14" t="str">
        <f>MID($C122,SUM($C$1:F$1),G$1)</f>
        <v>00000000000000999999</v>
      </c>
      <c r="H122" s="14" t="str">
        <f>MID($C122,SUM($C$1:G$1),H$1)</f>
        <v>80</v>
      </c>
      <c r="I122" s="14" t="str">
        <f>MID($C122,SUM($C$1:H$1),I$1)</f>
        <v>00000000099999999999</v>
      </c>
      <c r="J122" s="14" t="str">
        <f>MID($C122,SUM($C$1:I$1),J$1)</f>
        <v>000000000100000</v>
      </c>
      <c r="K122" s="14" t="str">
        <f>MID($C122,SUM($C$1:J$1),K$1)</f>
        <v>0005</v>
      </c>
      <c r="L122" s="14" t="str">
        <f>MID($C122,SUM($C$1:K$1),L$1)</f>
        <v>000000000021000</v>
      </c>
      <c r="M122" s="53"/>
      <c r="N122" s="56" t="str">
        <f>IF(ISBLANK(M122),C122,D122&amp;F122&amp;G122&amp;H122&amp;I122&amp;J122&amp;TALIC[[#This Row],[ALIC]]&amp;TALIC[[#This Row],[IVA3]])</f>
        <v>001000010000000000000099999980000000000999999999990000000001000000005000000000021000</v>
      </c>
      <c r="O122" s="36">
        <f>TALIC[[#This Row],[IVA3]]/100</f>
        <v>210</v>
      </c>
      <c r="P122" s="36">
        <f>VALUE(TALIC[[#This Row],[GRAV]])/100</f>
        <v>1000</v>
      </c>
      <c r="Q122" s="37">
        <f>+TALIC[[#This Row],[*IVA]]/TALIC[[#This Row],[G]]</f>
        <v>0.21</v>
      </c>
    </row>
    <row r="123" spans="1:17" x14ac:dyDescent="0.2">
      <c r="A123" s="50">
        <v>120</v>
      </c>
      <c r="B12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23" s="42" t="s">
        <v>1529</v>
      </c>
      <c r="D123" s="14" t="str">
        <f>MID($C123,SUM($C$1:C$1),D$1)</f>
        <v>001</v>
      </c>
      <c r="E123" s="25" t="str">
        <f>VLOOKUP(TALIC[[#This Row],[TIPO2]],TIPOFACT[],3,0)</f>
        <v>FC A</v>
      </c>
      <c r="F123" s="14" t="str">
        <f>MID($C123,SUM($C$1:D$1),F$1)</f>
        <v>00001</v>
      </c>
      <c r="G123" s="14" t="str">
        <f>MID($C123,SUM($C$1:F$1),G$1)</f>
        <v>00000000000000999999</v>
      </c>
      <c r="H123" s="14" t="str">
        <f>MID($C123,SUM($C$1:G$1),H$1)</f>
        <v>80</v>
      </c>
      <c r="I123" s="14" t="str">
        <f>MID($C123,SUM($C$1:H$1),I$1)</f>
        <v>00000000099999999999</v>
      </c>
      <c r="J123" s="14" t="str">
        <f>MID($C123,SUM($C$1:I$1),J$1)</f>
        <v>000000000100000</v>
      </c>
      <c r="K123" s="14" t="str">
        <f>MID($C123,SUM($C$1:J$1),K$1)</f>
        <v>0005</v>
      </c>
      <c r="L123" s="14" t="str">
        <f>MID($C123,SUM($C$1:K$1),L$1)</f>
        <v>000000000021000</v>
      </c>
      <c r="M123" s="53"/>
      <c r="N123" s="56" t="str">
        <f>IF(ISBLANK(M123),C123,D123&amp;F123&amp;G123&amp;H123&amp;I123&amp;J123&amp;TALIC[[#This Row],[ALIC]]&amp;TALIC[[#This Row],[IVA3]])</f>
        <v>001000010000000000000099999980000000000999999999990000000001000000005000000000021000</v>
      </c>
      <c r="O123" s="36">
        <f>TALIC[[#This Row],[IVA3]]/100</f>
        <v>210</v>
      </c>
      <c r="P123" s="36">
        <f>VALUE(TALIC[[#This Row],[GRAV]])/100</f>
        <v>1000</v>
      </c>
      <c r="Q123" s="37">
        <f>+TALIC[[#This Row],[*IVA]]/TALIC[[#This Row],[G]]</f>
        <v>0.21</v>
      </c>
    </row>
    <row r="124" spans="1:17" x14ac:dyDescent="0.2">
      <c r="A124" s="50">
        <v>121</v>
      </c>
      <c r="B12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24" s="42" t="s">
        <v>1529</v>
      </c>
      <c r="D124" s="14" t="str">
        <f>MID($C124,SUM($C$1:C$1),D$1)</f>
        <v>001</v>
      </c>
      <c r="E124" s="25" t="str">
        <f>VLOOKUP(TALIC[[#This Row],[TIPO2]],TIPOFACT[],3,0)</f>
        <v>FC A</v>
      </c>
      <c r="F124" s="14" t="str">
        <f>MID($C124,SUM($C$1:D$1),F$1)</f>
        <v>00001</v>
      </c>
      <c r="G124" s="14" t="str">
        <f>MID($C124,SUM($C$1:F$1),G$1)</f>
        <v>00000000000000999999</v>
      </c>
      <c r="H124" s="14" t="str">
        <f>MID($C124,SUM($C$1:G$1),H$1)</f>
        <v>80</v>
      </c>
      <c r="I124" s="14" t="str">
        <f>MID($C124,SUM($C$1:H$1),I$1)</f>
        <v>00000000099999999999</v>
      </c>
      <c r="J124" s="14" t="str">
        <f>MID($C124,SUM($C$1:I$1),J$1)</f>
        <v>000000000100000</v>
      </c>
      <c r="K124" s="14" t="str">
        <f>MID($C124,SUM($C$1:J$1),K$1)</f>
        <v>0005</v>
      </c>
      <c r="L124" s="14" t="str">
        <f>MID($C124,SUM($C$1:K$1),L$1)</f>
        <v>000000000021000</v>
      </c>
      <c r="M124" s="53"/>
      <c r="N124" s="56" t="str">
        <f>IF(ISBLANK(M124),C124,D124&amp;F124&amp;G124&amp;H124&amp;I124&amp;J124&amp;TALIC[[#This Row],[ALIC]]&amp;TALIC[[#This Row],[IVA3]])</f>
        <v>001000010000000000000099999980000000000999999999990000000001000000005000000000021000</v>
      </c>
      <c r="O124" s="36">
        <f>TALIC[[#This Row],[IVA3]]/100</f>
        <v>210</v>
      </c>
      <c r="P124" s="36">
        <f>VALUE(TALIC[[#This Row],[GRAV]])/100</f>
        <v>1000</v>
      </c>
      <c r="Q124" s="37">
        <f>+TALIC[[#This Row],[*IVA]]/TALIC[[#This Row],[G]]</f>
        <v>0.21</v>
      </c>
    </row>
    <row r="125" spans="1:17" x14ac:dyDescent="0.2">
      <c r="A125" s="50">
        <v>122</v>
      </c>
      <c r="B12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25" s="42" t="s">
        <v>1529</v>
      </c>
      <c r="D125" s="14" t="str">
        <f>MID($C125,SUM($C$1:C$1),D$1)</f>
        <v>001</v>
      </c>
      <c r="E125" s="25" t="str">
        <f>VLOOKUP(TALIC[[#This Row],[TIPO2]],TIPOFACT[],3,0)</f>
        <v>FC A</v>
      </c>
      <c r="F125" s="14" t="str">
        <f>MID($C125,SUM($C$1:D$1),F$1)</f>
        <v>00001</v>
      </c>
      <c r="G125" s="14" t="str">
        <f>MID($C125,SUM($C$1:F$1),G$1)</f>
        <v>00000000000000999999</v>
      </c>
      <c r="H125" s="14" t="str">
        <f>MID($C125,SUM($C$1:G$1),H$1)</f>
        <v>80</v>
      </c>
      <c r="I125" s="14" t="str">
        <f>MID($C125,SUM($C$1:H$1),I$1)</f>
        <v>00000000099999999999</v>
      </c>
      <c r="J125" s="14" t="str">
        <f>MID($C125,SUM($C$1:I$1),J$1)</f>
        <v>000000000100000</v>
      </c>
      <c r="K125" s="14" t="str">
        <f>MID($C125,SUM($C$1:J$1),K$1)</f>
        <v>0005</v>
      </c>
      <c r="L125" s="14" t="str">
        <f>MID($C125,SUM($C$1:K$1),L$1)</f>
        <v>000000000021000</v>
      </c>
      <c r="M125" s="53"/>
      <c r="N125" s="56" t="str">
        <f>IF(ISBLANK(M125),C125,D125&amp;F125&amp;G125&amp;H125&amp;I125&amp;J125&amp;TALIC[[#This Row],[ALIC]]&amp;TALIC[[#This Row],[IVA3]])</f>
        <v>001000010000000000000099999980000000000999999999990000000001000000005000000000021000</v>
      </c>
      <c r="O125" s="36">
        <f>TALIC[[#This Row],[IVA3]]/100</f>
        <v>210</v>
      </c>
      <c r="P125" s="36">
        <f>VALUE(TALIC[[#This Row],[GRAV]])/100</f>
        <v>1000</v>
      </c>
      <c r="Q125" s="37">
        <f>+TALIC[[#This Row],[*IVA]]/TALIC[[#This Row],[G]]</f>
        <v>0.21</v>
      </c>
    </row>
    <row r="126" spans="1:17" x14ac:dyDescent="0.2">
      <c r="A126" s="50">
        <v>123</v>
      </c>
      <c r="B12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26" s="42" t="s">
        <v>1529</v>
      </c>
      <c r="D126" s="14" t="str">
        <f>MID($C126,SUM($C$1:C$1),D$1)</f>
        <v>001</v>
      </c>
      <c r="E126" s="25" t="str">
        <f>VLOOKUP(TALIC[[#This Row],[TIPO2]],TIPOFACT[],3,0)</f>
        <v>FC A</v>
      </c>
      <c r="F126" s="14" t="str">
        <f>MID($C126,SUM($C$1:D$1),F$1)</f>
        <v>00001</v>
      </c>
      <c r="G126" s="14" t="str">
        <f>MID($C126,SUM($C$1:F$1),G$1)</f>
        <v>00000000000000999999</v>
      </c>
      <c r="H126" s="14" t="str">
        <f>MID($C126,SUM($C$1:G$1),H$1)</f>
        <v>80</v>
      </c>
      <c r="I126" s="14" t="str">
        <f>MID($C126,SUM($C$1:H$1),I$1)</f>
        <v>00000000099999999999</v>
      </c>
      <c r="J126" s="14" t="str">
        <f>MID($C126,SUM($C$1:I$1),J$1)</f>
        <v>000000000100000</v>
      </c>
      <c r="K126" s="14" t="str">
        <f>MID($C126,SUM($C$1:J$1),K$1)</f>
        <v>0005</v>
      </c>
      <c r="L126" s="14" t="str">
        <f>MID($C126,SUM($C$1:K$1),L$1)</f>
        <v>000000000021000</v>
      </c>
      <c r="M126" s="53"/>
      <c r="N126" s="56" t="str">
        <f>IF(ISBLANK(M126),C126,D126&amp;F126&amp;G126&amp;H126&amp;I126&amp;J126&amp;TALIC[[#This Row],[ALIC]]&amp;TALIC[[#This Row],[IVA3]])</f>
        <v>001000010000000000000099999980000000000999999999990000000001000000005000000000021000</v>
      </c>
      <c r="O126" s="36">
        <f>TALIC[[#This Row],[IVA3]]/100</f>
        <v>210</v>
      </c>
      <c r="P126" s="36">
        <f>VALUE(TALIC[[#This Row],[GRAV]])/100</f>
        <v>1000</v>
      </c>
      <c r="Q126" s="37">
        <f>+TALIC[[#This Row],[*IVA]]/TALIC[[#This Row],[G]]</f>
        <v>0.21</v>
      </c>
    </row>
    <row r="127" spans="1:17" x14ac:dyDescent="0.2">
      <c r="A127" s="50">
        <v>124</v>
      </c>
      <c r="B12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27" s="42" t="s">
        <v>1529</v>
      </c>
      <c r="D127" s="14" t="str">
        <f>MID($C127,SUM($C$1:C$1),D$1)</f>
        <v>001</v>
      </c>
      <c r="E127" s="25" t="str">
        <f>VLOOKUP(TALIC[[#This Row],[TIPO2]],TIPOFACT[],3,0)</f>
        <v>FC A</v>
      </c>
      <c r="F127" s="14" t="str">
        <f>MID($C127,SUM($C$1:D$1),F$1)</f>
        <v>00001</v>
      </c>
      <c r="G127" s="14" t="str">
        <f>MID($C127,SUM($C$1:F$1),G$1)</f>
        <v>00000000000000999999</v>
      </c>
      <c r="H127" s="14" t="str">
        <f>MID($C127,SUM($C$1:G$1),H$1)</f>
        <v>80</v>
      </c>
      <c r="I127" s="14" t="str">
        <f>MID($C127,SUM($C$1:H$1),I$1)</f>
        <v>00000000099999999999</v>
      </c>
      <c r="J127" s="14" t="str">
        <f>MID($C127,SUM($C$1:I$1),J$1)</f>
        <v>000000000100000</v>
      </c>
      <c r="K127" s="14" t="str">
        <f>MID($C127,SUM($C$1:J$1),K$1)</f>
        <v>0005</v>
      </c>
      <c r="L127" s="14" t="str">
        <f>MID($C127,SUM($C$1:K$1),L$1)</f>
        <v>000000000021000</v>
      </c>
      <c r="M127" s="53"/>
      <c r="N127" s="56" t="str">
        <f>IF(ISBLANK(M127),C127,D127&amp;F127&amp;G127&amp;H127&amp;I127&amp;J127&amp;TALIC[[#This Row],[ALIC]]&amp;TALIC[[#This Row],[IVA3]])</f>
        <v>001000010000000000000099999980000000000999999999990000000001000000005000000000021000</v>
      </c>
      <c r="O127" s="36">
        <f>TALIC[[#This Row],[IVA3]]/100</f>
        <v>210</v>
      </c>
      <c r="P127" s="36">
        <f>VALUE(TALIC[[#This Row],[GRAV]])/100</f>
        <v>1000</v>
      </c>
      <c r="Q127" s="37">
        <f>+TALIC[[#This Row],[*IVA]]/TALIC[[#This Row],[G]]</f>
        <v>0.21</v>
      </c>
    </row>
    <row r="128" spans="1:17" x14ac:dyDescent="0.2">
      <c r="A128" s="50">
        <v>125</v>
      </c>
      <c r="B12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28" s="42" t="s">
        <v>1529</v>
      </c>
      <c r="D128" s="14" t="str">
        <f>MID($C128,SUM($C$1:C$1),D$1)</f>
        <v>001</v>
      </c>
      <c r="E128" s="25" t="str">
        <f>VLOOKUP(TALIC[[#This Row],[TIPO2]],TIPOFACT[],3,0)</f>
        <v>FC A</v>
      </c>
      <c r="F128" s="14" t="str">
        <f>MID($C128,SUM($C$1:D$1),F$1)</f>
        <v>00001</v>
      </c>
      <c r="G128" s="14" t="str">
        <f>MID($C128,SUM($C$1:F$1),G$1)</f>
        <v>00000000000000999999</v>
      </c>
      <c r="H128" s="14" t="str">
        <f>MID($C128,SUM($C$1:G$1),H$1)</f>
        <v>80</v>
      </c>
      <c r="I128" s="14" t="str">
        <f>MID($C128,SUM($C$1:H$1),I$1)</f>
        <v>00000000099999999999</v>
      </c>
      <c r="J128" s="14" t="str">
        <f>MID($C128,SUM($C$1:I$1),J$1)</f>
        <v>000000000100000</v>
      </c>
      <c r="K128" s="14" t="str">
        <f>MID($C128,SUM($C$1:J$1),K$1)</f>
        <v>0005</v>
      </c>
      <c r="L128" s="14" t="str">
        <f>MID($C128,SUM($C$1:K$1),L$1)</f>
        <v>000000000021000</v>
      </c>
      <c r="M128" s="53"/>
      <c r="N128" s="56" t="str">
        <f>IF(ISBLANK(M128),C128,D128&amp;F128&amp;G128&amp;H128&amp;I128&amp;J128&amp;TALIC[[#This Row],[ALIC]]&amp;TALIC[[#This Row],[IVA3]])</f>
        <v>001000010000000000000099999980000000000999999999990000000001000000005000000000021000</v>
      </c>
      <c r="O128" s="36">
        <f>TALIC[[#This Row],[IVA3]]/100</f>
        <v>210</v>
      </c>
      <c r="P128" s="36">
        <f>VALUE(TALIC[[#This Row],[GRAV]])/100</f>
        <v>1000</v>
      </c>
      <c r="Q128" s="37">
        <f>+TALIC[[#This Row],[*IVA]]/TALIC[[#This Row],[G]]</f>
        <v>0.21</v>
      </c>
    </row>
    <row r="129" spans="1:17" x14ac:dyDescent="0.2">
      <c r="A129" s="50">
        <v>126</v>
      </c>
      <c r="B12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29" s="42" t="s">
        <v>1529</v>
      </c>
      <c r="D129" s="14" t="str">
        <f>MID($C129,SUM($C$1:C$1),D$1)</f>
        <v>001</v>
      </c>
      <c r="E129" s="25" t="str">
        <f>VLOOKUP(TALIC[[#This Row],[TIPO2]],TIPOFACT[],3,0)</f>
        <v>FC A</v>
      </c>
      <c r="F129" s="14" t="str">
        <f>MID($C129,SUM($C$1:D$1),F$1)</f>
        <v>00001</v>
      </c>
      <c r="G129" s="14" t="str">
        <f>MID($C129,SUM($C$1:F$1),G$1)</f>
        <v>00000000000000999999</v>
      </c>
      <c r="H129" s="14" t="str">
        <f>MID($C129,SUM($C$1:G$1),H$1)</f>
        <v>80</v>
      </c>
      <c r="I129" s="14" t="str">
        <f>MID($C129,SUM($C$1:H$1),I$1)</f>
        <v>00000000099999999999</v>
      </c>
      <c r="J129" s="14" t="str">
        <f>MID($C129,SUM($C$1:I$1),J$1)</f>
        <v>000000000100000</v>
      </c>
      <c r="K129" s="14" t="str">
        <f>MID($C129,SUM($C$1:J$1),K$1)</f>
        <v>0005</v>
      </c>
      <c r="L129" s="14" t="str">
        <f>MID($C129,SUM($C$1:K$1),L$1)</f>
        <v>000000000021000</v>
      </c>
      <c r="M129" s="53"/>
      <c r="N129" s="56" t="str">
        <f>IF(ISBLANK(M129),C129,D129&amp;F129&amp;G129&amp;H129&amp;I129&amp;J129&amp;TALIC[[#This Row],[ALIC]]&amp;TALIC[[#This Row],[IVA3]])</f>
        <v>001000010000000000000099999980000000000999999999990000000001000000005000000000021000</v>
      </c>
      <c r="O129" s="36">
        <f>TALIC[[#This Row],[IVA3]]/100</f>
        <v>210</v>
      </c>
      <c r="P129" s="36">
        <f>VALUE(TALIC[[#This Row],[GRAV]])/100</f>
        <v>1000</v>
      </c>
      <c r="Q129" s="37">
        <f>+TALIC[[#This Row],[*IVA]]/TALIC[[#This Row],[G]]</f>
        <v>0.21</v>
      </c>
    </row>
    <row r="130" spans="1:17" x14ac:dyDescent="0.2">
      <c r="A130" s="50">
        <v>127</v>
      </c>
      <c r="B13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30" s="42" t="s">
        <v>1529</v>
      </c>
      <c r="D130" s="14" t="str">
        <f>MID($C130,SUM($C$1:C$1),D$1)</f>
        <v>001</v>
      </c>
      <c r="E130" s="25" t="str">
        <f>VLOOKUP(TALIC[[#This Row],[TIPO2]],TIPOFACT[],3,0)</f>
        <v>FC A</v>
      </c>
      <c r="F130" s="14" t="str">
        <f>MID($C130,SUM($C$1:D$1),F$1)</f>
        <v>00001</v>
      </c>
      <c r="G130" s="14" t="str">
        <f>MID($C130,SUM($C$1:F$1),G$1)</f>
        <v>00000000000000999999</v>
      </c>
      <c r="H130" s="14" t="str">
        <f>MID($C130,SUM($C$1:G$1),H$1)</f>
        <v>80</v>
      </c>
      <c r="I130" s="14" t="str">
        <f>MID($C130,SUM($C$1:H$1),I$1)</f>
        <v>00000000099999999999</v>
      </c>
      <c r="J130" s="14" t="str">
        <f>MID($C130,SUM($C$1:I$1),J$1)</f>
        <v>000000000100000</v>
      </c>
      <c r="K130" s="14" t="str">
        <f>MID($C130,SUM($C$1:J$1),K$1)</f>
        <v>0005</v>
      </c>
      <c r="L130" s="14" t="str">
        <f>MID($C130,SUM($C$1:K$1),L$1)</f>
        <v>000000000021000</v>
      </c>
      <c r="M130" s="53"/>
      <c r="N130" s="56" t="str">
        <f>IF(ISBLANK(M130),C130,D130&amp;F130&amp;G130&amp;H130&amp;I130&amp;J130&amp;TALIC[[#This Row],[ALIC]]&amp;TALIC[[#This Row],[IVA3]])</f>
        <v>001000010000000000000099999980000000000999999999990000000001000000005000000000021000</v>
      </c>
      <c r="O130" s="36">
        <f>TALIC[[#This Row],[IVA3]]/100</f>
        <v>210</v>
      </c>
      <c r="P130" s="36">
        <f>VALUE(TALIC[[#This Row],[GRAV]])/100</f>
        <v>1000</v>
      </c>
      <c r="Q130" s="37">
        <f>+TALIC[[#This Row],[*IVA]]/TALIC[[#This Row],[G]]</f>
        <v>0.21</v>
      </c>
    </row>
    <row r="131" spans="1:17" x14ac:dyDescent="0.2">
      <c r="A131" s="50">
        <v>128</v>
      </c>
      <c r="B13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31" s="42" t="s">
        <v>1529</v>
      </c>
      <c r="D131" s="14" t="str">
        <f>MID($C131,SUM($C$1:C$1),D$1)</f>
        <v>001</v>
      </c>
      <c r="E131" s="25" t="str">
        <f>VLOOKUP(TALIC[[#This Row],[TIPO2]],TIPOFACT[],3,0)</f>
        <v>FC A</v>
      </c>
      <c r="F131" s="14" t="str">
        <f>MID($C131,SUM($C$1:D$1),F$1)</f>
        <v>00001</v>
      </c>
      <c r="G131" s="14" t="str">
        <f>MID($C131,SUM($C$1:F$1),G$1)</f>
        <v>00000000000000999999</v>
      </c>
      <c r="H131" s="14" t="str">
        <f>MID($C131,SUM($C$1:G$1),H$1)</f>
        <v>80</v>
      </c>
      <c r="I131" s="14" t="str">
        <f>MID($C131,SUM($C$1:H$1),I$1)</f>
        <v>00000000099999999999</v>
      </c>
      <c r="J131" s="14" t="str">
        <f>MID($C131,SUM($C$1:I$1),J$1)</f>
        <v>000000000100000</v>
      </c>
      <c r="K131" s="14" t="str">
        <f>MID($C131,SUM($C$1:J$1),K$1)</f>
        <v>0005</v>
      </c>
      <c r="L131" s="14" t="str">
        <f>MID($C131,SUM($C$1:K$1),L$1)</f>
        <v>000000000021000</v>
      </c>
      <c r="M131" s="53"/>
      <c r="N131" s="56" t="str">
        <f>IF(ISBLANK(M131),C131,D131&amp;F131&amp;G131&amp;H131&amp;I131&amp;J131&amp;TALIC[[#This Row],[ALIC]]&amp;TALIC[[#This Row],[IVA3]])</f>
        <v>001000010000000000000099999980000000000999999999990000000001000000005000000000021000</v>
      </c>
      <c r="O131" s="36">
        <f>TALIC[[#This Row],[IVA3]]/100</f>
        <v>210</v>
      </c>
      <c r="P131" s="36">
        <f>VALUE(TALIC[[#This Row],[GRAV]])/100</f>
        <v>1000</v>
      </c>
      <c r="Q131" s="37">
        <f>+TALIC[[#This Row],[*IVA]]/TALIC[[#This Row],[G]]</f>
        <v>0.21</v>
      </c>
    </row>
    <row r="132" spans="1:17" x14ac:dyDescent="0.2">
      <c r="A132" s="50">
        <v>129</v>
      </c>
      <c r="B13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32" s="42" t="s">
        <v>1529</v>
      </c>
      <c r="D132" s="14" t="str">
        <f>MID($C132,SUM($C$1:C$1),D$1)</f>
        <v>001</v>
      </c>
      <c r="E132" s="25" t="str">
        <f>VLOOKUP(TALIC[[#This Row],[TIPO2]],TIPOFACT[],3,0)</f>
        <v>FC A</v>
      </c>
      <c r="F132" s="14" t="str">
        <f>MID($C132,SUM($C$1:D$1),F$1)</f>
        <v>00001</v>
      </c>
      <c r="G132" s="14" t="str">
        <f>MID($C132,SUM($C$1:F$1),G$1)</f>
        <v>00000000000000999999</v>
      </c>
      <c r="H132" s="14" t="str">
        <f>MID($C132,SUM($C$1:G$1),H$1)</f>
        <v>80</v>
      </c>
      <c r="I132" s="14" t="str">
        <f>MID($C132,SUM($C$1:H$1),I$1)</f>
        <v>00000000099999999999</v>
      </c>
      <c r="J132" s="14" t="str">
        <f>MID($C132,SUM($C$1:I$1),J$1)</f>
        <v>000000000100000</v>
      </c>
      <c r="K132" s="14" t="str">
        <f>MID($C132,SUM($C$1:J$1),K$1)</f>
        <v>0005</v>
      </c>
      <c r="L132" s="14" t="str">
        <f>MID($C132,SUM($C$1:K$1),L$1)</f>
        <v>000000000021000</v>
      </c>
      <c r="M132" s="53"/>
      <c r="N132" s="56" t="str">
        <f>IF(ISBLANK(M132),C132,D132&amp;F132&amp;G132&amp;H132&amp;I132&amp;J132&amp;TALIC[[#This Row],[ALIC]]&amp;TALIC[[#This Row],[IVA3]])</f>
        <v>001000010000000000000099999980000000000999999999990000000001000000005000000000021000</v>
      </c>
      <c r="O132" s="36">
        <f>TALIC[[#This Row],[IVA3]]/100</f>
        <v>210</v>
      </c>
      <c r="P132" s="36">
        <f>VALUE(TALIC[[#This Row],[GRAV]])/100</f>
        <v>1000</v>
      </c>
      <c r="Q132" s="37">
        <f>+TALIC[[#This Row],[*IVA]]/TALIC[[#This Row],[G]]</f>
        <v>0.21</v>
      </c>
    </row>
    <row r="133" spans="1:17" x14ac:dyDescent="0.2">
      <c r="A133" s="50">
        <v>130</v>
      </c>
      <c r="B13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33" s="42" t="s">
        <v>1529</v>
      </c>
      <c r="D133" s="14" t="str">
        <f>MID($C133,SUM($C$1:C$1),D$1)</f>
        <v>001</v>
      </c>
      <c r="E133" s="25" t="str">
        <f>VLOOKUP(TALIC[[#This Row],[TIPO2]],TIPOFACT[],3,0)</f>
        <v>FC A</v>
      </c>
      <c r="F133" s="14" t="str">
        <f>MID($C133,SUM($C$1:D$1),F$1)</f>
        <v>00001</v>
      </c>
      <c r="G133" s="14" t="str">
        <f>MID($C133,SUM($C$1:F$1),G$1)</f>
        <v>00000000000000999999</v>
      </c>
      <c r="H133" s="14" t="str">
        <f>MID($C133,SUM($C$1:G$1),H$1)</f>
        <v>80</v>
      </c>
      <c r="I133" s="14" t="str">
        <f>MID($C133,SUM($C$1:H$1),I$1)</f>
        <v>00000000099999999999</v>
      </c>
      <c r="J133" s="14" t="str">
        <f>MID($C133,SUM($C$1:I$1),J$1)</f>
        <v>000000000100000</v>
      </c>
      <c r="K133" s="14" t="str">
        <f>MID($C133,SUM($C$1:J$1),K$1)</f>
        <v>0005</v>
      </c>
      <c r="L133" s="14" t="str">
        <f>MID($C133,SUM($C$1:K$1),L$1)</f>
        <v>000000000021000</v>
      </c>
      <c r="M133" s="53"/>
      <c r="N133" s="56" t="str">
        <f>IF(ISBLANK(M133),C133,D133&amp;F133&amp;G133&amp;H133&amp;I133&amp;J133&amp;TALIC[[#This Row],[ALIC]]&amp;TALIC[[#This Row],[IVA3]])</f>
        <v>001000010000000000000099999980000000000999999999990000000001000000005000000000021000</v>
      </c>
      <c r="O133" s="36">
        <f>TALIC[[#This Row],[IVA3]]/100</f>
        <v>210</v>
      </c>
      <c r="P133" s="36">
        <f>VALUE(TALIC[[#This Row],[GRAV]])/100</f>
        <v>1000</v>
      </c>
      <c r="Q133" s="37">
        <f>+TALIC[[#This Row],[*IVA]]/TALIC[[#This Row],[G]]</f>
        <v>0.21</v>
      </c>
    </row>
    <row r="134" spans="1:17" x14ac:dyDescent="0.2">
      <c r="A134" s="50">
        <v>131</v>
      </c>
      <c r="B13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34" s="42" t="s">
        <v>1529</v>
      </c>
      <c r="D134" s="14" t="str">
        <f>MID($C134,SUM($C$1:C$1),D$1)</f>
        <v>001</v>
      </c>
      <c r="E134" s="25" t="str">
        <f>VLOOKUP(TALIC[[#This Row],[TIPO2]],TIPOFACT[],3,0)</f>
        <v>FC A</v>
      </c>
      <c r="F134" s="14" t="str">
        <f>MID($C134,SUM($C$1:D$1),F$1)</f>
        <v>00001</v>
      </c>
      <c r="G134" s="14" t="str">
        <f>MID($C134,SUM($C$1:F$1),G$1)</f>
        <v>00000000000000999999</v>
      </c>
      <c r="H134" s="14" t="str">
        <f>MID($C134,SUM($C$1:G$1),H$1)</f>
        <v>80</v>
      </c>
      <c r="I134" s="14" t="str">
        <f>MID($C134,SUM($C$1:H$1),I$1)</f>
        <v>00000000099999999999</v>
      </c>
      <c r="J134" s="14" t="str">
        <f>MID($C134,SUM($C$1:I$1),J$1)</f>
        <v>000000000100000</v>
      </c>
      <c r="K134" s="14" t="str">
        <f>MID($C134,SUM($C$1:J$1),K$1)</f>
        <v>0005</v>
      </c>
      <c r="L134" s="14" t="str">
        <f>MID($C134,SUM($C$1:K$1),L$1)</f>
        <v>000000000021000</v>
      </c>
      <c r="M134" s="53"/>
      <c r="N134" s="56" t="str">
        <f>IF(ISBLANK(M134),C134,D134&amp;F134&amp;G134&amp;H134&amp;I134&amp;J134&amp;TALIC[[#This Row],[ALIC]]&amp;TALIC[[#This Row],[IVA3]])</f>
        <v>001000010000000000000099999980000000000999999999990000000001000000005000000000021000</v>
      </c>
      <c r="O134" s="36">
        <f>TALIC[[#This Row],[IVA3]]/100</f>
        <v>210</v>
      </c>
      <c r="P134" s="36">
        <f>VALUE(TALIC[[#This Row],[GRAV]])/100</f>
        <v>1000</v>
      </c>
      <c r="Q134" s="37">
        <f>+TALIC[[#This Row],[*IVA]]/TALIC[[#This Row],[G]]</f>
        <v>0.21</v>
      </c>
    </row>
    <row r="135" spans="1:17" x14ac:dyDescent="0.2">
      <c r="A135" s="50">
        <v>132</v>
      </c>
      <c r="B13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35" s="42" t="s">
        <v>1529</v>
      </c>
      <c r="D135" s="14" t="str">
        <f>MID($C135,SUM($C$1:C$1),D$1)</f>
        <v>001</v>
      </c>
      <c r="E135" s="25" t="str">
        <f>VLOOKUP(TALIC[[#This Row],[TIPO2]],TIPOFACT[],3,0)</f>
        <v>FC A</v>
      </c>
      <c r="F135" s="14" t="str">
        <f>MID($C135,SUM($C$1:D$1),F$1)</f>
        <v>00001</v>
      </c>
      <c r="G135" s="14" t="str">
        <f>MID($C135,SUM($C$1:F$1),G$1)</f>
        <v>00000000000000999999</v>
      </c>
      <c r="H135" s="14" t="str">
        <f>MID($C135,SUM($C$1:G$1),H$1)</f>
        <v>80</v>
      </c>
      <c r="I135" s="14" t="str">
        <f>MID($C135,SUM($C$1:H$1),I$1)</f>
        <v>00000000099999999999</v>
      </c>
      <c r="J135" s="14" t="str">
        <f>MID($C135,SUM($C$1:I$1),J$1)</f>
        <v>000000000100000</v>
      </c>
      <c r="K135" s="14" t="str">
        <f>MID($C135,SUM($C$1:J$1),K$1)</f>
        <v>0005</v>
      </c>
      <c r="L135" s="14" t="str">
        <f>MID($C135,SUM($C$1:K$1),L$1)</f>
        <v>000000000021000</v>
      </c>
      <c r="M135" s="53"/>
      <c r="N135" s="56" t="str">
        <f>IF(ISBLANK(M135),C135,D135&amp;F135&amp;G135&amp;H135&amp;I135&amp;J135&amp;TALIC[[#This Row],[ALIC]]&amp;TALIC[[#This Row],[IVA3]])</f>
        <v>001000010000000000000099999980000000000999999999990000000001000000005000000000021000</v>
      </c>
      <c r="O135" s="36">
        <f>TALIC[[#This Row],[IVA3]]/100</f>
        <v>210</v>
      </c>
      <c r="P135" s="36">
        <f>VALUE(TALIC[[#This Row],[GRAV]])/100</f>
        <v>1000</v>
      </c>
      <c r="Q135" s="37">
        <f>+TALIC[[#This Row],[*IVA]]/TALIC[[#This Row],[G]]</f>
        <v>0.21</v>
      </c>
    </row>
    <row r="136" spans="1:17" x14ac:dyDescent="0.2">
      <c r="A136" s="50">
        <v>133</v>
      </c>
      <c r="B13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36" s="42" t="s">
        <v>1529</v>
      </c>
      <c r="D136" s="14" t="str">
        <f>MID($C136,SUM($C$1:C$1),D$1)</f>
        <v>001</v>
      </c>
      <c r="E136" s="25" t="str">
        <f>VLOOKUP(TALIC[[#This Row],[TIPO2]],TIPOFACT[],3,0)</f>
        <v>FC A</v>
      </c>
      <c r="F136" s="14" t="str">
        <f>MID($C136,SUM($C$1:D$1),F$1)</f>
        <v>00001</v>
      </c>
      <c r="G136" s="14" t="str">
        <f>MID($C136,SUM($C$1:F$1),G$1)</f>
        <v>00000000000000999999</v>
      </c>
      <c r="H136" s="14" t="str">
        <f>MID($C136,SUM($C$1:G$1),H$1)</f>
        <v>80</v>
      </c>
      <c r="I136" s="14" t="str">
        <f>MID($C136,SUM($C$1:H$1),I$1)</f>
        <v>00000000099999999999</v>
      </c>
      <c r="J136" s="14" t="str">
        <f>MID($C136,SUM($C$1:I$1),J$1)</f>
        <v>000000000100000</v>
      </c>
      <c r="K136" s="14" t="str">
        <f>MID($C136,SUM($C$1:J$1),K$1)</f>
        <v>0005</v>
      </c>
      <c r="L136" s="14" t="str">
        <f>MID($C136,SUM($C$1:K$1),L$1)</f>
        <v>000000000021000</v>
      </c>
      <c r="M136" s="53"/>
      <c r="N136" s="56" t="str">
        <f>IF(ISBLANK(M136),C136,D136&amp;F136&amp;G136&amp;H136&amp;I136&amp;J136&amp;TALIC[[#This Row],[ALIC]]&amp;TALIC[[#This Row],[IVA3]])</f>
        <v>001000010000000000000099999980000000000999999999990000000001000000005000000000021000</v>
      </c>
      <c r="O136" s="36">
        <f>TALIC[[#This Row],[IVA3]]/100</f>
        <v>210</v>
      </c>
      <c r="P136" s="36">
        <f>VALUE(TALIC[[#This Row],[GRAV]])/100</f>
        <v>1000</v>
      </c>
      <c r="Q136" s="37">
        <f>+TALIC[[#This Row],[*IVA]]/TALIC[[#This Row],[G]]</f>
        <v>0.21</v>
      </c>
    </row>
    <row r="137" spans="1:17" x14ac:dyDescent="0.2">
      <c r="A137" s="50">
        <v>134</v>
      </c>
      <c r="B13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37" s="42" t="s">
        <v>1529</v>
      </c>
      <c r="D137" s="14" t="str">
        <f>MID($C137,SUM($C$1:C$1),D$1)</f>
        <v>001</v>
      </c>
      <c r="E137" s="25" t="str">
        <f>VLOOKUP(TALIC[[#This Row],[TIPO2]],TIPOFACT[],3,0)</f>
        <v>FC A</v>
      </c>
      <c r="F137" s="14" t="str">
        <f>MID($C137,SUM($C$1:D$1),F$1)</f>
        <v>00001</v>
      </c>
      <c r="G137" s="14" t="str">
        <f>MID($C137,SUM($C$1:F$1),G$1)</f>
        <v>00000000000000999999</v>
      </c>
      <c r="H137" s="14" t="str">
        <f>MID($C137,SUM($C$1:G$1),H$1)</f>
        <v>80</v>
      </c>
      <c r="I137" s="14" t="str">
        <f>MID($C137,SUM($C$1:H$1),I$1)</f>
        <v>00000000099999999999</v>
      </c>
      <c r="J137" s="14" t="str">
        <f>MID($C137,SUM($C$1:I$1),J$1)</f>
        <v>000000000100000</v>
      </c>
      <c r="K137" s="14" t="str">
        <f>MID($C137,SUM($C$1:J$1),K$1)</f>
        <v>0005</v>
      </c>
      <c r="L137" s="14" t="str">
        <f>MID($C137,SUM($C$1:K$1),L$1)</f>
        <v>000000000021000</v>
      </c>
      <c r="M137" s="53"/>
      <c r="N137" s="56" t="str">
        <f>IF(ISBLANK(M137),C137,D137&amp;F137&amp;G137&amp;H137&amp;I137&amp;J137&amp;TALIC[[#This Row],[ALIC]]&amp;TALIC[[#This Row],[IVA3]])</f>
        <v>001000010000000000000099999980000000000999999999990000000001000000005000000000021000</v>
      </c>
      <c r="O137" s="36">
        <f>TALIC[[#This Row],[IVA3]]/100</f>
        <v>210</v>
      </c>
      <c r="P137" s="36">
        <f>VALUE(TALIC[[#This Row],[GRAV]])/100</f>
        <v>1000</v>
      </c>
      <c r="Q137" s="37">
        <f>+TALIC[[#This Row],[*IVA]]/TALIC[[#This Row],[G]]</f>
        <v>0.21</v>
      </c>
    </row>
    <row r="138" spans="1:17" x14ac:dyDescent="0.2">
      <c r="A138" s="50">
        <v>135</v>
      </c>
      <c r="B13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38" s="42" t="s">
        <v>1529</v>
      </c>
      <c r="D138" s="14" t="str">
        <f>MID($C138,SUM($C$1:C$1),D$1)</f>
        <v>001</v>
      </c>
      <c r="E138" s="25" t="str">
        <f>VLOOKUP(TALIC[[#This Row],[TIPO2]],TIPOFACT[],3,0)</f>
        <v>FC A</v>
      </c>
      <c r="F138" s="14" t="str">
        <f>MID($C138,SUM($C$1:D$1),F$1)</f>
        <v>00001</v>
      </c>
      <c r="G138" s="14" t="str">
        <f>MID($C138,SUM($C$1:F$1),G$1)</f>
        <v>00000000000000999999</v>
      </c>
      <c r="H138" s="14" t="str">
        <f>MID($C138,SUM($C$1:G$1),H$1)</f>
        <v>80</v>
      </c>
      <c r="I138" s="14" t="str">
        <f>MID($C138,SUM($C$1:H$1),I$1)</f>
        <v>00000000099999999999</v>
      </c>
      <c r="J138" s="14" t="str">
        <f>MID($C138,SUM($C$1:I$1),J$1)</f>
        <v>000000000100000</v>
      </c>
      <c r="K138" s="14" t="str">
        <f>MID($C138,SUM($C$1:J$1),K$1)</f>
        <v>0005</v>
      </c>
      <c r="L138" s="14" t="str">
        <f>MID($C138,SUM($C$1:K$1),L$1)</f>
        <v>000000000021000</v>
      </c>
      <c r="M138" s="53"/>
      <c r="N138" s="56" t="str">
        <f>IF(ISBLANK(M138),C138,D138&amp;F138&amp;G138&amp;H138&amp;I138&amp;J138&amp;TALIC[[#This Row],[ALIC]]&amp;TALIC[[#This Row],[IVA3]])</f>
        <v>001000010000000000000099999980000000000999999999990000000001000000005000000000021000</v>
      </c>
      <c r="O138" s="36">
        <f>TALIC[[#This Row],[IVA3]]/100</f>
        <v>210</v>
      </c>
      <c r="P138" s="36">
        <f>VALUE(TALIC[[#This Row],[GRAV]])/100</f>
        <v>1000</v>
      </c>
      <c r="Q138" s="37">
        <f>+TALIC[[#This Row],[*IVA]]/TALIC[[#This Row],[G]]</f>
        <v>0.21</v>
      </c>
    </row>
    <row r="139" spans="1:17" x14ac:dyDescent="0.2">
      <c r="A139" s="50">
        <v>136</v>
      </c>
      <c r="B13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39" s="42" t="s">
        <v>1529</v>
      </c>
      <c r="D139" s="14" t="str">
        <f>MID($C139,SUM($C$1:C$1),D$1)</f>
        <v>001</v>
      </c>
      <c r="E139" s="25" t="str">
        <f>VLOOKUP(TALIC[[#This Row],[TIPO2]],TIPOFACT[],3,0)</f>
        <v>FC A</v>
      </c>
      <c r="F139" s="14" t="str">
        <f>MID($C139,SUM($C$1:D$1),F$1)</f>
        <v>00001</v>
      </c>
      <c r="G139" s="14" t="str">
        <f>MID($C139,SUM($C$1:F$1),G$1)</f>
        <v>00000000000000999999</v>
      </c>
      <c r="H139" s="14" t="str">
        <f>MID($C139,SUM($C$1:G$1),H$1)</f>
        <v>80</v>
      </c>
      <c r="I139" s="14" t="str">
        <f>MID($C139,SUM($C$1:H$1),I$1)</f>
        <v>00000000099999999999</v>
      </c>
      <c r="J139" s="14" t="str">
        <f>MID($C139,SUM($C$1:I$1),J$1)</f>
        <v>000000000100000</v>
      </c>
      <c r="K139" s="14" t="str">
        <f>MID($C139,SUM($C$1:J$1),K$1)</f>
        <v>0005</v>
      </c>
      <c r="L139" s="14" t="str">
        <f>MID($C139,SUM($C$1:K$1),L$1)</f>
        <v>000000000021000</v>
      </c>
      <c r="M139" s="53"/>
      <c r="N139" s="56" t="str">
        <f>IF(ISBLANK(M139),C139,D139&amp;F139&amp;G139&amp;H139&amp;I139&amp;J139&amp;TALIC[[#This Row],[ALIC]]&amp;TALIC[[#This Row],[IVA3]])</f>
        <v>001000010000000000000099999980000000000999999999990000000001000000005000000000021000</v>
      </c>
      <c r="O139" s="36">
        <f>TALIC[[#This Row],[IVA3]]/100</f>
        <v>210</v>
      </c>
      <c r="P139" s="36">
        <f>VALUE(TALIC[[#This Row],[GRAV]])/100</f>
        <v>1000</v>
      </c>
      <c r="Q139" s="37">
        <f>+TALIC[[#This Row],[*IVA]]/TALIC[[#This Row],[G]]</f>
        <v>0.21</v>
      </c>
    </row>
    <row r="140" spans="1:17" x14ac:dyDescent="0.2">
      <c r="A140" s="50">
        <v>137</v>
      </c>
      <c r="B14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40" s="42" t="s">
        <v>1529</v>
      </c>
      <c r="D140" s="14" t="str">
        <f>MID($C140,SUM($C$1:C$1),D$1)</f>
        <v>001</v>
      </c>
      <c r="E140" s="25" t="str">
        <f>VLOOKUP(TALIC[[#This Row],[TIPO2]],TIPOFACT[],3,0)</f>
        <v>FC A</v>
      </c>
      <c r="F140" s="14" t="str">
        <f>MID($C140,SUM($C$1:D$1),F$1)</f>
        <v>00001</v>
      </c>
      <c r="G140" s="14" t="str">
        <f>MID($C140,SUM($C$1:F$1),G$1)</f>
        <v>00000000000000999999</v>
      </c>
      <c r="H140" s="14" t="str">
        <f>MID($C140,SUM($C$1:G$1),H$1)</f>
        <v>80</v>
      </c>
      <c r="I140" s="14" t="str">
        <f>MID($C140,SUM($C$1:H$1),I$1)</f>
        <v>00000000099999999999</v>
      </c>
      <c r="J140" s="14" t="str">
        <f>MID($C140,SUM($C$1:I$1),J$1)</f>
        <v>000000000100000</v>
      </c>
      <c r="K140" s="14" t="str">
        <f>MID($C140,SUM($C$1:J$1),K$1)</f>
        <v>0005</v>
      </c>
      <c r="L140" s="14" t="str">
        <f>MID($C140,SUM($C$1:K$1),L$1)</f>
        <v>000000000021000</v>
      </c>
      <c r="M140" s="53"/>
      <c r="N140" s="56" t="str">
        <f>IF(ISBLANK(M140),C140,D140&amp;F140&amp;G140&amp;H140&amp;I140&amp;J140&amp;TALIC[[#This Row],[ALIC]]&amp;TALIC[[#This Row],[IVA3]])</f>
        <v>001000010000000000000099999980000000000999999999990000000001000000005000000000021000</v>
      </c>
      <c r="O140" s="36">
        <f>TALIC[[#This Row],[IVA3]]/100</f>
        <v>210</v>
      </c>
      <c r="P140" s="36">
        <f>VALUE(TALIC[[#This Row],[GRAV]])/100</f>
        <v>1000</v>
      </c>
      <c r="Q140" s="37">
        <f>+TALIC[[#This Row],[*IVA]]/TALIC[[#This Row],[G]]</f>
        <v>0.21</v>
      </c>
    </row>
    <row r="141" spans="1:17" x14ac:dyDescent="0.2">
      <c r="A141" s="50">
        <v>138</v>
      </c>
      <c r="B14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41" s="42" t="s">
        <v>1529</v>
      </c>
      <c r="D141" s="14" t="str">
        <f>MID($C141,SUM($C$1:C$1),D$1)</f>
        <v>001</v>
      </c>
      <c r="E141" s="25" t="str">
        <f>VLOOKUP(TALIC[[#This Row],[TIPO2]],TIPOFACT[],3,0)</f>
        <v>FC A</v>
      </c>
      <c r="F141" s="14" t="str">
        <f>MID($C141,SUM($C$1:D$1),F$1)</f>
        <v>00001</v>
      </c>
      <c r="G141" s="14" t="str">
        <f>MID($C141,SUM($C$1:F$1),G$1)</f>
        <v>00000000000000999999</v>
      </c>
      <c r="H141" s="14" t="str">
        <f>MID($C141,SUM($C$1:G$1),H$1)</f>
        <v>80</v>
      </c>
      <c r="I141" s="14" t="str">
        <f>MID($C141,SUM($C$1:H$1),I$1)</f>
        <v>00000000099999999999</v>
      </c>
      <c r="J141" s="14" t="str">
        <f>MID($C141,SUM($C$1:I$1),J$1)</f>
        <v>000000000100000</v>
      </c>
      <c r="K141" s="14" t="str">
        <f>MID($C141,SUM($C$1:J$1),K$1)</f>
        <v>0005</v>
      </c>
      <c r="L141" s="14" t="str">
        <f>MID($C141,SUM($C$1:K$1),L$1)</f>
        <v>000000000021000</v>
      </c>
      <c r="M141" s="53"/>
      <c r="N141" s="56" t="str">
        <f>IF(ISBLANK(M141),C141,D141&amp;F141&amp;G141&amp;H141&amp;I141&amp;J141&amp;TALIC[[#This Row],[ALIC]]&amp;TALIC[[#This Row],[IVA3]])</f>
        <v>001000010000000000000099999980000000000999999999990000000001000000005000000000021000</v>
      </c>
      <c r="O141" s="36">
        <f>TALIC[[#This Row],[IVA3]]/100</f>
        <v>210</v>
      </c>
      <c r="P141" s="36">
        <f>VALUE(TALIC[[#This Row],[GRAV]])/100</f>
        <v>1000</v>
      </c>
      <c r="Q141" s="37">
        <f>+TALIC[[#This Row],[*IVA]]/TALIC[[#This Row],[G]]</f>
        <v>0.21</v>
      </c>
    </row>
    <row r="142" spans="1:17" x14ac:dyDescent="0.2">
      <c r="A142" s="50">
        <v>139</v>
      </c>
      <c r="B14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42" s="42" t="s">
        <v>1529</v>
      </c>
      <c r="D142" s="14" t="str">
        <f>MID($C142,SUM($C$1:C$1),D$1)</f>
        <v>001</v>
      </c>
      <c r="E142" s="25" t="str">
        <f>VLOOKUP(TALIC[[#This Row],[TIPO2]],TIPOFACT[],3,0)</f>
        <v>FC A</v>
      </c>
      <c r="F142" s="14" t="str">
        <f>MID($C142,SUM($C$1:D$1),F$1)</f>
        <v>00001</v>
      </c>
      <c r="G142" s="14" t="str">
        <f>MID($C142,SUM($C$1:F$1),G$1)</f>
        <v>00000000000000999999</v>
      </c>
      <c r="H142" s="14" t="str">
        <f>MID($C142,SUM($C$1:G$1),H$1)</f>
        <v>80</v>
      </c>
      <c r="I142" s="14" t="str">
        <f>MID($C142,SUM($C$1:H$1),I$1)</f>
        <v>00000000099999999999</v>
      </c>
      <c r="J142" s="14" t="str">
        <f>MID($C142,SUM($C$1:I$1),J$1)</f>
        <v>000000000100000</v>
      </c>
      <c r="K142" s="14" t="str">
        <f>MID($C142,SUM($C$1:J$1),K$1)</f>
        <v>0005</v>
      </c>
      <c r="L142" s="14" t="str">
        <f>MID($C142,SUM($C$1:K$1),L$1)</f>
        <v>000000000021000</v>
      </c>
      <c r="M142" s="53"/>
      <c r="N142" s="56" t="str">
        <f>IF(ISBLANK(M142),C142,D142&amp;F142&amp;G142&amp;H142&amp;I142&amp;J142&amp;TALIC[[#This Row],[ALIC]]&amp;TALIC[[#This Row],[IVA3]])</f>
        <v>001000010000000000000099999980000000000999999999990000000001000000005000000000021000</v>
      </c>
      <c r="O142" s="36">
        <f>TALIC[[#This Row],[IVA3]]/100</f>
        <v>210</v>
      </c>
      <c r="P142" s="36">
        <f>VALUE(TALIC[[#This Row],[GRAV]])/100</f>
        <v>1000</v>
      </c>
      <c r="Q142" s="37">
        <f>+TALIC[[#This Row],[*IVA]]/TALIC[[#This Row],[G]]</f>
        <v>0.21</v>
      </c>
    </row>
    <row r="143" spans="1:17" x14ac:dyDescent="0.2">
      <c r="A143" s="50">
        <v>140</v>
      </c>
      <c r="B14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43" s="42" t="s">
        <v>1529</v>
      </c>
      <c r="D143" s="14" t="str">
        <f>MID($C143,SUM($C$1:C$1),D$1)</f>
        <v>001</v>
      </c>
      <c r="E143" s="25" t="str">
        <f>VLOOKUP(TALIC[[#This Row],[TIPO2]],TIPOFACT[],3,0)</f>
        <v>FC A</v>
      </c>
      <c r="F143" s="14" t="str">
        <f>MID($C143,SUM($C$1:D$1),F$1)</f>
        <v>00001</v>
      </c>
      <c r="G143" s="14" t="str">
        <f>MID($C143,SUM($C$1:F$1),G$1)</f>
        <v>00000000000000999999</v>
      </c>
      <c r="H143" s="14" t="str">
        <f>MID($C143,SUM($C$1:G$1),H$1)</f>
        <v>80</v>
      </c>
      <c r="I143" s="14" t="str">
        <f>MID($C143,SUM($C$1:H$1),I$1)</f>
        <v>00000000099999999999</v>
      </c>
      <c r="J143" s="14" t="str">
        <f>MID($C143,SUM($C$1:I$1),J$1)</f>
        <v>000000000100000</v>
      </c>
      <c r="K143" s="14" t="str">
        <f>MID($C143,SUM($C$1:J$1),K$1)</f>
        <v>0005</v>
      </c>
      <c r="L143" s="14" t="str">
        <f>MID($C143,SUM($C$1:K$1),L$1)</f>
        <v>000000000021000</v>
      </c>
      <c r="M143" s="53"/>
      <c r="N143" s="56" t="str">
        <f>IF(ISBLANK(M143),C143,D143&amp;F143&amp;G143&amp;H143&amp;I143&amp;J143&amp;TALIC[[#This Row],[ALIC]]&amp;TALIC[[#This Row],[IVA3]])</f>
        <v>001000010000000000000099999980000000000999999999990000000001000000005000000000021000</v>
      </c>
      <c r="O143" s="36">
        <f>TALIC[[#This Row],[IVA3]]/100</f>
        <v>210</v>
      </c>
      <c r="P143" s="36">
        <f>VALUE(TALIC[[#This Row],[GRAV]])/100</f>
        <v>1000</v>
      </c>
      <c r="Q143" s="37">
        <f>+TALIC[[#This Row],[*IVA]]/TALIC[[#This Row],[G]]</f>
        <v>0.21</v>
      </c>
    </row>
    <row r="144" spans="1:17" x14ac:dyDescent="0.2">
      <c r="A144" s="50">
        <v>141</v>
      </c>
      <c r="B14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44" s="42" t="s">
        <v>1529</v>
      </c>
      <c r="D144" s="14" t="str">
        <f>MID($C144,SUM($C$1:C$1),D$1)</f>
        <v>001</v>
      </c>
      <c r="E144" s="25" t="str">
        <f>VLOOKUP(TALIC[[#This Row],[TIPO2]],TIPOFACT[],3,0)</f>
        <v>FC A</v>
      </c>
      <c r="F144" s="14" t="str">
        <f>MID($C144,SUM($C$1:D$1),F$1)</f>
        <v>00001</v>
      </c>
      <c r="G144" s="14" t="str">
        <f>MID($C144,SUM($C$1:F$1),G$1)</f>
        <v>00000000000000999999</v>
      </c>
      <c r="H144" s="14" t="str">
        <f>MID($C144,SUM($C$1:G$1),H$1)</f>
        <v>80</v>
      </c>
      <c r="I144" s="14" t="str">
        <f>MID($C144,SUM($C$1:H$1),I$1)</f>
        <v>00000000099999999999</v>
      </c>
      <c r="J144" s="14" t="str">
        <f>MID($C144,SUM($C$1:I$1),J$1)</f>
        <v>000000000100000</v>
      </c>
      <c r="K144" s="14" t="str">
        <f>MID($C144,SUM($C$1:J$1),K$1)</f>
        <v>0005</v>
      </c>
      <c r="L144" s="14" t="str">
        <f>MID($C144,SUM($C$1:K$1),L$1)</f>
        <v>000000000021000</v>
      </c>
      <c r="M144" s="53"/>
      <c r="N144" s="56" t="str">
        <f>IF(ISBLANK(M144),C144,D144&amp;F144&amp;G144&amp;H144&amp;I144&amp;J144&amp;TALIC[[#This Row],[ALIC]]&amp;TALIC[[#This Row],[IVA3]])</f>
        <v>001000010000000000000099999980000000000999999999990000000001000000005000000000021000</v>
      </c>
      <c r="O144" s="36">
        <f>TALIC[[#This Row],[IVA3]]/100</f>
        <v>210</v>
      </c>
      <c r="P144" s="36">
        <f>VALUE(TALIC[[#This Row],[GRAV]])/100</f>
        <v>1000</v>
      </c>
      <c r="Q144" s="37">
        <f>+TALIC[[#This Row],[*IVA]]/TALIC[[#This Row],[G]]</f>
        <v>0.21</v>
      </c>
    </row>
    <row r="145" spans="1:17" x14ac:dyDescent="0.2">
      <c r="A145" s="50">
        <v>142</v>
      </c>
      <c r="B14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45" s="42" t="s">
        <v>1529</v>
      </c>
      <c r="D145" s="14" t="str">
        <f>MID($C145,SUM($C$1:C$1),D$1)</f>
        <v>001</v>
      </c>
      <c r="E145" s="25" t="str">
        <f>VLOOKUP(TALIC[[#This Row],[TIPO2]],TIPOFACT[],3,0)</f>
        <v>FC A</v>
      </c>
      <c r="F145" s="14" t="str">
        <f>MID($C145,SUM($C$1:D$1),F$1)</f>
        <v>00001</v>
      </c>
      <c r="G145" s="14" t="str">
        <f>MID($C145,SUM($C$1:F$1),G$1)</f>
        <v>00000000000000999999</v>
      </c>
      <c r="H145" s="14" t="str">
        <f>MID($C145,SUM($C$1:G$1),H$1)</f>
        <v>80</v>
      </c>
      <c r="I145" s="14" t="str">
        <f>MID($C145,SUM($C$1:H$1),I$1)</f>
        <v>00000000099999999999</v>
      </c>
      <c r="J145" s="14" t="str">
        <f>MID($C145,SUM($C$1:I$1),J$1)</f>
        <v>000000000100000</v>
      </c>
      <c r="K145" s="14" t="str">
        <f>MID($C145,SUM($C$1:J$1),K$1)</f>
        <v>0005</v>
      </c>
      <c r="L145" s="14" t="str">
        <f>MID($C145,SUM($C$1:K$1),L$1)</f>
        <v>000000000021000</v>
      </c>
      <c r="M145" s="53"/>
      <c r="N145" s="56" t="str">
        <f>IF(ISBLANK(M145),C145,D145&amp;F145&amp;G145&amp;H145&amp;I145&amp;J145&amp;TALIC[[#This Row],[ALIC]]&amp;TALIC[[#This Row],[IVA3]])</f>
        <v>001000010000000000000099999980000000000999999999990000000001000000005000000000021000</v>
      </c>
      <c r="O145" s="36">
        <f>TALIC[[#This Row],[IVA3]]/100</f>
        <v>210</v>
      </c>
      <c r="P145" s="36">
        <f>VALUE(TALIC[[#This Row],[GRAV]])/100</f>
        <v>1000</v>
      </c>
      <c r="Q145" s="37">
        <f>+TALIC[[#This Row],[*IVA]]/TALIC[[#This Row],[G]]</f>
        <v>0.21</v>
      </c>
    </row>
    <row r="146" spans="1:17" x14ac:dyDescent="0.2">
      <c r="A146" s="50">
        <v>143</v>
      </c>
      <c r="B14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46" s="42" t="s">
        <v>1529</v>
      </c>
      <c r="D146" s="14" t="str">
        <f>MID($C146,SUM($C$1:C$1),D$1)</f>
        <v>001</v>
      </c>
      <c r="E146" s="25" t="str">
        <f>VLOOKUP(TALIC[[#This Row],[TIPO2]],TIPOFACT[],3,0)</f>
        <v>FC A</v>
      </c>
      <c r="F146" s="14" t="str">
        <f>MID($C146,SUM($C$1:D$1),F$1)</f>
        <v>00001</v>
      </c>
      <c r="G146" s="14" t="str">
        <f>MID($C146,SUM($C$1:F$1),G$1)</f>
        <v>00000000000000999999</v>
      </c>
      <c r="H146" s="14" t="str">
        <f>MID($C146,SUM($C$1:G$1),H$1)</f>
        <v>80</v>
      </c>
      <c r="I146" s="14" t="str">
        <f>MID($C146,SUM($C$1:H$1),I$1)</f>
        <v>00000000099999999999</v>
      </c>
      <c r="J146" s="14" t="str">
        <f>MID($C146,SUM($C$1:I$1),J$1)</f>
        <v>000000000100000</v>
      </c>
      <c r="K146" s="14" t="str">
        <f>MID($C146,SUM($C$1:J$1),K$1)</f>
        <v>0005</v>
      </c>
      <c r="L146" s="14" t="str">
        <f>MID($C146,SUM($C$1:K$1),L$1)</f>
        <v>000000000021000</v>
      </c>
      <c r="M146" s="53"/>
      <c r="N146" s="56" t="str">
        <f>IF(ISBLANK(M146),C146,D146&amp;F146&amp;G146&amp;H146&amp;I146&amp;J146&amp;TALIC[[#This Row],[ALIC]]&amp;TALIC[[#This Row],[IVA3]])</f>
        <v>001000010000000000000099999980000000000999999999990000000001000000005000000000021000</v>
      </c>
      <c r="O146" s="36">
        <f>TALIC[[#This Row],[IVA3]]/100</f>
        <v>210</v>
      </c>
      <c r="P146" s="36">
        <f>VALUE(TALIC[[#This Row],[GRAV]])/100</f>
        <v>1000</v>
      </c>
      <c r="Q146" s="37">
        <f>+TALIC[[#This Row],[*IVA]]/TALIC[[#This Row],[G]]</f>
        <v>0.21</v>
      </c>
    </row>
    <row r="147" spans="1:17" x14ac:dyDescent="0.2">
      <c r="A147" s="50">
        <v>144</v>
      </c>
      <c r="B14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47" s="42" t="s">
        <v>1529</v>
      </c>
      <c r="D147" s="14" t="str">
        <f>MID($C147,SUM($C$1:C$1),D$1)</f>
        <v>001</v>
      </c>
      <c r="E147" s="25" t="str">
        <f>VLOOKUP(TALIC[[#This Row],[TIPO2]],TIPOFACT[],3,0)</f>
        <v>FC A</v>
      </c>
      <c r="F147" s="14" t="str">
        <f>MID($C147,SUM($C$1:D$1),F$1)</f>
        <v>00001</v>
      </c>
      <c r="G147" s="14" t="str">
        <f>MID($C147,SUM($C$1:F$1),G$1)</f>
        <v>00000000000000999999</v>
      </c>
      <c r="H147" s="14" t="str">
        <f>MID($C147,SUM($C$1:G$1),H$1)</f>
        <v>80</v>
      </c>
      <c r="I147" s="14" t="str">
        <f>MID($C147,SUM($C$1:H$1),I$1)</f>
        <v>00000000099999999999</v>
      </c>
      <c r="J147" s="14" t="str">
        <f>MID($C147,SUM($C$1:I$1),J$1)</f>
        <v>000000000100000</v>
      </c>
      <c r="K147" s="14" t="str">
        <f>MID($C147,SUM($C$1:J$1),K$1)</f>
        <v>0005</v>
      </c>
      <c r="L147" s="14" t="str">
        <f>MID($C147,SUM($C$1:K$1),L$1)</f>
        <v>000000000021000</v>
      </c>
      <c r="M147" s="53"/>
      <c r="N147" s="56" t="str">
        <f>IF(ISBLANK(M147),C147,D147&amp;F147&amp;G147&amp;H147&amp;I147&amp;J147&amp;TALIC[[#This Row],[ALIC]]&amp;TALIC[[#This Row],[IVA3]])</f>
        <v>001000010000000000000099999980000000000999999999990000000001000000005000000000021000</v>
      </c>
      <c r="O147" s="36">
        <f>TALIC[[#This Row],[IVA3]]/100</f>
        <v>210</v>
      </c>
      <c r="P147" s="36">
        <f>VALUE(TALIC[[#This Row],[GRAV]])/100</f>
        <v>1000</v>
      </c>
      <c r="Q147" s="37">
        <f>+TALIC[[#This Row],[*IVA]]/TALIC[[#This Row],[G]]</f>
        <v>0.21</v>
      </c>
    </row>
    <row r="148" spans="1:17" x14ac:dyDescent="0.2">
      <c r="A148" s="50">
        <v>145</v>
      </c>
      <c r="B14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48" s="42" t="s">
        <v>1529</v>
      </c>
      <c r="D148" s="14" t="str">
        <f>MID($C148,SUM($C$1:C$1),D$1)</f>
        <v>001</v>
      </c>
      <c r="E148" s="25" t="str">
        <f>VLOOKUP(TALIC[[#This Row],[TIPO2]],TIPOFACT[],3,0)</f>
        <v>FC A</v>
      </c>
      <c r="F148" s="14" t="str">
        <f>MID($C148,SUM($C$1:D$1),F$1)</f>
        <v>00001</v>
      </c>
      <c r="G148" s="14" t="str">
        <f>MID($C148,SUM($C$1:F$1),G$1)</f>
        <v>00000000000000999999</v>
      </c>
      <c r="H148" s="14" t="str">
        <f>MID($C148,SUM($C$1:G$1),H$1)</f>
        <v>80</v>
      </c>
      <c r="I148" s="14" t="str">
        <f>MID($C148,SUM($C$1:H$1),I$1)</f>
        <v>00000000099999999999</v>
      </c>
      <c r="J148" s="14" t="str">
        <f>MID($C148,SUM($C$1:I$1),J$1)</f>
        <v>000000000100000</v>
      </c>
      <c r="K148" s="14" t="str">
        <f>MID($C148,SUM($C$1:J$1),K$1)</f>
        <v>0005</v>
      </c>
      <c r="L148" s="14" t="str">
        <f>MID($C148,SUM($C$1:K$1),L$1)</f>
        <v>000000000021000</v>
      </c>
      <c r="M148" s="53"/>
      <c r="N148" s="56" t="str">
        <f>IF(ISBLANK(M148),C148,D148&amp;F148&amp;G148&amp;H148&amp;I148&amp;J148&amp;TALIC[[#This Row],[ALIC]]&amp;TALIC[[#This Row],[IVA3]])</f>
        <v>001000010000000000000099999980000000000999999999990000000001000000005000000000021000</v>
      </c>
      <c r="O148" s="36">
        <f>TALIC[[#This Row],[IVA3]]/100</f>
        <v>210</v>
      </c>
      <c r="P148" s="36">
        <f>VALUE(TALIC[[#This Row],[GRAV]])/100</f>
        <v>1000</v>
      </c>
      <c r="Q148" s="37">
        <f>+TALIC[[#This Row],[*IVA]]/TALIC[[#This Row],[G]]</f>
        <v>0.21</v>
      </c>
    </row>
    <row r="149" spans="1:17" x14ac:dyDescent="0.2">
      <c r="A149" s="50">
        <v>146</v>
      </c>
      <c r="B14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49" s="42" t="s">
        <v>1529</v>
      </c>
      <c r="D149" s="14" t="str">
        <f>MID($C149,SUM($C$1:C$1),D$1)</f>
        <v>001</v>
      </c>
      <c r="E149" s="25" t="str">
        <f>VLOOKUP(TALIC[[#This Row],[TIPO2]],TIPOFACT[],3,0)</f>
        <v>FC A</v>
      </c>
      <c r="F149" s="14" t="str">
        <f>MID($C149,SUM($C$1:D$1),F$1)</f>
        <v>00001</v>
      </c>
      <c r="G149" s="14" t="str">
        <f>MID($C149,SUM($C$1:F$1),G$1)</f>
        <v>00000000000000999999</v>
      </c>
      <c r="H149" s="14" t="str">
        <f>MID($C149,SUM($C$1:G$1),H$1)</f>
        <v>80</v>
      </c>
      <c r="I149" s="14" t="str">
        <f>MID($C149,SUM($C$1:H$1),I$1)</f>
        <v>00000000099999999999</v>
      </c>
      <c r="J149" s="14" t="str">
        <f>MID($C149,SUM($C$1:I$1),J$1)</f>
        <v>000000000100000</v>
      </c>
      <c r="K149" s="14" t="str">
        <f>MID($C149,SUM($C$1:J$1),K$1)</f>
        <v>0005</v>
      </c>
      <c r="L149" s="14" t="str">
        <f>MID($C149,SUM($C$1:K$1),L$1)</f>
        <v>000000000021000</v>
      </c>
      <c r="M149" s="53"/>
      <c r="N149" s="56" t="str">
        <f>IF(ISBLANK(M149),C149,D149&amp;F149&amp;G149&amp;H149&amp;I149&amp;J149&amp;TALIC[[#This Row],[ALIC]]&amp;TALIC[[#This Row],[IVA3]])</f>
        <v>001000010000000000000099999980000000000999999999990000000001000000005000000000021000</v>
      </c>
      <c r="O149" s="36">
        <f>TALIC[[#This Row],[IVA3]]/100</f>
        <v>210</v>
      </c>
      <c r="P149" s="36">
        <f>VALUE(TALIC[[#This Row],[GRAV]])/100</f>
        <v>1000</v>
      </c>
      <c r="Q149" s="37">
        <f>+TALIC[[#This Row],[*IVA]]/TALIC[[#This Row],[G]]</f>
        <v>0.21</v>
      </c>
    </row>
    <row r="150" spans="1:17" x14ac:dyDescent="0.2">
      <c r="A150" s="50">
        <v>147</v>
      </c>
      <c r="B15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50" s="42" t="s">
        <v>1529</v>
      </c>
      <c r="D150" s="14" t="str">
        <f>MID($C150,SUM($C$1:C$1),D$1)</f>
        <v>001</v>
      </c>
      <c r="E150" s="25" t="str">
        <f>VLOOKUP(TALIC[[#This Row],[TIPO2]],TIPOFACT[],3,0)</f>
        <v>FC A</v>
      </c>
      <c r="F150" s="14" t="str">
        <f>MID($C150,SUM($C$1:D$1),F$1)</f>
        <v>00001</v>
      </c>
      <c r="G150" s="14" t="str">
        <f>MID($C150,SUM($C$1:F$1),G$1)</f>
        <v>00000000000000999999</v>
      </c>
      <c r="H150" s="14" t="str">
        <f>MID($C150,SUM($C$1:G$1),H$1)</f>
        <v>80</v>
      </c>
      <c r="I150" s="14" t="str">
        <f>MID($C150,SUM($C$1:H$1),I$1)</f>
        <v>00000000099999999999</v>
      </c>
      <c r="J150" s="14" t="str">
        <f>MID($C150,SUM($C$1:I$1),J$1)</f>
        <v>000000000100000</v>
      </c>
      <c r="K150" s="14" t="str">
        <f>MID($C150,SUM($C$1:J$1),K$1)</f>
        <v>0005</v>
      </c>
      <c r="L150" s="14" t="str">
        <f>MID($C150,SUM($C$1:K$1),L$1)</f>
        <v>000000000021000</v>
      </c>
      <c r="M150" s="53"/>
      <c r="N150" s="56" t="str">
        <f>IF(ISBLANK(M150),C150,D150&amp;F150&amp;G150&amp;H150&amp;I150&amp;J150&amp;TALIC[[#This Row],[ALIC]]&amp;TALIC[[#This Row],[IVA3]])</f>
        <v>001000010000000000000099999980000000000999999999990000000001000000005000000000021000</v>
      </c>
      <c r="O150" s="36">
        <f>TALIC[[#This Row],[IVA3]]/100</f>
        <v>210</v>
      </c>
      <c r="P150" s="36">
        <f>VALUE(TALIC[[#This Row],[GRAV]])/100</f>
        <v>1000</v>
      </c>
      <c r="Q150" s="37">
        <f>+TALIC[[#This Row],[*IVA]]/TALIC[[#This Row],[G]]</f>
        <v>0.21</v>
      </c>
    </row>
    <row r="151" spans="1:17" x14ac:dyDescent="0.2">
      <c r="A151" s="50">
        <v>148</v>
      </c>
      <c r="B15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51" s="42" t="s">
        <v>1529</v>
      </c>
      <c r="D151" s="14" t="str">
        <f>MID($C151,SUM($C$1:C$1),D$1)</f>
        <v>001</v>
      </c>
      <c r="E151" s="25" t="str">
        <f>VLOOKUP(TALIC[[#This Row],[TIPO2]],TIPOFACT[],3,0)</f>
        <v>FC A</v>
      </c>
      <c r="F151" s="14" t="str">
        <f>MID($C151,SUM($C$1:D$1),F$1)</f>
        <v>00001</v>
      </c>
      <c r="G151" s="14" t="str">
        <f>MID($C151,SUM($C$1:F$1),G$1)</f>
        <v>00000000000000999999</v>
      </c>
      <c r="H151" s="14" t="str">
        <f>MID($C151,SUM($C$1:G$1),H$1)</f>
        <v>80</v>
      </c>
      <c r="I151" s="14" t="str">
        <f>MID($C151,SUM($C$1:H$1),I$1)</f>
        <v>00000000099999999999</v>
      </c>
      <c r="J151" s="14" t="str">
        <f>MID($C151,SUM($C$1:I$1),J$1)</f>
        <v>000000000100000</v>
      </c>
      <c r="K151" s="14" t="str">
        <f>MID($C151,SUM($C$1:J$1),K$1)</f>
        <v>0005</v>
      </c>
      <c r="L151" s="14" t="str">
        <f>MID($C151,SUM($C$1:K$1),L$1)</f>
        <v>000000000021000</v>
      </c>
      <c r="M151" s="53"/>
      <c r="N151" s="56" t="str">
        <f>IF(ISBLANK(M151),C151,D151&amp;F151&amp;G151&amp;H151&amp;I151&amp;J151&amp;TALIC[[#This Row],[ALIC]]&amp;TALIC[[#This Row],[IVA3]])</f>
        <v>001000010000000000000099999980000000000999999999990000000001000000005000000000021000</v>
      </c>
      <c r="O151" s="36">
        <f>TALIC[[#This Row],[IVA3]]/100</f>
        <v>210</v>
      </c>
      <c r="P151" s="36">
        <f>VALUE(TALIC[[#This Row],[GRAV]])/100</f>
        <v>1000</v>
      </c>
      <c r="Q151" s="37">
        <f>+TALIC[[#This Row],[*IVA]]/TALIC[[#This Row],[G]]</f>
        <v>0.21</v>
      </c>
    </row>
    <row r="152" spans="1:17" x14ac:dyDescent="0.2">
      <c r="A152" s="50">
        <v>149</v>
      </c>
      <c r="B15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52" s="42" t="s">
        <v>1529</v>
      </c>
      <c r="D152" s="14" t="str">
        <f>MID($C152,SUM($C$1:C$1),D$1)</f>
        <v>001</v>
      </c>
      <c r="E152" s="25" t="str">
        <f>VLOOKUP(TALIC[[#This Row],[TIPO2]],TIPOFACT[],3,0)</f>
        <v>FC A</v>
      </c>
      <c r="F152" s="14" t="str">
        <f>MID($C152,SUM($C$1:D$1),F$1)</f>
        <v>00001</v>
      </c>
      <c r="G152" s="14" t="str">
        <f>MID($C152,SUM($C$1:F$1),G$1)</f>
        <v>00000000000000999999</v>
      </c>
      <c r="H152" s="14" t="str">
        <f>MID($C152,SUM($C$1:G$1),H$1)</f>
        <v>80</v>
      </c>
      <c r="I152" s="14" t="str">
        <f>MID($C152,SUM($C$1:H$1),I$1)</f>
        <v>00000000099999999999</v>
      </c>
      <c r="J152" s="14" t="str">
        <f>MID($C152,SUM($C$1:I$1),J$1)</f>
        <v>000000000100000</v>
      </c>
      <c r="K152" s="14" t="str">
        <f>MID($C152,SUM($C$1:J$1),K$1)</f>
        <v>0005</v>
      </c>
      <c r="L152" s="14" t="str">
        <f>MID($C152,SUM($C$1:K$1),L$1)</f>
        <v>000000000021000</v>
      </c>
      <c r="M152" s="53"/>
      <c r="N152" s="56" t="str">
        <f>IF(ISBLANK(M152),C152,D152&amp;F152&amp;G152&amp;H152&amp;I152&amp;J152&amp;TALIC[[#This Row],[ALIC]]&amp;TALIC[[#This Row],[IVA3]])</f>
        <v>001000010000000000000099999980000000000999999999990000000001000000005000000000021000</v>
      </c>
      <c r="O152" s="36">
        <f>TALIC[[#This Row],[IVA3]]/100</f>
        <v>210</v>
      </c>
      <c r="P152" s="36">
        <f>VALUE(TALIC[[#This Row],[GRAV]])/100</f>
        <v>1000</v>
      </c>
      <c r="Q152" s="37">
        <f>+TALIC[[#This Row],[*IVA]]/TALIC[[#This Row],[G]]</f>
        <v>0.21</v>
      </c>
    </row>
    <row r="153" spans="1:17" x14ac:dyDescent="0.2">
      <c r="A153" s="50">
        <v>150</v>
      </c>
      <c r="B15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53" s="42" t="s">
        <v>1529</v>
      </c>
      <c r="D153" s="14" t="str">
        <f>MID($C153,SUM($C$1:C$1),D$1)</f>
        <v>001</v>
      </c>
      <c r="E153" s="25" t="str">
        <f>VLOOKUP(TALIC[[#This Row],[TIPO2]],TIPOFACT[],3,0)</f>
        <v>FC A</v>
      </c>
      <c r="F153" s="14" t="str">
        <f>MID($C153,SUM($C$1:D$1),F$1)</f>
        <v>00001</v>
      </c>
      <c r="G153" s="14" t="str">
        <f>MID($C153,SUM($C$1:F$1),G$1)</f>
        <v>00000000000000999999</v>
      </c>
      <c r="H153" s="14" t="str">
        <f>MID($C153,SUM($C$1:G$1),H$1)</f>
        <v>80</v>
      </c>
      <c r="I153" s="14" t="str">
        <f>MID($C153,SUM($C$1:H$1),I$1)</f>
        <v>00000000099999999999</v>
      </c>
      <c r="J153" s="14" t="str">
        <f>MID($C153,SUM($C$1:I$1),J$1)</f>
        <v>000000000100000</v>
      </c>
      <c r="K153" s="14" t="str">
        <f>MID($C153,SUM($C$1:J$1),K$1)</f>
        <v>0005</v>
      </c>
      <c r="L153" s="14" t="str">
        <f>MID($C153,SUM($C$1:K$1),L$1)</f>
        <v>000000000021000</v>
      </c>
      <c r="M153" s="53"/>
      <c r="N153" s="56" t="str">
        <f>IF(ISBLANK(M153),C153,D153&amp;F153&amp;G153&amp;H153&amp;I153&amp;J153&amp;TALIC[[#This Row],[ALIC]]&amp;TALIC[[#This Row],[IVA3]])</f>
        <v>001000010000000000000099999980000000000999999999990000000001000000005000000000021000</v>
      </c>
      <c r="O153" s="36">
        <f>TALIC[[#This Row],[IVA3]]/100</f>
        <v>210</v>
      </c>
      <c r="P153" s="36">
        <f>VALUE(TALIC[[#This Row],[GRAV]])/100</f>
        <v>1000</v>
      </c>
      <c r="Q153" s="37">
        <f>+TALIC[[#This Row],[*IVA]]/TALIC[[#This Row],[G]]</f>
        <v>0.21</v>
      </c>
    </row>
    <row r="154" spans="1:17" x14ac:dyDescent="0.2">
      <c r="A154" s="50">
        <v>151</v>
      </c>
      <c r="B15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54" s="42" t="s">
        <v>1529</v>
      </c>
      <c r="D154" s="14" t="str">
        <f>MID($C154,SUM($C$1:C$1),D$1)</f>
        <v>001</v>
      </c>
      <c r="E154" s="25" t="str">
        <f>VLOOKUP(TALIC[[#This Row],[TIPO2]],TIPOFACT[],3,0)</f>
        <v>FC A</v>
      </c>
      <c r="F154" s="14" t="str">
        <f>MID($C154,SUM($C$1:D$1),F$1)</f>
        <v>00001</v>
      </c>
      <c r="G154" s="14" t="str">
        <f>MID($C154,SUM($C$1:F$1),G$1)</f>
        <v>00000000000000999999</v>
      </c>
      <c r="H154" s="14" t="str">
        <f>MID($C154,SUM($C$1:G$1),H$1)</f>
        <v>80</v>
      </c>
      <c r="I154" s="14" t="str">
        <f>MID($C154,SUM($C$1:H$1),I$1)</f>
        <v>00000000099999999999</v>
      </c>
      <c r="J154" s="14" t="str">
        <f>MID($C154,SUM($C$1:I$1),J$1)</f>
        <v>000000000100000</v>
      </c>
      <c r="K154" s="14" t="str">
        <f>MID($C154,SUM($C$1:J$1),K$1)</f>
        <v>0005</v>
      </c>
      <c r="L154" s="14" t="str">
        <f>MID($C154,SUM($C$1:K$1),L$1)</f>
        <v>000000000021000</v>
      </c>
      <c r="M154" s="53"/>
      <c r="N154" s="56" t="str">
        <f>IF(ISBLANK(M154),C154,D154&amp;F154&amp;G154&amp;H154&amp;I154&amp;J154&amp;TALIC[[#This Row],[ALIC]]&amp;TALIC[[#This Row],[IVA3]])</f>
        <v>001000010000000000000099999980000000000999999999990000000001000000005000000000021000</v>
      </c>
      <c r="O154" s="36">
        <f>TALIC[[#This Row],[IVA3]]/100</f>
        <v>210</v>
      </c>
      <c r="P154" s="36">
        <f>VALUE(TALIC[[#This Row],[GRAV]])/100</f>
        <v>1000</v>
      </c>
      <c r="Q154" s="37">
        <f>+TALIC[[#This Row],[*IVA]]/TALIC[[#This Row],[G]]</f>
        <v>0.21</v>
      </c>
    </row>
    <row r="155" spans="1:17" x14ac:dyDescent="0.2">
      <c r="A155" s="50">
        <v>152</v>
      </c>
      <c r="B15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55" s="42" t="s">
        <v>1529</v>
      </c>
      <c r="D155" s="14" t="str">
        <f>MID($C155,SUM($C$1:C$1),D$1)</f>
        <v>001</v>
      </c>
      <c r="E155" s="25" t="str">
        <f>VLOOKUP(TALIC[[#This Row],[TIPO2]],TIPOFACT[],3,0)</f>
        <v>FC A</v>
      </c>
      <c r="F155" s="14" t="str">
        <f>MID($C155,SUM($C$1:D$1),F$1)</f>
        <v>00001</v>
      </c>
      <c r="G155" s="14" t="str">
        <f>MID($C155,SUM($C$1:F$1),G$1)</f>
        <v>00000000000000999999</v>
      </c>
      <c r="H155" s="14" t="str">
        <f>MID($C155,SUM($C$1:G$1),H$1)</f>
        <v>80</v>
      </c>
      <c r="I155" s="14" t="str">
        <f>MID($C155,SUM($C$1:H$1),I$1)</f>
        <v>00000000099999999999</v>
      </c>
      <c r="J155" s="14" t="str">
        <f>MID($C155,SUM($C$1:I$1),J$1)</f>
        <v>000000000100000</v>
      </c>
      <c r="K155" s="14" t="str">
        <f>MID($C155,SUM($C$1:J$1),K$1)</f>
        <v>0005</v>
      </c>
      <c r="L155" s="14" t="str">
        <f>MID($C155,SUM($C$1:K$1),L$1)</f>
        <v>000000000021000</v>
      </c>
      <c r="M155" s="53"/>
      <c r="N155" s="56" t="str">
        <f>IF(ISBLANK(M155),C155,D155&amp;F155&amp;G155&amp;H155&amp;I155&amp;J155&amp;TALIC[[#This Row],[ALIC]]&amp;TALIC[[#This Row],[IVA3]])</f>
        <v>001000010000000000000099999980000000000999999999990000000001000000005000000000021000</v>
      </c>
      <c r="O155" s="36">
        <f>TALIC[[#This Row],[IVA3]]/100</f>
        <v>210</v>
      </c>
      <c r="P155" s="36">
        <f>VALUE(TALIC[[#This Row],[GRAV]])/100</f>
        <v>1000</v>
      </c>
      <c r="Q155" s="37">
        <f>+TALIC[[#This Row],[*IVA]]/TALIC[[#This Row],[G]]</f>
        <v>0.21</v>
      </c>
    </row>
    <row r="156" spans="1:17" x14ac:dyDescent="0.2">
      <c r="A156" s="50">
        <v>153</v>
      </c>
      <c r="B15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56" s="42" t="s">
        <v>1529</v>
      </c>
      <c r="D156" s="14" t="str">
        <f>MID($C156,SUM($C$1:C$1),D$1)</f>
        <v>001</v>
      </c>
      <c r="E156" s="25" t="str">
        <f>VLOOKUP(TALIC[[#This Row],[TIPO2]],TIPOFACT[],3,0)</f>
        <v>FC A</v>
      </c>
      <c r="F156" s="14" t="str">
        <f>MID($C156,SUM($C$1:D$1),F$1)</f>
        <v>00001</v>
      </c>
      <c r="G156" s="14" t="str">
        <f>MID($C156,SUM($C$1:F$1),G$1)</f>
        <v>00000000000000999999</v>
      </c>
      <c r="H156" s="14" t="str">
        <f>MID($C156,SUM($C$1:G$1),H$1)</f>
        <v>80</v>
      </c>
      <c r="I156" s="14" t="str">
        <f>MID($C156,SUM($C$1:H$1),I$1)</f>
        <v>00000000099999999999</v>
      </c>
      <c r="J156" s="14" t="str">
        <f>MID($C156,SUM($C$1:I$1),J$1)</f>
        <v>000000000100000</v>
      </c>
      <c r="K156" s="14" t="str">
        <f>MID($C156,SUM($C$1:J$1),K$1)</f>
        <v>0005</v>
      </c>
      <c r="L156" s="14" t="str">
        <f>MID($C156,SUM($C$1:K$1),L$1)</f>
        <v>000000000021000</v>
      </c>
      <c r="M156" s="53"/>
      <c r="N156" s="56" t="str">
        <f>IF(ISBLANK(M156),C156,D156&amp;F156&amp;G156&amp;H156&amp;I156&amp;J156&amp;TALIC[[#This Row],[ALIC]]&amp;TALIC[[#This Row],[IVA3]])</f>
        <v>001000010000000000000099999980000000000999999999990000000001000000005000000000021000</v>
      </c>
      <c r="O156" s="36">
        <f>TALIC[[#This Row],[IVA3]]/100</f>
        <v>210</v>
      </c>
      <c r="P156" s="36">
        <f>VALUE(TALIC[[#This Row],[GRAV]])/100</f>
        <v>1000</v>
      </c>
      <c r="Q156" s="37">
        <f>+TALIC[[#This Row],[*IVA]]/TALIC[[#This Row],[G]]</f>
        <v>0.21</v>
      </c>
    </row>
    <row r="157" spans="1:17" x14ac:dyDescent="0.2">
      <c r="A157" s="50">
        <v>154</v>
      </c>
      <c r="B15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57" s="42" t="s">
        <v>1529</v>
      </c>
      <c r="D157" s="14" t="str">
        <f>MID($C157,SUM($C$1:C$1),D$1)</f>
        <v>001</v>
      </c>
      <c r="E157" s="25" t="str">
        <f>VLOOKUP(TALIC[[#This Row],[TIPO2]],TIPOFACT[],3,0)</f>
        <v>FC A</v>
      </c>
      <c r="F157" s="14" t="str">
        <f>MID($C157,SUM($C$1:D$1),F$1)</f>
        <v>00001</v>
      </c>
      <c r="G157" s="14" t="str">
        <f>MID($C157,SUM($C$1:F$1),G$1)</f>
        <v>00000000000000999999</v>
      </c>
      <c r="H157" s="14" t="str">
        <f>MID($C157,SUM($C$1:G$1),H$1)</f>
        <v>80</v>
      </c>
      <c r="I157" s="14" t="str">
        <f>MID($C157,SUM($C$1:H$1),I$1)</f>
        <v>00000000099999999999</v>
      </c>
      <c r="J157" s="14" t="str">
        <f>MID($C157,SUM($C$1:I$1),J$1)</f>
        <v>000000000100000</v>
      </c>
      <c r="K157" s="14" t="str">
        <f>MID($C157,SUM($C$1:J$1),K$1)</f>
        <v>0005</v>
      </c>
      <c r="L157" s="14" t="str">
        <f>MID($C157,SUM($C$1:K$1),L$1)</f>
        <v>000000000021000</v>
      </c>
      <c r="M157" s="53"/>
      <c r="N157" s="56" t="str">
        <f>IF(ISBLANK(M157),C157,D157&amp;F157&amp;G157&amp;H157&amp;I157&amp;J157&amp;TALIC[[#This Row],[ALIC]]&amp;TALIC[[#This Row],[IVA3]])</f>
        <v>001000010000000000000099999980000000000999999999990000000001000000005000000000021000</v>
      </c>
      <c r="O157" s="36">
        <f>TALIC[[#This Row],[IVA3]]/100</f>
        <v>210</v>
      </c>
      <c r="P157" s="36">
        <f>VALUE(TALIC[[#This Row],[GRAV]])/100</f>
        <v>1000</v>
      </c>
      <c r="Q157" s="37">
        <f>+TALIC[[#This Row],[*IVA]]/TALIC[[#This Row],[G]]</f>
        <v>0.21</v>
      </c>
    </row>
    <row r="158" spans="1:17" x14ac:dyDescent="0.2">
      <c r="A158" s="50">
        <v>155</v>
      </c>
      <c r="B15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58" s="42" t="s">
        <v>1529</v>
      </c>
      <c r="D158" s="14" t="str">
        <f>MID($C158,SUM($C$1:C$1),D$1)</f>
        <v>001</v>
      </c>
      <c r="E158" s="25" t="str">
        <f>VLOOKUP(TALIC[[#This Row],[TIPO2]],TIPOFACT[],3,0)</f>
        <v>FC A</v>
      </c>
      <c r="F158" s="14" t="str">
        <f>MID($C158,SUM($C$1:D$1),F$1)</f>
        <v>00001</v>
      </c>
      <c r="G158" s="14" t="str">
        <f>MID($C158,SUM($C$1:F$1),G$1)</f>
        <v>00000000000000999999</v>
      </c>
      <c r="H158" s="14" t="str">
        <f>MID($C158,SUM($C$1:G$1),H$1)</f>
        <v>80</v>
      </c>
      <c r="I158" s="14" t="str">
        <f>MID($C158,SUM($C$1:H$1),I$1)</f>
        <v>00000000099999999999</v>
      </c>
      <c r="J158" s="14" t="str">
        <f>MID($C158,SUM($C$1:I$1),J$1)</f>
        <v>000000000100000</v>
      </c>
      <c r="K158" s="14" t="str">
        <f>MID($C158,SUM($C$1:J$1),K$1)</f>
        <v>0005</v>
      </c>
      <c r="L158" s="14" t="str">
        <f>MID($C158,SUM($C$1:K$1),L$1)</f>
        <v>000000000021000</v>
      </c>
      <c r="M158" s="53"/>
      <c r="N158" s="56" t="str">
        <f>IF(ISBLANK(M158),C158,D158&amp;F158&amp;G158&amp;H158&amp;I158&amp;J158&amp;TALIC[[#This Row],[ALIC]]&amp;TALIC[[#This Row],[IVA3]])</f>
        <v>001000010000000000000099999980000000000999999999990000000001000000005000000000021000</v>
      </c>
      <c r="O158" s="36">
        <f>TALIC[[#This Row],[IVA3]]/100</f>
        <v>210</v>
      </c>
      <c r="P158" s="36">
        <f>VALUE(TALIC[[#This Row],[GRAV]])/100</f>
        <v>1000</v>
      </c>
      <c r="Q158" s="37">
        <f>+TALIC[[#This Row],[*IVA]]/TALIC[[#This Row],[G]]</f>
        <v>0.21</v>
      </c>
    </row>
    <row r="159" spans="1:17" x14ac:dyDescent="0.2">
      <c r="A159" s="50">
        <v>156</v>
      </c>
      <c r="B15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59" s="42" t="s">
        <v>1529</v>
      </c>
      <c r="D159" s="14" t="str">
        <f>MID($C159,SUM($C$1:C$1),D$1)</f>
        <v>001</v>
      </c>
      <c r="E159" s="25" t="str">
        <f>VLOOKUP(TALIC[[#This Row],[TIPO2]],TIPOFACT[],3,0)</f>
        <v>FC A</v>
      </c>
      <c r="F159" s="14" t="str">
        <f>MID($C159,SUM($C$1:D$1),F$1)</f>
        <v>00001</v>
      </c>
      <c r="G159" s="14" t="str">
        <f>MID($C159,SUM($C$1:F$1),G$1)</f>
        <v>00000000000000999999</v>
      </c>
      <c r="H159" s="14" t="str">
        <f>MID($C159,SUM($C$1:G$1),H$1)</f>
        <v>80</v>
      </c>
      <c r="I159" s="14" t="str">
        <f>MID($C159,SUM($C$1:H$1),I$1)</f>
        <v>00000000099999999999</v>
      </c>
      <c r="J159" s="14" t="str">
        <f>MID($C159,SUM($C$1:I$1),J$1)</f>
        <v>000000000100000</v>
      </c>
      <c r="K159" s="14" t="str">
        <f>MID($C159,SUM($C$1:J$1),K$1)</f>
        <v>0005</v>
      </c>
      <c r="L159" s="14" t="str">
        <f>MID($C159,SUM($C$1:K$1),L$1)</f>
        <v>000000000021000</v>
      </c>
      <c r="M159" s="53"/>
      <c r="N159" s="56" t="str">
        <f>IF(ISBLANK(M159),C159,D159&amp;F159&amp;G159&amp;H159&amp;I159&amp;J159&amp;TALIC[[#This Row],[ALIC]]&amp;TALIC[[#This Row],[IVA3]])</f>
        <v>001000010000000000000099999980000000000999999999990000000001000000005000000000021000</v>
      </c>
      <c r="O159" s="36">
        <f>TALIC[[#This Row],[IVA3]]/100</f>
        <v>210</v>
      </c>
      <c r="P159" s="36">
        <f>VALUE(TALIC[[#This Row],[GRAV]])/100</f>
        <v>1000</v>
      </c>
      <c r="Q159" s="37">
        <f>+TALIC[[#This Row],[*IVA]]/TALIC[[#This Row],[G]]</f>
        <v>0.21</v>
      </c>
    </row>
    <row r="160" spans="1:17" x14ac:dyDescent="0.2">
      <c r="A160" s="50">
        <v>157</v>
      </c>
      <c r="B16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60" s="42" t="s">
        <v>1529</v>
      </c>
      <c r="D160" s="14" t="str">
        <f>MID($C160,SUM($C$1:C$1),D$1)</f>
        <v>001</v>
      </c>
      <c r="E160" s="25" t="str">
        <f>VLOOKUP(TALIC[[#This Row],[TIPO2]],TIPOFACT[],3,0)</f>
        <v>FC A</v>
      </c>
      <c r="F160" s="14" t="str">
        <f>MID($C160,SUM($C$1:D$1),F$1)</f>
        <v>00001</v>
      </c>
      <c r="G160" s="14" t="str">
        <f>MID($C160,SUM($C$1:F$1),G$1)</f>
        <v>00000000000000999999</v>
      </c>
      <c r="H160" s="14" t="str">
        <f>MID($C160,SUM($C$1:G$1),H$1)</f>
        <v>80</v>
      </c>
      <c r="I160" s="14" t="str">
        <f>MID($C160,SUM($C$1:H$1),I$1)</f>
        <v>00000000099999999999</v>
      </c>
      <c r="J160" s="14" t="str">
        <f>MID($C160,SUM($C$1:I$1),J$1)</f>
        <v>000000000100000</v>
      </c>
      <c r="K160" s="14" t="str">
        <f>MID($C160,SUM($C$1:J$1),K$1)</f>
        <v>0005</v>
      </c>
      <c r="L160" s="14" t="str">
        <f>MID($C160,SUM($C$1:K$1),L$1)</f>
        <v>000000000021000</v>
      </c>
      <c r="M160" s="53"/>
      <c r="N160" s="56" t="str">
        <f>IF(ISBLANK(M160),C160,D160&amp;F160&amp;G160&amp;H160&amp;I160&amp;J160&amp;TALIC[[#This Row],[ALIC]]&amp;TALIC[[#This Row],[IVA3]])</f>
        <v>001000010000000000000099999980000000000999999999990000000001000000005000000000021000</v>
      </c>
      <c r="O160" s="36">
        <f>TALIC[[#This Row],[IVA3]]/100</f>
        <v>210</v>
      </c>
      <c r="P160" s="36">
        <f>VALUE(TALIC[[#This Row],[GRAV]])/100</f>
        <v>1000</v>
      </c>
      <c r="Q160" s="37">
        <f>+TALIC[[#This Row],[*IVA]]/TALIC[[#This Row],[G]]</f>
        <v>0.21</v>
      </c>
    </row>
    <row r="161" spans="1:17" x14ac:dyDescent="0.2">
      <c r="A161" s="50">
        <v>158</v>
      </c>
      <c r="B16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61" s="42" t="s">
        <v>1529</v>
      </c>
      <c r="D161" s="14" t="str">
        <f>MID($C161,SUM($C$1:C$1),D$1)</f>
        <v>001</v>
      </c>
      <c r="E161" s="25" t="str">
        <f>VLOOKUP(TALIC[[#This Row],[TIPO2]],TIPOFACT[],3,0)</f>
        <v>FC A</v>
      </c>
      <c r="F161" s="14" t="str">
        <f>MID($C161,SUM($C$1:D$1),F$1)</f>
        <v>00001</v>
      </c>
      <c r="G161" s="14" t="str">
        <f>MID($C161,SUM($C$1:F$1),G$1)</f>
        <v>00000000000000999999</v>
      </c>
      <c r="H161" s="14" t="str">
        <f>MID($C161,SUM($C$1:G$1),H$1)</f>
        <v>80</v>
      </c>
      <c r="I161" s="14" t="str">
        <f>MID($C161,SUM($C$1:H$1),I$1)</f>
        <v>00000000099999999999</v>
      </c>
      <c r="J161" s="14" t="str">
        <f>MID($C161,SUM($C$1:I$1),J$1)</f>
        <v>000000000100000</v>
      </c>
      <c r="K161" s="14" t="str">
        <f>MID($C161,SUM($C$1:J$1),K$1)</f>
        <v>0005</v>
      </c>
      <c r="L161" s="14" t="str">
        <f>MID($C161,SUM($C$1:K$1),L$1)</f>
        <v>000000000021000</v>
      </c>
      <c r="M161" s="53"/>
      <c r="N161" s="56" t="str">
        <f>IF(ISBLANK(M161),C161,D161&amp;F161&amp;G161&amp;H161&amp;I161&amp;J161&amp;TALIC[[#This Row],[ALIC]]&amp;TALIC[[#This Row],[IVA3]])</f>
        <v>001000010000000000000099999980000000000999999999990000000001000000005000000000021000</v>
      </c>
      <c r="O161" s="36">
        <f>TALIC[[#This Row],[IVA3]]/100</f>
        <v>210</v>
      </c>
      <c r="P161" s="36">
        <f>VALUE(TALIC[[#This Row],[GRAV]])/100</f>
        <v>1000</v>
      </c>
      <c r="Q161" s="37">
        <f>+TALIC[[#This Row],[*IVA]]/TALIC[[#This Row],[G]]</f>
        <v>0.21</v>
      </c>
    </row>
    <row r="162" spans="1:17" x14ac:dyDescent="0.2">
      <c r="A162" s="50">
        <v>159</v>
      </c>
      <c r="B16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62" s="42" t="s">
        <v>1529</v>
      </c>
      <c r="D162" s="14" t="str">
        <f>MID($C162,SUM($C$1:C$1),D$1)</f>
        <v>001</v>
      </c>
      <c r="E162" s="25" t="str">
        <f>VLOOKUP(TALIC[[#This Row],[TIPO2]],TIPOFACT[],3,0)</f>
        <v>FC A</v>
      </c>
      <c r="F162" s="14" t="str">
        <f>MID($C162,SUM($C$1:D$1),F$1)</f>
        <v>00001</v>
      </c>
      <c r="G162" s="14" t="str">
        <f>MID($C162,SUM($C$1:F$1),G$1)</f>
        <v>00000000000000999999</v>
      </c>
      <c r="H162" s="14" t="str">
        <f>MID($C162,SUM($C$1:G$1),H$1)</f>
        <v>80</v>
      </c>
      <c r="I162" s="14" t="str">
        <f>MID($C162,SUM($C$1:H$1),I$1)</f>
        <v>00000000099999999999</v>
      </c>
      <c r="J162" s="14" t="str">
        <f>MID($C162,SUM($C$1:I$1),J$1)</f>
        <v>000000000100000</v>
      </c>
      <c r="K162" s="14" t="str">
        <f>MID($C162,SUM($C$1:J$1),K$1)</f>
        <v>0005</v>
      </c>
      <c r="L162" s="14" t="str">
        <f>MID($C162,SUM($C$1:K$1),L$1)</f>
        <v>000000000021000</v>
      </c>
      <c r="M162" s="53"/>
      <c r="N162" s="56" t="str">
        <f>IF(ISBLANK(M162),C162,D162&amp;F162&amp;G162&amp;H162&amp;I162&amp;J162&amp;TALIC[[#This Row],[ALIC]]&amp;TALIC[[#This Row],[IVA3]])</f>
        <v>001000010000000000000099999980000000000999999999990000000001000000005000000000021000</v>
      </c>
      <c r="O162" s="36">
        <f>TALIC[[#This Row],[IVA3]]/100</f>
        <v>210</v>
      </c>
      <c r="P162" s="36">
        <f>VALUE(TALIC[[#This Row],[GRAV]])/100</f>
        <v>1000</v>
      </c>
      <c r="Q162" s="37">
        <f>+TALIC[[#This Row],[*IVA]]/TALIC[[#This Row],[G]]</f>
        <v>0.21</v>
      </c>
    </row>
    <row r="163" spans="1:17" x14ac:dyDescent="0.2">
      <c r="A163" s="50">
        <v>160</v>
      </c>
      <c r="B16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63" s="42" t="s">
        <v>1529</v>
      </c>
      <c r="D163" s="14" t="str">
        <f>MID($C163,SUM($C$1:C$1),D$1)</f>
        <v>001</v>
      </c>
      <c r="E163" s="25" t="str">
        <f>VLOOKUP(TALIC[[#This Row],[TIPO2]],TIPOFACT[],3,0)</f>
        <v>FC A</v>
      </c>
      <c r="F163" s="14" t="str">
        <f>MID($C163,SUM($C$1:D$1),F$1)</f>
        <v>00001</v>
      </c>
      <c r="G163" s="14" t="str">
        <f>MID($C163,SUM($C$1:F$1),G$1)</f>
        <v>00000000000000999999</v>
      </c>
      <c r="H163" s="14" t="str">
        <f>MID($C163,SUM($C$1:G$1),H$1)</f>
        <v>80</v>
      </c>
      <c r="I163" s="14" t="str">
        <f>MID($C163,SUM($C$1:H$1),I$1)</f>
        <v>00000000099999999999</v>
      </c>
      <c r="J163" s="14" t="str">
        <f>MID($C163,SUM($C$1:I$1),J$1)</f>
        <v>000000000100000</v>
      </c>
      <c r="K163" s="14" t="str">
        <f>MID($C163,SUM($C$1:J$1),K$1)</f>
        <v>0005</v>
      </c>
      <c r="L163" s="14" t="str">
        <f>MID($C163,SUM($C$1:K$1),L$1)</f>
        <v>000000000021000</v>
      </c>
      <c r="M163" s="53"/>
      <c r="N163" s="56" t="str">
        <f>IF(ISBLANK(M163),C163,D163&amp;F163&amp;G163&amp;H163&amp;I163&amp;J163&amp;TALIC[[#This Row],[ALIC]]&amp;TALIC[[#This Row],[IVA3]])</f>
        <v>001000010000000000000099999980000000000999999999990000000001000000005000000000021000</v>
      </c>
      <c r="O163" s="36">
        <f>TALIC[[#This Row],[IVA3]]/100</f>
        <v>210</v>
      </c>
      <c r="P163" s="36">
        <f>VALUE(TALIC[[#This Row],[GRAV]])/100</f>
        <v>1000</v>
      </c>
      <c r="Q163" s="37">
        <f>+TALIC[[#This Row],[*IVA]]/TALIC[[#This Row],[G]]</f>
        <v>0.21</v>
      </c>
    </row>
    <row r="164" spans="1:17" x14ac:dyDescent="0.2">
      <c r="A164" s="50">
        <v>161</v>
      </c>
      <c r="B16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64" s="42" t="s">
        <v>1529</v>
      </c>
      <c r="D164" s="14" t="str">
        <f>MID($C164,SUM($C$1:C$1),D$1)</f>
        <v>001</v>
      </c>
      <c r="E164" s="25" t="str">
        <f>VLOOKUP(TALIC[[#This Row],[TIPO2]],TIPOFACT[],3,0)</f>
        <v>FC A</v>
      </c>
      <c r="F164" s="14" t="str">
        <f>MID($C164,SUM($C$1:D$1),F$1)</f>
        <v>00001</v>
      </c>
      <c r="G164" s="14" t="str">
        <f>MID($C164,SUM($C$1:F$1),G$1)</f>
        <v>00000000000000999999</v>
      </c>
      <c r="H164" s="14" t="str">
        <f>MID($C164,SUM($C$1:G$1),H$1)</f>
        <v>80</v>
      </c>
      <c r="I164" s="14" t="str">
        <f>MID($C164,SUM($C$1:H$1),I$1)</f>
        <v>00000000099999999999</v>
      </c>
      <c r="J164" s="14" t="str">
        <f>MID($C164,SUM($C$1:I$1),J$1)</f>
        <v>000000000100000</v>
      </c>
      <c r="K164" s="14" t="str">
        <f>MID($C164,SUM($C$1:J$1),K$1)</f>
        <v>0005</v>
      </c>
      <c r="L164" s="14" t="str">
        <f>MID($C164,SUM($C$1:K$1),L$1)</f>
        <v>000000000021000</v>
      </c>
      <c r="M164" s="53"/>
      <c r="N164" s="56" t="str">
        <f>IF(ISBLANK(M164),C164,D164&amp;F164&amp;G164&amp;H164&amp;I164&amp;J164&amp;TALIC[[#This Row],[ALIC]]&amp;TALIC[[#This Row],[IVA3]])</f>
        <v>001000010000000000000099999980000000000999999999990000000001000000005000000000021000</v>
      </c>
      <c r="O164" s="36">
        <f>TALIC[[#This Row],[IVA3]]/100</f>
        <v>210</v>
      </c>
      <c r="P164" s="36">
        <f>VALUE(TALIC[[#This Row],[GRAV]])/100</f>
        <v>1000</v>
      </c>
      <c r="Q164" s="37">
        <f>+TALIC[[#This Row],[*IVA]]/TALIC[[#This Row],[G]]</f>
        <v>0.21</v>
      </c>
    </row>
    <row r="165" spans="1:17" x14ac:dyDescent="0.2">
      <c r="A165" s="50">
        <v>162</v>
      </c>
      <c r="B16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65" s="42" t="s">
        <v>1529</v>
      </c>
      <c r="D165" s="14" t="str">
        <f>MID($C165,SUM($C$1:C$1),D$1)</f>
        <v>001</v>
      </c>
      <c r="E165" s="25" t="str">
        <f>VLOOKUP(TALIC[[#This Row],[TIPO2]],TIPOFACT[],3,0)</f>
        <v>FC A</v>
      </c>
      <c r="F165" s="14" t="str">
        <f>MID($C165,SUM($C$1:D$1),F$1)</f>
        <v>00001</v>
      </c>
      <c r="G165" s="14" t="str">
        <f>MID($C165,SUM($C$1:F$1),G$1)</f>
        <v>00000000000000999999</v>
      </c>
      <c r="H165" s="14" t="str">
        <f>MID($C165,SUM($C$1:G$1),H$1)</f>
        <v>80</v>
      </c>
      <c r="I165" s="14" t="str">
        <f>MID($C165,SUM($C$1:H$1),I$1)</f>
        <v>00000000099999999999</v>
      </c>
      <c r="J165" s="14" t="str">
        <f>MID($C165,SUM($C$1:I$1),J$1)</f>
        <v>000000000100000</v>
      </c>
      <c r="K165" s="14" t="str">
        <f>MID($C165,SUM($C$1:J$1),K$1)</f>
        <v>0005</v>
      </c>
      <c r="L165" s="14" t="str">
        <f>MID($C165,SUM($C$1:K$1),L$1)</f>
        <v>000000000021000</v>
      </c>
      <c r="M165" s="53"/>
      <c r="N165" s="56" t="str">
        <f>IF(ISBLANK(M165),C165,D165&amp;F165&amp;G165&amp;H165&amp;I165&amp;J165&amp;TALIC[[#This Row],[ALIC]]&amp;TALIC[[#This Row],[IVA3]])</f>
        <v>001000010000000000000099999980000000000999999999990000000001000000005000000000021000</v>
      </c>
      <c r="O165" s="36">
        <f>TALIC[[#This Row],[IVA3]]/100</f>
        <v>210</v>
      </c>
      <c r="P165" s="36">
        <f>VALUE(TALIC[[#This Row],[GRAV]])/100</f>
        <v>1000</v>
      </c>
      <c r="Q165" s="37">
        <f>+TALIC[[#This Row],[*IVA]]/TALIC[[#This Row],[G]]</f>
        <v>0.21</v>
      </c>
    </row>
    <row r="166" spans="1:17" x14ac:dyDescent="0.2">
      <c r="A166" s="50">
        <v>163</v>
      </c>
      <c r="B16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66" s="42" t="s">
        <v>1529</v>
      </c>
      <c r="D166" s="14" t="str">
        <f>MID($C166,SUM($C$1:C$1),D$1)</f>
        <v>001</v>
      </c>
      <c r="E166" s="25" t="str">
        <f>VLOOKUP(TALIC[[#This Row],[TIPO2]],TIPOFACT[],3,0)</f>
        <v>FC A</v>
      </c>
      <c r="F166" s="14" t="str">
        <f>MID($C166,SUM($C$1:D$1),F$1)</f>
        <v>00001</v>
      </c>
      <c r="G166" s="14" t="str">
        <f>MID($C166,SUM($C$1:F$1),G$1)</f>
        <v>00000000000000999999</v>
      </c>
      <c r="H166" s="14" t="str">
        <f>MID($C166,SUM($C$1:G$1),H$1)</f>
        <v>80</v>
      </c>
      <c r="I166" s="14" t="str">
        <f>MID($C166,SUM($C$1:H$1),I$1)</f>
        <v>00000000099999999999</v>
      </c>
      <c r="J166" s="14" t="str">
        <f>MID($C166,SUM($C$1:I$1),J$1)</f>
        <v>000000000100000</v>
      </c>
      <c r="K166" s="14" t="str">
        <f>MID($C166,SUM($C$1:J$1),K$1)</f>
        <v>0005</v>
      </c>
      <c r="L166" s="14" t="str">
        <f>MID($C166,SUM($C$1:K$1),L$1)</f>
        <v>000000000021000</v>
      </c>
      <c r="M166" s="53"/>
      <c r="N166" s="56" t="str">
        <f>IF(ISBLANK(M166),C166,D166&amp;F166&amp;G166&amp;H166&amp;I166&amp;J166&amp;TALIC[[#This Row],[ALIC]]&amp;TALIC[[#This Row],[IVA3]])</f>
        <v>001000010000000000000099999980000000000999999999990000000001000000005000000000021000</v>
      </c>
      <c r="O166" s="36">
        <f>TALIC[[#This Row],[IVA3]]/100</f>
        <v>210</v>
      </c>
      <c r="P166" s="36">
        <f>VALUE(TALIC[[#This Row],[GRAV]])/100</f>
        <v>1000</v>
      </c>
      <c r="Q166" s="37">
        <f>+TALIC[[#This Row],[*IVA]]/TALIC[[#This Row],[G]]</f>
        <v>0.21</v>
      </c>
    </row>
    <row r="167" spans="1:17" x14ac:dyDescent="0.2">
      <c r="A167" s="50">
        <v>164</v>
      </c>
      <c r="B16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67" s="42" t="s">
        <v>1529</v>
      </c>
      <c r="D167" s="14" t="str">
        <f>MID($C167,SUM($C$1:C$1),D$1)</f>
        <v>001</v>
      </c>
      <c r="E167" s="25" t="str">
        <f>VLOOKUP(TALIC[[#This Row],[TIPO2]],TIPOFACT[],3,0)</f>
        <v>FC A</v>
      </c>
      <c r="F167" s="14" t="str">
        <f>MID($C167,SUM($C$1:D$1),F$1)</f>
        <v>00001</v>
      </c>
      <c r="G167" s="14" t="str">
        <f>MID($C167,SUM($C$1:F$1),G$1)</f>
        <v>00000000000000999999</v>
      </c>
      <c r="H167" s="14" t="str">
        <f>MID($C167,SUM($C$1:G$1),H$1)</f>
        <v>80</v>
      </c>
      <c r="I167" s="14" t="str">
        <f>MID($C167,SUM($C$1:H$1),I$1)</f>
        <v>00000000099999999999</v>
      </c>
      <c r="J167" s="14" t="str">
        <f>MID($C167,SUM($C$1:I$1),J$1)</f>
        <v>000000000100000</v>
      </c>
      <c r="K167" s="14" t="str">
        <f>MID($C167,SUM($C$1:J$1),K$1)</f>
        <v>0005</v>
      </c>
      <c r="L167" s="14" t="str">
        <f>MID($C167,SUM($C$1:K$1),L$1)</f>
        <v>000000000021000</v>
      </c>
      <c r="M167" s="53"/>
      <c r="N167" s="56" t="str">
        <f>IF(ISBLANK(M167),C167,D167&amp;F167&amp;G167&amp;H167&amp;I167&amp;J167&amp;TALIC[[#This Row],[ALIC]]&amp;TALIC[[#This Row],[IVA3]])</f>
        <v>001000010000000000000099999980000000000999999999990000000001000000005000000000021000</v>
      </c>
      <c r="O167" s="36">
        <f>TALIC[[#This Row],[IVA3]]/100</f>
        <v>210</v>
      </c>
      <c r="P167" s="36">
        <f>VALUE(TALIC[[#This Row],[GRAV]])/100</f>
        <v>1000</v>
      </c>
      <c r="Q167" s="37">
        <f>+TALIC[[#This Row],[*IVA]]/TALIC[[#This Row],[G]]</f>
        <v>0.21</v>
      </c>
    </row>
    <row r="168" spans="1:17" x14ac:dyDescent="0.2">
      <c r="A168" s="50">
        <v>165</v>
      </c>
      <c r="B16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68" s="42" t="s">
        <v>1529</v>
      </c>
      <c r="D168" s="14" t="str">
        <f>MID($C168,SUM($C$1:C$1),D$1)</f>
        <v>001</v>
      </c>
      <c r="E168" s="25" t="str">
        <f>VLOOKUP(TALIC[[#This Row],[TIPO2]],TIPOFACT[],3,0)</f>
        <v>FC A</v>
      </c>
      <c r="F168" s="14" t="str">
        <f>MID($C168,SUM($C$1:D$1),F$1)</f>
        <v>00001</v>
      </c>
      <c r="G168" s="14" t="str">
        <f>MID($C168,SUM($C$1:F$1),G$1)</f>
        <v>00000000000000999999</v>
      </c>
      <c r="H168" s="14" t="str">
        <f>MID($C168,SUM($C$1:G$1),H$1)</f>
        <v>80</v>
      </c>
      <c r="I168" s="14" t="str">
        <f>MID($C168,SUM($C$1:H$1),I$1)</f>
        <v>00000000099999999999</v>
      </c>
      <c r="J168" s="14" t="str">
        <f>MID($C168,SUM($C$1:I$1),J$1)</f>
        <v>000000000100000</v>
      </c>
      <c r="K168" s="14" t="str">
        <f>MID($C168,SUM($C$1:J$1),K$1)</f>
        <v>0005</v>
      </c>
      <c r="L168" s="14" t="str">
        <f>MID($C168,SUM($C$1:K$1),L$1)</f>
        <v>000000000021000</v>
      </c>
      <c r="M168" s="53"/>
      <c r="N168" s="56" t="str">
        <f>IF(ISBLANK(M168),C168,D168&amp;F168&amp;G168&amp;H168&amp;I168&amp;J168&amp;TALIC[[#This Row],[ALIC]]&amp;TALIC[[#This Row],[IVA3]])</f>
        <v>001000010000000000000099999980000000000999999999990000000001000000005000000000021000</v>
      </c>
      <c r="O168" s="36">
        <f>TALIC[[#This Row],[IVA3]]/100</f>
        <v>210</v>
      </c>
      <c r="P168" s="36">
        <f>VALUE(TALIC[[#This Row],[GRAV]])/100</f>
        <v>1000</v>
      </c>
      <c r="Q168" s="37">
        <f>+TALIC[[#This Row],[*IVA]]/TALIC[[#This Row],[G]]</f>
        <v>0.21</v>
      </c>
    </row>
    <row r="169" spans="1:17" x14ac:dyDescent="0.2">
      <c r="A169" s="50">
        <v>166</v>
      </c>
      <c r="B16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69" s="42" t="s">
        <v>1529</v>
      </c>
      <c r="D169" s="14" t="str">
        <f>MID($C169,SUM($C$1:C$1),D$1)</f>
        <v>001</v>
      </c>
      <c r="E169" s="25" t="str">
        <f>VLOOKUP(TALIC[[#This Row],[TIPO2]],TIPOFACT[],3,0)</f>
        <v>FC A</v>
      </c>
      <c r="F169" s="14" t="str">
        <f>MID($C169,SUM($C$1:D$1),F$1)</f>
        <v>00001</v>
      </c>
      <c r="G169" s="14" t="str">
        <f>MID($C169,SUM($C$1:F$1),G$1)</f>
        <v>00000000000000999999</v>
      </c>
      <c r="H169" s="14" t="str">
        <f>MID($C169,SUM($C$1:G$1),H$1)</f>
        <v>80</v>
      </c>
      <c r="I169" s="14" t="str">
        <f>MID($C169,SUM($C$1:H$1),I$1)</f>
        <v>00000000099999999999</v>
      </c>
      <c r="J169" s="14" t="str">
        <f>MID($C169,SUM($C$1:I$1),J$1)</f>
        <v>000000000100000</v>
      </c>
      <c r="K169" s="14" t="str">
        <f>MID($C169,SUM($C$1:J$1),K$1)</f>
        <v>0005</v>
      </c>
      <c r="L169" s="14" t="str">
        <f>MID($C169,SUM($C$1:K$1),L$1)</f>
        <v>000000000021000</v>
      </c>
      <c r="M169" s="53"/>
      <c r="N169" s="56" t="str">
        <f>IF(ISBLANK(M169),C169,D169&amp;F169&amp;G169&amp;H169&amp;I169&amp;J169&amp;TALIC[[#This Row],[ALIC]]&amp;TALIC[[#This Row],[IVA3]])</f>
        <v>001000010000000000000099999980000000000999999999990000000001000000005000000000021000</v>
      </c>
      <c r="O169" s="36">
        <f>TALIC[[#This Row],[IVA3]]/100</f>
        <v>210</v>
      </c>
      <c r="P169" s="36">
        <f>VALUE(TALIC[[#This Row],[GRAV]])/100</f>
        <v>1000</v>
      </c>
      <c r="Q169" s="37">
        <f>+TALIC[[#This Row],[*IVA]]/TALIC[[#This Row],[G]]</f>
        <v>0.21</v>
      </c>
    </row>
    <row r="170" spans="1:17" x14ac:dyDescent="0.2">
      <c r="A170" s="50">
        <v>167</v>
      </c>
      <c r="B17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70" s="42" t="s">
        <v>1529</v>
      </c>
      <c r="D170" s="14" t="str">
        <f>MID($C170,SUM($C$1:C$1),D$1)</f>
        <v>001</v>
      </c>
      <c r="E170" s="25" t="str">
        <f>VLOOKUP(TALIC[[#This Row],[TIPO2]],TIPOFACT[],3,0)</f>
        <v>FC A</v>
      </c>
      <c r="F170" s="14" t="str">
        <f>MID($C170,SUM($C$1:D$1),F$1)</f>
        <v>00001</v>
      </c>
      <c r="G170" s="14" t="str">
        <f>MID($C170,SUM($C$1:F$1),G$1)</f>
        <v>00000000000000999999</v>
      </c>
      <c r="H170" s="14" t="str">
        <f>MID($C170,SUM($C$1:G$1),H$1)</f>
        <v>80</v>
      </c>
      <c r="I170" s="14" t="str">
        <f>MID($C170,SUM($C$1:H$1),I$1)</f>
        <v>00000000099999999999</v>
      </c>
      <c r="J170" s="14" t="str">
        <f>MID($C170,SUM($C$1:I$1),J$1)</f>
        <v>000000000100000</v>
      </c>
      <c r="K170" s="14" t="str">
        <f>MID($C170,SUM($C$1:J$1),K$1)</f>
        <v>0005</v>
      </c>
      <c r="L170" s="14" t="str">
        <f>MID($C170,SUM($C$1:K$1),L$1)</f>
        <v>000000000021000</v>
      </c>
      <c r="M170" s="53"/>
      <c r="N170" s="56" t="str">
        <f>IF(ISBLANK(M170),C170,D170&amp;F170&amp;G170&amp;H170&amp;I170&amp;J170&amp;TALIC[[#This Row],[ALIC]]&amp;TALIC[[#This Row],[IVA3]])</f>
        <v>001000010000000000000099999980000000000999999999990000000001000000005000000000021000</v>
      </c>
      <c r="O170" s="36">
        <f>TALIC[[#This Row],[IVA3]]/100</f>
        <v>210</v>
      </c>
      <c r="P170" s="36">
        <f>VALUE(TALIC[[#This Row],[GRAV]])/100</f>
        <v>1000</v>
      </c>
      <c r="Q170" s="37">
        <f>+TALIC[[#This Row],[*IVA]]/TALIC[[#This Row],[G]]</f>
        <v>0.21</v>
      </c>
    </row>
    <row r="171" spans="1:17" x14ac:dyDescent="0.2">
      <c r="A171" s="50">
        <v>168</v>
      </c>
      <c r="B17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71" s="42" t="s">
        <v>1529</v>
      </c>
      <c r="D171" s="14" t="str">
        <f>MID($C171,SUM($C$1:C$1),D$1)</f>
        <v>001</v>
      </c>
      <c r="E171" s="25" t="str">
        <f>VLOOKUP(TALIC[[#This Row],[TIPO2]],TIPOFACT[],3,0)</f>
        <v>FC A</v>
      </c>
      <c r="F171" s="14" t="str">
        <f>MID($C171,SUM($C$1:D$1),F$1)</f>
        <v>00001</v>
      </c>
      <c r="G171" s="14" t="str">
        <f>MID($C171,SUM($C$1:F$1),G$1)</f>
        <v>00000000000000999999</v>
      </c>
      <c r="H171" s="14" t="str">
        <f>MID($C171,SUM($C$1:G$1),H$1)</f>
        <v>80</v>
      </c>
      <c r="I171" s="14" t="str">
        <f>MID($C171,SUM($C$1:H$1),I$1)</f>
        <v>00000000099999999999</v>
      </c>
      <c r="J171" s="14" t="str">
        <f>MID($C171,SUM($C$1:I$1),J$1)</f>
        <v>000000000100000</v>
      </c>
      <c r="K171" s="14" t="str">
        <f>MID($C171,SUM($C$1:J$1),K$1)</f>
        <v>0005</v>
      </c>
      <c r="L171" s="14" t="str">
        <f>MID($C171,SUM($C$1:K$1),L$1)</f>
        <v>000000000021000</v>
      </c>
      <c r="M171" s="53"/>
      <c r="N171" s="56" t="str">
        <f>IF(ISBLANK(M171),C171,D171&amp;F171&amp;G171&amp;H171&amp;I171&amp;J171&amp;TALIC[[#This Row],[ALIC]]&amp;TALIC[[#This Row],[IVA3]])</f>
        <v>001000010000000000000099999980000000000999999999990000000001000000005000000000021000</v>
      </c>
      <c r="O171" s="36">
        <f>TALIC[[#This Row],[IVA3]]/100</f>
        <v>210</v>
      </c>
      <c r="P171" s="36">
        <f>VALUE(TALIC[[#This Row],[GRAV]])/100</f>
        <v>1000</v>
      </c>
      <c r="Q171" s="37">
        <f>+TALIC[[#This Row],[*IVA]]/TALIC[[#This Row],[G]]</f>
        <v>0.21</v>
      </c>
    </row>
    <row r="172" spans="1:17" x14ac:dyDescent="0.2">
      <c r="A172" s="50">
        <v>169</v>
      </c>
      <c r="B17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72" s="42" t="s">
        <v>1529</v>
      </c>
      <c r="D172" s="14" t="str">
        <f>MID($C172,SUM($C$1:C$1),D$1)</f>
        <v>001</v>
      </c>
      <c r="E172" s="25" t="str">
        <f>VLOOKUP(TALIC[[#This Row],[TIPO2]],TIPOFACT[],3,0)</f>
        <v>FC A</v>
      </c>
      <c r="F172" s="14" t="str">
        <f>MID($C172,SUM($C$1:D$1),F$1)</f>
        <v>00001</v>
      </c>
      <c r="G172" s="14" t="str">
        <f>MID($C172,SUM($C$1:F$1),G$1)</f>
        <v>00000000000000999999</v>
      </c>
      <c r="H172" s="14" t="str">
        <f>MID($C172,SUM($C$1:G$1),H$1)</f>
        <v>80</v>
      </c>
      <c r="I172" s="14" t="str">
        <f>MID($C172,SUM($C$1:H$1),I$1)</f>
        <v>00000000099999999999</v>
      </c>
      <c r="J172" s="14" t="str">
        <f>MID($C172,SUM($C$1:I$1),J$1)</f>
        <v>000000000100000</v>
      </c>
      <c r="K172" s="14" t="str">
        <f>MID($C172,SUM($C$1:J$1),K$1)</f>
        <v>0005</v>
      </c>
      <c r="L172" s="14" t="str">
        <f>MID($C172,SUM($C$1:K$1),L$1)</f>
        <v>000000000021000</v>
      </c>
      <c r="M172" s="53"/>
      <c r="N172" s="56" t="str">
        <f>IF(ISBLANK(M172),C172,D172&amp;F172&amp;G172&amp;H172&amp;I172&amp;J172&amp;TALIC[[#This Row],[ALIC]]&amp;TALIC[[#This Row],[IVA3]])</f>
        <v>001000010000000000000099999980000000000999999999990000000001000000005000000000021000</v>
      </c>
      <c r="O172" s="36">
        <f>TALIC[[#This Row],[IVA3]]/100</f>
        <v>210</v>
      </c>
      <c r="P172" s="36">
        <f>VALUE(TALIC[[#This Row],[GRAV]])/100</f>
        <v>1000</v>
      </c>
      <c r="Q172" s="37">
        <f>+TALIC[[#This Row],[*IVA]]/TALIC[[#This Row],[G]]</f>
        <v>0.21</v>
      </c>
    </row>
    <row r="173" spans="1:17" x14ac:dyDescent="0.2">
      <c r="A173" s="50">
        <v>170</v>
      </c>
      <c r="B17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73" s="42" t="s">
        <v>1529</v>
      </c>
      <c r="D173" s="14" t="str">
        <f>MID($C173,SUM($C$1:C$1),D$1)</f>
        <v>001</v>
      </c>
      <c r="E173" s="25" t="str">
        <f>VLOOKUP(TALIC[[#This Row],[TIPO2]],TIPOFACT[],3,0)</f>
        <v>FC A</v>
      </c>
      <c r="F173" s="14" t="str">
        <f>MID($C173,SUM($C$1:D$1),F$1)</f>
        <v>00001</v>
      </c>
      <c r="G173" s="14" t="str">
        <f>MID($C173,SUM($C$1:F$1),G$1)</f>
        <v>00000000000000999999</v>
      </c>
      <c r="H173" s="14" t="str">
        <f>MID($C173,SUM($C$1:G$1),H$1)</f>
        <v>80</v>
      </c>
      <c r="I173" s="14" t="str">
        <f>MID($C173,SUM($C$1:H$1),I$1)</f>
        <v>00000000099999999999</v>
      </c>
      <c r="J173" s="14" t="str">
        <f>MID($C173,SUM($C$1:I$1),J$1)</f>
        <v>000000000100000</v>
      </c>
      <c r="K173" s="14" t="str">
        <f>MID($C173,SUM($C$1:J$1),K$1)</f>
        <v>0005</v>
      </c>
      <c r="L173" s="14" t="str">
        <f>MID($C173,SUM($C$1:K$1),L$1)</f>
        <v>000000000021000</v>
      </c>
      <c r="M173" s="53"/>
      <c r="N173" s="56" t="str">
        <f>IF(ISBLANK(M173),C173,D173&amp;F173&amp;G173&amp;H173&amp;I173&amp;J173&amp;TALIC[[#This Row],[ALIC]]&amp;TALIC[[#This Row],[IVA3]])</f>
        <v>001000010000000000000099999980000000000999999999990000000001000000005000000000021000</v>
      </c>
      <c r="O173" s="36">
        <f>TALIC[[#This Row],[IVA3]]/100</f>
        <v>210</v>
      </c>
      <c r="P173" s="36">
        <f>VALUE(TALIC[[#This Row],[GRAV]])/100</f>
        <v>1000</v>
      </c>
      <c r="Q173" s="37">
        <f>+TALIC[[#This Row],[*IVA]]/TALIC[[#This Row],[G]]</f>
        <v>0.21</v>
      </c>
    </row>
    <row r="174" spans="1:17" x14ac:dyDescent="0.2">
      <c r="A174" s="50">
        <v>171</v>
      </c>
      <c r="B17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74" s="42" t="s">
        <v>1529</v>
      </c>
      <c r="D174" s="14" t="str">
        <f>MID($C174,SUM($C$1:C$1),D$1)</f>
        <v>001</v>
      </c>
      <c r="E174" s="25" t="str">
        <f>VLOOKUP(TALIC[[#This Row],[TIPO2]],TIPOFACT[],3,0)</f>
        <v>FC A</v>
      </c>
      <c r="F174" s="14" t="str">
        <f>MID($C174,SUM($C$1:D$1),F$1)</f>
        <v>00001</v>
      </c>
      <c r="G174" s="14" t="str">
        <f>MID($C174,SUM($C$1:F$1),G$1)</f>
        <v>00000000000000999999</v>
      </c>
      <c r="H174" s="14" t="str">
        <f>MID($C174,SUM($C$1:G$1),H$1)</f>
        <v>80</v>
      </c>
      <c r="I174" s="14" t="str">
        <f>MID($C174,SUM($C$1:H$1),I$1)</f>
        <v>00000000099999999999</v>
      </c>
      <c r="J174" s="14" t="str">
        <f>MID($C174,SUM($C$1:I$1),J$1)</f>
        <v>000000000100000</v>
      </c>
      <c r="K174" s="14" t="str">
        <f>MID($C174,SUM($C$1:J$1),K$1)</f>
        <v>0005</v>
      </c>
      <c r="L174" s="14" t="str">
        <f>MID($C174,SUM($C$1:K$1),L$1)</f>
        <v>000000000021000</v>
      </c>
      <c r="M174" s="53"/>
      <c r="N174" s="56" t="str">
        <f>IF(ISBLANK(M174),C174,D174&amp;F174&amp;G174&amp;H174&amp;I174&amp;J174&amp;TALIC[[#This Row],[ALIC]]&amp;TALIC[[#This Row],[IVA3]])</f>
        <v>001000010000000000000099999980000000000999999999990000000001000000005000000000021000</v>
      </c>
      <c r="O174" s="36">
        <f>TALIC[[#This Row],[IVA3]]/100</f>
        <v>210</v>
      </c>
      <c r="P174" s="36">
        <f>VALUE(TALIC[[#This Row],[GRAV]])/100</f>
        <v>1000</v>
      </c>
      <c r="Q174" s="37">
        <f>+TALIC[[#This Row],[*IVA]]/TALIC[[#This Row],[G]]</f>
        <v>0.21</v>
      </c>
    </row>
    <row r="175" spans="1:17" x14ac:dyDescent="0.2">
      <c r="A175" s="50">
        <v>172</v>
      </c>
      <c r="B17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75" s="42" t="s">
        <v>1529</v>
      </c>
      <c r="D175" s="14" t="str">
        <f>MID($C175,SUM($C$1:C$1),D$1)</f>
        <v>001</v>
      </c>
      <c r="E175" s="25" t="str">
        <f>VLOOKUP(TALIC[[#This Row],[TIPO2]],TIPOFACT[],3,0)</f>
        <v>FC A</v>
      </c>
      <c r="F175" s="14" t="str">
        <f>MID($C175,SUM($C$1:D$1),F$1)</f>
        <v>00001</v>
      </c>
      <c r="G175" s="14" t="str">
        <f>MID($C175,SUM($C$1:F$1),G$1)</f>
        <v>00000000000000999999</v>
      </c>
      <c r="H175" s="14" t="str">
        <f>MID($C175,SUM($C$1:G$1),H$1)</f>
        <v>80</v>
      </c>
      <c r="I175" s="14" t="str">
        <f>MID($C175,SUM($C$1:H$1),I$1)</f>
        <v>00000000099999999999</v>
      </c>
      <c r="J175" s="14" t="str">
        <f>MID($C175,SUM($C$1:I$1),J$1)</f>
        <v>000000000100000</v>
      </c>
      <c r="K175" s="14" t="str">
        <f>MID($C175,SUM($C$1:J$1),K$1)</f>
        <v>0005</v>
      </c>
      <c r="L175" s="14" t="str">
        <f>MID($C175,SUM($C$1:K$1),L$1)</f>
        <v>000000000021000</v>
      </c>
      <c r="M175" s="53"/>
      <c r="N175" s="56" t="str">
        <f>IF(ISBLANK(M175),C175,D175&amp;F175&amp;G175&amp;H175&amp;I175&amp;J175&amp;TALIC[[#This Row],[ALIC]]&amp;TALIC[[#This Row],[IVA3]])</f>
        <v>001000010000000000000099999980000000000999999999990000000001000000005000000000021000</v>
      </c>
      <c r="O175" s="36">
        <f>TALIC[[#This Row],[IVA3]]/100</f>
        <v>210</v>
      </c>
      <c r="P175" s="36">
        <f>VALUE(TALIC[[#This Row],[GRAV]])/100</f>
        <v>1000</v>
      </c>
      <c r="Q175" s="37">
        <f>+TALIC[[#This Row],[*IVA]]/TALIC[[#This Row],[G]]</f>
        <v>0.21</v>
      </c>
    </row>
    <row r="176" spans="1:17" x14ac:dyDescent="0.2">
      <c r="A176" s="50">
        <v>173</v>
      </c>
      <c r="B17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76" s="42" t="s">
        <v>1529</v>
      </c>
      <c r="D176" s="14" t="str">
        <f>MID($C176,SUM($C$1:C$1),D$1)</f>
        <v>001</v>
      </c>
      <c r="E176" s="25" t="str">
        <f>VLOOKUP(TALIC[[#This Row],[TIPO2]],TIPOFACT[],3,0)</f>
        <v>FC A</v>
      </c>
      <c r="F176" s="14" t="str">
        <f>MID($C176,SUM($C$1:D$1),F$1)</f>
        <v>00001</v>
      </c>
      <c r="G176" s="14" t="str">
        <f>MID($C176,SUM($C$1:F$1),G$1)</f>
        <v>00000000000000999999</v>
      </c>
      <c r="H176" s="14" t="str">
        <f>MID($C176,SUM($C$1:G$1),H$1)</f>
        <v>80</v>
      </c>
      <c r="I176" s="14" t="str">
        <f>MID($C176,SUM($C$1:H$1),I$1)</f>
        <v>00000000099999999999</v>
      </c>
      <c r="J176" s="14" t="str">
        <f>MID($C176,SUM($C$1:I$1),J$1)</f>
        <v>000000000100000</v>
      </c>
      <c r="K176" s="14" t="str">
        <f>MID($C176,SUM($C$1:J$1),K$1)</f>
        <v>0005</v>
      </c>
      <c r="L176" s="14" t="str">
        <f>MID($C176,SUM($C$1:K$1),L$1)</f>
        <v>000000000021000</v>
      </c>
      <c r="M176" s="53"/>
      <c r="N176" s="56" t="str">
        <f>IF(ISBLANK(M176),C176,D176&amp;F176&amp;G176&amp;H176&amp;I176&amp;J176&amp;TALIC[[#This Row],[ALIC]]&amp;TALIC[[#This Row],[IVA3]])</f>
        <v>001000010000000000000099999980000000000999999999990000000001000000005000000000021000</v>
      </c>
      <c r="O176" s="36">
        <f>TALIC[[#This Row],[IVA3]]/100</f>
        <v>210</v>
      </c>
      <c r="P176" s="36">
        <f>VALUE(TALIC[[#This Row],[GRAV]])/100</f>
        <v>1000</v>
      </c>
      <c r="Q176" s="37">
        <f>+TALIC[[#This Row],[*IVA]]/TALIC[[#This Row],[G]]</f>
        <v>0.21</v>
      </c>
    </row>
    <row r="177" spans="1:17" x14ac:dyDescent="0.2">
      <c r="A177" s="50">
        <v>174</v>
      </c>
      <c r="B17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77" s="42" t="s">
        <v>1529</v>
      </c>
      <c r="D177" s="14" t="str">
        <f>MID($C177,SUM($C$1:C$1),D$1)</f>
        <v>001</v>
      </c>
      <c r="E177" s="25" t="str">
        <f>VLOOKUP(TALIC[[#This Row],[TIPO2]],TIPOFACT[],3,0)</f>
        <v>FC A</v>
      </c>
      <c r="F177" s="14" t="str">
        <f>MID($C177,SUM($C$1:D$1),F$1)</f>
        <v>00001</v>
      </c>
      <c r="G177" s="14" t="str">
        <f>MID($C177,SUM($C$1:F$1),G$1)</f>
        <v>00000000000000999999</v>
      </c>
      <c r="H177" s="14" t="str">
        <f>MID($C177,SUM($C$1:G$1),H$1)</f>
        <v>80</v>
      </c>
      <c r="I177" s="14" t="str">
        <f>MID($C177,SUM($C$1:H$1),I$1)</f>
        <v>00000000099999999999</v>
      </c>
      <c r="J177" s="14" t="str">
        <f>MID($C177,SUM($C$1:I$1),J$1)</f>
        <v>000000000100000</v>
      </c>
      <c r="K177" s="14" t="str">
        <f>MID($C177,SUM($C$1:J$1),K$1)</f>
        <v>0005</v>
      </c>
      <c r="L177" s="14" t="str">
        <f>MID($C177,SUM($C$1:K$1),L$1)</f>
        <v>000000000021000</v>
      </c>
      <c r="M177" s="53"/>
      <c r="N177" s="56" t="str">
        <f>IF(ISBLANK(M177),C177,D177&amp;F177&amp;G177&amp;H177&amp;I177&amp;J177&amp;TALIC[[#This Row],[ALIC]]&amp;TALIC[[#This Row],[IVA3]])</f>
        <v>001000010000000000000099999980000000000999999999990000000001000000005000000000021000</v>
      </c>
      <c r="O177" s="36">
        <f>TALIC[[#This Row],[IVA3]]/100</f>
        <v>210</v>
      </c>
      <c r="P177" s="36">
        <f>VALUE(TALIC[[#This Row],[GRAV]])/100</f>
        <v>1000</v>
      </c>
      <c r="Q177" s="37">
        <f>+TALIC[[#This Row],[*IVA]]/TALIC[[#This Row],[G]]</f>
        <v>0.21</v>
      </c>
    </row>
    <row r="178" spans="1:17" x14ac:dyDescent="0.2">
      <c r="A178" s="50">
        <v>175</v>
      </c>
      <c r="B17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78" s="42" t="s">
        <v>1529</v>
      </c>
      <c r="D178" s="14" t="str">
        <f>MID($C178,SUM($C$1:C$1),D$1)</f>
        <v>001</v>
      </c>
      <c r="E178" s="25" t="str">
        <f>VLOOKUP(TALIC[[#This Row],[TIPO2]],TIPOFACT[],3,0)</f>
        <v>FC A</v>
      </c>
      <c r="F178" s="14" t="str">
        <f>MID($C178,SUM($C$1:D$1),F$1)</f>
        <v>00001</v>
      </c>
      <c r="G178" s="14" t="str">
        <f>MID($C178,SUM($C$1:F$1),G$1)</f>
        <v>00000000000000999999</v>
      </c>
      <c r="H178" s="14" t="str">
        <f>MID($C178,SUM($C$1:G$1),H$1)</f>
        <v>80</v>
      </c>
      <c r="I178" s="14" t="str">
        <f>MID($C178,SUM($C$1:H$1),I$1)</f>
        <v>00000000099999999999</v>
      </c>
      <c r="J178" s="14" t="str">
        <f>MID($C178,SUM($C$1:I$1),J$1)</f>
        <v>000000000100000</v>
      </c>
      <c r="K178" s="14" t="str">
        <f>MID($C178,SUM($C$1:J$1),K$1)</f>
        <v>0005</v>
      </c>
      <c r="L178" s="14" t="str">
        <f>MID($C178,SUM($C$1:K$1),L$1)</f>
        <v>000000000021000</v>
      </c>
      <c r="M178" s="53"/>
      <c r="N178" s="56" t="str">
        <f>IF(ISBLANK(M178),C178,D178&amp;F178&amp;G178&amp;H178&amp;I178&amp;J178&amp;TALIC[[#This Row],[ALIC]]&amp;TALIC[[#This Row],[IVA3]])</f>
        <v>001000010000000000000099999980000000000999999999990000000001000000005000000000021000</v>
      </c>
      <c r="O178" s="36">
        <f>TALIC[[#This Row],[IVA3]]/100</f>
        <v>210</v>
      </c>
      <c r="P178" s="36">
        <f>VALUE(TALIC[[#This Row],[GRAV]])/100</f>
        <v>1000</v>
      </c>
      <c r="Q178" s="37">
        <f>+TALIC[[#This Row],[*IVA]]/TALIC[[#This Row],[G]]</f>
        <v>0.21</v>
      </c>
    </row>
    <row r="179" spans="1:17" x14ac:dyDescent="0.2">
      <c r="A179" s="50">
        <v>176</v>
      </c>
      <c r="B17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79" s="42" t="s">
        <v>1529</v>
      </c>
      <c r="D179" s="14" t="str">
        <f>MID($C179,SUM($C$1:C$1),D$1)</f>
        <v>001</v>
      </c>
      <c r="E179" s="25" t="str">
        <f>VLOOKUP(TALIC[[#This Row],[TIPO2]],TIPOFACT[],3,0)</f>
        <v>FC A</v>
      </c>
      <c r="F179" s="14" t="str">
        <f>MID($C179,SUM($C$1:D$1),F$1)</f>
        <v>00001</v>
      </c>
      <c r="G179" s="14" t="str">
        <f>MID($C179,SUM($C$1:F$1),G$1)</f>
        <v>00000000000000999999</v>
      </c>
      <c r="H179" s="14" t="str">
        <f>MID($C179,SUM($C$1:G$1),H$1)</f>
        <v>80</v>
      </c>
      <c r="I179" s="14" t="str">
        <f>MID($C179,SUM($C$1:H$1),I$1)</f>
        <v>00000000099999999999</v>
      </c>
      <c r="J179" s="14" t="str">
        <f>MID($C179,SUM($C$1:I$1),J$1)</f>
        <v>000000000100000</v>
      </c>
      <c r="K179" s="14" t="str">
        <f>MID($C179,SUM($C$1:J$1),K$1)</f>
        <v>0005</v>
      </c>
      <c r="L179" s="14" t="str">
        <f>MID($C179,SUM($C$1:K$1),L$1)</f>
        <v>000000000021000</v>
      </c>
      <c r="M179" s="53"/>
      <c r="N179" s="56" t="str">
        <f>IF(ISBLANK(M179),C179,D179&amp;F179&amp;G179&amp;H179&amp;I179&amp;J179&amp;TALIC[[#This Row],[ALIC]]&amp;TALIC[[#This Row],[IVA3]])</f>
        <v>001000010000000000000099999980000000000999999999990000000001000000005000000000021000</v>
      </c>
      <c r="O179" s="36">
        <f>TALIC[[#This Row],[IVA3]]/100</f>
        <v>210</v>
      </c>
      <c r="P179" s="36">
        <f>VALUE(TALIC[[#This Row],[GRAV]])/100</f>
        <v>1000</v>
      </c>
      <c r="Q179" s="37">
        <f>+TALIC[[#This Row],[*IVA]]/TALIC[[#This Row],[G]]</f>
        <v>0.21</v>
      </c>
    </row>
    <row r="180" spans="1:17" x14ac:dyDescent="0.2">
      <c r="A180" s="50">
        <v>177</v>
      </c>
      <c r="B18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80" s="42" t="s">
        <v>1529</v>
      </c>
      <c r="D180" s="14" t="str">
        <f>MID($C180,SUM($C$1:C$1),D$1)</f>
        <v>001</v>
      </c>
      <c r="E180" s="25" t="str">
        <f>VLOOKUP(TALIC[[#This Row],[TIPO2]],TIPOFACT[],3,0)</f>
        <v>FC A</v>
      </c>
      <c r="F180" s="14" t="str">
        <f>MID($C180,SUM($C$1:D$1),F$1)</f>
        <v>00001</v>
      </c>
      <c r="G180" s="14" t="str">
        <f>MID($C180,SUM($C$1:F$1),G$1)</f>
        <v>00000000000000999999</v>
      </c>
      <c r="H180" s="14" t="str">
        <f>MID($C180,SUM($C$1:G$1),H$1)</f>
        <v>80</v>
      </c>
      <c r="I180" s="14" t="str">
        <f>MID($C180,SUM($C$1:H$1),I$1)</f>
        <v>00000000099999999999</v>
      </c>
      <c r="J180" s="14" t="str">
        <f>MID($C180,SUM($C$1:I$1),J$1)</f>
        <v>000000000100000</v>
      </c>
      <c r="K180" s="14" t="str">
        <f>MID($C180,SUM($C$1:J$1),K$1)</f>
        <v>0005</v>
      </c>
      <c r="L180" s="14" t="str">
        <f>MID($C180,SUM($C$1:K$1),L$1)</f>
        <v>000000000021000</v>
      </c>
      <c r="M180" s="53"/>
      <c r="N180" s="56" t="str">
        <f>IF(ISBLANK(M180),C180,D180&amp;F180&amp;G180&amp;H180&amp;I180&amp;J180&amp;TALIC[[#This Row],[ALIC]]&amp;TALIC[[#This Row],[IVA3]])</f>
        <v>001000010000000000000099999980000000000999999999990000000001000000005000000000021000</v>
      </c>
      <c r="O180" s="36">
        <f>TALIC[[#This Row],[IVA3]]/100</f>
        <v>210</v>
      </c>
      <c r="P180" s="36">
        <f>VALUE(TALIC[[#This Row],[GRAV]])/100</f>
        <v>1000</v>
      </c>
      <c r="Q180" s="37">
        <f>+TALIC[[#This Row],[*IVA]]/TALIC[[#This Row],[G]]</f>
        <v>0.21</v>
      </c>
    </row>
    <row r="181" spans="1:17" x14ac:dyDescent="0.2">
      <c r="A181" s="50">
        <v>178</v>
      </c>
      <c r="B18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81" s="42" t="s">
        <v>1529</v>
      </c>
      <c r="D181" s="14" t="str">
        <f>MID($C181,SUM($C$1:C$1),D$1)</f>
        <v>001</v>
      </c>
      <c r="E181" s="25" t="str">
        <f>VLOOKUP(TALIC[[#This Row],[TIPO2]],TIPOFACT[],3,0)</f>
        <v>FC A</v>
      </c>
      <c r="F181" s="14" t="str">
        <f>MID($C181,SUM($C$1:D$1),F$1)</f>
        <v>00001</v>
      </c>
      <c r="G181" s="14" t="str">
        <f>MID($C181,SUM($C$1:F$1),G$1)</f>
        <v>00000000000000999999</v>
      </c>
      <c r="H181" s="14" t="str">
        <f>MID($C181,SUM($C$1:G$1),H$1)</f>
        <v>80</v>
      </c>
      <c r="I181" s="14" t="str">
        <f>MID($C181,SUM($C$1:H$1),I$1)</f>
        <v>00000000099999999999</v>
      </c>
      <c r="J181" s="14" t="str">
        <f>MID($C181,SUM($C$1:I$1),J$1)</f>
        <v>000000000100000</v>
      </c>
      <c r="K181" s="14" t="str">
        <f>MID($C181,SUM($C$1:J$1),K$1)</f>
        <v>0005</v>
      </c>
      <c r="L181" s="14" t="str">
        <f>MID($C181,SUM($C$1:K$1),L$1)</f>
        <v>000000000021000</v>
      </c>
      <c r="M181" s="53"/>
      <c r="N181" s="56" t="str">
        <f>IF(ISBLANK(M181),C181,D181&amp;F181&amp;G181&amp;H181&amp;I181&amp;J181&amp;TALIC[[#This Row],[ALIC]]&amp;TALIC[[#This Row],[IVA3]])</f>
        <v>001000010000000000000099999980000000000999999999990000000001000000005000000000021000</v>
      </c>
      <c r="O181" s="36">
        <f>TALIC[[#This Row],[IVA3]]/100</f>
        <v>210</v>
      </c>
      <c r="P181" s="36">
        <f>VALUE(TALIC[[#This Row],[GRAV]])/100</f>
        <v>1000</v>
      </c>
      <c r="Q181" s="37">
        <f>+TALIC[[#This Row],[*IVA]]/TALIC[[#This Row],[G]]</f>
        <v>0.21</v>
      </c>
    </row>
    <row r="182" spans="1:17" x14ac:dyDescent="0.2">
      <c r="A182" s="50">
        <v>179</v>
      </c>
      <c r="B18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82" s="42" t="s">
        <v>1529</v>
      </c>
      <c r="D182" s="14" t="str">
        <f>MID($C182,SUM($C$1:C$1),D$1)</f>
        <v>001</v>
      </c>
      <c r="E182" s="25" t="str">
        <f>VLOOKUP(TALIC[[#This Row],[TIPO2]],TIPOFACT[],3,0)</f>
        <v>FC A</v>
      </c>
      <c r="F182" s="14" t="str">
        <f>MID($C182,SUM($C$1:D$1),F$1)</f>
        <v>00001</v>
      </c>
      <c r="G182" s="14" t="str">
        <f>MID($C182,SUM($C$1:F$1),G$1)</f>
        <v>00000000000000999999</v>
      </c>
      <c r="H182" s="14" t="str">
        <f>MID($C182,SUM($C$1:G$1),H$1)</f>
        <v>80</v>
      </c>
      <c r="I182" s="14" t="str">
        <f>MID($C182,SUM($C$1:H$1),I$1)</f>
        <v>00000000099999999999</v>
      </c>
      <c r="J182" s="14" t="str">
        <f>MID($C182,SUM($C$1:I$1),J$1)</f>
        <v>000000000100000</v>
      </c>
      <c r="K182" s="14" t="str">
        <f>MID($C182,SUM($C$1:J$1),K$1)</f>
        <v>0005</v>
      </c>
      <c r="L182" s="14" t="str">
        <f>MID($C182,SUM($C$1:K$1),L$1)</f>
        <v>000000000021000</v>
      </c>
      <c r="M182" s="53"/>
      <c r="N182" s="56" t="str">
        <f>IF(ISBLANK(M182),C182,D182&amp;F182&amp;G182&amp;H182&amp;I182&amp;J182&amp;TALIC[[#This Row],[ALIC]]&amp;TALIC[[#This Row],[IVA3]])</f>
        <v>001000010000000000000099999980000000000999999999990000000001000000005000000000021000</v>
      </c>
      <c r="O182" s="36">
        <f>TALIC[[#This Row],[IVA3]]/100</f>
        <v>210</v>
      </c>
      <c r="P182" s="36">
        <f>VALUE(TALIC[[#This Row],[GRAV]])/100</f>
        <v>1000</v>
      </c>
      <c r="Q182" s="37">
        <f>+TALIC[[#This Row],[*IVA]]/TALIC[[#This Row],[G]]</f>
        <v>0.21</v>
      </c>
    </row>
    <row r="183" spans="1:17" x14ac:dyDescent="0.2">
      <c r="A183" s="50">
        <v>180</v>
      </c>
      <c r="B18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83" s="42" t="s">
        <v>1529</v>
      </c>
      <c r="D183" s="14" t="str">
        <f>MID($C183,SUM($C$1:C$1),D$1)</f>
        <v>001</v>
      </c>
      <c r="E183" s="25" t="str">
        <f>VLOOKUP(TALIC[[#This Row],[TIPO2]],TIPOFACT[],3,0)</f>
        <v>FC A</v>
      </c>
      <c r="F183" s="14" t="str">
        <f>MID($C183,SUM($C$1:D$1),F$1)</f>
        <v>00001</v>
      </c>
      <c r="G183" s="14" t="str">
        <f>MID($C183,SUM($C$1:F$1),G$1)</f>
        <v>00000000000000999999</v>
      </c>
      <c r="H183" s="14" t="str">
        <f>MID($C183,SUM($C$1:G$1),H$1)</f>
        <v>80</v>
      </c>
      <c r="I183" s="14" t="str">
        <f>MID($C183,SUM($C$1:H$1),I$1)</f>
        <v>00000000099999999999</v>
      </c>
      <c r="J183" s="14" t="str">
        <f>MID($C183,SUM($C$1:I$1),J$1)</f>
        <v>000000000100000</v>
      </c>
      <c r="K183" s="14" t="str">
        <f>MID($C183,SUM($C$1:J$1),K$1)</f>
        <v>0005</v>
      </c>
      <c r="L183" s="14" t="str">
        <f>MID($C183,SUM($C$1:K$1),L$1)</f>
        <v>000000000021000</v>
      </c>
      <c r="M183" s="53"/>
      <c r="N183" s="56" t="str">
        <f>IF(ISBLANK(M183),C183,D183&amp;F183&amp;G183&amp;H183&amp;I183&amp;J183&amp;TALIC[[#This Row],[ALIC]]&amp;TALIC[[#This Row],[IVA3]])</f>
        <v>001000010000000000000099999980000000000999999999990000000001000000005000000000021000</v>
      </c>
      <c r="O183" s="36">
        <f>TALIC[[#This Row],[IVA3]]/100</f>
        <v>210</v>
      </c>
      <c r="P183" s="36">
        <f>VALUE(TALIC[[#This Row],[GRAV]])/100</f>
        <v>1000</v>
      </c>
      <c r="Q183" s="37">
        <f>+TALIC[[#This Row],[*IVA]]/TALIC[[#This Row],[G]]</f>
        <v>0.21</v>
      </c>
    </row>
    <row r="184" spans="1:17" x14ac:dyDescent="0.2">
      <c r="A184" s="50">
        <v>181</v>
      </c>
      <c r="B18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84" s="42" t="s">
        <v>1529</v>
      </c>
      <c r="D184" s="14" t="str">
        <f>MID($C184,SUM($C$1:C$1),D$1)</f>
        <v>001</v>
      </c>
      <c r="E184" s="25" t="str">
        <f>VLOOKUP(TALIC[[#This Row],[TIPO2]],TIPOFACT[],3,0)</f>
        <v>FC A</v>
      </c>
      <c r="F184" s="14" t="str">
        <f>MID($C184,SUM($C$1:D$1),F$1)</f>
        <v>00001</v>
      </c>
      <c r="G184" s="14" t="str">
        <f>MID($C184,SUM($C$1:F$1),G$1)</f>
        <v>00000000000000999999</v>
      </c>
      <c r="H184" s="14" t="str">
        <f>MID($C184,SUM($C$1:G$1),H$1)</f>
        <v>80</v>
      </c>
      <c r="I184" s="14" t="str">
        <f>MID($C184,SUM($C$1:H$1),I$1)</f>
        <v>00000000099999999999</v>
      </c>
      <c r="J184" s="14" t="str">
        <f>MID($C184,SUM($C$1:I$1),J$1)</f>
        <v>000000000100000</v>
      </c>
      <c r="K184" s="14" t="str">
        <f>MID($C184,SUM($C$1:J$1),K$1)</f>
        <v>0005</v>
      </c>
      <c r="L184" s="14" t="str">
        <f>MID($C184,SUM($C$1:K$1),L$1)</f>
        <v>000000000021000</v>
      </c>
      <c r="M184" s="53"/>
      <c r="N184" s="56" t="str">
        <f>IF(ISBLANK(M184),C184,D184&amp;F184&amp;G184&amp;H184&amp;I184&amp;J184&amp;TALIC[[#This Row],[ALIC]]&amp;TALIC[[#This Row],[IVA3]])</f>
        <v>001000010000000000000099999980000000000999999999990000000001000000005000000000021000</v>
      </c>
      <c r="O184" s="36">
        <f>TALIC[[#This Row],[IVA3]]/100</f>
        <v>210</v>
      </c>
      <c r="P184" s="36">
        <f>VALUE(TALIC[[#This Row],[GRAV]])/100</f>
        <v>1000</v>
      </c>
      <c r="Q184" s="37">
        <f>+TALIC[[#This Row],[*IVA]]/TALIC[[#This Row],[G]]</f>
        <v>0.21</v>
      </c>
    </row>
    <row r="185" spans="1:17" x14ac:dyDescent="0.2">
      <c r="A185" s="50">
        <v>182</v>
      </c>
      <c r="B18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85" s="42" t="s">
        <v>1529</v>
      </c>
      <c r="D185" s="14" t="str">
        <f>MID($C185,SUM($C$1:C$1),D$1)</f>
        <v>001</v>
      </c>
      <c r="E185" s="25" t="str">
        <f>VLOOKUP(TALIC[[#This Row],[TIPO2]],TIPOFACT[],3,0)</f>
        <v>FC A</v>
      </c>
      <c r="F185" s="14" t="str">
        <f>MID($C185,SUM($C$1:D$1),F$1)</f>
        <v>00001</v>
      </c>
      <c r="G185" s="14" t="str">
        <f>MID($C185,SUM($C$1:F$1),G$1)</f>
        <v>00000000000000999999</v>
      </c>
      <c r="H185" s="14" t="str">
        <f>MID($C185,SUM($C$1:G$1),H$1)</f>
        <v>80</v>
      </c>
      <c r="I185" s="14" t="str">
        <f>MID($C185,SUM($C$1:H$1),I$1)</f>
        <v>00000000099999999999</v>
      </c>
      <c r="J185" s="14" t="str">
        <f>MID($C185,SUM($C$1:I$1),J$1)</f>
        <v>000000000100000</v>
      </c>
      <c r="K185" s="14" t="str">
        <f>MID($C185,SUM($C$1:J$1),K$1)</f>
        <v>0005</v>
      </c>
      <c r="L185" s="14" t="str">
        <f>MID($C185,SUM($C$1:K$1),L$1)</f>
        <v>000000000021000</v>
      </c>
      <c r="M185" s="53"/>
      <c r="N185" s="56" t="str">
        <f>IF(ISBLANK(M185),C185,D185&amp;F185&amp;G185&amp;H185&amp;I185&amp;J185&amp;TALIC[[#This Row],[ALIC]]&amp;TALIC[[#This Row],[IVA3]])</f>
        <v>001000010000000000000099999980000000000999999999990000000001000000005000000000021000</v>
      </c>
      <c r="O185" s="36">
        <f>TALIC[[#This Row],[IVA3]]/100</f>
        <v>210</v>
      </c>
      <c r="P185" s="36">
        <f>VALUE(TALIC[[#This Row],[GRAV]])/100</f>
        <v>1000</v>
      </c>
      <c r="Q185" s="37">
        <f>+TALIC[[#This Row],[*IVA]]/TALIC[[#This Row],[G]]</f>
        <v>0.21</v>
      </c>
    </row>
    <row r="186" spans="1:17" x14ac:dyDescent="0.2">
      <c r="A186" s="50">
        <v>183</v>
      </c>
      <c r="B18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86" s="42" t="s">
        <v>1529</v>
      </c>
      <c r="D186" s="14" t="str">
        <f>MID($C186,SUM($C$1:C$1),D$1)</f>
        <v>001</v>
      </c>
      <c r="E186" s="25" t="str">
        <f>VLOOKUP(TALIC[[#This Row],[TIPO2]],TIPOFACT[],3,0)</f>
        <v>FC A</v>
      </c>
      <c r="F186" s="14" t="str">
        <f>MID($C186,SUM($C$1:D$1),F$1)</f>
        <v>00001</v>
      </c>
      <c r="G186" s="14" t="str">
        <f>MID($C186,SUM($C$1:F$1),G$1)</f>
        <v>00000000000000999999</v>
      </c>
      <c r="H186" s="14" t="str">
        <f>MID($C186,SUM($C$1:G$1),H$1)</f>
        <v>80</v>
      </c>
      <c r="I186" s="14" t="str">
        <f>MID($C186,SUM($C$1:H$1),I$1)</f>
        <v>00000000099999999999</v>
      </c>
      <c r="J186" s="14" t="str">
        <f>MID($C186,SUM($C$1:I$1),J$1)</f>
        <v>000000000100000</v>
      </c>
      <c r="K186" s="14" t="str">
        <f>MID($C186,SUM($C$1:J$1),K$1)</f>
        <v>0005</v>
      </c>
      <c r="L186" s="14" t="str">
        <f>MID($C186,SUM($C$1:K$1),L$1)</f>
        <v>000000000021000</v>
      </c>
      <c r="M186" s="53"/>
      <c r="N186" s="56" t="str">
        <f>IF(ISBLANK(M186),C186,D186&amp;F186&amp;G186&amp;H186&amp;I186&amp;J186&amp;TALIC[[#This Row],[ALIC]]&amp;TALIC[[#This Row],[IVA3]])</f>
        <v>001000010000000000000099999980000000000999999999990000000001000000005000000000021000</v>
      </c>
      <c r="O186" s="36">
        <f>TALIC[[#This Row],[IVA3]]/100</f>
        <v>210</v>
      </c>
      <c r="P186" s="36">
        <f>VALUE(TALIC[[#This Row],[GRAV]])/100</f>
        <v>1000</v>
      </c>
      <c r="Q186" s="37">
        <f>+TALIC[[#This Row],[*IVA]]/TALIC[[#This Row],[G]]</f>
        <v>0.21</v>
      </c>
    </row>
    <row r="187" spans="1:17" x14ac:dyDescent="0.2">
      <c r="A187" s="50">
        <v>184</v>
      </c>
      <c r="B18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87" s="42" t="s">
        <v>1529</v>
      </c>
      <c r="D187" s="14" t="str">
        <f>MID($C187,SUM($C$1:C$1),D$1)</f>
        <v>001</v>
      </c>
      <c r="E187" s="25" t="str">
        <f>VLOOKUP(TALIC[[#This Row],[TIPO2]],TIPOFACT[],3,0)</f>
        <v>FC A</v>
      </c>
      <c r="F187" s="14" t="str">
        <f>MID($C187,SUM($C$1:D$1),F$1)</f>
        <v>00001</v>
      </c>
      <c r="G187" s="14" t="str">
        <f>MID($C187,SUM($C$1:F$1),G$1)</f>
        <v>00000000000000999999</v>
      </c>
      <c r="H187" s="14" t="str">
        <f>MID($C187,SUM($C$1:G$1),H$1)</f>
        <v>80</v>
      </c>
      <c r="I187" s="14" t="str">
        <f>MID($C187,SUM($C$1:H$1),I$1)</f>
        <v>00000000099999999999</v>
      </c>
      <c r="J187" s="14" t="str">
        <f>MID($C187,SUM($C$1:I$1),J$1)</f>
        <v>000000000100000</v>
      </c>
      <c r="K187" s="14" t="str">
        <f>MID($C187,SUM($C$1:J$1),K$1)</f>
        <v>0005</v>
      </c>
      <c r="L187" s="14" t="str">
        <f>MID($C187,SUM($C$1:K$1),L$1)</f>
        <v>000000000021000</v>
      </c>
      <c r="M187" s="53"/>
      <c r="N187" s="56" t="str">
        <f>IF(ISBLANK(M187),C187,D187&amp;F187&amp;G187&amp;H187&amp;I187&amp;J187&amp;TALIC[[#This Row],[ALIC]]&amp;TALIC[[#This Row],[IVA3]])</f>
        <v>001000010000000000000099999980000000000999999999990000000001000000005000000000021000</v>
      </c>
      <c r="O187" s="36">
        <f>TALIC[[#This Row],[IVA3]]/100</f>
        <v>210</v>
      </c>
      <c r="P187" s="36">
        <f>VALUE(TALIC[[#This Row],[GRAV]])/100</f>
        <v>1000</v>
      </c>
      <c r="Q187" s="37">
        <f>+TALIC[[#This Row],[*IVA]]/TALIC[[#This Row],[G]]</f>
        <v>0.21</v>
      </c>
    </row>
    <row r="188" spans="1:17" x14ac:dyDescent="0.2">
      <c r="A188" s="50">
        <v>185</v>
      </c>
      <c r="B18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88" s="42" t="s">
        <v>1529</v>
      </c>
      <c r="D188" s="14" t="str">
        <f>MID($C188,SUM($C$1:C$1),D$1)</f>
        <v>001</v>
      </c>
      <c r="E188" s="25" t="str">
        <f>VLOOKUP(TALIC[[#This Row],[TIPO2]],TIPOFACT[],3,0)</f>
        <v>FC A</v>
      </c>
      <c r="F188" s="14" t="str">
        <f>MID($C188,SUM($C$1:D$1),F$1)</f>
        <v>00001</v>
      </c>
      <c r="G188" s="14" t="str">
        <f>MID($C188,SUM($C$1:F$1),G$1)</f>
        <v>00000000000000999999</v>
      </c>
      <c r="H188" s="14" t="str">
        <f>MID($C188,SUM($C$1:G$1),H$1)</f>
        <v>80</v>
      </c>
      <c r="I188" s="14" t="str">
        <f>MID($C188,SUM($C$1:H$1),I$1)</f>
        <v>00000000099999999999</v>
      </c>
      <c r="J188" s="14" t="str">
        <f>MID($C188,SUM($C$1:I$1),J$1)</f>
        <v>000000000100000</v>
      </c>
      <c r="K188" s="14" t="str">
        <f>MID($C188,SUM($C$1:J$1),K$1)</f>
        <v>0005</v>
      </c>
      <c r="L188" s="14" t="str">
        <f>MID($C188,SUM($C$1:K$1),L$1)</f>
        <v>000000000021000</v>
      </c>
      <c r="M188" s="53"/>
      <c r="N188" s="56" t="str">
        <f>IF(ISBLANK(M188),C188,D188&amp;F188&amp;G188&amp;H188&amp;I188&amp;J188&amp;TALIC[[#This Row],[ALIC]]&amp;TALIC[[#This Row],[IVA3]])</f>
        <v>001000010000000000000099999980000000000999999999990000000001000000005000000000021000</v>
      </c>
      <c r="O188" s="36">
        <f>TALIC[[#This Row],[IVA3]]/100</f>
        <v>210</v>
      </c>
      <c r="P188" s="36">
        <f>VALUE(TALIC[[#This Row],[GRAV]])/100</f>
        <v>1000</v>
      </c>
      <c r="Q188" s="37">
        <f>+TALIC[[#This Row],[*IVA]]/TALIC[[#This Row],[G]]</f>
        <v>0.21</v>
      </c>
    </row>
    <row r="189" spans="1:17" x14ac:dyDescent="0.2">
      <c r="A189" s="50">
        <v>186</v>
      </c>
      <c r="B18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89" s="42" t="s">
        <v>1529</v>
      </c>
      <c r="D189" s="14" t="str">
        <f>MID($C189,SUM($C$1:C$1),D$1)</f>
        <v>001</v>
      </c>
      <c r="E189" s="25" t="str">
        <f>VLOOKUP(TALIC[[#This Row],[TIPO2]],TIPOFACT[],3,0)</f>
        <v>FC A</v>
      </c>
      <c r="F189" s="14" t="str">
        <f>MID($C189,SUM($C$1:D$1),F$1)</f>
        <v>00001</v>
      </c>
      <c r="G189" s="14" t="str">
        <f>MID($C189,SUM($C$1:F$1),G$1)</f>
        <v>00000000000000999999</v>
      </c>
      <c r="H189" s="14" t="str">
        <f>MID($C189,SUM($C$1:G$1),H$1)</f>
        <v>80</v>
      </c>
      <c r="I189" s="14" t="str">
        <f>MID($C189,SUM($C$1:H$1),I$1)</f>
        <v>00000000099999999999</v>
      </c>
      <c r="J189" s="14" t="str">
        <f>MID($C189,SUM($C$1:I$1),J$1)</f>
        <v>000000000100000</v>
      </c>
      <c r="K189" s="14" t="str">
        <f>MID($C189,SUM($C$1:J$1),K$1)</f>
        <v>0005</v>
      </c>
      <c r="L189" s="14" t="str">
        <f>MID($C189,SUM($C$1:K$1),L$1)</f>
        <v>000000000021000</v>
      </c>
      <c r="M189" s="53"/>
      <c r="N189" s="56" t="str">
        <f>IF(ISBLANK(M189),C189,D189&amp;F189&amp;G189&amp;H189&amp;I189&amp;J189&amp;TALIC[[#This Row],[ALIC]]&amp;TALIC[[#This Row],[IVA3]])</f>
        <v>001000010000000000000099999980000000000999999999990000000001000000005000000000021000</v>
      </c>
      <c r="O189" s="36">
        <f>TALIC[[#This Row],[IVA3]]/100</f>
        <v>210</v>
      </c>
      <c r="P189" s="36">
        <f>VALUE(TALIC[[#This Row],[GRAV]])/100</f>
        <v>1000</v>
      </c>
      <c r="Q189" s="37">
        <f>+TALIC[[#This Row],[*IVA]]/TALIC[[#This Row],[G]]</f>
        <v>0.21</v>
      </c>
    </row>
    <row r="190" spans="1:17" x14ac:dyDescent="0.2">
      <c r="A190" s="50">
        <v>187</v>
      </c>
      <c r="B19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90" s="42" t="s">
        <v>1529</v>
      </c>
      <c r="D190" s="14" t="str">
        <f>MID($C190,SUM($C$1:C$1),D$1)</f>
        <v>001</v>
      </c>
      <c r="E190" s="25" t="str">
        <f>VLOOKUP(TALIC[[#This Row],[TIPO2]],TIPOFACT[],3,0)</f>
        <v>FC A</v>
      </c>
      <c r="F190" s="14" t="str">
        <f>MID($C190,SUM($C$1:D$1),F$1)</f>
        <v>00001</v>
      </c>
      <c r="G190" s="14" t="str">
        <f>MID($C190,SUM($C$1:F$1),G$1)</f>
        <v>00000000000000999999</v>
      </c>
      <c r="H190" s="14" t="str">
        <f>MID($C190,SUM($C$1:G$1),H$1)</f>
        <v>80</v>
      </c>
      <c r="I190" s="14" t="str">
        <f>MID($C190,SUM($C$1:H$1),I$1)</f>
        <v>00000000099999999999</v>
      </c>
      <c r="J190" s="14" t="str">
        <f>MID($C190,SUM($C$1:I$1),J$1)</f>
        <v>000000000100000</v>
      </c>
      <c r="K190" s="14" t="str">
        <f>MID($C190,SUM($C$1:J$1),K$1)</f>
        <v>0005</v>
      </c>
      <c r="L190" s="14" t="str">
        <f>MID($C190,SUM($C$1:K$1),L$1)</f>
        <v>000000000021000</v>
      </c>
      <c r="M190" s="53"/>
      <c r="N190" s="56" t="str">
        <f>IF(ISBLANK(M190),C190,D190&amp;F190&amp;G190&amp;H190&amp;I190&amp;J190&amp;TALIC[[#This Row],[ALIC]]&amp;TALIC[[#This Row],[IVA3]])</f>
        <v>001000010000000000000099999980000000000999999999990000000001000000005000000000021000</v>
      </c>
      <c r="O190" s="36">
        <f>TALIC[[#This Row],[IVA3]]/100</f>
        <v>210</v>
      </c>
      <c r="P190" s="36">
        <f>VALUE(TALIC[[#This Row],[GRAV]])/100</f>
        <v>1000</v>
      </c>
      <c r="Q190" s="37">
        <f>+TALIC[[#This Row],[*IVA]]/TALIC[[#This Row],[G]]</f>
        <v>0.21</v>
      </c>
    </row>
    <row r="191" spans="1:17" x14ac:dyDescent="0.2">
      <c r="A191" s="50">
        <v>188</v>
      </c>
      <c r="B19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91" s="42" t="s">
        <v>1529</v>
      </c>
      <c r="D191" s="14" t="str">
        <f>MID($C191,SUM($C$1:C$1),D$1)</f>
        <v>001</v>
      </c>
      <c r="E191" s="25" t="str">
        <f>VLOOKUP(TALIC[[#This Row],[TIPO2]],TIPOFACT[],3,0)</f>
        <v>FC A</v>
      </c>
      <c r="F191" s="14" t="str">
        <f>MID($C191,SUM($C$1:D$1),F$1)</f>
        <v>00001</v>
      </c>
      <c r="G191" s="14" t="str">
        <f>MID($C191,SUM($C$1:F$1),G$1)</f>
        <v>00000000000000999999</v>
      </c>
      <c r="H191" s="14" t="str">
        <f>MID($C191,SUM($C$1:G$1),H$1)</f>
        <v>80</v>
      </c>
      <c r="I191" s="14" t="str">
        <f>MID($C191,SUM($C$1:H$1),I$1)</f>
        <v>00000000099999999999</v>
      </c>
      <c r="J191" s="14" t="str">
        <f>MID($C191,SUM($C$1:I$1),J$1)</f>
        <v>000000000100000</v>
      </c>
      <c r="K191" s="14" t="str">
        <f>MID($C191,SUM($C$1:J$1),K$1)</f>
        <v>0005</v>
      </c>
      <c r="L191" s="14" t="str">
        <f>MID($C191,SUM($C$1:K$1),L$1)</f>
        <v>000000000021000</v>
      </c>
      <c r="M191" s="53"/>
      <c r="N191" s="56" t="str">
        <f>IF(ISBLANK(M191),C191,D191&amp;F191&amp;G191&amp;H191&amp;I191&amp;J191&amp;TALIC[[#This Row],[ALIC]]&amp;TALIC[[#This Row],[IVA3]])</f>
        <v>001000010000000000000099999980000000000999999999990000000001000000005000000000021000</v>
      </c>
      <c r="O191" s="36">
        <f>TALIC[[#This Row],[IVA3]]/100</f>
        <v>210</v>
      </c>
      <c r="P191" s="36">
        <f>VALUE(TALIC[[#This Row],[GRAV]])/100</f>
        <v>1000</v>
      </c>
      <c r="Q191" s="37">
        <f>+TALIC[[#This Row],[*IVA]]/TALIC[[#This Row],[G]]</f>
        <v>0.21</v>
      </c>
    </row>
    <row r="192" spans="1:17" x14ac:dyDescent="0.2">
      <c r="A192" s="50">
        <v>189</v>
      </c>
      <c r="B19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92" s="42" t="s">
        <v>1529</v>
      </c>
      <c r="D192" s="14" t="str">
        <f>MID($C192,SUM($C$1:C$1),D$1)</f>
        <v>001</v>
      </c>
      <c r="E192" s="25" t="str">
        <f>VLOOKUP(TALIC[[#This Row],[TIPO2]],TIPOFACT[],3,0)</f>
        <v>FC A</v>
      </c>
      <c r="F192" s="14" t="str">
        <f>MID($C192,SUM($C$1:D$1),F$1)</f>
        <v>00001</v>
      </c>
      <c r="G192" s="14" t="str">
        <f>MID($C192,SUM($C$1:F$1),G$1)</f>
        <v>00000000000000999999</v>
      </c>
      <c r="H192" s="14" t="str">
        <f>MID($C192,SUM($C$1:G$1),H$1)</f>
        <v>80</v>
      </c>
      <c r="I192" s="14" t="str">
        <f>MID($C192,SUM($C$1:H$1),I$1)</f>
        <v>00000000099999999999</v>
      </c>
      <c r="J192" s="14" t="str">
        <f>MID($C192,SUM($C$1:I$1),J$1)</f>
        <v>000000000100000</v>
      </c>
      <c r="K192" s="14" t="str">
        <f>MID($C192,SUM($C$1:J$1),K$1)</f>
        <v>0005</v>
      </c>
      <c r="L192" s="14" t="str">
        <f>MID($C192,SUM($C$1:K$1),L$1)</f>
        <v>000000000021000</v>
      </c>
      <c r="M192" s="53"/>
      <c r="N192" s="56" t="str">
        <f>IF(ISBLANK(M192),C192,D192&amp;F192&amp;G192&amp;H192&amp;I192&amp;J192&amp;TALIC[[#This Row],[ALIC]]&amp;TALIC[[#This Row],[IVA3]])</f>
        <v>001000010000000000000099999980000000000999999999990000000001000000005000000000021000</v>
      </c>
      <c r="O192" s="36">
        <f>TALIC[[#This Row],[IVA3]]/100</f>
        <v>210</v>
      </c>
      <c r="P192" s="36">
        <f>VALUE(TALIC[[#This Row],[GRAV]])/100</f>
        <v>1000</v>
      </c>
      <c r="Q192" s="37">
        <f>+TALIC[[#This Row],[*IVA]]/TALIC[[#This Row],[G]]</f>
        <v>0.21</v>
      </c>
    </row>
    <row r="193" spans="1:17" x14ac:dyDescent="0.2">
      <c r="A193" s="50">
        <v>190</v>
      </c>
      <c r="B19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93" s="42" t="s">
        <v>1529</v>
      </c>
      <c r="D193" s="14" t="str">
        <f>MID($C193,SUM($C$1:C$1),D$1)</f>
        <v>001</v>
      </c>
      <c r="E193" s="25" t="str">
        <f>VLOOKUP(TALIC[[#This Row],[TIPO2]],TIPOFACT[],3,0)</f>
        <v>FC A</v>
      </c>
      <c r="F193" s="14" t="str">
        <f>MID($C193,SUM($C$1:D$1),F$1)</f>
        <v>00001</v>
      </c>
      <c r="G193" s="14" t="str">
        <f>MID($C193,SUM($C$1:F$1),G$1)</f>
        <v>00000000000000999999</v>
      </c>
      <c r="H193" s="14" t="str">
        <f>MID($C193,SUM($C$1:G$1),H$1)</f>
        <v>80</v>
      </c>
      <c r="I193" s="14" t="str">
        <f>MID($C193,SUM($C$1:H$1),I$1)</f>
        <v>00000000099999999999</v>
      </c>
      <c r="J193" s="14" t="str">
        <f>MID($C193,SUM($C$1:I$1),J$1)</f>
        <v>000000000100000</v>
      </c>
      <c r="K193" s="14" t="str">
        <f>MID($C193,SUM($C$1:J$1),K$1)</f>
        <v>0005</v>
      </c>
      <c r="L193" s="14" t="str">
        <f>MID($C193,SUM($C$1:K$1),L$1)</f>
        <v>000000000021000</v>
      </c>
      <c r="M193" s="53"/>
      <c r="N193" s="56" t="str">
        <f>IF(ISBLANK(M193),C193,D193&amp;F193&amp;G193&amp;H193&amp;I193&amp;J193&amp;TALIC[[#This Row],[ALIC]]&amp;TALIC[[#This Row],[IVA3]])</f>
        <v>001000010000000000000099999980000000000999999999990000000001000000005000000000021000</v>
      </c>
      <c r="O193" s="36">
        <f>TALIC[[#This Row],[IVA3]]/100</f>
        <v>210</v>
      </c>
      <c r="P193" s="36">
        <f>VALUE(TALIC[[#This Row],[GRAV]])/100</f>
        <v>1000</v>
      </c>
      <c r="Q193" s="37">
        <f>+TALIC[[#This Row],[*IVA]]/TALIC[[#This Row],[G]]</f>
        <v>0.21</v>
      </c>
    </row>
    <row r="194" spans="1:17" x14ac:dyDescent="0.2">
      <c r="A194" s="50">
        <v>191</v>
      </c>
      <c r="B19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94" s="42" t="s">
        <v>1529</v>
      </c>
      <c r="D194" s="14" t="str">
        <f>MID($C194,SUM($C$1:C$1),D$1)</f>
        <v>001</v>
      </c>
      <c r="E194" s="25" t="str">
        <f>VLOOKUP(TALIC[[#This Row],[TIPO2]],TIPOFACT[],3,0)</f>
        <v>FC A</v>
      </c>
      <c r="F194" s="14" t="str">
        <f>MID($C194,SUM($C$1:D$1),F$1)</f>
        <v>00001</v>
      </c>
      <c r="G194" s="14" t="str">
        <f>MID($C194,SUM($C$1:F$1),G$1)</f>
        <v>00000000000000999999</v>
      </c>
      <c r="H194" s="14" t="str">
        <f>MID($C194,SUM($C$1:G$1),H$1)</f>
        <v>80</v>
      </c>
      <c r="I194" s="14" t="str">
        <f>MID($C194,SUM($C$1:H$1),I$1)</f>
        <v>00000000099999999999</v>
      </c>
      <c r="J194" s="14" t="str">
        <f>MID($C194,SUM($C$1:I$1),J$1)</f>
        <v>000000000100000</v>
      </c>
      <c r="K194" s="14" t="str">
        <f>MID($C194,SUM($C$1:J$1),K$1)</f>
        <v>0005</v>
      </c>
      <c r="L194" s="14" t="str">
        <f>MID($C194,SUM($C$1:K$1),L$1)</f>
        <v>000000000021000</v>
      </c>
      <c r="M194" s="53"/>
      <c r="N194" s="56" t="str">
        <f>IF(ISBLANK(M194),C194,D194&amp;F194&amp;G194&amp;H194&amp;I194&amp;J194&amp;TALIC[[#This Row],[ALIC]]&amp;TALIC[[#This Row],[IVA3]])</f>
        <v>001000010000000000000099999980000000000999999999990000000001000000005000000000021000</v>
      </c>
      <c r="O194" s="36">
        <f>TALIC[[#This Row],[IVA3]]/100</f>
        <v>210</v>
      </c>
      <c r="P194" s="36">
        <f>VALUE(TALIC[[#This Row],[GRAV]])/100</f>
        <v>1000</v>
      </c>
      <c r="Q194" s="37">
        <f>+TALIC[[#This Row],[*IVA]]/TALIC[[#This Row],[G]]</f>
        <v>0.21</v>
      </c>
    </row>
    <row r="195" spans="1:17" x14ac:dyDescent="0.2">
      <c r="A195" s="50">
        <v>192</v>
      </c>
      <c r="B19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95" s="42" t="s">
        <v>1529</v>
      </c>
      <c r="D195" s="14" t="str">
        <f>MID($C195,SUM($C$1:C$1),D$1)</f>
        <v>001</v>
      </c>
      <c r="E195" s="25" t="str">
        <f>VLOOKUP(TALIC[[#This Row],[TIPO2]],TIPOFACT[],3,0)</f>
        <v>FC A</v>
      </c>
      <c r="F195" s="14" t="str">
        <f>MID($C195,SUM($C$1:D$1),F$1)</f>
        <v>00001</v>
      </c>
      <c r="G195" s="14" t="str">
        <f>MID($C195,SUM($C$1:F$1),G$1)</f>
        <v>00000000000000999999</v>
      </c>
      <c r="H195" s="14" t="str">
        <f>MID($C195,SUM($C$1:G$1),H$1)</f>
        <v>80</v>
      </c>
      <c r="I195" s="14" t="str">
        <f>MID($C195,SUM($C$1:H$1),I$1)</f>
        <v>00000000099999999999</v>
      </c>
      <c r="J195" s="14" t="str">
        <f>MID($C195,SUM($C$1:I$1),J$1)</f>
        <v>000000000100000</v>
      </c>
      <c r="K195" s="14" t="str">
        <f>MID($C195,SUM($C$1:J$1),K$1)</f>
        <v>0005</v>
      </c>
      <c r="L195" s="14" t="str">
        <f>MID($C195,SUM($C$1:K$1),L$1)</f>
        <v>000000000021000</v>
      </c>
      <c r="M195" s="53"/>
      <c r="N195" s="56" t="str">
        <f>IF(ISBLANK(M195),C195,D195&amp;F195&amp;G195&amp;H195&amp;I195&amp;J195&amp;TALIC[[#This Row],[ALIC]]&amp;TALIC[[#This Row],[IVA3]])</f>
        <v>001000010000000000000099999980000000000999999999990000000001000000005000000000021000</v>
      </c>
      <c r="O195" s="36">
        <f>TALIC[[#This Row],[IVA3]]/100</f>
        <v>210</v>
      </c>
      <c r="P195" s="36">
        <f>VALUE(TALIC[[#This Row],[GRAV]])/100</f>
        <v>1000</v>
      </c>
      <c r="Q195" s="37">
        <f>+TALIC[[#This Row],[*IVA]]/TALIC[[#This Row],[G]]</f>
        <v>0.21</v>
      </c>
    </row>
    <row r="196" spans="1:17" x14ac:dyDescent="0.2">
      <c r="A196" s="50">
        <v>193</v>
      </c>
      <c r="B19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96" s="42" t="s">
        <v>1529</v>
      </c>
      <c r="D196" s="14" t="str">
        <f>MID($C196,SUM($C$1:C$1),D$1)</f>
        <v>001</v>
      </c>
      <c r="E196" s="25" t="str">
        <f>VLOOKUP(TALIC[[#This Row],[TIPO2]],TIPOFACT[],3,0)</f>
        <v>FC A</v>
      </c>
      <c r="F196" s="14" t="str">
        <f>MID($C196,SUM($C$1:D$1),F$1)</f>
        <v>00001</v>
      </c>
      <c r="G196" s="14" t="str">
        <f>MID($C196,SUM($C$1:F$1),G$1)</f>
        <v>00000000000000999999</v>
      </c>
      <c r="H196" s="14" t="str">
        <f>MID($C196,SUM($C$1:G$1),H$1)</f>
        <v>80</v>
      </c>
      <c r="I196" s="14" t="str">
        <f>MID($C196,SUM($C$1:H$1),I$1)</f>
        <v>00000000099999999999</v>
      </c>
      <c r="J196" s="14" t="str">
        <f>MID($C196,SUM($C$1:I$1),J$1)</f>
        <v>000000000100000</v>
      </c>
      <c r="K196" s="14" t="str">
        <f>MID($C196,SUM($C$1:J$1),K$1)</f>
        <v>0005</v>
      </c>
      <c r="L196" s="14" t="str">
        <f>MID($C196,SUM($C$1:K$1),L$1)</f>
        <v>000000000021000</v>
      </c>
      <c r="M196" s="53"/>
      <c r="N196" s="56" t="str">
        <f>IF(ISBLANK(M196),C196,D196&amp;F196&amp;G196&amp;H196&amp;I196&amp;J196&amp;TALIC[[#This Row],[ALIC]]&amp;TALIC[[#This Row],[IVA3]])</f>
        <v>001000010000000000000099999980000000000999999999990000000001000000005000000000021000</v>
      </c>
      <c r="O196" s="36">
        <f>TALIC[[#This Row],[IVA3]]/100</f>
        <v>210</v>
      </c>
      <c r="P196" s="36">
        <f>VALUE(TALIC[[#This Row],[GRAV]])/100</f>
        <v>1000</v>
      </c>
      <c r="Q196" s="37">
        <f>+TALIC[[#This Row],[*IVA]]/TALIC[[#This Row],[G]]</f>
        <v>0.21</v>
      </c>
    </row>
    <row r="197" spans="1:17" x14ac:dyDescent="0.2">
      <c r="A197" s="50">
        <v>194</v>
      </c>
      <c r="B19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97" s="42" t="s">
        <v>1529</v>
      </c>
      <c r="D197" s="14" t="str">
        <f>MID($C197,SUM($C$1:C$1),D$1)</f>
        <v>001</v>
      </c>
      <c r="E197" s="25" t="str">
        <f>VLOOKUP(TALIC[[#This Row],[TIPO2]],TIPOFACT[],3,0)</f>
        <v>FC A</v>
      </c>
      <c r="F197" s="14" t="str">
        <f>MID($C197,SUM($C$1:D$1),F$1)</f>
        <v>00001</v>
      </c>
      <c r="G197" s="14" t="str">
        <f>MID($C197,SUM($C$1:F$1),G$1)</f>
        <v>00000000000000999999</v>
      </c>
      <c r="H197" s="14" t="str">
        <f>MID($C197,SUM($C$1:G$1),H$1)</f>
        <v>80</v>
      </c>
      <c r="I197" s="14" t="str">
        <f>MID($C197,SUM($C$1:H$1),I$1)</f>
        <v>00000000099999999999</v>
      </c>
      <c r="J197" s="14" t="str">
        <f>MID($C197,SUM($C$1:I$1),J$1)</f>
        <v>000000000100000</v>
      </c>
      <c r="K197" s="14" t="str">
        <f>MID($C197,SUM($C$1:J$1),K$1)</f>
        <v>0005</v>
      </c>
      <c r="L197" s="14" t="str">
        <f>MID($C197,SUM($C$1:K$1),L$1)</f>
        <v>000000000021000</v>
      </c>
      <c r="M197" s="53"/>
      <c r="N197" s="56" t="str">
        <f>IF(ISBLANK(M197),C197,D197&amp;F197&amp;G197&amp;H197&amp;I197&amp;J197&amp;TALIC[[#This Row],[ALIC]]&amp;TALIC[[#This Row],[IVA3]])</f>
        <v>001000010000000000000099999980000000000999999999990000000001000000005000000000021000</v>
      </c>
      <c r="O197" s="36">
        <f>TALIC[[#This Row],[IVA3]]/100</f>
        <v>210</v>
      </c>
      <c r="P197" s="36">
        <f>VALUE(TALIC[[#This Row],[GRAV]])/100</f>
        <v>1000</v>
      </c>
      <c r="Q197" s="37">
        <f>+TALIC[[#This Row],[*IVA]]/TALIC[[#This Row],[G]]</f>
        <v>0.21</v>
      </c>
    </row>
    <row r="198" spans="1:17" x14ac:dyDescent="0.2">
      <c r="A198" s="50">
        <v>195</v>
      </c>
      <c r="B19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98" s="42" t="s">
        <v>1529</v>
      </c>
      <c r="D198" s="14" t="str">
        <f>MID($C198,SUM($C$1:C$1),D$1)</f>
        <v>001</v>
      </c>
      <c r="E198" s="25" t="str">
        <f>VLOOKUP(TALIC[[#This Row],[TIPO2]],TIPOFACT[],3,0)</f>
        <v>FC A</v>
      </c>
      <c r="F198" s="14" t="str">
        <f>MID($C198,SUM($C$1:D$1),F$1)</f>
        <v>00001</v>
      </c>
      <c r="G198" s="14" t="str">
        <f>MID($C198,SUM($C$1:F$1),G$1)</f>
        <v>00000000000000999999</v>
      </c>
      <c r="H198" s="14" t="str">
        <f>MID($C198,SUM($C$1:G$1),H$1)</f>
        <v>80</v>
      </c>
      <c r="I198" s="14" t="str">
        <f>MID($C198,SUM($C$1:H$1),I$1)</f>
        <v>00000000099999999999</v>
      </c>
      <c r="J198" s="14" t="str">
        <f>MID($C198,SUM($C$1:I$1),J$1)</f>
        <v>000000000100000</v>
      </c>
      <c r="K198" s="14" t="str">
        <f>MID($C198,SUM($C$1:J$1),K$1)</f>
        <v>0005</v>
      </c>
      <c r="L198" s="14" t="str">
        <f>MID($C198,SUM($C$1:K$1),L$1)</f>
        <v>000000000021000</v>
      </c>
      <c r="M198" s="53"/>
      <c r="N198" s="56" t="str">
        <f>IF(ISBLANK(M198),C198,D198&amp;F198&amp;G198&amp;H198&amp;I198&amp;J198&amp;TALIC[[#This Row],[ALIC]]&amp;TALIC[[#This Row],[IVA3]])</f>
        <v>001000010000000000000099999980000000000999999999990000000001000000005000000000021000</v>
      </c>
      <c r="O198" s="36">
        <f>TALIC[[#This Row],[IVA3]]/100</f>
        <v>210</v>
      </c>
      <c r="P198" s="36">
        <f>VALUE(TALIC[[#This Row],[GRAV]])/100</f>
        <v>1000</v>
      </c>
      <c r="Q198" s="37">
        <f>+TALIC[[#This Row],[*IVA]]/TALIC[[#This Row],[G]]</f>
        <v>0.21</v>
      </c>
    </row>
    <row r="199" spans="1:17" x14ac:dyDescent="0.2">
      <c r="A199" s="50">
        <v>196</v>
      </c>
      <c r="B19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199" s="42" t="s">
        <v>1529</v>
      </c>
      <c r="D199" s="14" t="str">
        <f>MID($C199,SUM($C$1:C$1),D$1)</f>
        <v>001</v>
      </c>
      <c r="E199" s="25" t="str">
        <f>VLOOKUP(TALIC[[#This Row],[TIPO2]],TIPOFACT[],3,0)</f>
        <v>FC A</v>
      </c>
      <c r="F199" s="14" t="str">
        <f>MID($C199,SUM($C$1:D$1),F$1)</f>
        <v>00001</v>
      </c>
      <c r="G199" s="14" t="str">
        <f>MID($C199,SUM($C$1:F$1),G$1)</f>
        <v>00000000000000999999</v>
      </c>
      <c r="H199" s="14" t="str">
        <f>MID($C199,SUM($C$1:G$1),H$1)</f>
        <v>80</v>
      </c>
      <c r="I199" s="14" t="str">
        <f>MID($C199,SUM($C$1:H$1),I$1)</f>
        <v>00000000099999999999</v>
      </c>
      <c r="J199" s="14" t="str">
        <f>MID($C199,SUM($C$1:I$1),J$1)</f>
        <v>000000000100000</v>
      </c>
      <c r="K199" s="14" t="str">
        <f>MID($C199,SUM($C$1:J$1),K$1)</f>
        <v>0005</v>
      </c>
      <c r="L199" s="14" t="str">
        <f>MID($C199,SUM($C$1:K$1),L$1)</f>
        <v>000000000021000</v>
      </c>
      <c r="M199" s="53"/>
      <c r="N199" s="56" t="str">
        <f>IF(ISBLANK(M199),C199,D199&amp;F199&amp;G199&amp;H199&amp;I199&amp;J199&amp;TALIC[[#This Row],[ALIC]]&amp;TALIC[[#This Row],[IVA3]])</f>
        <v>001000010000000000000099999980000000000999999999990000000001000000005000000000021000</v>
      </c>
      <c r="O199" s="36">
        <f>TALIC[[#This Row],[IVA3]]/100</f>
        <v>210</v>
      </c>
      <c r="P199" s="36">
        <f>VALUE(TALIC[[#This Row],[GRAV]])/100</f>
        <v>1000</v>
      </c>
      <c r="Q199" s="37">
        <f>+TALIC[[#This Row],[*IVA]]/TALIC[[#This Row],[G]]</f>
        <v>0.21</v>
      </c>
    </row>
    <row r="200" spans="1:17" x14ac:dyDescent="0.2">
      <c r="A200" s="50">
        <v>197</v>
      </c>
      <c r="B20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00" s="42" t="s">
        <v>1529</v>
      </c>
      <c r="D200" s="14" t="str">
        <f>MID($C200,SUM($C$1:C$1),D$1)</f>
        <v>001</v>
      </c>
      <c r="E200" s="25" t="str">
        <f>VLOOKUP(TALIC[[#This Row],[TIPO2]],TIPOFACT[],3,0)</f>
        <v>FC A</v>
      </c>
      <c r="F200" s="14" t="str">
        <f>MID($C200,SUM($C$1:D$1),F$1)</f>
        <v>00001</v>
      </c>
      <c r="G200" s="14" t="str">
        <f>MID($C200,SUM($C$1:F$1),G$1)</f>
        <v>00000000000000999999</v>
      </c>
      <c r="H200" s="14" t="str">
        <f>MID($C200,SUM($C$1:G$1),H$1)</f>
        <v>80</v>
      </c>
      <c r="I200" s="14" t="str">
        <f>MID($C200,SUM($C$1:H$1),I$1)</f>
        <v>00000000099999999999</v>
      </c>
      <c r="J200" s="14" t="str">
        <f>MID($C200,SUM($C$1:I$1),J$1)</f>
        <v>000000000100000</v>
      </c>
      <c r="K200" s="14" t="str">
        <f>MID($C200,SUM($C$1:J$1),K$1)</f>
        <v>0005</v>
      </c>
      <c r="L200" s="14" t="str">
        <f>MID($C200,SUM($C$1:K$1),L$1)</f>
        <v>000000000021000</v>
      </c>
      <c r="M200" s="53"/>
      <c r="N200" s="56" t="str">
        <f>IF(ISBLANK(M200),C200,D200&amp;F200&amp;G200&amp;H200&amp;I200&amp;J200&amp;TALIC[[#This Row],[ALIC]]&amp;TALIC[[#This Row],[IVA3]])</f>
        <v>001000010000000000000099999980000000000999999999990000000001000000005000000000021000</v>
      </c>
      <c r="O200" s="36">
        <f>TALIC[[#This Row],[IVA3]]/100</f>
        <v>210</v>
      </c>
      <c r="P200" s="36">
        <f>VALUE(TALIC[[#This Row],[GRAV]])/100</f>
        <v>1000</v>
      </c>
      <c r="Q200" s="37">
        <f>+TALIC[[#This Row],[*IVA]]/TALIC[[#This Row],[G]]</f>
        <v>0.21</v>
      </c>
    </row>
    <row r="201" spans="1:17" x14ac:dyDescent="0.2">
      <c r="A201" s="50">
        <v>198</v>
      </c>
      <c r="B20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01" s="42" t="s">
        <v>1529</v>
      </c>
      <c r="D201" s="14" t="str">
        <f>MID($C201,SUM($C$1:C$1),D$1)</f>
        <v>001</v>
      </c>
      <c r="E201" s="25" t="str">
        <f>VLOOKUP(TALIC[[#This Row],[TIPO2]],TIPOFACT[],3,0)</f>
        <v>FC A</v>
      </c>
      <c r="F201" s="14" t="str">
        <f>MID($C201,SUM($C$1:D$1),F$1)</f>
        <v>00001</v>
      </c>
      <c r="G201" s="14" t="str">
        <f>MID($C201,SUM($C$1:F$1),G$1)</f>
        <v>00000000000000999999</v>
      </c>
      <c r="H201" s="14" t="str">
        <f>MID($C201,SUM($C$1:G$1),H$1)</f>
        <v>80</v>
      </c>
      <c r="I201" s="14" t="str">
        <f>MID($C201,SUM($C$1:H$1),I$1)</f>
        <v>00000000099999999999</v>
      </c>
      <c r="J201" s="14" t="str">
        <f>MID($C201,SUM($C$1:I$1),J$1)</f>
        <v>000000000100000</v>
      </c>
      <c r="K201" s="14" t="str">
        <f>MID($C201,SUM($C$1:J$1),K$1)</f>
        <v>0005</v>
      </c>
      <c r="L201" s="14" t="str">
        <f>MID($C201,SUM($C$1:K$1),L$1)</f>
        <v>000000000021000</v>
      </c>
      <c r="M201" s="53"/>
      <c r="N201" s="56" t="str">
        <f>IF(ISBLANK(M201),C201,D201&amp;F201&amp;G201&amp;H201&amp;I201&amp;J201&amp;TALIC[[#This Row],[ALIC]]&amp;TALIC[[#This Row],[IVA3]])</f>
        <v>001000010000000000000099999980000000000999999999990000000001000000005000000000021000</v>
      </c>
      <c r="O201" s="36">
        <f>TALIC[[#This Row],[IVA3]]/100</f>
        <v>210</v>
      </c>
      <c r="P201" s="36">
        <f>VALUE(TALIC[[#This Row],[GRAV]])/100</f>
        <v>1000</v>
      </c>
      <c r="Q201" s="37">
        <f>+TALIC[[#This Row],[*IVA]]/TALIC[[#This Row],[G]]</f>
        <v>0.21</v>
      </c>
    </row>
    <row r="202" spans="1:17" x14ac:dyDescent="0.2">
      <c r="A202" s="50">
        <v>199</v>
      </c>
      <c r="B20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02" s="42" t="s">
        <v>1529</v>
      </c>
      <c r="D202" s="14" t="str">
        <f>MID($C202,SUM($C$1:C$1),D$1)</f>
        <v>001</v>
      </c>
      <c r="E202" s="25" t="str">
        <f>VLOOKUP(TALIC[[#This Row],[TIPO2]],TIPOFACT[],3,0)</f>
        <v>FC A</v>
      </c>
      <c r="F202" s="14" t="str">
        <f>MID($C202,SUM($C$1:D$1),F$1)</f>
        <v>00001</v>
      </c>
      <c r="G202" s="14" t="str">
        <f>MID($C202,SUM($C$1:F$1),G$1)</f>
        <v>00000000000000999999</v>
      </c>
      <c r="H202" s="14" t="str">
        <f>MID($C202,SUM($C$1:G$1),H$1)</f>
        <v>80</v>
      </c>
      <c r="I202" s="14" t="str">
        <f>MID($C202,SUM($C$1:H$1),I$1)</f>
        <v>00000000099999999999</v>
      </c>
      <c r="J202" s="14" t="str">
        <f>MID($C202,SUM($C$1:I$1),J$1)</f>
        <v>000000000100000</v>
      </c>
      <c r="K202" s="14" t="str">
        <f>MID($C202,SUM($C$1:J$1),K$1)</f>
        <v>0005</v>
      </c>
      <c r="L202" s="14" t="str">
        <f>MID($C202,SUM($C$1:K$1),L$1)</f>
        <v>000000000021000</v>
      </c>
      <c r="M202" s="53"/>
      <c r="N202" s="56" t="str">
        <f>IF(ISBLANK(M202),C202,D202&amp;F202&amp;G202&amp;H202&amp;I202&amp;J202&amp;TALIC[[#This Row],[ALIC]]&amp;TALIC[[#This Row],[IVA3]])</f>
        <v>001000010000000000000099999980000000000999999999990000000001000000005000000000021000</v>
      </c>
      <c r="O202" s="36">
        <f>TALIC[[#This Row],[IVA3]]/100</f>
        <v>210</v>
      </c>
      <c r="P202" s="36">
        <f>VALUE(TALIC[[#This Row],[GRAV]])/100</f>
        <v>1000</v>
      </c>
      <c r="Q202" s="37">
        <f>+TALIC[[#This Row],[*IVA]]/TALIC[[#This Row],[G]]</f>
        <v>0.21</v>
      </c>
    </row>
    <row r="203" spans="1:17" x14ac:dyDescent="0.2">
      <c r="A203" s="50">
        <v>200</v>
      </c>
      <c r="B20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03" s="42" t="s">
        <v>1529</v>
      </c>
      <c r="D203" s="14" t="str">
        <f>MID($C203,SUM($C$1:C$1),D$1)</f>
        <v>001</v>
      </c>
      <c r="E203" s="25" t="str">
        <f>VLOOKUP(TALIC[[#This Row],[TIPO2]],TIPOFACT[],3,0)</f>
        <v>FC A</v>
      </c>
      <c r="F203" s="14" t="str">
        <f>MID($C203,SUM($C$1:D$1),F$1)</f>
        <v>00001</v>
      </c>
      <c r="G203" s="14" t="str">
        <f>MID($C203,SUM($C$1:F$1),G$1)</f>
        <v>00000000000000999999</v>
      </c>
      <c r="H203" s="14" t="str">
        <f>MID($C203,SUM($C$1:G$1),H$1)</f>
        <v>80</v>
      </c>
      <c r="I203" s="14" t="str">
        <f>MID($C203,SUM($C$1:H$1),I$1)</f>
        <v>00000000099999999999</v>
      </c>
      <c r="J203" s="14" t="str">
        <f>MID($C203,SUM($C$1:I$1),J$1)</f>
        <v>000000000100000</v>
      </c>
      <c r="K203" s="14" t="str">
        <f>MID($C203,SUM($C$1:J$1),K$1)</f>
        <v>0005</v>
      </c>
      <c r="L203" s="14" t="str">
        <f>MID($C203,SUM($C$1:K$1),L$1)</f>
        <v>000000000021000</v>
      </c>
      <c r="M203" s="53"/>
      <c r="N203" s="56" t="str">
        <f>IF(ISBLANK(M203),C203,D203&amp;F203&amp;G203&amp;H203&amp;I203&amp;J203&amp;TALIC[[#This Row],[ALIC]]&amp;TALIC[[#This Row],[IVA3]])</f>
        <v>001000010000000000000099999980000000000999999999990000000001000000005000000000021000</v>
      </c>
      <c r="O203" s="36">
        <f>TALIC[[#This Row],[IVA3]]/100</f>
        <v>210</v>
      </c>
      <c r="P203" s="36">
        <f>VALUE(TALIC[[#This Row],[GRAV]])/100</f>
        <v>1000</v>
      </c>
      <c r="Q203" s="37">
        <f>+TALIC[[#This Row],[*IVA]]/TALIC[[#This Row],[G]]</f>
        <v>0.21</v>
      </c>
    </row>
    <row r="204" spans="1:17" x14ac:dyDescent="0.2">
      <c r="A204" s="50">
        <v>201</v>
      </c>
      <c r="B20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04" s="42" t="s">
        <v>1529</v>
      </c>
      <c r="D204" s="14" t="str">
        <f>MID($C204,SUM($C$1:C$1),D$1)</f>
        <v>001</v>
      </c>
      <c r="E204" s="25" t="str">
        <f>VLOOKUP(TALIC[[#This Row],[TIPO2]],TIPOFACT[],3,0)</f>
        <v>FC A</v>
      </c>
      <c r="F204" s="14" t="str">
        <f>MID($C204,SUM($C$1:D$1),F$1)</f>
        <v>00001</v>
      </c>
      <c r="G204" s="14" t="str">
        <f>MID($C204,SUM($C$1:F$1),G$1)</f>
        <v>00000000000000999999</v>
      </c>
      <c r="H204" s="14" t="str">
        <f>MID($C204,SUM($C$1:G$1),H$1)</f>
        <v>80</v>
      </c>
      <c r="I204" s="14" t="str">
        <f>MID($C204,SUM($C$1:H$1),I$1)</f>
        <v>00000000099999999999</v>
      </c>
      <c r="J204" s="14" t="str">
        <f>MID($C204,SUM($C$1:I$1),J$1)</f>
        <v>000000000100000</v>
      </c>
      <c r="K204" s="14" t="str">
        <f>MID($C204,SUM($C$1:J$1),K$1)</f>
        <v>0005</v>
      </c>
      <c r="L204" s="14" t="str">
        <f>MID($C204,SUM($C$1:K$1),L$1)</f>
        <v>000000000021000</v>
      </c>
      <c r="M204" s="53"/>
      <c r="N204" s="56" t="str">
        <f>IF(ISBLANK(M204),C204,D204&amp;F204&amp;G204&amp;H204&amp;I204&amp;J204&amp;TALIC[[#This Row],[ALIC]]&amp;TALIC[[#This Row],[IVA3]])</f>
        <v>001000010000000000000099999980000000000999999999990000000001000000005000000000021000</v>
      </c>
      <c r="O204" s="36">
        <f>TALIC[[#This Row],[IVA3]]/100</f>
        <v>210</v>
      </c>
      <c r="P204" s="36">
        <f>VALUE(TALIC[[#This Row],[GRAV]])/100</f>
        <v>1000</v>
      </c>
      <c r="Q204" s="37">
        <f>+TALIC[[#This Row],[*IVA]]/TALIC[[#This Row],[G]]</f>
        <v>0.21</v>
      </c>
    </row>
    <row r="205" spans="1:17" x14ac:dyDescent="0.2">
      <c r="A205" s="50">
        <v>202</v>
      </c>
      <c r="B20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05" s="42" t="s">
        <v>1529</v>
      </c>
      <c r="D205" s="14" t="str">
        <f>MID($C205,SUM($C$1:C$1),D$1)</f>
        <v>001</v>
      </c>
      <c r="E205" s="25" t="str">
        <f>VLOOKUP(TALIC[[#This Row],[TIPO2]],TIPOFACT[],3,0)</f>
        <v>FC A</v>
      </c>
      <c r="F205" s="14" t="str">
        <f>MID($C205,SUM($C$1:D$1),F$1)</f>
        <v>00001</v>
      </c>
      <c r="G205" s="14" t="str">
        <f>MID($C205,SUM($C$1:F$1),G$1)</f>
        <v>00000000000000999999</v>
      </c>
      <c r="H205" s="14" t="str">
        <f>MID($C205,SUM($C$1:G$1),H$1)</f>
        <v>80</v>
      </c>
      <c r="I205" s="14" t="str">
        <f>MID($C205,SUM($C$1:H$1),I$1)</f>
        <v>00000000099999999999</v>
      </c>
      <c r="J205" s="14" t="str">
        <f>MID($C205,SUM($C$1:I$1),J$1)</f>
        <v>000000000100000</v>
      </c>
      <c r="K205" s="14" t="str">
        <f>MID($C205,SUM($C$1:J$1),K$1)</f>
        <v>0005</v>
      </c>
      <c r="L205" s="14" t="str">
        <f>MID($C205,SUM($C$1:K$1),L$1)</f>
        <v>000000000021000</v>
      </c>
      <c r="M205" s="53"/>
      <c r="N205" s="56" t="str">
        <f>IF(ISBLANK(M205),C205,D205&amp;F205&amp;G205&amp;H205&amp;I205&amp;J205&amp;TALIC[[#This Row],[ALIC]]&amp;TALIC[[#This Row],[IVA3]])</f>
        <v>001000010000000000000099999980000000000999999999990000000001000000005000000000021000</v>
      </c>
      <c r="O205" s="36">
        <f>TALIC[[#This Row],[IVA3]]/100</f>
        <v>210</v>
      </c>
      <c r="P205" s="36">
        <f>VALUE(TALIC[[#This Row],[GRAV]])/100</f>
        <v>1000</v>
      </c>
      <c r="Q205" s="37">
        <f>+TALIC[[#This Row],[*IVA]]/TALIC[[#This Row],[G]]</f>
        <v>0.21</v>
      </c>
    </row>
    <row r="206" spans="1:17" x14ac:dyDescent="0.2">
      <c r="A206" s="50">
        <v>203</v>
      </c>
      <c r="B20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06" s="42" t="s">
        <v>1529</v>
      </c>
      <c r="D206" s="14" t="str">
        <f>MID($C206,SUM($C$1:C$1),D$1)</f>
        <v>001</v>
      </c>
      <c r="E206" s="25" t="str">
        <f>VLOOKUP(TALIC[[#This Row],[TIPO2]],TIPOFACT[],3,0)</f>
        <v>FC A</v>
      </c>
      <c r="F206" s="14" t="str">
        <f>MID($C206,SUM($C$1:D$1),F$1)</f>
        <v>00001</v>
      </c>
      <c r="G206" s="14" t="str">
        <f>MID($C206,SUM($C$1:F$1),G$1)</f>
        <v>00000000000000999999</v>
      </c>
      <c r="H206" s="14" t="str">
        <f>MID($C206,SUM($C$1:G$1),H$1)</f>
        <v>80</v>
      </c>
      <c r="I206" s="14" t="str">
        <f>MID($C206,SUM($C$1:H$1),I$1)</f>
        <v>00000000099999999999</v>
      </c>
      <c r="J206" s="14" t="str">
        <f>MID($C206,SUM($C$1:I$1),J$1)</f>
        <v>000000000100000</v>
      </c>
      <c r="K206" s="14" t="str">
        <f>MID($C206,SUM($C$1:J$1),K$1)</f>
        <v>0005</v>
      </c>
      <c r="L206" s="14" t="str">
        <f>MID($C206,SUM($C$1:K$1),L$1)</f>
        <v>000000000021000</v>
      </c>
      <c r="M206" s="53"/>
      <c r="N206" s="56" t="str">
        <f>IF(ISBLANK(M206),C206,D206&amp;F206&amp;G206&amp;H206&amp;I206&amp;J206&amp;TALIC[[#This Row],[ALIC]]&amp;TALIC[[#This Row],[IVA3]])</f>
        <v>001000010000000000000099999980000000000999999999990000000001000000005000000000021000</v>
      </c>
      <c r="O206" s="36">
        <f>TALIC[[#This Row],[IVA3]]/100</f>
        <v>210</v>
      </c>
      <c r="P206" s="36">
        <f>VALUE(TALIC[[#This Row],[GRAV]])/100</f>
        <v>1000</v>
      </c>
      <c r="Q206" s="37">
        <f>+TALIC[[#This Row],[*IVA]]/TALIC[[#This Row],[G]]</f>
        <v>0.21</v>
      </c>
    </row>
    <row r="207" spans="1:17" x14ac:dyDescent="0.2">
      <c r="A207" s="50">
        <v>204</v>
      </c>
      <c r="B20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07" s="42" t="s">
        <v>1529</v>
      </c>
      <c r="D207" s="14" t="str">
        <f>MID($C207,SUM($C$1:C$1),D$1)</f>
        <v>001</v>
      </c>
      <c r="E207" s="25" t="str">
        <f>VLOOKUP(TALIC[[#This Row],[TIPO2]],TIPOFACT[],3,0)</f>
        <v>FC A</v>
      </c>
      <c r="F207" s="14" t="str">
        <f>MID($C207,SUM($C$1:D$1),F$1)</f>
        <v>00001</v>
      </c>
      <c r="G207" s="14" t="str">
        <f>MID($C207,SUM($C$1:F$1),G$1)</f>
        <v>00000000000000999999</v>
      </c>
      <c r="H207" s="14" t="str">
        <f>MID($C207,SUM($C$1:G$1),H$1)</f>
        <v>80</v>
      </c>
      <c r="I207" s="14" t="str">
        <f>MID($C207,SUM($C$1:H$1),I$1)</f>
        <v>00000000099999999999</v>
      </c>
      <c r="J207" s="14" t="str">
        <f>MID($C207,SUM($C$1:I$1),J$1)</f>
        <v>000000000100000</v>
      </c>
      <c r="K207" s="14" t="str">
        <f>MID($C207,SUM($C$1:J$1),K$1)</f>
        <v>0005</v>
      </c>
      <c r="L207" s="14" t="str">
        <f>MID($C207,SUM($C$1:K$1),L$1)</f>
        <v>000000000021000</v>
      </c>
      <c r="M207" s="53"/>
      <c r="N207" s="56" t="str">
        <f>IF(ISBLANK(M207),C207,D207&amp;F207&amp;G207&amp;H207&amp;I207&amp;J207&amp;TALIC[[#This Row],[ALIC]]&amp;TALIC[[#This Row],[IVA3]])</f>
        <v>001000010000000000000099999980000000000999999999990000000001000000005000000000021000</v>
      </c>
      <c r="O207" s="36">
        <f>TALIC[[#This Row],[IVA3]]/100</f>
        <v>210</v>
      </c>
      <c r="P207" s="36">
        <f>VALUE(TALIC[[#This Row],[GRAV]])/100</f>
        <v>1000</v>
      </c>
      <c r="Q207" s="37">
        <f>+TALIC[[#This Row],[*IVA]]/TALIC[[#This Row],[G]]</f>
        <v>0.21</v>
      </c>
    </row>
    <row r="208" spans="1:17" x14ac:dyDescent="0.2">
      <c r="A208" s="50">
        <v>205</v>
      </c>
      <c r="B20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08" s="42" t="s">
        <v>1529</v>
      </c>
      <c r="D208" s="14" t="str">
        <f>MID($C208,SUM($C$1:C$1),D$1)</f>
        <v>001</v>
      </c>
      <c r="E208" s="25" t="str">
        <f>VLOOKUP(TALIC[[#This Row],[TIPO2]],TIPOFACT[],3,0)</f>
        <v>FC A</v>
      </c>
      <c r="F208" s="14" t="str">
        <f>MID($C208,SUM($C$1:D$1),F$1)</f>
        <v>00001</v>
      </c>
      <c r="G208" s="14" t="str">
        <f>MID($C208,SUM($C$1:F$1),G$1)</f>
        <v>00000000000000999999</v>
      </c>
      <c r="H208" s="14" t="str">
        <f>MID($C208,SUM($C$1:G$1),H$1)</f>
        <v>80</v>
      </c>
      <c r="I208" s="14" t="str">
        <f>MID($C208,SUM($C$1:H$1),I$1)</f>
        <v>00000000099999999999</v>
      </c>
      <c r="J208" s="14" t="str">
        <f>MID($C208,SUM($C$1:I$1),J$1)</f>
        <v>000000000100000</v>
      </c>
      <c r="K208" s="14" t="str">
        <f>MID($C208,SUM($C$1:J$1),K$1)</f>
        <v>0005</v>
      </c>
      <c r="L208" s="14" t="str">
        <f>MID($C208,SUM($C$1:K$1),L$1)</f>
        <v>000000000021000</v>
      </c>
      <c r="M208" s="53"/>
      <c r="N208" s="56" t="str">
        <f>IF(ISBLANK(M208),C208,D208&amp;F208&amp;G208&amp;H208&amp;I208&amp;J208&amp;TALIC[[#This Row],[ALIC]]&amp;TALIC[[#This Row],[IVA3]])</f>
        <v>001000010000000000000099999980000000000999999999990000000001000000005000000000021000</v>
      </c>
      <c r="O208" s="36">
        <f>TALIC[[#This Row],[IVA3]]/100</f>
        <v>210</v>
      </c>
      <c r="P208" s="36">
        <f>VALUE(TALIC[[#This Row],[GRAV]])/100</f>
        <v>1000</v>
      </c>
      <c r="Q208" s="37">
        <f>+TALIC[[#This Row],[*IVA]]/TALIC[[#This Row],[G]]</f>
        <v>0.21</v>
      </c>
    </row>
    <row r="209" spans="1:17" x14ac:dyDescent="0.2">
      <c r="A209" s="50">
        <v>206</v>
      </c>
      <c r="B20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09" s="42" t="s">
        <v>1529</v>
      </c>
      <c r="D209" s="14" t="str">
        <f>MID($C209,SUM($C$1:C$1),D$1)</f>
        <v>001</v>
      </c>
      <c r="E209" s="25" t="str">
        <f>VLOOKUP(TALIC[[#This Row],[TIPO2]],TIPOFACT[],3,0)</f>
        <v>FC A</v>
      </c>
      <c r="F209" s="14" t="str">
        <f>MID($C209,SUM($C$1:D$1),F$1)</f>
        <v>00001</v>
      </c>
      <c r="G209" s="14" t="str">
        <f>MID($C209,SUM($C$1:F$1),G$1)</f>
        <v>00000000000000999999</v>
      </c>
      <c r="H209" s="14" t="str">
        <f>MID($C209,SUM($C$1:G$1),H$1)</f>
        <v>80</v>
      </c>
      <c r="I209" s="14" t="str">
        <f>MID($C209,SUM($C$1:H$1),I$1)</f>
        <v>00000000099999999999</v>
      </c>
      <c r="J209" s="14" t="str">
        <f>MID($C209,SUM($C$1:I$1),J$1)</f>
        <v>000000000100000</v>
      </c>
      <c r="K209" s="14" t="str">
        <f>MID($C209,SUM($C$1:J$1),K$1)</f>
        <v>0005</v>
      </c>
      <c r="L209" s="14" t="str">
        <f>MID($C209,SUM($C$1:K$1),L$1)</f>
        <v>000000000021000</v>
      </c>
      <c r="M209" s="53"/>
      <c r="N209" s="56" t="str">
        <f>IF(ISBLANK(M209),C209,D209&amp;F209&amp;G209&amp;H209&amp;I209&amp;J209&amp;TALIC[[#This Row],[ALIC]]&amp;TALIC[[#This Row],[IVA3]])</f>
        <v>001000010000000000000099999980000000000999999999990000000001000000005000000000021000</v>
      </c>
      <c r="O209" s="36">
        <f>TALIC[[#This Row],[IVA3]]/100</f>
        <v>210</v>
      </c>
      <c r="P209" s="36">
        <f>VALUE(TALIC[[#This Row],[GRAV]])/100</f>
        <v>1000</v>
      </c>
      <c r="Q209" s="37">
        <f>+TALIC[[#This Row],[*IVA]]/TALIC[[#This Row],[G]]</f>
        <v>0.21</v>
      </c>
    </row>
    <row r="210" spans="1:17" x14ac:dyDescent="0.2">
      <c r="A210" s="50">
        <v>207</v>
      </c>
      <c r="B21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10" s="42" t="s">
        <v>1529</v>
      </c>
      <c r="D210" s="14" t="str">
        <f>MID($C210,SUM($C$1:C$1),D$1)</f>
        <v>001</v>
      </c>
      <c r="E210" s="25" t="str">
        <f>VLOOKUP(TALIC[[#This Row],[TIPO2]],TIPOFACT[],3,0)</f>
        <v>FC A</v>
      </c>
      <c r="F210" s="14" t="str">
        <f>MID($C210,SUM($C$1:D$1),F$1)</f>
        <v>00001</v>
      </c>
      <c r="G210" s="14" t="str">
        <f>MID($C210,SUM($C$1:F$1),G$1)</f>
        <v>00000000000000999999</v>
      </c>
      <c r="H210" s="14" t="str">
        <f>MID($C210,SUM($C$1:G$1),H$1)</f>
        <v>80</v>
      </c>
      <c r="I210" s="14" t="str">
        <f>MID($C210,SUM($C$1:H$1),I$1)</f>
        <v>00000000099999999999</v>
      </c>
      <c r="J210" s="14" t="str">
        <f>MID($C210,SUM($C$1:I$1),J$1)</f>
        <v>000000000100000</v>
      </c>
      <c r="K210" s="14" t="str">
        <f>MID($C210,SUM($C$1:J$1),K$1)</f>
        <v>0005</v>
      </c>
      <c r="L210" s="14" t="str">
        <f>MID($C210,SUM($C$1:K$1),L$1)</f>
        <v>000000000021000</v>
      </c>
      <c r="M210" s="53"/>
      <c r="N210" s="56" t="str">
        <f>IF(ISBLANK(M210),C210,D210&amp;F210&amp;G210&amp;H210&amp;I210&amp;J210&amp;TALIC[[#This Row],[ALIC]]&amp;TALIC[[#This Row],[IVA3]])</f>
        <v>001000010000000000000099999980000000000999999999990000000001000000005000000000021000</v>
      </c>
      <c r="O210" s="36">
        <f>TALIC[[#This Row],[IVA3]]/100</f>
        <v>210</v>
      </c>
      <c r="P210" s="36">
        <f>VALUE(TALIC[[#This Row],[GRAV]])/100</f>
        <v>1000</v>
      </c>
      <c r="Q210" s="37">
        <f>+TALIC[[#This Row],[*IVA]]/TALIC[[#This Row],[G]]</f>
        <v>0.21</v>
      </c>
    </row>
    <row r="211" spans="1:17" x14ac:dyDescent="0.2">
      <c r="A211" s="50">
        <v>208</v>
      </c>
      <c r="B21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11" s="42" t="s">
        <v>1529</v>
      </c>
      <c r="D211" s="14" t="str">
        <f>MID($C211,SUM($C$1:C$1),D$1)</f>
        <v>001</v>
      </c>
      <c r="E211" s="25" t="str">
        <f>VLOOKUP(TALIC[[#This Row],[TIPO2]],TIPOFACT[],3,0)</f>
        <v>FC A</v>
      </c>
      <c r="F211" s="14" t="str">
        <f>MID($C211,SUM($C$1:D$1),F$1)</f>
        <v>00001</v>
      </c>
      <c r="G211" s="14" t="str">
        <f>MID($C211,SUM($C$1:F$1),G$1)</f>
        <v>00000000000000999999</v>
      </c>
      <c r="H211" s="14" t="str">
        <f>MID($C211,SUM($C$1:G$1),H$1)</f>
        <v>80</v>
      </c>
      <c r="I211" s="14" t="str">
        <f>MID($C211,SUM($C$1:H$1),I$1)</f>
        <v>00000000099999999999</v>
      </c>
      <c r="J211" s="14" t="str">
        <f>MID($C211,SUM($C$1:I$1),J$1)</f>
        <v>000000000100000</v>
      </c>
      <c r="K211" s="14" t="str">
        <f>MID($C211,SUM($C$1:J$1),K$1)</f>
        <v>0005</v>
      </c>
      <c r="L211" s="14" t="str">
        <f>MID($C211,SUM($C$1:K$1),L$1)</f>
        <v>000000000021000</v>
      </c>
      <c r="M211" s="53"/>
      <c r="N211" s="56" t="str">
        <f>IF(ISBLANK(M211),C211,D211&amp;F211&amp;G211&amp;H211&amp;I211&amp;J211&amp;TALIC[[#This Row],[ALIC]]&amp;TALIC[[#This Row],[IVA3]])</f>
        <v>001000010000000000000099999980000000000999999999990000000001000000005000000000021000</v>
      </c>
      <c r="O211" s="36">
        <f>TALIC[[#This Row],[IVA3]]/100</f>
        <v>210</v>
      </c>
      <c r="P211" s="36">
        <f>VALUE(TALIC[[#This Row],[GRAV]])/100</f>
        <v>1000</v>
      </c>
      <c r="Q211" s="37">
        <f>+TALIC[[#This Row],[*IVA]]/TALIC[[#This Row],[G]]</f>
        <v>0.21</v>
      </c>
    </row>
    <row r="212" spans="1:17" x14ac:dyDescent="0.2">
      <c r="A212" s="50">
        <v>209</v>
      </c>
      <c r="B21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12" s="42" t="s">
        <v>1529</v>
      </c>
      <c r="D212" s="14" t="str">
        <f>MID($C212,SUM($C$1:C$1),D$1)</f>
        <v>001</v>
      </c>
      <c r="E212" s="25" t="str">
        <f>VLOOKUP(TALIC[[#This Row],[TIPO2]],TIPOFACT[],3,0)</f>
        <v>FC A</v>
      </c>
      <c r="F212" s="14" t="str">
        <f>MID($C212,SUM($C$1:D$1),F$1)</f>
        <v>00001</v>
      </c>
      <c r="G212" s="14" t="str">
        <f>MID($C212,SUM($C$1:F$1),G$1)</f>
        <v>00000000000000999999</v>
      </c>
      <c r="H212" s="14" t="str">
        <f>MID($C212,SUM($C$1:G$1),H$1)</f>
        <v>80</v>
      </c>
      <c r="I212" s="14" t="str">
        <f>MID($C212,SUM($C$1:H$1),I$1)</f>
        <v>00000000099999999999</v>
      </c>
      <c r="J212" s="14" t="str">
        <f>MID($C212,SUM($C$1:I$1),J$1)</f>
        <v>000000000100000</v>
      </c>
      <c r="K212" s="14" t="str">
        <f>MID($C212,SUM($C$1:J$1),K$1)</f>
        <v>0005</v>
      </c>
      <c r="L212" s="14" t="str">
        <f>MID($C212,SUM($C$1:K$1),L$1)</f>
        <v>000000000021000</v>
      </c>
      <c r="M212" s="53"/>
      <c r="N212" s="56" t="str">
        <f>IF(ISBLANK(M212),C212,D212&amp;F212&amp;G212&amp;H212&amp;I212&amp;J212&amp;TALIC[[#This Row],[ALIC]]&amp;TALIC[[#This Row],[IVA3]])</f>
        <v>001000010000000000000099999980000000000999999999990000000001000000005000000000021000</v>
      </c>
      <c r="O212" s="36">
        <f>TALIC[[#This Row],[IVA3]]/100</f>
        <v>210</v>
      </c>
      <c r="P212" s="36">
        <f>VALUE(TALIC[[#This Row],[GRAV]])/100</f>
        <v>1000</v>
      </c>
      <c r="Q212" s="37">
        <f>+TALIC[[#This Row],[*IVA]]/TALIC[[#This Row],[G]]</f>
        <v>0.21</v>
      </c>
    </row>
    <row r="213" spans="1:17" x14ac:dyDescent="0.2">
      <c r="A213" s="50">
        <v>210</v>
      </c>
      <c r="B21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13" s="42" t="s">
        <v>1529</v>
      </c>
      <c r="D213" s="14" t="str">
        <f>MID($C213,SUM($C$1:C$1),D$1)</f>
        <v>001</v>
      </c>
      <c r="E213" s="25" t="str">
        <f>VLOOKUP(TALIC[[#This Row],[TIPO2]],TIPOFACT[],3,0)</f>
        <v>FC A</v>
      </c>
      <c r="F213" s="14" t="str">
        <f>MID($C213,SUM($C$1:D$1),F$1)</f>
        <v>00001</v>
      </c>
      <c r="G213" s="14" t="str">
        <f>MID($C213,SUM($C$1:F$1),G$1)</f>
        <v>00000000000000999999</v>
      </c>
      <c r="H213" s="14" t="str">
        <f>MID($C213,SUM($C$1:G$1),H$1)</f>
        <v>80</v>
      </c>
      <c r="I213" s="14" t="str">
        <f>MID($C213,SUM($C$1:H$1),I$1)</f>
        <v>00000000099999999999</v>
      </c>
      <c r="J213" s="14" t="str">
        <f>MID($C213,SUM($C$1:I$1),J$1)</f>
        <v>000000000100000</v>
      </c>
      <c r="K213" s="14" t="str">
        <f>MID($C213,SUM($C$1:J$1),K$1)</f>
        <v>0005</v>
      </c>
      <c r="L213" s="14" t="str">
        <f>MID($C213,SUM($C$1:K$1),L$1)</f>
        <v>000000000021000</v>
      </c>
      <c r="M213" s="53"/>
      <c r="N213" s="56" t="str">
        <f>IF(ISBLANK(M213),C213,D213&amp;F213&amp;G213&amp;H213&amp;I213&amp;J213&amp;TALIC[[#This Row],[ALIC]]&amp;TALIC[[#This Row],[IVA3]])</f>
        <v>001000010000000000000099999980000000000999999999990000000001000000005000000000021000</v>
      </c>
      <c r="O213" s="36">
        <f>TALIC[[#This Row],[IVA3]]/100</f>
        <v>210</v>
      </c>
      <c r="P213" s="36">
        <f>VALUE(TALIC[[#This Row],[GRAV]])/100</f>
        <v>1000</v>
      </c>
      <c r="Q213" s="37">
        <f>+TALIC[[#This Row],[*IVA]]/TALIC[[#This Row],[G]]</f>
        <v>0.21</v>
      </c>
    </row>
    <row r="214" spans="1:17" x14ac:dyDescent="0.2">
      <c r="A214" s="50">
        <v>211</v>
      </c>
      <c r="B21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14" s="42" t="s">
        <v>1529</v>
      </c>
      <c r="D214" s="14" t="str">
        <f>MID($C214,SUM($C$1:C$1),D$1)</f>
        <v>001</v>
      </c>
      <c r="E214" s="25" t="str">
        <f>VLOOKUP(TALIC[[#This Row],[TIPO2]],TIPOFACT[],3,0)</f>
        <v>FC A</v>
      </c>
      <c r="F214" s="14" t="str">
        <f>MID($C214,SUM($C$1:D$1),F$1)</f>
        <v>00001</v>
      </c>
      <c r="G214" s="14" t="str">
        <f>MID($C214,SUM($C$1:F$1),G$1)</f>
        <v>00000000000000999999</v>
      </c>
      <c r="H214" s="14" t="str">
        <f>MID($C214,SUM($C$1:G$1),H$1)</f>
        <v>80</v>
      </c>
      <c r="I214" s="14" t="str">
        <f>MID($C214,SUM($C$1:H$1),I$1)</f>
        <v>00000000099999999999</v>
      </c>
      <c r="J214" s="14" t="str">
        <f>MID($C214,SUM($C$1:I$1),J$1)</f>
        <v>000000000100000</v>
      </c>
      <c r="K214" s="14" t="str">
        <f>MID($C214,SUM($C$1:J$1),K$1)</f>
        <v>0005</v>
      </c>
      <c r="L214" s="14" t="str">
        <f>MID($C214,SUM($C$1:K$1),L$1)</f>
        <v>000000000021000</v>
      </c>
      <c r="M214" s="53"/>
      <c r="N214" s="56" t="str">
        <f>IF(ISBLANK(M214),C214,D214&amp;F214&amp;G214&amp;H214&amp;I214&amp;J214&amp;TALIC[[#This Row],[ALIC]]&amp;TALIC[[#This Row],[IVA3]])</f>
        <v>001000010000000000000099999980000000000999999999990000000001000000005000000000021000</v>
      </c>
      <c r="O214" s="36">
        <f>TALIC[[#This Row],[IVA3]]/100</f>
        <v>210</v>
      </c>
      <c r="P214" s="36">
        <f>VALUE(TALIC[[#This Row],[GRAV]])/100</f>
        <v>1000</v>
      </c>
      <c r="Q214" s="37">
        <f>+TALIC[[#This Row],[*IVA]]/TALIC[[#This Row],[G]]</f>
        <v>0.21</v>
      </c>
    </row>
    <row r="215" spans="1:17" x14ac:dyDescent="0.2">
      <c r="A215" s="50">
        <v>212</v>
      </c>
      <c r="B21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15" s="42" t="s">
        <v>1529</v>
      </c>
      <c r="D215" s="14" t="str">
        <f>MID($C215,SUM($C$1:C$1),D$1)</f>
        <v>001</v>
      </c>
      <c r="E215" s="25" t="str">
        <f>VLOOKUP(TALIC[[#This Row],[TIPO2]],TIPOFACT[],3,0)</f>
        <v>FC A</v>
      </c>
      <c r="F215" s="14" t="str">
        <f>MID($C215,SUM($C$1:D$1),F$1)</f>
        <v>00001</v>
      </c>
      <c r="G215" s="14" t="str">
        <f>MID($C215,SUM($C$1:F$1),G$1)</f>
        <v>00000000000000999999</v>
      </c>
      <c r="H215" s="14" t="str">
        <f>MID($C215,SUM($C$1:G$1),H$1)</f>
        <v>80</v>
      </c>
      <c r="I215" s="14" t="str">
        <f>MID($C215,SUM($C$1:H$1),I$1)</f>
        <v>00000000099999999999</v>
      </c>
      <c r="J215" s="14" t="str">
        <f>MID($C215,SUM($C$1:I$1),J$1)</f>
        <v>000000000100000</v>
      </c>
      <c r="K215" s="14" t="str">
        <f>MID($C215,SUM($C$1:J$1),K$1)</f>
        <v>0005</v>
      </c>
      <c r="L215" s="14" t="str">
        <f>MID($C215,SUM($C$1:K$1),L$1)</f>
        <v>000000000021000</v>
      </c>
      <c r="M215" s="53"/>
      <c r="N215" s="56" t="str">
        <f>IF(ISBLANK(M215),C215,D215&amp;F215&amp;G215&amp;H215&amp;I215&amp;J215&amp;TALIC[[#This Row],[ALIC]]&amp;TALIC[[#This Row],[IVA3]])</f>
        <v>001000010000000000000099999980000000000999999999990000000001000000005000000000021000</v>
      </c>
      <c r="O215" s="36">
        <f>TALIC[[#This Row],[IVA3]]/100</f>
        <v>210</v>
      </c>
      <c r="P215" s="36">
        <f>VALUE(TALIC[[#This Row],[GRAV]])/100</f>
        <v>1000</v>
      </c>
      <c r="Q215" s="37">
        <f>+TALIC[[#This Row],[*IVA]]/TALIC[[#This Row],[G]]</f>
        <v>0.21</v>
      </c>
    </row>
    <row r="216" spans="1:17" x14ac:dyDescent="0.2">
      <c r="A216" s="50">
        <v>213</v>
      </c>
      <c r="B21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16" s="42" t="s">
        <v>1529</v>
      </c>
      <c r="D216" s="14" t="str">
        <f>MID($C216,SUM($C$1:C$1),D$1)</f>
        <v>001</v>
      </c>
      <c r="E216" s="25" t="str">
        <f>VLOOKUP(TALIC[[#This Row],[TIPO2]],TIPOFACT[],3,0)</f>
        <v>FC A</v>
      </c>
      <c r="F216" s="14" t="str">
        <f>MID($C216,SUM($C$1:D$1),F$1)</f>
        <v>00001</v>
      </c>
      <c r="G216" s="14" t="str">
        <f>MID($C216,SUM($C$1:F$1),G$1)</f>
        <v>00000000000000999999</v>
      </c>
      <c r="H216" s="14" t="str">
        <f>MID($C216,SUM($C$1:G$1),H$1)</f>
        <v>80</v>
      </c>
      <c r="I216" s="14" t="str">
        <f>MID($C216,SUM($C$1:H$1),I$1)</f>
        <v>00000000099999999999</v>
      </c>
      <c r="J216" s="14" t="str">
        <f>MID($C216,SUM($C$1:I$1),J$1)</f>
        <v>000000000100000</v>
      </c>
      <c r="K216" s="14" t="str">
        <f>MID($C216,SUM($C$1:J$1),K$1)</f>
        <v>0005</v>
      </c>
      <c r="L216" s="14" t="str">
        <f>MID($C216,SUM($C$1:K$1),L$1)</f>
        <v>000000000021000</v>
      </c>
      <c r="M216" s="53"/>
      <c r="N216" s="56" t="str">
        <f>IF(ISBLANK(M216),C216,D216&amp;F216&amp;G216&amp;H216&amp;I216&amp;J216&amp;TALIC[[#This Row],[ALIC]]&amp;TALIC[[#This Row],[IVA3]])</f>
        <v>001000010000000000000099999980000000000999999999990000000001000000005000000000021000</v>
      </c>
      <c r="O216" s="36">
        <f>TALIC[[#This Row],[IVA3]]/100</f>
        <v>210</v>
      </c>
      <c r="P216" s="36">
        <f>VALUE(TALIC[[#This Row],[GRAV]])/100</f>
        <v>1000</v>
      </c>
      <c r="Q216" s="37">
        <f>+TALIC[[#This Row],[*IVA]]/TALIC[[#This Row],[G]]</f>
        <v>0.21</v>
      </c>
    </row>
    <row r="217" spans="1:17" x14ac:dyDescent="0.2">
      <c r="A217" s="50">
        <v>214</v>
      </c>
      <c r="B21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17" s="42" t="s">
        <v>1529</v>
      </c>
      <c r="D217" s="14" t="str">
        <f>MID($C217,SUM($C$1:C$1),D$1)</f>
        <v>001</v>
      </c>
      <c r="E217" s="25" t="str">
        <f>VLOOKUP(TALIC[[#This Row],[TIPO2]],TIPOFACT[],3,0)</f>
        <v>FC A</v>
      </c>
      <c r="F217" s="14" t="str">
        <f>MID($C217,SUM($C$1:D$1),F$1)</f>
        <v>00001</v>
      </c>
      <c r="G217" s="14" t="str">
        <f>MID($C217,SUM($C$1:F$1),G$1)</f>
        <v>00000000000000999999</v>
      </c>
      <c r="H217" s="14" t="str">
        <f>MID($C217,SUM($C$1:G$1),H$1)</f>
        <v>80</v>
      </c>
      <c r="I217" s="14" t="str">
        <f>MID($C217,SUM($C$1:H$1),I$1)</f>
        <v>00000000099999999999</v>
      </c>
      <c r="J217" s="14" t="str">
        <f>MID($C217,SUM($C$1:I$1),J$1)</f>
        <v>000000000100000</v>
      </c>
      <c r="K217" s="14" t="str">
        <f>MID($C217,SUM($C$1:J$1),K$1)</f>
        <v>0005</v>
      </c>
      <c r="L217" s="14" t="str">
        <f>MID($C217,SUM($C$1:K$1),L$1)</f>
        <v>000000000021000</v>
      </c>
      <c r="M217" s="53"/>
      <c r="N217" s="56" t="str">
        <f>IF(ISBLANK(M217),C217,D217&amp;F217&amp;G217&amp;H217&amp;I217&amp;J217&amp;TALIC[[#This Row],[ALIC]]&amp;TALIC[[#This Row],[IVA3]])</f>
        <v>001000010000000000000099999980000000000999999999990000000001000000005000000000021000</v>
      </c>
      <c r="O217" s="36">
        <f>TALIC[[#This Row],[IVA3]]/100</f>
        <v>210</v>
      </c>
      <c r="P217" s="36">
        <f>VALUE(TALIC[[#This Row],[GRAV]])/100</f>
        <v>1000</v>
      </c>
      <c r="Q217" s="37">
        <f>+TALIC[[#This Row],[*IVA]]/TALIC[[#This Row],[G]]</f>
        <v>0.21</v>
      </c>
    </row>
    <row r="218" spans="1:17" x14ac:dyDescent="0.2">
      <c r="A218" s="50">
        <v>215</v>
      </c>
      <c r="B21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18" s="42" t="s">
        <v>1529</v>
      </c>
      <c r="D218" s="14" t="str">
        <f>MID($C218,SUM($C$1:C$1),D$1)</f>
        <v>001</v>
      </c>
      <c r="E218" s="25" t="str">
        <f>VLOOKUP(TALIC[[#This Row],[TIPO2]],TIPOFACT[],3,0)</f>
        <v>FC A</v>
      </c>
      <c r="F218" s="14" t="str">
        <f>MID($C218,SUM($C$1:D$1),F$1)</f>
        <v>00001</v>
      </c>
      <c r="G218" s="14" t="str">
        <f>MID($C218,SUM($C$1:F$1),G$1)</f>
        <v>00000000000000999999</v>
      </c>
      <c r="H218" s="14" t="str">
        <f>MID($C218,SUM($C$1:G$1),H$1)</f>
        <v>80</v>
      </c>
      <c r="I218" s="14" t="str">
        <f>MID($C218,SUM($C$1:H$1),I$1)</f>
        <v>00000000099999999999</v>
      </c>
      <c r="J218" s="14" t="str">
        <f>MID($C218,SUM($C$1:I$1),J$1)</f>
        <v>000000000100000</v>
      </c>
      <c r="K218" s="14" t="str">
        <f>MID($C218,SUM($C$1:J$1),K$1)</f>
        <v>0005</v>
      </c>
      <c r="L218" s="14" t="str">
        <f>MID($C218,SUM($C$1:K$1),L$1)</f>
        <v>000000000021000</v>
      </c>
      <c r="M218" s="53"/>
      <c r="N218" s="56" t="str">
        <f>IF(ISBLANK(M218),C218,D218&amp;F218&amp;G218&amp;H218&amp;I218&amp;J218&amp;TALIC[[#This Row],[ALIC]]&amp;TALIC[[#This Row],[IVA3]])</f>
        <v>001000010000000000000099999980000000000999999999990000000001000000005000000000021000</v>
      </c>
      <c r="O218" s="36">
        <f>TALIC[[#This Row],[IVA3]]/100</f>
        <v>210</v>
      </c>
      <c r="P218" s="36">
        <f>VALUE(TALIC[[#This Row],[GRAV]])/100</f>
        <v>1000</v>
      </c>
      <c r="Q218" s="37">
        <f>+TALIC[[#This Row],[*IVA]]/TALIC[[#This Row],[G]]</f>
        <v>0.21</v>
      </c>
    </row>
    <row r="219" spans="1:17" x14ac:dyDescent="0.2">
      <c r="A219" s="50">
        <v>216</v>
      </c>
      <c r="B21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19" s="42" t="s">
        <v>1529</v>
      </c>
      <c r="D219" s="14" t="str">
        <f>MID($C219,SUM($C$1:C$1),D$1)</f>
        <v>001</v>
      </c>
      <c r="E219" s="25" t="str">
        <f>VLOOKUP(TALIC[[#This Row],[TIPO2]],TIPOFACT[],3,0)</f>
        <v>FC A</v>
      </c>
      <c r="F219" s="14" t="str">
        <f>MID($C219,SUM($C$1:D$1),F$1)</f>
        <v>00001</v>
      </c>
      <c r="G219" s="14" t="str">
        <f>MID($C219,SUM($C$1:F$1),G$1)</f>
        <v>00000000000000999999</v>
      </c>
      <c r="H219" s="14" t="str">
        <f>MID($C219,SUM($C$1:G$1),H$1)</f>
        <v>80</v>
      </c>
      <c r="I219" s="14" t="str">
        <f>MID($C219,SUM($C$1:H$1),I$1)</f>
        <v>00000000099999999999</v>
      </c>
      <c r="J219" s="14" t="str">
        <f>MID($C219,SUM($C$1:I$1),J$1)</f>
        <v>000000000100000</v>
      </c>
      <c r="K219" s="14" t="str">
        <f>MID($C219,SUM($C$1:J$1),K$1)</f>
        <v>0005</v>
      </c>
      <c r="L219" s="14" t="str">
        <f>MID($C219,SUM($C$1:K$1),L$1)</f>
        <v>000000000021000</v>
      </c>
      <c r="M219" s="53"/>
      <c r="N219" s="56" t="str">
        <f>IF(ISBLANK(M219),C219,D219&amp;F219&amp;G219&amp;H219&amp;I219&amp;J219&amp;TALIC[[#This Row],[ALIC]]&amp;TALIC[[#This Row],[IVA3]])</f>
        <v>001000010000000000000099999980000000000999999999990000000001000000005000000000021000</v>
      </c>
      <c r="O219" s="36">
        <f>TALIC[[#This Row],[IVA3]]/100</f>
        <v>210</v>
      </c>
      <c r="P219" s="36">
        <f>VALUE(TALIC[[#This Row],[GRAV]])/100</f>
        <v>1000</v>
      </c>
      <c r="Q219" s="37">
        <f>+TALIC[[#This Row],[*IVA]]/TALIC[[#This Row],[G]]</f>
        <v>0.21</v>
      </c>
    </row>
    <row r="220" spans="1:17" x14ac:dyDescent="0.2">
      <c r="A220" s="50">
        <v>217</v>
      </c>
      <c r="B22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20" s="42" t="s">
        <v>1529</v>
      </c>
      <c r="D220" s="14" t="str">
        <f>MID($C220,SUM($C$1:C$1),D$1)</f>
        <v>001</v>
      </c>
      <c r="E220" s="25" t="str">
        <f>VLOOKUP(TALIC[[#This Row],[TIPO2]],TIPOFACT[],3,0)</f>
        <v>FC A</v>
      </c>
      <c r="F220" s="14" t="str">
        <f>MID($C220,SUM($C$1:D$1),F$1)</f>
        <v>00001</v>
      </c>
      <c r="G220" s="14" t="str">
        <f>MID($C220,SUM($C$1:F$1),G$1)</f>
        <v>00000000000000999999</v>
      </c>
      <c r="H220" s="14" t="str">
        <f>MID($C220,SUM($C$1:G$1),H$1)</f>
        <v>80</v>
      </c>
      <c r="I220" s="14" t="str">
        <f>MID($C220,SUM($C$1:H$1),I$1)</f>
        <v>00000000099999999999</v>
      </c>
      <c r="J220" s="14" t="str">
        <f>MID($C220,SUM($C$1:I$1),J$1)</f>
        <v>000000000100000</v>
      </c>
      <c r="K220" s="14" t="str">
        <f>MID($C220,SUM($C$1:J$1),K$1)</f>
        <v>0005</v>
      </c>
      <c r="L220" s="14" t="str">
        <f>MID($C220,SUM($C$1:K$1),L$1)</f>
        <v>000000000021000</v>
      </c>
      <c r="M220" s="53"/>
      <c r="N220" s="56" t="str">
        <f>IF(ISBLANK(M220),C220,D220&amp;F220&amp;G220&amp;H220&amp;I220&amp;J220&amp;TALIC[[#This Row],[ALIC]]&amp;TALIC[[#This Row],[IVA3]])</f>
        <v>001000010000000000000099999980000000000999999999990000000001000000005000000000021000</v>
      </c>
      <c r="O220" s="36">
        <f>TALIC[[#This Row],[IVA3]]/100</f>
        <v>210</v>
      </c>
      <c r="P220" s="36">
        <f>VALUE(TALIC[[#This Row],[GRAV]])/100</f>
        <v>1000</v>
      </c>
      <c r="Q220" s="37">
        <f>+TALIC[[#This Row],[*IVA]]/TALIC[[#This Row],[G]]</f>
        <v>0.21</v>
      </c>
    </row>
    <row r="221" spans="1:17" x14ac:dyDescent="0.2">
      <c r="A221" s="50">
        <v>218</v>
      </c>
      <c r="B22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21" s="42" t="s">
        <v>1529</v>
      </c>
      <c r="D221" s="14" t="str">
        <f>MID($C221,SUM($C$1:C$1),D$1)</f>
        <v>001</v>
      </c>
      <c r="E221" s="25" t="str">
        <f>VLOOKUP(TALIC[[#This Row],[TIPO2]],TIPOFACT[],3,0)</f>
        <v>FC A</v>
      </c>
      <c r="F221" s="14" t="str">
        <f>MID($C221,SUM($C$1:D$1),F$1)</f>
        <v>00001</v>
      </c>
      <c r="G221" s="14" t="str">
        <f>MID($C221,SUM($C$1:F$1),G$1)</f>
        <v>00000000000000999999</v>
      </c>
      <c r="H221" s="14" t="str">
        <f>MID($C221,SUM($C$1:G$1),H$1)</f>
        <v>80</v>
      </c>
      <c r="I221" s="14" t="str">
        <f>MID($C221,SUM($C$1:H$1),I$1)</f>
        <v>00000000099999999999</v>
      </c>
      <c r="J221" s="14" t="str">
        <f>MID($C221,SUM($C$1:I$1),J$1)</f>
        <v>000000000100000</v>
      </c>
      <c r="K221" s="14" t="str">
        <f>MID($C221,SUM($C$1:J$1),K$1)</f>
        <v>0005</v>
      </c>
      <c r="L221" s="14" t="str">
        <f>MID($C221,SUM($C$1:K$1),L$1)</f>
        <v>000000000021000</v>
      </c>
      <c r="M221" s="53"/>
      <c r="N221" s="56" t="str">
        <f>IF(ISBLANK(M221),C221,D221&amp;F221&amp;G221&amp;H221&amp;I221&amp;J221&amp;TALIC[[#This Row],[ALIC]]&amp;TALIC[[#This Row],[IVA3]])</f>
        <v>001000010000000000000099999980000000000999999999990000000001000000005000000000021000</v>
      </c>
      <c r="O221" s="36">
        <f>TALIC[[#This Row],[IVA3]]/100</f>
        <v>210</v>
      </c>
      <c r="P221" s="36">
        <f>VALUE(TALIC[[#This Row],[GRAV]])/100</f>
        <v>1000</v>
      </c>
      <c r="Q221" s="37">
        <f>+TALIC[[#This Row],[*IVA]]/TALIC[[#This Row],[G]]</f>
        <v>0.21</v>
      </c>
    </row>
    <row r="222" spans="1:17" x14ac:dyDescent="0.2">
      <c r="A222" s="50">
        <v>219</v>
      </c>
      <c r="B22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22" s="42" t="s">
        <v>1529</v>
      </c>
      <c r="D222" s="14" t="str">
        <f>MID($C222,SUM($C$1:C$1),D$1)</f>
        <v>001</v>
      </c>
      <c r="E222" s="25" t="str">
        <f>VLOOKUP(TALIC[[#This Row],[TIPO2]],TIPOFACT[],3,0)</f>
        <v>FC A</v>
      </c>
      <c r="F222" s="14" t="str">
        <f>MID($C222,SUM($C$1:D$1),F$1)</f>
        <v>00001</v>
      </c>
      <c r="G222" s="14" t="str">
        <f>MID($C222,SUM($C$1:F$1),G$1)</f>
        <v>00000000000000999999</v>
      </c>
      <c r="H222" s="14" t="str">
        <f>MID($C222,SUM($C$1:G$1),H$1)</f>
        <v>80</v>
      </c>
      <c r="I222" s="14" t="str">
        <f>MID($C222,SUM($C$1:H$1),I$1)</f>
        <v>00000000099999999999</v>
      </c>
      <c r="J222" s="14" t="str">
        <f>MID($C222,SUM($C$1:I$1),J$1)</f>
        <v>000000000100000</v>
      </c>
      <c r="K222" s="14" t="str">
        <f>MID($C222,SUM($C$1:J$1),K$1)</f>
        <v>0005</v>
      </c>
      <c r="L222" s="14" t="str">
        <f>MID($C222,SUM($C$1:K$1),L$1)</f>
        <v>000000000021000</v>
      </c>
      <c r="M222" s="53"/>
      <c r="N222" s="56" t="str">
        <f>IF(ISBLANK(M222),C222,D222&amp;F222&amp;G222&amp;H222&amp;I222&amp;J222&amp;TALIC[[#This Row],[ALIC]]&amp;TALIC[[#This Row],[IVA3]])</f>
        <v>001000010000000000000099999980000000000999999999990000000001000000005000000000021000</v>
      </c>
      <c r="O222" s="36">
        <f>TALIC[[#This Row],[IVA3]]/100</f>
        <v>210</v>
      </c>
      <c r="P222" s="36">
        <f>VALUE(TALIC[[#This Row],[GRAV]])/100</f>
        <v>1000</v>
      </c>
      <c r="Q222" s="37">
        <f>+TALIC[[#This Row],[*IVA]]/TALIC[[#This Row],[G]]</f>
        <v>0.21</v>
      </c>
    </row>
    <row r="223" spans="1:17" x14ac:dyDescent="0.2">
      <c r="A223" s="50">
        <v>220</v>
      </c>
      <c r="B22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23" s="42" t="s">
        <v>1529</v>
      </c>
      <c r="D223" s="14" t="str">
        <f>MID($C223,SUM($C$1:C$1),D$1)</f>
        <v>001</v>
      </c>
      <c r="E223" s="25" t="str">
        <f>VLOOKUP(TALIC[[#This Row],[TIPO2]],TIPOFACT[],3,0)</f>
        <v>FC A</v>
      </c>
      <c r="F223" s="14" t="str">
        <f>MID($C223,SUM($C$1:D$1),F$1)</f>
        <v>00001</v>
      </c>
      <c r="G223" s="14" t="str">
        <f>MID($C223,SUM($C$1:F$1),G$1)</f>
        <v>00000000000000999999</v>
      </c>
      <c r="H223" s="14" t="str">
        <f>MID($C223,SUM($C$1:G$1),H$1)</f>
        <v>80</v>
      </c>
      <c r="I223" s="14" t="str">
        <f>MID($C223,SUM($C$1:H$1),I$1)</f>
        <v>00000000099999999999</v>
      </c>
      <c r="J223" s="14" t="str">
        <f>MID($C223,SUM($C$1:I$1),J$1)</f>
        <v>000000000100000</v>
      </c>
      <c r="K223" s="14" t="str">
        <f>MID($C223,SUM($C$1:J$1),K$1)</f>
        <v>0005</v>
      </c>
      <c r="L223" s="14" t="str">
        <f>MID($C223,SUM($C$1:K$1),L$1)</f>
        <v>000000000021000</v>
      </c>
      <c r="M223" s="53"/>
      <c r="N223" s="56" t="str">
        <f>IF(ISBLANK(M223),C223,D223&amp;F223&amp;G223&amp;H223&amp;I223&amp;J223&amp;TALIC[[#This Row],[ALIC]]&amp;TALIC[[#This Row],[IVA3]])</f>
        <v>001000010000000000000099999980000000000999999999990000000001000000005000000000021000</v>
      </c>
      <c r="O223" s="36">
        <f>TALIC[[#This Row],[IVA3]]/100</f>
        <v>210</v>
      </c>
      <c r="P223" s="36">
        <f>VALUE(TALIC[[#This Row],[GRAV]])/100</f>
        <v>1000</v>
      </c>
      <c r="Q223" s="37">
        <f>+TALIC[[#This Row],[*IVA]]/TALIC[[#This Row],[G]]</f>
        <v>0.21</v>
      </c>
    </row>
    <row r="224" spans="1:17" x14ac:dyDescent="0.2">
      <c r="A224" s="50">
        <v>221</v>
      </c>
      <c r="B22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24" s="42" t="s">
        <v>1529</v>
      </c>
      <c r="D224" s="14" t="str">
        <f>MID($C224,SUM($C$1:C$1),D$1)</f>
        <v>001</v>
      </c>
      <c r="E224" s="25" t="str">
        <f>VLOOKUP(TALIC[[#This Row],[TIPO2]],TIPOFACT[],3,0)</f>
        <v>FC A</v>
      </c>
      <c r="F224" s="14" t="str">
        <f>MID($C224,SUM($C$1:D$1),F$1)</f>
        <v>00001</v>
      </c>
      <c r="G224" s="14" t="str">
        <f>MID($C224,SUM($C$1:F$1),G$1)</f>
        <v>00000000000000999999</v>
      </c>
      <c r="H224" s="14" t="str">
        <f>MID($C224,SUM($C$1:G$1),H$1)</f>
        <v>80</v>
      </c>
      <c r="I224" s="14" t="str">
        <f>MID($C224,SUM($C$1:H$1),I$1)</f>
        <v>00000000099999999999</v>
      </c>
      <c r="J224" s="14" t="str">
        <f>MID($C224,SUM($C$1:I$1),J$1)</f>
        <v>000000000100000</v>
      </c>
      <c r="K224" s="14" t="str">
        <f>MID($C224,SUM($C$1:J$1),K$1)</f>
        <v>0005</v>
      </c>
      <c r="L224" s="14" t="str">
        <f>MID($C224,SUM($C$1:K$1),L$1)</f>
        <v>000000000021000</v>
      </c>
      <c r="M224" s="53"/>
      <c r="N224" s="56" t="str">
        <f>IF(ISBLANK(M224),C224,D224&amp;F224&amp;G224&amp;H224&amp;I224&amp;J224&amp;TALIC[[#This Row],[ALIC]]&amp;TALIC[[#This Row],[IVA3]])</f>
        <v>001000010000000000000099999980000000000999999999990000000001000000005000000000021000</v>
      </c>
      <c r="O224" s="36">
        <f>TALIC[[#This Row],[IVA3]]/100</f>
        <v>210</v>
      </c>
      <c r="P224" s="36">
        <f>VALUE(TALIC[[#This Row],[GRAV]])/100</f>
        <v>1000</v>
      </c>
      <c r="Q224" s="37">
        <f>+TALIC[[#This Row],[*IVA]]/TALIC[[#This Row],[G]]</f>
        <v>0.21</v>
      </c>
    </row>
    <row r="225" spans="1:17" x14ac:dyDescent="0.2">
      <c r="A225" s="50">
        <v>222</v>
      </c>
      <c r="B22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25" s="42" t="s">
        <v>1529</v>
      </c>
      <c r="D225" s="14" t="str">
        <f>MID($C225,SUM($C$1:C$1),D$1)</f>
        <v>001</v>
      </c>
      <c r="E225" s="25" t="str">
        <f>VLOOKUP(TALIC[[#This Row],[TIPO2]],TIPOFACT[],3,0)</f>
        <v>FC A</v>
      </c>
      <c r="F225" s="14" t="str">
        <f>MID($C225,SUM($C$1:D$1),F$1)</f>
        <v>00001</v>
      </c>
      <c r="G225" s="14" t="str">
        <f>MID($C225,SUM($C$1:F$1),G$1)</f>
        <v>00000000000000999999</v>
      </c>
      <c r="H225" s="14" t="str">
        <f>MID($C225,SUM($C$1:G$1),H$1)</f>
        <v>80</v>
      </c>
      <c r="I225" s="14" t="str">
        <f>MID($C225,SUM($C$1:H$1),I$1)</f>
        <v>00000000099999999999</v>
      </c>
      <c r="J225" s="14" t="str">
        <f>MID($C225,SUM($C$1:I$1),J$1)</f>
        <v>000000000100000</v>
      </c>
      <c r="K225" s="14" t="str">
        <f>MID($C225,SUM($C$1:J$1),K$1)</f>
        <v>0005</v>
      </c>
      <c r="L225" s="14" t="str">
        <f>MID($C225,SUM($C$1:K$1),L$1)</f>
        <v>000000000021000</v>
      </c>
      <c r="M225" s="53"/>
      <c r="N225" s="56" t="str">
        <f>IF(ISBLANK(M225),C225,D225&amp;F225&amp;G225&amp;H225&amp;I225&amp;J225&amp;TALIC[[#This Row],[ALIC]]&amp;TALIC[[#This Row],[IVA3]])</f>
        <v>001000010000000000000099999980000000000999999999990000000001000000005000000000021000</v>
      </c>
      <c r="O225" s="36">
        <f>TALIC[[#This Row],[IVA3]]/100</f>
        <v>210</v>
      </c>
      <c r="P225" s="36">
        <f>VALUE(TALIC[[#This Row],[GRAV]])/100</f>
        <v>1000</v>
      </c>
      <c r="Q225" s="37">
        <f>+TALIC[[#This Row],[*IVA]]/TALIC[[#This Row],[G]]</f>
        <v>0.21</v>
      </c>
    </row>
    <row r="226" spans="1:17" x14ac:dyDescent="0.2">
      <c r="A226" s="50">
        <v>223</v>
      </c>
      <c r="B22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26" s="42" t="s">
        <v>1529</v>
      </c>
      <c r="D226" s="14" t="str">
        <f>MID($C226,SUM($C$1:C$1),D$1)</f>
        <v>001</v>
      </c>
      <c r="E226" s="25" t="str">
        <f>VLOOKUP(TALIC[[#This Row],[TIPO2]],TIPOFACT[],3,0)</f>
        <v>FC A</v>
      </c>
      <c r="F226" s="14" t="str">
        <f>MID($C226,SUM($C$1:D$1),F$1)</f>
        <v>00001</v>
      </c>
      <c r="G226" s="14" t="str">
        <f>MID($C226,SUM($C$1:F$1),G$1)</f>
        <v>00000000000000999999</v>
      </c>
      <c r="H226" s="14" t="str">
        <f>MID($C226,SUM($C$1:G$1),H$1)</f>
        <v>80</v>
      </c>
      <c r="I226" s="14" t="str">
        <f>MID($C226,SUM($C$1:H$1),I$1)</f>
        <v>00000000099999999999</v>
      </c>
      <c r="J226" s="14" t="str">
        <f>MID($C226,SUM($C$1:I$1),J$1)</f>
        <v>000000000100000</v>
      </c>
      <c r="K226" s="14" t="str">
        <f>MID($C226,SUM($C$1:J$1),K$1)</f>
        <v>0005</v>
      </c>
      <c r="L226" s="14" t="str">
        <f>MID($C226,SUM($C$1:K$1),L$1)</f>
        <v>000000000021000</v>
      </c>
      <c r="M226" s="53"/>
      <c r="N226" s="56" t="str">
        <f>IF(ISBLANK(M226),C226,D226&amp;F226&amp;G226&amp;H226&amp;I226&amp;J226&amp;TALIC[[#This Row],[ALIC]]&amp;TALIC[[#This Row],[IVA3]])</f>
        <v>001000010000000000000099999980000000000999999999990000000001000000005000000000021000</v>
      </c>
      <c r="O226" s="36">
        <f>TALIC[[#This Row],[IVA3]]/100</f>
        <v>210</v>
      </c>
      <c r="P226" s="36">
        <f>VALUE(TALIC[[#This Row],[GRAV]])/100</f>
        <v>1000</v>
      </c>
      <c r="Q226" s="37">
        <f>+TALIC[[#This Row],[*IVA]]/TALIC[[#This Row],[G]]</f>
        <v>0.21</v>
      </c>
    </row>
    <row r="227" spans="1:17" x14ac:dyDescent="0.2">
      <c r="A227" s="50">
        <v>224</v>
      </c>
      <c r="B22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27" s="42" t="s">
        <v>1529</v>
      </c>
      <c r="D227" s="14" t="str">
        <f>MID($C227,SUM($C$1:C$1),D$1)</f>
        <v>001</v>
      </c>
      <c r="E227" s="25" t="str">
        <f>VLOOKUP(TALIC[[#This Row],[TIPO2]],TIPOFACT[],3,0)</f>
        <v>FC A</v>
      </c>
      <c r="F227" s="14" t="str">
        <f>MID($C227,SUM($C$1:D$1),F$1)</f>
        <v>00001</v>
      </c>
      <c r="G227" s="14" t="str">
        <f>MID($C227,SUM($C$1:F$1),G$1)</f>
        <v>00000000000000999999</v>
      </c>
      <c r="H227" s="14" t="str">
        <f>MID($C227,SUM($C$1:G$1),H$1)</f>
        <v>80</v>
      </c>
      <c r="I227" s="14" t="str">
        <f>MID($C227,SUM($C$1:H$1),I$1)</f>
        <v>00000000099999999999</v>
      </c>
      <c r="J227" s="14" t="str">
        <f>MID($C227,SUM($C$1:I$1),J$1)</f>
        <v>000000000100000</v>
      </c>
      <c r="K227" s="14" t="str">
        <f>MID($C227,SUM($C$1:J$1),K$1)</f>
        <v>0005</v>
      </c>
      <c r="L227" s="14" t="str">
        <f>MID($C227,SUM($C$1:K$1),L$1)</f>
        <v>000000000021000</v>
      </c>
      <c r="M227" s="53"/>
      <c r="N227" s="56" t="str">
        <f>IF(ISBLANK(M227),C227,D227&amp;F227&amp;G227&amp;H227&amp;I227&amp;J227&amp;TALIC[[#This Row],[ALIC]]&amp;TALIC[[#This Row],[IVA3]])</f>
        <v>001000010000000000000099999980000000000999999999990000000001000000005000000000021000</v>
      </c>
      <c r="O227" s="36">
        <f>TALIC[[#This Row],[IVA3]]/100</f>
        <v>210</v>
      </c>
      <c r="P227" s="36">
        <f>VALUE(TALIC[[#This Row],[GRAV]])/100</f>
        <v>1000</v>
      </c>
      <c r="Q227" s="37">
        <f>+TALIC[[#This Row],[*IVA]]/TALIC[[#This Row],[G]]</f>
        <v>0.21</v>
      </c>
    </row>
    <row r="228" spans="1:17" x14ac:dyDescent="0.2">
      <c r="A228" s="50">
        <v>225</v>
      </c>
      <c r="B22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28" s="42" t="s">
        <v>1529</v>
      </c>
      <c r="D228" s="14" t="str">
        <f>MID($C228,SUM($C$1:C$1),D$1)</f>
        <v>001</v>
      </c>
      <c r="E228" s="25" t="str">
        <f>VLOOKUP(TALIC[[#This Row],[TIPO2]],TIPOFACT[],3,0)</f>
        <v>FC A</v>
      </c>
      <c r="F228" s="14" t="str">
        <f>MID($C228,SUM($C$1:D$1),F$1)</f>
        <v>00001</v>
      </c>
      <c r="G228" s="14" t="str">
        <f>MID($C228,SUM($C$1:F$1),G$1)</f>
        <v>00000000000000999999</v>
      </c>
      <c r="H228" s="14" t="str">
        <f>MID($C228,SUM($C$1:G$1),H$1)</f>
        <v>80</v>
      </c>
      <c r="I228" s="14" t="str">
        <f>MID($C228,SUM($C$1:H$1),I$1)</f>
        <v>00000000099999999999</v>
      </c>
      <c r="J228" s="14" t="str">
        <f>MID($C228,SUM($C$1:I$1),J$1)</f>
        <v>000000000100000</v>
      </c>
      <c r="K228" s="14" t="str">
        <f>MID($C228,SUM($C$1:J$1),K$1)</f>
        <v>0005</v>
      </c>
      <c r="L228" s="14" t="str">
        <f>MID($C228,SUM($C$1:K$1),L$1)</f>
        <v>000000000021000</v>
      </c>
      <c r="M228" s="53"/>
      <c r="N228" s="56" t="str">
        <f>IF(ISBLANK(M228),C228,D228&amp;F228&amp;G228&amp;H228&amp;I228&amp;J228&amp;TALIC[[#This Row],[ALIC]]&amp;TALIC[[#This Row],[IVA3]])</f>
        <v>001000010000000000000099999980000000000999999999990000000001000000005000000000021000</v>
      </c>
      <c r="O228" s="36">
        <f>TALIC[[#This Row],[IVA3]]/100</f>
        <v>210</v>
      </c>
      <c r="P228" s="36">
        <f>VALUE(TALIC[[#This Row],[GRAV]])/100</f>
        <v>1000</v>
      </c>
      <c r="Q228" s="37">
        <f>+TALIC[[#This Row],[*IVA]]/TALIC[[#This Row],[G]]</f>
        <v>0.21</v>
      </c>
    </row>
    <row r="229" spans="1:17" x14ac:dyDescent="0.2">
      <c r="A229" s="50">
        <v>226</v>
      </c>
      <c r="B22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29" s="42" t="s">
        <v>1529</v>
      </c>
      <c r="D229" s="14" t="str">
        <f>MID($C229,SUM($C$1:C$1),D$1)</f>
        <v>001</v>
      </c>
      <c r="E229" s="25" t="str">
        <f>VLOOKUP(TALIC[[#This Row],[TIPO2]],TIPOFACT[],3,0)</f>
        <v>FC A</v>
      </c>
      <c r="F229" s="14" t="str">
        <f>MID($C229,SUM($C$1:D$1),F$1)</f>
        <v>00001</v>
      </c>
      <c r="G229" s="14" t="str">
        <f>MID($C229,SUM($C$1:F$1),G$1)</f>
        <v>00000000000000999999</v>
      </c>
      <c r="H229" s="14" t="str">
        <f>MID($C229,SUM($C$1:G$1),H$1)</f>
        <v>80</v>
      </c>
      <c r="I229" s="14" t="str">
        <f>MID($C229,SUM($C$1:H$1),I$1)</f>
        <v>00000000099999999999</v>
      </c>
      <c r="J229" s="14" t="str">
        <f>MID($C229,SUM($C$1:I$1),J$1)</f>
        <v>000000000100000</v>
      </c>
      <c r="K229" s="14" t="str">
        <f>MID($C229,SUM($C$1:J$1),K$1)</f>
        <v>0005</v>
      </c>
      <c r="L229" s="14" t="str">
        <f>MID($C229,SUM($C$1:K$1),L$1)</f>
        <v>000000000021000</v>
      </c>
      <c r="M229" s="53"/>
      <c r="N229" s="56" t="str">
        <f>IF(ISBLANK(M229),C229,D229&amp;F229&amp;G229&amp;H229&amp;I229&amp;J229&amp;TALIC[[#This Row],[ALIC]]&amp;TALIC[[#This Row],[IVA3]])</f>
        <v>001000010000000000000099999980000000000999999999990000000001000000005000000000021000</v>
      </c>
      <c r="O229" s="36">
        <f>TALIC[[#This Row],[IVA3]]/100</f>
        <v>210</v>
      </c>
      <c r="P229" s="36">
        <f>VALUE(TALIC[[#This Row],[GRAV]])/100</f>
        <v>1000</v>
      </c>
      <c r="Q229" s="37">
        <f>+TALIC[[#This Row],[*IVA]]/TALIC[[#This Row],[G]]</f>
        <v>0.21</v>
      </c>
    </row>
    <row r="230" spans="1:17" x14ac:dyDescent="0.2">
      <c r="A230" s="50">
        <v>227</v>
      </c>
      <c r="B23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30" s="42" t="s">
        <v>1529</v>
      </c>
      <c r="D230" s="14" t="str">
        <f>MID($C230,SUM($C$1:C$1),D$1)</f>
        <v>001</v>
      </c>
      <c r="E230" s="25" t="str">
        <f>VLOOKUP(TALIC[[#This Row],[TIPO2]],TIPOFACT[],3,0)</f>
        <v>FC A</v>
      </c>
      <c r="F230" s="14" t="str">
        <f>MID($C230,SUM($C$1:D$1),F$1)</f>
        <v>00001</v>
      </c>
      <c r="G230" s="14" t="str">
        <f>MID($C230,SUM($C$1:F$1),G$1)</f>
        <v>00000000000000999999</v>
      </c>
      <c r="H230" s="14" t="str">
        <f>MID($C230,SUM($C$1:G$1),H$1)</f>
        <v>80</v>
      </c>
      <c r="I230" s="14" t="str">
        <f>MID($C230,SUM($C$1:H$1),I$1)</f>
        <v>00000000099999999999</v>
      </c>
      <c r="J230" s="14" t="str">
        <f>MID($C230,SUM($C$1:I$1),J$1)</f>
        <v>000000000100000</v>
      </c>
      <c r="K230" s="14" t="str">
        <f>MID($C230,SUM($C$1:J$1),K$1)</f>
        <v>0005</v>
      </c>
      <c r="L230" s="14" t="str">
        <f>MID($C230,SUM($C$1:K$1),L$1)</f>
        <v>000000000021000</v>
      </c>
      <c r="M230" s="53"/>
      <c r="N230" s="56" t="str">
        <f>IF(ISBLANK(M230),C230,D230&amp;F230&amp;G230&amp;H230&amp;I230&amp;J230&amp;TALIC[[#This Row],[ALIC]]&amp;TALIC[[#This Row],[IVA3]])</f>
        <v>001000010000000000000099999980000000000999999999990000000001000000005000000000021000</v>
      </c>
      <c r="O230" s="36">
        <f>TALIC[[#This Row],[IVA3]]/100</f>
        <v>210</v>
      </c>
      <c r="P230" s="36">
        <f>VALUE(TALIC[[#This Row],[GRAV]])/100</f>
        <v>1000</v>
      </c>
      <c r="Q230" s="37">
        <f>+TALIC[[#This Row],[*IVA]]/TALIC[[#This Row],[G]]</f>
        <v>0.21</v>
      </c>
    </row>
    <row r="231" spans="1:17" x14ac:dyDescent="0.2">
      <c r="A231" s="50">
        <v>228</v>
      </c>
      <c r="B23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31" s="42" t="s">
        <v>1529</v>
      </c>
      <c r="D231" s="14" t="str">
        <f>MID($C231,SUM($C$1:C$1),D$1)</f>
        <v>001</v>
      </c>
      <c r="E231" s="25" t="str">
        <f>VLOOKUP(TALIC[[#This Row],[TIPO2]],TIPOFACT[],3,0)</f>
        <v>FC A</v>
      </c>
      <c r="F231" s="14" t="str">
        <f>MID($C231,SUM($C$1:D$1),F$1)</f>
        <v>00001</v>
      </c>
      <c r="G231" s="14" t="str">
        <f>MID($C231,SUM($C$1:F$1),G$1)</f>
        <v>00000000000000999999</v>
      </c>
      <c r="H231" s="14" t="str">
        <f>MID($C231,SUM($C$1:G$1),H$1)</f>
        <v>80</v>
      </c>
      <c r="I231" s="14" t="str">
        <f>MID($C231,SUM($C$1:H$1),I$1)</f>
        <v>00000000099999999999</v>
      </c>
      <c r="J231" s="14" t="str">
        <f>MID($C231,SUM($C$1:I$1),J$1)</f>
        <v>000000000100000</v>
      </c>
      <c r="K231" s="14" t="str">
        <f>MID($C231,SUM($C$1:J$1),K$1)</f>
        <v>0005</v>
      </c>
      <c r="L231" s="14" t="str">
        <f>MID($C231,SUM($C$1:K$1),L$1)</f>
        <v>000000000021000</v>
      </c>
      <c r="M231" s="53"/>
      <c r="N231" s="56" t="str">
        <f>IF(ISBLANK(M231),C231,D231&amp;F231&amp;G231&amp;H231&amp;I231&amp;J231&amp;TALIC[[#This Row],[ALIC]]&amp;TALIC[[#This Row],[IVA3]])</f>
        <v>001000010000000000000099999980000000000999999999990000000001000000005000000000021000</v>
      </c>
      <c r="O231" s="36">
        <f>TALIC[[#This Row],[IVA3]]/100</f>
        <v>210</v>
      </c>
      <c r="P231" s="36">
        <f>VALUE(TALIC[[#This Row],[GRAV]])/100</f>
        <v>1000</v>
      </c>
      <c r="Q231" s="37">
        <f>+TALIC[[#This Row],[*IVA]]/TALIC[[#This Row],[G]]</f>
        <v>0.21</v>
      </c>
    </row>
    <row r="232" spans="1:17" x14ac:dyDescent="0.2">
      <c r="A232" s="50">
        <v>229</v>
      </c>
      <c r="B23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32" s="42" t="s">
        <v>1529</v>
      </c>
      <c r="D232" s="14" t="str">
        <f>MID($C232,SUM($C$1:C$1),D$1)</f>
        <v>001</v>
      </c>
      <c r="E232" s="25" t="str">
        <f>VLOOKUP(TALIC[[#This Row],[TIPO2]],TIPOFACT[],3,0)</f>
        <v>FC A</v>
      </c>
      <c r="F232" s="14" t="str">
        <f>MID($C232,SUM($C$1:D$1),F$1)</f>
        <v>00001</v>
      </c>
      <c r="G232" s="14" t="str">
        <f>MID($C232,SUM($C$1:F$1),G$1)</f>
        <v>00000000000000999999</v>
      </c>
      <c r="H232" s="14" t="str">
        <f>MID($C232,SUM($C$1:G$1),H$1)</f>
        <v>80</v>
      </c>
      <c r="I232" s="14" t="str">
        <f>MID($C232,SUM($C$1:H$1),I$1)</f>
        <v>00000000099999999999</v>
      </c>
      <c r="J232" s="14" t="str">
        <f>MID($C232,SUM($C$1:I$1),J$1)</f>
        <v>000000000100000</v>
      </c>
      <c r="K232" s="14" t="str">
        <f>MID($C232,SUM($C$1:J$1),K$1)</f>
        <v>0005</v>
      </c>
      <c r="L232" s="14" t="str">
        <f>MID($C232,SUM($C$1:K$1),L$1)</f>
        <v>000000000021000</v>
      </c>
      <c r="M232" s="53"/>
      <c r="N232" s="56" t="str">
        <f>IF(ISBLANK(M232),C232,D232&amp;F232&amp;G232&amp;H232&amp;I232&amp;J232&amp;TALIC[[#This Row],[ALIC]]&amp;TALIC[[#This Row],[IVA3]])</f>
        <v>001000010000000000000099999980000000000999999999990000000001000000005000000000021000</v>
      </c>
      <c r="O232" s="36">
        <f>TALIC[[#This Row],[IVA3]]/100</f>
        <v>210</v>
      </c>
      <c r="P232" s="36">
        <f>VALUE(TALIC[[#This Row],[GRAV]])/100</f>
        <v>1000</v>
      </c>
      <c r="Q232" s="37">
        <f>+TALIC[[#This Row],[*IVA]]/TALIC[[#This Row],[G]]</f>
        <v>0.21</v>
      </c>
    </row>
    <row r="233" spans="1:17" x14ac:dyDescent="0.2">
      <c r="A233" s="50">
        <v>230</v>
      </c>
      <c r="B23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33" s="42" t="s">
        <v>1529</v>
      </c>
      <c r="D233" s="14" t="str">
        <f>MID($C233,SUM($C$1:C$1),D$1)</f>
        <v>001</v>
      </c>
      <c r="E233" s="25" t="str">
        <f>VLOOKUP(TALIC[[#This Row],[TIPO2]],TIPOFACT[],3,0)</f>
        <v>FC A</v>
      </c>
      <c r="F233" s="14" t="str">
        <f>MID($C233,SUM($C$1:D$1),F$1)</f>
        <v>00001</v>
      </c>
      <c r="G233" s="14" t="str">
        <f>MID($C233,SUM($C$1:F$1),G$1)</f>
        <v>00000000000000999999</v>
      </c>
      <c r="H233" s="14" t="str">
        <f>MID($C233,SUM($C$1:G$1),H$1)</f>
        <v>80</v>
      </c>
      <c r="I233" s="14" t="str">
        <f>MID($C233,SUM($C$1:H$1),I$1)</f>
        <v>00000000099999999999</v>
      </c>
      <c r="J233" s="14" t="str">
        <f>MID($C233,SUM($C$1:I$1),J$1)</f>
        <v>000000000100000</v>
      </c>
      <c r="K233" s="14" t="str">
        <f>MID($C233,SUM($C$1:J$1),K$1)</f>
        <v>0005</v>
      </c>
      <c r="L233" s="14" t="str">
        <f>MID($C233,SUM($C$1:K$1),L$1)</f>
        <v>000000000021000</v>
      </c>
      <c r="M233" s="53"/>
      <c r="N233" s="56" t="str">
        <f>IF(ISBLANK(M233),C233,D233&amp;F233&amp;G233&amp;H233&amp;I233&amp;J233&amp;TALIC[[#This Row],[ALIC]]&amp;TALIC[[#This Row],[IVA3]])</f>
        <v>001000010000000000000099999980000000000999999999990000000001000000005000000000021000</v>
      </c>
      <c r="O233" s="36">
        <f>TALIC[[#This Row],[IVA3]]/100</f>
        <v>210</v>
      </c>
      <c r="P233" s="36">
        <f>VALUE(TALIC[[#This Row],[GRAV]])/100</f>
        <v>1000</v>
      </c>
      <c r="Q233" s="37">
        <f>+TALIC[[#This Row],[*IVA]]/TALIC[[#This Row],[G]]</f>
        <v>0.21</v>
      </c>
    </row>
    <row r="234" spans="1:17" x14ac:dyDescent="0.2">
      <c r="A234" s="50">
        <v>231</v>
      </c>
      <c r="B23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34" s="42" t="s">
        <v>1529</v>
      </c>
      <c r="D234" s="14" t="str">
        <f>MID($C234,SUM($C$1:C$1),D$1)</f>
        <v>001</v>
      </c>
      <c r="E234" s="25" t="str">
        <f>VLOOKUP(TALIC[[#This Row],[TIPO2]],TIPOFACT[],3,0)</f>
        <v>FC A</v>
      </c>
      <c r="F234" s="14" t="str">
        <f>MID($C234,SUM($C$1:D$1),F$1)</f>
        <v>00001</v>
      </c>
      <c r="G234" s="14" t="str">
        <f>MID($C234,SUM($C$1:F$1),G$1)</f>
        <v>00000000000000999999</v>
      </c>
      <c r="H234" s="14" t="str">
        <f>MID($C234,SUM($C$1:G$1),H$1)</f>
        <v>80</v>
      </c>
      <c r="I234" s="14" t="str">
        <f>MID($C234,SUM($C$1:H$1),I$1)</f>
        <v>00000000099999999999</v>
      </c>
      <c r="J234" s="14" t="str">
        <f>MID($C234,SUM($C$1:I$1),J$1)</f>
        <v>000000000100000</v>
      </c>
      <c r="K234" s="14" t="str">
        <f>MID($C234,SUM($C$1:J$1),K$1)</f>
        <v>0005</v>
      </c>
      <c r="L234" s="14" t="str">
        <f>MID($C234,SUM($C$1:K$1),L$1)</f>
        <v>000000000021000</v>
      </c>
      <c r="M234" s="53"/>
      <c r="N234" s="56" t="str">
        <f>IF(ISBLANK(M234),C234,D234&amp;F234&amp;G234&amp;H234&amp;I234&amp;J234&amp;TALIC[[#This Row],[ALIC]]&amp;TALIC[[#This Row],[IVA3]])</f>
        <v>001000010000000000000099999980000000000999999999990000000001000000005000000000021000</v>
      </c>
      <c r="O234" s="36">
        <f>TALIC[[#This Row],[IVA3]]/100</f>
        <v>210</v>
      </c>
      <c r="P234" s="36">
        <f>VALUE(TALIC[[#This Row],[GRAV]])/100</f>
        <v>1000</v>
      </c>
      <c r="Q234" s="37">
        <f>+TALIC[[#This Row],[*IVA]]/TALIC[[#This Row],[G]]</f>
        <v>0.21</v>
      </c>
    </row>
    <row r="235" spans="1:17" x14ac:dyDescent="0.2">
      <c r="A235" s="50">
        <v>232</v>
      </c>
      <c r="B23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35" s="42" t="s">
        <v>1529</v>
      </c>
      <c r="D235" s="14" t="str">
        <f>MID($C235,SUM($C$1:C$1),D$1)</f>
        <v>001</v>
      </c>
      <c r="E235" s="25" t="str">
        <f>VLOOKUP(TALIC[[#This Row],[TIPO2]],TIPOFACT[],3,0)</f>
        <v>FC A</v>
      </c>
      <c r="F235" s="14" t="str">
        <f>MID($C235,SUM($C$1:D$1),F$1)</f>
        <v>00001</v>
      </c>
      <c r="G235" s="14" t="str">
        <f>MID($C235,SUM($C$1:F$1),G$1)</f>
        <v>00000000000000999999</v>
      </c>
      <c r="H235" s="14" t="str">
        <f>MID($C235,SUM($C$1:G$1),H$1)</f>
        <v>80</v>
      </c>
      <c r="I235" s="14" t="str">
        <f>MID($C235,SUM($C$1:H$1),I$1)</f>
        <v>00000000099999999999</v>
      </c>
      <c r="J235" s="14" t="str">
        <f>MID($C235,SUM($C$1:I$1),J$1)</f>
        <v>000000000100000</v>
      </c>
      <c r="K235" s="14" t="str">
        <f>MID($C235,SUM($C$1:J$1),K$1)</f>
        <v>0005</v>
      </c>
      <c r="L235" s="14" t="str">
        <f>MID($C235,SUM($C$1:K$1),L$1)</f>
        <v>000000000021000</v>
      </c>
      <c r="M235" s="53"/>
      <c r="N235" s="56" t="str">
        <f>IF(ISBLANK(M235),C235,D235&amp;F235&amp;G235&amp;H235&amp;I235&amp;J235&amp;TALIC[[#This Row],[ALIC]]&amp;TALIC[[#This Row],[IVA3]])</f>
        <v>001000010000000000000099999980000000000999999999990000000001000000005000000000021000</v>
      </c>
      <c r="O235" s="36">
        <f>TALIC[[#This Row],[IVA3]]/100</f>
        <v>210</v>
      </c>
      <c r="P235" s="36">
        <f>VALUE(TALIC[[#This Row],[GRAV]])/100</f>
        <v>1000</v>
      </c>
      <c r="Q235" s="37">
        <f>+TALIC[[#This Row],[*IVA]]/TALIC[[#This Row],[G]]</f>
        <v>0.21</v>
      </c>
    </row>
    <row r="236" spans="1:17" x14ac:dyDescent="0.2">
      <c r="A236" s="50">
        <v>233</v>
      </c>
      <c r="B236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36" s="42" t="s">
        <v>1529</v>
      </c>
      <c r="D236" s="14" t="str">
        <f>MID($C236,SUM($C$1:C$1),D$1)</f>
        <v>001</v>
      </c>
      <c r="E236" s="25" t="str">
        <f>VLOOKUP(TALIC[[#This Row],[TIPO2]],TIPOFACT[],3,0)</f>
        <v>FC A</v>
      </c>
      <c r="F236" s="14" t="str">
        <f>MID($C236,SUM($C$1:D$1),F$1)</f>
        <v>00001</v>
      </c>
      <c r="G236" s="14" t="str">
        <f>MID($C236,SUM($C$1:F$1),G$1)</f>
        <v>00000000000000999999</v>
      </c>
      <c r="H236" s="14" t="str">
        <f>MID($C236,SUM($C$1:G$1),H$1)</f>
        <v>80</v>
      </c>
      <c r="I236" s="14" t="str">
        <f>MID($C236,SUM($C$1:H$1),I$1)</f>
        <v>00000000099999999999</v>
      </c>
      <c r="J236" s="14" t="str">
        <f>MID($C236,SUM($C$1:I$1),J$1)</f>
        <v>000000000100000</v>
      </c>
      <c r="K236" s="14" t="str">
        <f>MID($C236,SUM($C$1:J$1),K$1)</f>
        <v>0005</v>
      </c>
      <c r="L236" s="14" t="str">
        <f>MID($C236,SUM($C$1:K$1),L$1)</f>
        <v>000000000021000</v>
      </c>
      <c r="M236" s="53"/>
      <c r="N236" s="56" t="str">
        <f>IF(ISBLANK(M236),C236,D236&amp;F236&amp;G236&amp;H236&amp;I236&amp;J236&amp;TALIC[[#This Row],[ALIC]]&amp;TALIC[[#This Row],[IVA3]])</f>
        <v>001000010000000000000099999980000000000999999999990000000001000000005000000000021000</v>
      </c>
      <c r="O236" s="36">
        <f>TALIC[[#This Row],[IVA3]]/100</f>
        <v>210</v>
      </c>
      <c r="P236" s="36">
        <f>VALUE(TALIC[[#This Row],[GRAV]])/100</f>
        <v>1000</v>
      </c>
      <c r="Q236" s="37">
        <f>+TALIC[[#This Row],[*IVA]]/TALIC[[#This Row],[G]]</f>
        <v>0.21</v>
      </c>
    </row>
    <row r="237" spans="1:17" x14ac:dyDescent="0.2">
      <c r="A237" s="50">
        <v>234</v>
      </c>
      <c r="B237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37" s="42" t="s">
        <v>1529</v>
      </c>
      <c r="D237" s="14" t="str">
        <f>MID($C237,SUM($C$1:C$1),D$1)</f>
        <v>001</v>
      </c>
      <c r="E237" s="25" t="str">
        <f>VLOOKUP(TALIC[[#This Row],[TIPO2]],TIPOFACT[],3,0)</f>
        <v>FC A</v>
      </c>
      <c r="F237" s="14" t="str">
        <f>MID($C237,SUM($C$1:D$1),F$1)</f>
        <v>00001</v>
      </c>
      <c r="G237" s="14" t="str">
        <f>MID($C237,SUM($C$1:F$1),G$1)</f>
        <v>00000000000000999999</v>
      </c>
      <c r="H237" s="14" t="str">
        <f>MID($C237,SUM($C$1:G$1),H$1)</f>
        <v>80</v>
      </c>
      <c r="I237" s="14" t="str">
        <f>MID($C237,SUM($C$1:H$1),I$1)</f>
        <v>00000000099999999999</v>
      </c>
      <c r="J237" s="14" t="str">
        <f>MID($C237,SUM($C$1:I$1),J$1)</f>
        <v>000000000100000</v>
      </c>
      <c r="K237" s="14" t="str">
        <f>MID($C237,SUM($C$1:J$1),K$1)</f>
        <v>0005</v>
      </c>
      <c r="L237" s="14" t="str">
        <f>MID($C237,SUM($C$1:K$1),L$1)</f>
        <v>000000000021000</v>
      </c>
      <c r="M237" s="53"/>
      <c r="N237" s="56" t="str">
        <f>IF(ISBLANK(M237),C237,D237&amp;F237&amp;G237&amp;H237&amp;I237&amp;J237&amp;TALIC[[#This Row],[ALIC]]&amp;TALIC[[#This Row],[IVA3]])</f>
        <v>001000010000000000000099999980000000000999999999990000000001000000005000000000021000</v>
      </c>
      <c r="O237" s="36">
        <f>TALIC[[#This Row],[IVA3]]/100</f>
        <v>210</v>
      </c>
      <c r="P237" s="36">
        <f>VALUE(TALIC[[#This Row],[GRAV]])/100</f>
        <v>1000</v>
      </c>
      <c r="Q237" s="37">
        <f>+TALIC[[#This Row],[*IVA]]/TALIC[[#This Row],[G]]</f>
        <v>0.21</v>
      </c>
    </row>
    <row r="238" spans="1:17" x14ac:dyDescent="0.2">
      <c r="A238" s="50">
        <v>235</v>
      </c>
      <c r="B238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38" s="42" t="s">
        <v>1529</v>
      </c>
      <c r="D238" s="14" t="str">
        <f>MID($C238,SUM($C$1:C$1),D$1)</f>
        <v>001</v>
      </c>
      <c r="E238" s="25" t="str">
        <f>VLOOKUP(TALIC[[#This Row],[TIPO2]],TIPOFACT[],3,0)</f>
        <v>FC A</v>
      </c>
      <c r="F238" s="14" t="str">
        <f>MID($C238,SUM($C$1:D$1),F$1)</f>
        <v>00001</v>
      </c>
      <c r="G238" s="14" t="str">
        <f>MID($C238,SUM($C$1:F$1),G$1)</f>
        <v>00000000000000999999</v>
      </c>
      <c r="H238" s="14" t="str">
        <f>MID($C238,SUM($C$1:G$1),H$1)</f>
        <v>80</v>
      </c>
      <c r="I238" s="14" t="str">
        <f>MID($C238,SUM($C$1:H$1),I$1)</f>
        <v>00000000099999999999</v>
      </c>
      <c r="J238" s="14" t="str">
        <f>MID($C238,SUM($C$1:I$1),J$1)</f>
        <v>000000000100000</v>
      </c>
      <c r="K238" s="14" t="str">
        <f>MID($C238,SUM($C$1:J$1),K$1)</f>
        <v>0005</v>
      </c>
      <c r="L238" s="14" t="str">
        <f>MID($C238,SUM($C$1:K$1),L$1)</f>
        <v>000000000021000</v>
      </c>
      <c r="M238" s="53"/>
      <c r="N238" s="56" t="str">
        <f>IF(ISBLANK(M238),C238,D238&amp;F238&amp;G238&amp;H238&amp;I238&amp;J238&amp;TALIC[[#This Row],[ALIC]]&amp;TALIC[[#This Row],[IVA3]])</f>
        <v>001000010000000000000099999980000000000999999999990000000001000000005000000000021000</v>
      </c>
      <c r="O238" s="36">
        <f>TALIC[[#This Row],[IVA3]]/100</f>
        <v>210</v>
      </c>
      <c r="P238" s="36">
        <f>VALUE(TALIC[[#This Row],[GRAV]])/100</f>
        <v>1000</v>
      </c>
      <c r="Q238" s="37">
        <f>+TALIC[[#This Row],[*IVA]]/TALIC[[#This Row],[G]]</f>
        <v>0.21</v>
      </c>
    </row>
    <row r="239" spans="1:17" x14ac:dyDescent="0.2">
      <c r="A239" s="50">
        <v>236</v>
      </c>
      <c r="B239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39" s="42" t="s">
        <v>1529</v>
      </c>
      <c r="D239" s="14" t="str">
        <f>MID($C239,SUM($C$1:C$1),D$1)</f>
        <v>001</v>
      </c>
      <c r="E239" s="25" t="str">
        <f>VLOOKUP(TALIC[[#This Row],[TIPO2]],TIPOFACT[],3,0)</f>
        <v>FC A</v>
      </c>
      <c r="F239" s="14" t="str">
        <f>MID($C239,SUM($C$1:D$1),F$1)</f>
        <v>00001</v>
      </c>
      <c r="G239" s="14" t="str">
        <f>MID($C239,SUM($C$1:F$1),G$1)</f>
        <v>00000000000000999999</v>
      </c>
      <c r="H239" s="14" t="str">
        <f>MID($C239,SUM($C$1:G$1),H$1)</f>
        <v>80</v>
      </c>
      <c r="I239" s="14" t="str">
        <f>MID($C239,SUM($C$1:H$1),I$1)</f>
        <v>00000000099999999999</v>
      </c>
      <c r="J239" s="14" t="str">
        <f>MID($C239,SUM($C$1:I$1),J$1)</f>
        <v>000000000100000</v>
      </c>
      <c r="K239" s="14" t="str">
        <f>MID($C239,SUM($C$1:J$1),K$1)</f>
        <v>0005</v>
      </c>
      <c r="L239" s="14" t="str">
        <f>MID($C239,SUM($C$1:K$1),L$1)</f>
        <v>000000000021000</v>
      </c>
      <c r="M239" s="53"/>
      <c r="N239" s="56" t="str">
        <f>IF(ISBLANK(M239),C239,D239&amp;F239&amp;G239&amp;H239&amp;I239&amp;J239&amp;TALIC[[#This Row],[ALIC]]&amp;TALIC[[#This Row],[IVA3]])</f>
        <v>001000010000000000000099999980000000000999999999990000000001000000005000000000021000</v>
      </c>
      <c r="O239" s="36">
        <f>TALIC[[#This Row],[IVA3]]/100</f>
        <v>210</v>
      </c>
      <c r="P239" s="36">
        <f>VALUE(TALIC[[#This Row],[GRAV]])/100</f>
        <v>1000</v>
      </c>
      <c r="Q239" s="37">
        <f>+TALIC[[#This Row],[*IVA]]/TALIC[[#This Row],[G]]</f>
        <v>0.21</v>
      </c>
    </row>
    <row r="240" spans="1:17" x14ac:dyDescent="0.2">
      <c r="A240" s="50">
        <v>237</v>
      </c>
      <c r="B240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40" s="42" t="s">
        <v>1529</v>
      </c>
      <c r="D240" s="14" t="str">
        <f>MID($C240,SUM($C$1:C$1),D$1)</f>
        <v>001</v>
      </c>
      <c r="E240" s="25" t="str">
        <f>VLOOKUP(TALIC[[#This Row],[TIPO2]],TIPOFACT[],3,0)</f>
        <v>FC A</v>
      </c>
      <c r="F240" s="14" t="str">
        <f>MID($C240,SUM($C$1:D$1),F$1)</f>
        <v>00001</v>
      </c>
      <c r="G240" s="14" t="str">
        <f>MID($C240,SUM($C$1:F$1),G$1)</f>
        <v>00000000000000999999</v>
      </c>
      <c r="H240" s="14" t="str">
        <f>MID($C240,SUM($C$1:G$1),H$1)</f>
        <v>80</v>
      </c>
      <c r="I240" s="14" t="str">
        <f>MID($C240,SUM($C$1:H$1),I$1)</f>
        <v>00000000099999999999</v>
      </c>
      <c r="J240" s="14" t="str">
        <f>MID($C240,SUM($C$1:I$1),J$1)</f>
        <v>000000000100000</v>
      </c>
      <c r="K240" s="14" t="str">
        <f>MID($C240,SUM($C$1:J$1),K$1)</f>
        <v>0005</v>
      </c>
      <c r="L240" s="14" t="str">
        <f>MID($C240,SUM($C$1:K$1),L$1)</f>
        <v>000000000021000</v>
      </c>
      <c r="M240" s="53"/>
      <c r="N240" s="56" t="str">
        <f>IF(ISBLANK(M240),C240,D240&amp;F240&amp;G240&amp;H240&amp;I240&amp;J240&amp;TALIC[[#This Row],[ALIC]]&amp;TALIC[[#This Row],[IVA3]])</f>
        <v>001000010000000000000099999980000000000999999999990000000001000000005000000000021000</v>
      </c>
      <c r="O240" s="36">
        <f>TALIC[[#This Row],[IVA3]]/100</f>
        <v>210</v>
      </c>
      <c r="P240" s="36">
        <f>VALUE(TALIC[[#This Row],[GRAV]])/100</f>
        <v>1000</v>
      </c>
      <c r="Q240" s="37">
        <f>+TALIC[[#This Row],[*IVA]]/TALIC[[#This Row],[G]]</f>
        <v>0.21</v>
      </c>
    </row>
    <row r="241" spans="1:17" x14ac:dyDescent="0.2">
      <c r="A241" s="50">
        <v>238</v>
      </c>
      <c r="B241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41" s="42" t="s">
        <v>1529</v>
      </c>
      <c r="D241" s="14" t="str">
        <f>MID($C241,SUM($C$1:C$1),D$1)</f>
        <v>001</v>
      </c>
      <c r="E241" s="25" t="str">
        <f>VLOOKUP(TALIC[[#This Row],[TIPO2]],TIPOFACT[],3,0)</f>
        <v>FC A</v>
      </c>
      <c r="F241" s="14" t="str">
        <f>MID($C241,SUM($C$1:D$1),F$1)</f>
        <v>00001</v>
      </c>
      <c r="G241" s="14" t="str">
        <f>MID($C241,SUM($C$1:F$1),G$1)</f>
        <v>00000000000000999999</v>
      </c>
      <c r="H241" s="14" t="str">
        <f>MID($C241,SUM($C$1:G$1),H$1)</f>
        <v>80</v>
      </c>
      <c r="I241" s="14" t="str">
        <f>MID($C241,SUM($C$1:H$1),I$1)</f>
        <v>00000000099999999999</v>
      </c>
      <c r="J241" s="14" t="str">
        <f>MID($C241,SUM($C$1:I$1),J$1)</f>
        <v>000000000100000</v>
      </c>
      <c r="K241" s="14" t="str">
        <f>MID($C241,SUM($C$1:J$1),K$1)</f>
        <v>0005</v>
      </c>
      <c r="L241" s="14" t="str">
        <f>MID($C241,SUM($C$1:K$1),L$1)</f>
        <v>000000000021000</v>
      </c>
      <c r="M241" s="53"/>
      <c r="N241" s="56" t="str">
        <f>IF(ISBLANK(M241),C241,D241&amp;F241&amp;G241&amp;H241&amp;I241&amp;J241&amp;TALIC[[#This Row],[ALIC]]&amp;TALIC[[#This Row],[IVA3]])</f>
        <v>001000010000000000000099999980000000000999999999990000000001000000005000000000021000</v>
      </c>
      <c r="O241" s="36">
        <f>TALIC[[#This Row],[IVA3]]/100</f>
        <v>210</v>
      </c>
      <c r="P241" s="36">
        <f>VALUE(TALIC[[#This Row],[GRAV]])/100</f>
        <v>1000</v>
      </c>
      <c r="Q241" s="37">
        <f>+TALIC[[#This Row],[*IVA]]/TALIC[[#This Row],[G]]</f>
        <v>0.21</v>
      </c>
    </row>
    <row r="242" spans="1:17" x14ac:dyDescent="0.2">
      <c r="A242" s="50">
        <v>239</v>
      </c>
      <c r="B242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42" s="42" t="s">
        <v>1529</v>
      </c>
      <c r="D242" s="14" t="str">
        <f>MID($C242,SUM($C$1:C$1),D$1)</f>
        <v>001</v>
      </c>
      <c r="E242" s="25" t="str">
        <f>VLOOKUP(TALIC[[#This Row],[TIPO2]],TIPOFACT[],3,0)</f>
        <v>FC A</v>
      </c>
      <c r="F242" s="14" t="str">
        <f>MID($C242,SUM($C$1:D$1),F$1)</f>
        <v>00001</v>
      </c>
      <c r="G242" s="14" t="str">
        <f>MID($C242,SUM($C$1:F$1),G$1)</f>
        <v>00000000000000999999</v>
      </c>
      <c r="H242" s="14" t="str">
        <f>MID($C242,SUM($C$1:G$1),H$1)</f>
        <v>80</v>
      </c>
      <c r="I242" s="14" t="str">
        <f>MID($C242,SUM($C$1:H$1),I$1)</f>
        <v>00000000099999999999</v>
      </c>
      <c r="J242" s="14" t="str">
        <f>MID($C242,SUM($C$1:I$1),J$1)</f>
        <v>000000000100000</v>
      </c>
      <c r="K242" s="14" t="str">
        <f>MID($C242,SUM($C$1:J$1),K$1)</f>
        <v>0005</v>
      </c>
      <c r="L242" s="14" t="str">
        <f>MID($C242,SUM($C$1:K$1),L$1)</f>
        <v>000000000021000</v>
      </c>
      <c r="M242" s="53"/>
      <c r="N242" s="56" t="str">
        <f>IF(ISBLANK(M242),C242,D242&amp;F242&amp;G242&amp;H242&amp;I242&amp;J242&amp;TALIC[[#This Row],[ALIC]]&amp;TALIC[[#This Row],[IVA3]])</f>
        <v>001000010000000000000099999980000000000999999999990000000001000000005000000000021000</v>
      </c>
      <c r="O242" s="36">
        <f>TALIC[[#This Row],[IVA3]]/100</f>
        <v>210</v>
      </c>
      <c r="P242" s="36">
        <f>VALUE(TALIC[[#This Row],[GRAV]])/100</f>
        <v>1000</v>
      </c>
      <c r="Q242" s="37">
        <f>+TALIC[[#This Row],[*IVA]]/TALIC[[#This Row],[G]]</f>
        <v>0.21</v>
      </c>
    </row>
    <row r="243" spans="1:17" x14ac:dyDescent="0.2">
      <c r="A243" s="50">
        <v>240</v>
      </c>
      <c r="B243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43" s="42" t="s">
        <v>1529</v>
      </c>
      <c r="D243" s="14" t="str">
        <f>MID($C243,SUM($C$1:C$1),D$1)</f>
        <v>001</v>
      </c>
      <c r="E243" s="25" t="str">
        <f>VLOOKUP(TALIC[[#This Row],[TIPO2]],TIPOFACT[],3,0)</f>
        <v>FC A</v>
      </c>
      <c r="F243" s="14" t="str">
        <f>MID($C243,SUM($C$1:D$1),F$1)</f>
        <v>00001</v>
      </c>
      <c r="G243" s="14" t="str">
        <f>MID($C243,SUM($C$1:F$1),G$1)</f>
        <v>00000000000000999999</v>
      </c>
      <c r="H243" s="14" t="str">
        <f>MID($C243,SUM($C$1:G$1),H$1)</f>
        <v>80</v>
      </c>
      <c r="I243" s="14" t="str">
        <f>MID($C243,SUM($C$1:H$1),I$1)</f>
        <v>00000000099999999999</v>
      </c>
      <c r="J243" s="14" t="str">
        <f>MID($C243,SUM($C$1:I$1),J$1)</f>
        <v>000000000100000</v>
      </c>
      <c r="K243" s="14" t="str">
        <f>MID($C243,SUM($C$1:J$1),K$1)</f>
        <v>0005</v>
      </c>
      <c r="L243" s="14" t="str">
        <f>MID($C243,SUM($C$1:K$1),L$1)</f>
        <v>000000000021000</v>
      </c>
      <c r="M243" s="53"/>
      <c r="N243" s="56" t="str">
        <f>IF(ISBLANK(M243),C243,D243&amp;F243&amp;G243&amp;H243&amp;I243&amp;J243&amp;TALIC[[#This Row],[ALIC]]&amp;TALIC[[#This Row],[IVA3]])</f>
        <v>001000010000000000000099999980000000000999999999990000000001000000005000000000021000</v>
      </c>
      <c r="O243" s="36">
        <f>TALIC[[#This Row],[IVA3]]/100</f>
        <v>210</v>
      </c>
      <c r="P243" s="36">
        <f>VALUE(TALIC[[#This Row],[GRAV]])/100</f>
        <v>1000</v>
      </c>
      <c r="Q243" s="37">
        <f>+TALIC[[#This Row],[*IVA]]/TALIC[[#This Row],[G]]</f>
        <v>0.21</v>
      </c>
    </row>
    <row r="244" spans="1:17" x14ac:dyDescent="0.2">
      <c r="A244" s="50">
        <v>241</v>
      </c>
      <c r="B244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44" s="42" t="s">
        <v>1529</v>
      </c>
      <c r="D244" s="14" t="str">
        <f>MID($C244,SUM($C$1:C$1),D$1)</f>
        <v>001</v>
      </c>
      <c r="E244" s="25" t="str">
        <f>VLOOKUP(TALIC[[#This Row],[TIPO2]],TIPOFACT[],3,0)</f>
        <v>FC A</v>
      </c>
      <c r="F244" s="14" t="str">
        <f>MID($C244,SUM($C$1:D$1),F$1)</f>
        <v>00001</v>
      </c>
      <c r="G244" s="14" t="str">
        <f>MID($C244,SUM($C$1:F$1),G$1)</f>
        <v>00000000000000999999</v>
      </c>
      <c r="H244" s="14" t="str">
        <f>MID($C244,SUM($C$1:G$1),H$1)</f>
        <v>80</v>
      </c>
      <c r="I244" s="14" t="str">
        <f>MID($C244,SUM($C$1:H$1),I$1)</f>
        <v>00000000099999999999</v>
      </c>
      <c r="J244" s="14" t="str">
        <f>MID($C244,SUM($C$1:I$1),J$1)</f>
        <v>000000000100000</v>
      </c>
      <c r="K244" s="14" t="str">
        <f>MID($C244,SUM($C$1:J$1),K$1)</f>
        <v>0005</v>
      </c>
      <c r="L244" s="14" t="str">
        <f>MID($C244,SUM($C$1:K$1),L$1)</f>
        <v>000000000021000</v>
      </c>
      <c r="M244" s="53"/>
      <c r="N244" s="56" t="str">
        <f>IF(ISBLANK(M244),C244,D244&amp;F244&amp;G244&amp;H244&amp;I244&amp;J244&amp;TALIC[[#This Row],[ALIC]]&amp;TALIC[[#This Row],[IVA3]])</f>
        <v>001000010000000000000099999980000000000999999999990000000001000000005000000000021000</v>
      </c>
      <c r="O244" s="18">
        <f>TALIC[[#This Row],[IVA3]]/100</f>
        <v>210</v>
      </c>
      <c r="P244" s="18">
        <f>VALUE(TALIC[[#This Row],[GRAV]])/100</f>
        <v>1000</v>
      </c>
      <c r="Q244" s="35">
        <f>+TALIC[[#This Row],[*IVA]]/TALIC[[#This Row],[G]]</f>
        <v>0.21</v>
      </c>
    </row>
    <row r="245" spans="1:17" x14ac:dyDescent="0.2">
      <c r="A245" s="50">
        <v>242</v>
      </c>
      <c r="B245" s="17">
        <f>SUMIFS(TCOMP[ERR],TCOMP[DOC o CUIT],TALIC[[#This Row],[IDENT VEND]],TCOMP[PV],TALIC[[#This Row],[PV]],TCOMP[NUM],TALIC[[#This Row],[NUM]],TCOMP[TIPO4],TALIC[[#This Row],[TIPO2]])+IF(COUNTIF(ERROR2[NUM],TALIC[[#This Row],[UBIC]])&gt;0,1,0)*2</f>
        <v>0</v>
      </c>
      <c r="C245" s="42" t="s">
        <v>1529</v>
      </c>
      <c r="D245" s="14" t="str">
        <f>MID($C245,SUM($C$1:C$1),D$1)</f>
        <v>001</v>
      </c>
      <c r="E245" s="25" t="str">
        <f>VLOOKUP(TALIC[[#This Row],[TIPO2]],TIPOFACT[],3,0)</f>
        <v>FC A</v>
      </c>
      <c r="F245" s="14" t="str">
        <f>MID($C245,SUM($C$1:D$1),F$1)</f>
        <v>00001</v>
      </c>
      <c r="G245" s="14" t="str">
        <f>MID($C245,SUM($C$1:F$1),G$1)</f>
        <v>00000000000000999999</v>
      </c>
      <c r="H245" s="14" t="str">
        <f>MID($C245,SUM($C$1:G$1),H$1)</f>
        <v>80</v>
      </c>
      <c r="I245" s="14" t="str">
        <f>MID($C245,SUM($C$1:H$1),I$1)</f>
        <v>00000000099999999999</v>
      </c>
      <c r="J245" s="14" t="str">
        <f>MID($C245,SUM($C$1:I$1),J$1)</f>
        <v>000000000100000</v>
      </c>
      <c r="K245" s="14" t="str">
        <f>MID($C245,SUM($C$1:J$1),K$1)</f>
        <v>0005</v>
      </c>
      <c r="L245" s="14" t="str">
        <f>MID($C245,SUM($C$1:K$1),L$1)</f>
        <v>000000000021000</v>
      </c>
      <c r="M245" s="53"/>
      <c r="N245" s="56" t="str">
        <f>IF(ISBLANK(M245),C245,D245&amp;F245&amp;G245&amp;H245&amp;I245&amp;J245&amp;TALIC[[#This Row],[ALIC]]&amp;TALIC[[#This Row],[IVA3]])</f>
        <v>001000010000000000000099999980000000000999999999990000000001000000005000000000021000</v>
      </c>
      <c r="O245" s="18">
        <f>TALIC[[#This Row],[IVA3]]/100</f>
        <v>210</v>
      </c>
      <c r="P245" s="18">
        <f>VALUE(TALIC[[#This Row],[GRAV]])/100</f>
        <v>1000</v>
      </c>
      <c r="Q245" s="35">
        <f>+TALIC[[#This Row],[*IVA]]/TALIC[[#This Row],[G]]</f>
        <v>0.21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2"/>
  <sheetViews>
    <sheetView workbookViewId="0">
      <selection activeCell="C4" sqref="A4:C76"/>
    </sheetView>
  </sheetViews>
  <sheetFormatPr baseColWidth="10" defaultRowHeight="12.75" x14ac:dyDescent="0.2"/>
  <cols>
    <col min="1" max="1" width="8.85546875" style="14" customWidth="1"/>
    <col min="2" max="2" width="80" style="14" customWidth="1"/>
    <col min="3" max="5" width="11.42578125" style="14"/>
  </cols>
  <sheetData>
    <row r="1" spans="1:5" x14ac:dyDescent="0.2">
      <c r="A1" s="14" t="s">
        <v>73</v>
      </c>
    </row>
    <row r="3" spans="1:5" x14ac:dyDescent="0.2">
      <c r="A3" s="14" t="s">
        <v>74</v>
      </c>
      <c r="B3" s="14" t="s">
        <v>75</v>
      </c>
      <c r="C3" s="16" t="s">
        <v>1434</v>
      </c>
    </row>
    <row r="4" spans="1:5" x14ac:dyDescent="0.2">
      <c r="A4" s="100" t="s">
        <v>30</v>
      </c>
      <c r="B4" s="101" t="s">
        <v>76</v>
      </c>
      <c r="C4" s="100" t="s">
        <v>1435</v>
      </c>
      <c r="E4" s="24"/>
    </row>
    <row r="5" spans="1:5" x14ac:dyDescent="0.2">
      <c r="A5" s="100" t="s">
        <v>53</v>
      </c>
      <c r="B5" s="101" t="s">
        <v>77</v>
      </c>
      <c r="C5" s="100" t="s">
        <v>1436</v>
      </c>
      <c r="E5" s="24"/>
    </row>
    <row r="6" spans="1:5" x14ac:dyDescent="0.2">
      <c r="A6" s="100" t="s">
        <v>46</v>
      </c>
      <c r="B6" s="101" t="s">
        <v>78</v>
      </c>
      <c r="C6" s="100" t="s">
        <v>1437</v>
      </c>
      <c r="E6" s="24"/>
    </row>
    <row r="7" spans="1:5" x14ac:dyDescent="0.2">
      <c r="A7" s="100" t="s">
        <v>1440</v>
      </c>
      <c r="B7" s="101" t="s">
        <v>79</v>
      </c>
      <c r="C7" s="100" t="s">
        <v>1438</v>
      </c>
      <c r="E7" s="24"/>
    </row>
    <row r="8" spans="1:5" x14ac:dyDescent="0.2">
      <c r="A8" s="100" t="s">
        <v>1441</v>
      </c>
      <c r="B8" s="101" t="s">
        <v>80</v>
      </c>
      <c r="C8" s="100" t="s">
        <v>1472</v>
      </c>
      <c r="E8" s="24"/>
    </row>
    <row r="9" spans="1:5" x14ac:dyDescent="0.2">
      <c r="A9" s="100" t="s">
        <v>1442</v>
      </c>
      <c r="B9" s="101" t="s">
        <v>81</v>
      </c>
      <c r="C9" s="100" t="s">
        <v>1439</v>
      </c>
      <c r="E9" s="24"/>
    </row>
    <row r="10" spans="1:5" x14ac:dyDescent="0.2">
      <c r="A10" s="100" t="s">
        <v>604</v>
      </c>
      <c r="B10" s="101" t="s">
        <v>82</v>
      </c>
      <c r="C10" s="100" t="s">
        <v>1469</v>
      </c>
      <c r="E10" s="24"/>
    </row>
    <row r="11" spans="1:5" x14ac:dyDescent="0.2">
      <c r="A11" s="100" t="s">
        <v>29</v>
      </c>
      <c r="B11" s="101" t="s">
        <v>83</v>
      </c>
      <c r="C11" s="100" t="s">
        <v>1470</v>
      </c>
      <c r="E11" s="24"/>
    </row>
    <row r="12" spans="1:5" x14ac:dyDescent="0.2">
      <c r="A12" s="100" t="s">
        <v>605</v>
      </c>
      <c r="B12" s="101" t="s">
        <v>84</v>
      </c>
      <c r="C12" s="100" t="s">
        <v>1471</v>
      </c>
      <c r="E12" s="24"/>
    </row>
    <row r="13" spans="1:5" x14ac:dyDescent="0.2">
      <c r="A13" s="100" t="s">
        <v>606</v>
      </c>
      <c r="B13" s="101" t="s">
        <v>85</v>
      </c>
      <c r="C13" s="100" t="s">
        <v>1472</v>
      </c>
      <c r="E13" s="24"/>
    </row>
    <row r="14" spans="1:5" x14ac:dyDescent="0.2">
      <c r="A14" s="100" t="s">
        <v>607</v>
      </c>
      <c r="B14" s="101" t="s">
        <v>86</v>
      </c>
      <c r="C14" s="100" t="s">
        <v>1459</v>
      </c>
      <c r="E14" s="24"/>
    </row>
    <row r="15" spans="1:5" x14ac:dyDescent="0.2">
      <c r="A15" s="100" t="s">
        <v>608</v>
      </c>
      <c r="B15" s="101" t="s">
        <v>87</v>
      </c>
      <c r="C15" s="100" t="s">
        <v>1460</v>
      </c>
      <c r="E15" s="24"/>
    </row>
    <row r="16" spans="1:5" x14ac:dyDescent="0.2">
      <c r="A16" s="100" t="s">
        <v>1443</v>
      </c>
      <c r="B16" s="101" t="s">
        <v>88</v>
      </c>
      <c r="C16" s="100" t="s">
        <v>1461</v>
      </c>
      <c r="E16" s="24"/>
    </row>
    <row r="17" spans="1:5" x14ac:dyDescent="0.2">
      <c r="A17" s="101" t="s">
        <v>610</v>
      </c>
      <c r="B17" s="101" t="s">
        <v>89</v>
      </c>
      <c r="C17" s="100" t="s">
        <v>1462</v>
      </c>
      <c r="E17" s="24"/>
    </row>
    <row r="18" spans="1:5" x14ac:dyDescent="0.2">
      <c r="A18" s="101" t="s">
        <v>611</v>
      </c>
      <c r="B18" s="101" t="s">
        <v>90</v>
      </c>
      <c r="C18" s="100" t="s">
        <v>1472</v>
      </c>
      <c r="E18" s="24"/>
    </row>
    <row r="19" spans="1:5" x14ac:dyDescent="0.2">
      <c r="A19" s="101" t="s">
        <v>1444</v>
      </c>
      <c r="B19" s="101" t="s">
        <v>91</v>
      </c>
      <c r="C19" s="100" t="s">
        <v>1463</v>
      </c>
      <c r="E19" s="24"/>
    </row>
    <row r="20" spans="1:5" x14ac:dyDescent="0.2">
      <c r="A20" s="101" t="s">
        <v>612</v>
      </c>
      <c r="B20" s="101" t="s">
        <v>92</v>
      </c>
      <c r="C20" s="100" t="s">
        <v>1464</v>
      </c>
      <c r="E20" s="24"/>
    </row>
    <row r="21" spans="1:5" x14ac:dyDescent="0.2">
      <c r="A21" s="101" t="s">
        <v>615</v>
      </c>
      <c r="B21" s="101" t="s">
        <v>93</v>
      </c>
      <c r="C21" s="100" t="s">
        <v>1472</v>
      </c>
      <c r="E21" s="24"/>
    </row>
    <row r="22" spans="1:5" x14ac:dyDescent="0.2">
      <c r="A22" s="101" t="s">
        <v>616</v>
      </c>
      <c r="B22" s="101" t="s">
        <v>94</v>
      </c>
      <c r="C22" s="100" t="s">
        <v>1472</v>
      </c>
      <c r="E22" s="24"/>
    </row>
    <row r="23" spans="1:5" x14ac:dyDescent="0.2">
      <c r="A23" s="101" t="s">
        <v>617</v>
      </c>
      <c r="B23" s="101" t="s">
        <v>95</v>
      </c>
      <c r="C23" s="100" t="s">
        <v>1472</v>
      </c>
      <c r="E23" s="24"/>
    </row>
    <row r="24" spans="1:5" x14ac:dyDescent="0.2">
      <c r="A24" s="101" t="s">
        <v>618</v>
      </c>
      <c r="B24" s="101" t="s">
        <v>96</v>
      </c>
      <c r="C24" s="100" t="s">
        <v>1472</v>
      </c>
      <c r="E24" s="24"/>
    </row>
    <row r="25" spans="1:5" x14ac:dyDescent="0.2">
      <c r="A25" s="101" t="s">
        <v>619</v>
      </c>
      <c r="B25" s="101" t="s">
        <v>97</v>
      </c>
      <c r="C25" s="100" t="s">
        <v>1472</v>
      </c>
      <c r="E25" s="24"/>
    </row>
    <row r="26" spans="1:5" x14ac:dyDescent="0.2">
      <c r="A26" s="101" t="s">
        <v>620</v>
      </c>
      <c r="B26" s="101" t="s">
        <v>98</v>
      </c>
      <c r="C26" s="100" t="s">
        <v>1472</v>
      </c>
      <c r="E26" s="24"/>
    </row>
    <row r="27" spans="1:5" x14ac:dyDescent="0.2">
      <c r="A27" s="101" t="s">
        <v>623</v>
      </c>
      <c r="B27" s="101" t="s">
        <v>99</v>
      </c>
      <c r="C27" s="100" t="s">
        <v>1472</v>
      </c>
      <c r="E27" s="24"/>
    </row>
    <row r="28" spans="1:5" x14ac:dyDescent="0.2">
      <c r="A28" s="101" t="s">
        <v>626</v>
      </c>
      <c r="B28" s="101" t="s">
        <v>100</v>
      </c>
      <c r="C28" s="100" t="s">
        <v>1472</v>
      </c>
      <c r="E28" s="24"/>
    </row>
    <row r="29" spans="1:5" x14ac:dyDescent="0.2">
      <c r="A29" s="101" t="s">
        <v>627</v>
      </c>
      <c r="B29" s="101" t="s">
        <v>101</v>
      </c>
      <c r="C29" s="100" t="s">
        <v>1472</v>
      </c>
      <c r="E29" s="24"/>
    </row>
    <row r="30" spans="1:5" x14ac:dyDescent="0.2">
      <c r="A30" s="101" t="s">
        <v>628</v>
      </c>
      <c r="B30" s="101" t="s">
        <v>102</v>
      </c>
      <c r="C30" s="100" t="s">
        <v>1472</v>
      </c>
      <c r="E30" s="24"/>
    </row>
    <row r="31" spans="1:5" x14ac:dyDescent="0.2">
      <c r="A31" s="101" t="s">
        <v>629</v>
      </c>
      <c r="B31" s="101" t="s">
        <v>103</v>
      </c>
      <c r="C31" s="100" t="s">
        <v>1472</v>
      </c>
      <c r="E31" s="24"/>
    </row>
    <row r="32" spans="1:5" x14ac:dyDescent="0.2">
      <c r="A32" s="101" t="s">
        <v>630</v>
      </c>
      <c r="B32" s="101" t="s">
        <v>104</v>
      </c>
      <c r="C32" s="100" t="s">
        <v>1472</v>
      </c>
      <c r="E32" s="24"/>
    </row>
    <row r="33" spans="1:5" x14ac:dyDescent="0.2">
      <c r="A33" s="101" t="s">
        <v>1445</v>
      </c>
      <c r="B33" s="101" t="s">
        <v>105</v>
      </c>
      <c r="C33" s="100" t="s">
        <v>1472</v>
      </c>
      <c r="E33" s="24"/>
    </row>
    <row r="34" spans="1:5" x14ac:dyDescent="0.2">
      <c r="A34" s="101" t="s">
        <v>1446</v>
      </c>
      <c r="B34" s="101" t="s">
        <v>106</v>
      </c>
      <c r="C34" s="100" t="s">
        <v>1472</v>
      </c>
      <c r="E34" s="24"/>
    </row>
    <row r="35" spans="1:5" x14ac:dyDescent="0.2">
      <c r="A35" s="101" t="s">
        <v>631</v>
      </c>
      <c r="B35" s="101" t="s">
        <v>107</v>
      </c>
      <c r="C35" s="100" t="s">
        <v>1472</v>
      </c>
      <c r="E35" s="24"/>
    </row>
    <row r="36" spans="1:5" x14ac:dyDescent="0.2">
      <c r="A36" s="101" t="s">
        <v>632</v>
      </c>
      <c r="B36" s="101" t="s">
        <v>108</v>
      </c>
      <c r="C36" s="100" t="s">
        <v>1472</v>
      </c>
      <c r="E36" s="24"/>
    </row>
    <row r="37" spans="1:5" x14ac:dyDescent="0.2">
      <c r="A37" s="101" t="s">
        <v>633</v>
      </c>
      <c r="B37" s="101" t="s">
        <v>109</v>
      </c>
      <c r="C37" s="100" t="s">
        <v>1472</v>
      </c>
      <c r="E37" s="24"/>
    </row>
    <row r="38" spans="1:5" x14ac:dyDescent="0.2">
      <c r="A38" s="101" t="s">
        <v>636</v>
      </c>
      <c r="B38" s="101" t="s">
        <v>110</v>
      </c>
      <c r="C38" s="100" t="s">
        <v>1472</v>
      </c>
      <c r="E38" s="24"/>
    </row>
    <row r="39" spans="1:5" x14ac:dyDescent="0.2">
      <c r="A39" s="101" t="s">
        <v>639</v>
      </c>
      <c r="B39" s="101" t="s">
        <v>111</v>
      </c>
      <c r="C39" s="100" t="s">
        <v>1472</v>
      </c>
      <c r="E39" s="24"/>
    </row>
    <row r="40" spans="1:5" x14ac:dyDescent="0.2">
      <c r="A40" s="101" t="s">
        <v>640</v>
      </c>
      <c r="B40" s="101" t="s">
        <v>112</v>
      </c>
      <c r="C40" s="100" t="s">
        <v>1472</v>
      </c>
      <c r="E40" s="24"/>
    </row>
    <row r="41" spans="1:5" x14ac:dyDescent="0.2">
      <c r="A41" s="101" t="s">
        <v>1447</v>
      </c>
      <c r="B41" s="101" t="s">
        <v>113</v>
      </c>
      <c r="C41" s="100" t="s">
        <v>1472</v>
      </c>
      <c r="E41" s="24"/>
    </row>
    <row r="42" spans="1:5" x14ac:dyDescent="0.2">
      <c r="A42" s="101" t="s">
        <v>643</v>
      </c>
      <c r="B42" s="101" t="s">
        <v>114</v>
      </c>
      <c r="C42" s="100" t="s">
        <v>1472</v>
      </c>
      <c r="E42" s="24"/>
    </row>
    <row r="43" spans="1:5" x14ac:dyDescent="0.2">
      <c r="A43" s="101" t="s">
        <v>1448</v>
      </c>
      <c r="B43" s="101" t="s">
        <v>115</v>
      </c>
      <c r="C43" s="100" t="s">
        <v>1472</v>
      </c>
      <c r="E43" s="24"/>
    </row>
    <row r="44" spans="1:5" x14ac:dyDescent="0.2">
      <c r="A44" s="101" t="s">
        <v>644</v>
      </c>
      <c r="B44" s="101" t="s">
        <v>116</v>
      </c>
      <c r="C44" s="100" t="s">
        <v>1465</v>
      </c>
      <c r="E44" s="24"/>
    </row>
    <row r="45" spans="1:5" x14ac:dyDescent="0.2">
      <c r="A45" s="101" t="s">
        <v>645</v>
      </c>
      <c r="B45" s="101" t="s">
        <v>117</v>
      </c>
      <c r="C45" s="100" t="s">
        <v>1466</v>
      </c>
      <c r="E45" s="24"/>
    </row>
    <row r="46" spans="1:5" x14ac:dyDescent="0.2">
      <c r="A46" s="101" t="s">
        <v>646</v>
      </c>
      <c r="B46" s="101" t="s">
        <v>118</v>
      </c>
      <c r="C46" s="100" t="s">
        <v>1467</v>
      </c>
      <c r="E46" s="24"/>
    </row>
    <row r="47" spans="1:5" x14ac:dyDescent="0.2">
      <c r="A47" s="101" t="s">
        <v>647</v>
      </c>
      <c r="B47" s="101" t="s">
        <v>119</v>
      </c>
      <c r="C47" s="100" t="s">
        <v>1468</v>
      </c>
      <c r="E47" s="24"/>
    </row>
    <row r="48" spans="1:5" x14ac:dyDescent="0.2">
      <c r="A48" s="101" t="s">
        <v>648</v>
      </c>
      <c r="B48" s="101" t="s">
        <v>120</v>
      </c>
      <c r="C48" s="100" t="s">
        <v>1472</v>
      </c>
      <c r="E48" s="24"/>
    </row>
    <row r="49" spans="1:5" x14ac:dyDescent="0.2">
      <c r="A49" s="101" t="s">
        <v>649</v>
      </c>
      <c r="B49" s="101" t="s">
        <v>121</v>
      </c>
      <c r="C49" s="100" t="s">
        <v>1472</v>
      </c>
      <c r="E49" s="24"/>
    </row>
    <row r="50" spans="1:5" x14ac:dyDescent="0.2">
      <c r="A50" s="101" t="s">
        <v>650</v>
      </c>
      <c r="B50" s="101" t="s">
        <v>122</v>
      </c>
      <c r="C50" s="100" t="s">
        <v>1472</v>
      </c>
      <c r="E50" s="24"/>
    </row>
    <row r="51" spans="1:5" x14ac:dyDescent="0.2">
      <c r="A51" s="101" t="s">
        <v>1449</v>
      </c>
      <c r="B51" s="101" t="s">
        <v>123</v>
      </c>
      <c r="C51" s="100" t="s">
        <v>1472</v>
      </c>
      <c r="E51" s="24"/>
    </row>
    <row r="52" spans="1:5" x14ac:dyDescent="0.2">
      <c r="A52" s="101" t="s">
        <v>651</v>
      </c>
      <c r="B52" s="101" t="s">
        <v>124</v>
      </c>
      <c r="C52" s="100" t="s">
        <v>1472</v>
      </c>
      <c r="E52" s="24"/>
    </row>
    <row r="53" spans="1:5" x14ac:dyDescent="0.2">
      <c r="A53" s="101" t="s">
        <v>652</v>
      </c>
      <c r="B53" s="101" t="s">
        <v>125</v>
      </c>
      <c r="C53" s="100" t="s">
        <v>1472</v>
      </c>
      <c r="E53" s="24"/>
    </row>
    <row r="54" spans="1:5" x14ac:dyDescent="0.2">
      <c r="A54" s="101" t="s">
        <v>653</v>
      </c>
      <c r="B54" s="101" t="s">
        <v>126</v>
      </c>
      <c r="C54" s="100" t="s">
        <v>1472</v>
      </c>
      <c r="E54" s="24"/>
    </row>
    <row r="55" spans="1:5" x14ac:dyDescent="0.2">
      <c r="A55" s="101" t="s">
        <v>656</v>
      </c>
      <c r="B55" s="101" t="s">
        <v>127</v>
      </c>
      <c r="C55" s="100" t="s">
        <v>1472</v>
      </c>
      <c r="E55" s="24"/>
    </row>
    <row r="56" spans="1:5" x14ac:dyDescent="0.2">
      <c r="A56" s="101" t="s">
        <v>657</v>
      </c>
      <c r="B56" s="101" t="s">
        <v>128</v>
      </c>
      <c r="C56" s="100" t="s">
        <v>1472</v>
      </c>
      <c r="E56" s="24"/>
    </row>
    <row r="57" spans="1:5" x14ac:dyDescent="0.2">
      <c r="A57" s="101" t="s">
        <v>1450</v>
      </c>
      <c r="B57" s="101" t="s">
        <v>129</v>
      </c>
      <c r="C57" s="100" t="s">
        <v>1472</v>
      </c>
      <c r="E57" s="24"/>
    </row>
    <row r="58" spans="1:5" x14ac:dyDescent="0.2">
      <c r="A58" s="101" t="s">
        <v>1451</v>
      </c>
      <c r="B58" s="101" t="s">
        <v>130</v>
      </c>
      <c r="C58" s="100" t="s">
        <v>1472</v>
      </c>
      <c r="E58" s="24"/>
    </row>
    <row r="59" spans="1:5" x14ac:dyDescent="0.2">
      <c r="A59" s="101" t="s">
        <v>1452</v>
      </c>
      <c r="B59" s="101" t="s">
        <v>131</v>
      </c>
      <c r="C59" s="100" t="s">
        <v>1475</v>
      </c>
      <c r="E59" s="24"/>
    </row>
    <row r="60" spans="1:5" x14ac:dyDescent="0.2">
      <c r="A60" s="101" t="s">
        <v>1453</v>
      </c>
      <c r="B60" s="101" t="s">
        <v>132</v>
      </c>
      <c r="C60" s="100" t="s">
        <v>1474</v>
      </c>
      <c r="E60" s="24"/>
    </row>
    <row r="61" spans="1:5" x14ac:dyDescent="0.2">
      <c r="A61" s="101" t="s">
        <v>1454</v>
      </c>
      <c r="B61" s="101" t="s">
        <v>133</v>
      </c>
      <c r="C61" s="100" t="s">
        <v>1472</v>
      </c>
      <c r="E61" s="24"/>
    </row>
    <row r="62" spans="1:5" x14ac:dyDescent="0.2">
      <c r="A62" s="101" t="s">
        <v>1455</v>
      </c>
      <c r="B62" s="101" t="s">
        <v>134</v>
      </c>
      <c r="C62" s="100" t="s">
        <v>1472</v>
      </c>
      <c r="E62" s="24"/>
    </row>
    <row r="63" spans="1:5" x14ac:dyDescent="0.2">
      <c r="A63" s="101" t="s">
        <v>1456</v>
      </c>
      <c r="B63" s="101" t="s">
        <v>135</v>
      </c>
      <c r="C63" s="100" t="s">
        <v>1458</v>
      </c>
      <c r="E63" s="24"/>
    </row>
    <row r="64" spans="1:5" x14ac:dyDescent="0.2">
      <c r="A64" s="101" t="s">
        <v>569</v>
      </c>
      <c r="B64" s="101" t="s">
        <v>136</v>
      </c>
      <c r="C64" s="100" t="s">
        <v>1472</v>
      </c>
      <c r="E64" s="24"/>
    </row>
    <row r="65" spans="1:5" x14ac:dyDescent="0.2">
      <c r="A65" s="101" t="s">
        <v>570</v>
      </c>
      <c r="B65" s="101" t="s">
        <v>137</v>
      </c>
      <c r="C65" s="100" t="s">
        <v>1473</v>
      </c>
      <c r="E65" s="24"/>
    </row>
    <row r="66" spans="1:5" x14ac:dyDescent="0.2">
      <c r="A66" s="101" t="s">
        <v>571</v>
      </c>
      <c r="B66" s="101" t="s">
        <v>138</v>
      </c>
      <c r="C66" s="100" t="s">
        <v>1476</v>
      </c>
      <c r="E66" s="24"/>
    </row>
    <row r="67" spans="1:5" x14ac:dyDescent="0.2">
      <c r="A67" s="101" t="s">
        <v>572</v>
      </c>
      <c r="B67" s="101" t="s">
        <v>139</v>
      </c>
      <c r="C67" s="100" t="s">
        <v>1477</v>
      </c>
      <c r="E67" s="24"/>
    </row>
    <row r="68" spans="1:5" x14ac:dyDescent="0.2">
      <c r="A68" s="101" t="s">
        <v>573</v>
      </c>
      <c r="B68" s="101" t="s">
        <v>140</v>
      </c>
      <c r="C68" s="100" t="s">
        <v>1478</v>
      </c>
      <c r="E68" s="24"/>
    </row>
    <row r="69" spans="1:5" x14ac:dyDescent="0.2">
      <c r="A69" s="101" t="s">
        <v>574</v>
      </c>
      <c r="B69" s="101" t="s">
        <v>141</v>
      </c>
      <c r="C69" s="100" t="s">
        <v>1479</v>
      </c>
      <c r="E69" s="24"/>
    </row>
    <row r="70" spans="1:5" x14ac:dyDescent="0.2">
      <c r="A70" s="101" t="s">
        <v>575</v>
      </c>
      <c r="B70" s="101" t="s">
        <v>142</v>
      </c>
      <c r="C70" s="100" t="s">
        <v>1480</v>
      </c>
      <c r="E70" s="24"/>
    </row>
    <row r="71" spans="1:5" x14ac:dyDescent="0.2">
      <c r="A71" s="101" t="s">
        <v>576</v>
      </c>
      <c r="B71" s="101" t="s">
        <v>143</v>
      </c>
      <c r="C71" s="100" t="s">
        <v>1481</v>
      </c>
      <c r="E71" s="24"/>
    </row>
    <row r="72" spans="1:5" x14ac:dyDescent="0.2">
      <c r="A72" s="101" t="s">
        <v>577</v>
      </c>
      <c r="B72" s="101" t="s">
        <v>144</v>
      </c>
      <c r="C72" s="100" t="s">
        <v>1482</v>
      </c>
      <c r="E72" s="24"/>
    </row>
    <row r="73" spans="1:5" x14ac:dyDescent="0.2">
      <c r="A73" s="101" t="s">
        <v>578</v>
      </c>
      <c r="B73" s="101" t="s">
        <v>145</v>
      </c>
      <c r="C73" s="100" t="s">
        <v>1483</v>
      </c>
      <c r="E73" s="24"/>
    </row>
    <row r="74" spans="1:5" x14ac:dyDescent="0.2">
      <c r="A74" s="101" t="s">
        <v>579</v>
      </c>
      <c r="B74" s="101" t="s">
        <v>146</v>
      </c>
      <c r="C74" s="100" t="s">
        <v>1484</v>
      </c>
      <c r="E74" s="24"/>
    </row>
    <row r="75" spans="1:5" x14ac:dyDescent="0.2">
      <c r="A75" s="101" t="s">
        <v>580</v>
      </c>
      <c r="B75" s="101" t="s">
        <v>147</v>
      </c>
      <c r="C75" s="100" t="s">
        <v>1472</v>
      </c>
      <c r="E75" s="24"/>
    </row>
    <row r="76" spans="1:5" x14ac:dyDescent="0.2">
      <c r="A76" s="101" t="s">
        <v>581</v>
      </c>
      <c r="B76" s="101" t="s">
        <v>148</v>
      </c>
      <c r="C76" s="100" t="s">
        <v>1472</v>
      </c>
      <c r="E76" s="24"/>
    </row>
    <row r="86" spans="1:2" x14ac:dyDescent="0.2">
      <c r="A86" s="14" t="s">
        <v>149</v>
      </c>
    </row>
    <row r="88" spans="1:2" x14ac:dyDescent="0.2">
      <c r="A88" s="14" t="s">
        <v>74</v>
      </c>
      <c r="B88" s="14" t="s">
        <v>75</v>
      </c>
    </row>
    <row r="89" spans="1:2" x14ac:dyDescent="0.2">
      <c r="A89" s="14" t="s">
        <v>44</v>
      </c>
      <c r="B89" s="14" t="s">
        <v>150</v>
      </c>
    </row>
    <row r="90" spans="1:2" x14ac:dyDescent="0.2">
      <c r="A90" s="14" t="s">
        <v>45</v>
      </c>
      <c r="B90" s="14" t="s">
        <v>151</v>
      </c>
    </row>
    <row r="91" spans="1:2" x14ac:dyDescent="0.2">
      <c r="A91" s="14" t="s">
        <v>521</v>
      </c>
      <c r="B91" s="14" t="s">
        <v>152</v>
      </c>
    </row>
    <row r="92" spans="1:2" x14ac:dyDescent="0.2">
      <c r="A92" s="14" t="s">
        <v>522</v>
      </c>
      <c r="B92" s="14" t="s">
        <v>153</v>
      </c>
    </row>
    <row r="93" spans="1:2" x14ac:dyDescent="0.2">
      <c r="A93" s="14" t="s">
        <v>523</v>
      </c>
      <c r="B93" s="14" t="s">
        <v>154</v>
      </c>
    </row>
    <row r="94" spans="1:2" x14ac:dyDescent="0.2">
      <c r="A94" s="14" t="s">
        <v>524</v>
      </c>
      <c r="B94" s="14" t="s">
        <v>155</v>
      </c>
    </row>
    <row r="95" spans="1:2" x14ac:dyDescent="0.2">
      <c r="A95" s="14" t="s">
        <v>525</v>
      </c>
      <c r="B95" s="14" t="s">
        <v>156</v>
      </c>
    </row>
    <row r="96" spans="1:2" x14ac:dyDescent="0.2">
      <c r="A96" s="14" t="s">
        <v>526</v>
      </c>
      <c r="B96" s="14" t="s">
        <v>157</v>
      </c>
    </row>
    <row r="97" spans="1:2" x14ac:dyDescent="0.2">
      <c r="A97" s="14" t="s">
        <v>527</v>
      </c>
      <c r="B97" s="14" t="s">
        <v>158</v>
      </c>
    </row>
    <row r="98" spans="1:2" x14ac:dyDescent="0.2">
      <c r="A98" s="14" t="s">
        <v>528</v>
      </c>
      <c r="B98" s="14" t="s">
        <v>159</v>
      </c>
    </row>
    <row r="99" spans="1:2" x14ac:dyDescent="0.2">
      <c r="A99" s="14" t="s">
        <v>529</v>
      </c>
      <c r="B99" s="14" t="s">
        <v>160</v>
      </c>
    </row>
    <row r="100" spans="1:2" x14ac:dyDescent="0.2">
      <c r="A100" s="14" t="s">
        <v>530</v>
      </c>
      <c r="B100" s="14" t="s">
        <v>161</v>
      </c>
    </row>
    <row r="101" spans="1:2" x14ac:dyDescent="0.2">
      <c r="A101" s="14" t="s">
        <v>531</v>
      </c>
      <c r="B101" s="14" t="s">
        <v>162</v>
      </c>
    </row>
    <row r="102" spans="1:2" x14ac:dyDescent="0.2">
      <c r="A102" s="14" t="s">
        <v>532</v>
      </c>
      <c r="B102" s="14" t="s">
        <v>163</v>
      </c>
    </row>
    <row r="103" spans="1:2" x14ac:dyDescent="0.2">
      <c r="A103" s="14" t="s">
        <v>582</v>
      </c>
      <c r="B103" s="14" t="s">
        <v>164</v>
      </c>
    </row>
    <row r="104" spans="1:2" x14ac:dyDescent="0.2">
      <c r="A104" s="14" t="s">
        <v>534</v>
      </c>
      <c r="B104" s="14" t="s">
        <v>165</v>
      </c>
    </row>
    <row r="105" spans="1:2" x14ac:dyDescent="0.2">
      <c r="A105" s="14" t="s">
        <v>535</v>
      </c>
      <c r="B105" s="14" t="s">
        <v>166</v>
      </c>
    </row>
    <row r="106" spans="1:2" x14ac:dyDescent="0.2">
      <c r="A106" s="14" t="s">
        <v>536</v>
      </c>
      <c r="B106" s="14" t="s">
        <v>167</v>
      </c>
    </row>
    <row r="107" spans="1:2" x14ac:dyDescent="0.2">
      <c r="A107" s="14" t="s">
        <v>583</v>
      </c>
      <c r="B107" s="14" t="s">
        <v>168</v>
      </c>
    </row>
    <row r="108" spans="1:2" x14ac:dyDescent="0.2">
      <c r="A108" s="14" t="s">
        <v>584</v>
      </c>
      <c r="B108" s="14" t="s">
        <v>169</v>
      </c>
    </row>
    <row r="109" spans="1:2" x14ac:dyDescent="0.2">
      <c r="A109" s="14" t="s">
        <v>585</v>
      </c>
      <c r="B109" s="14" t="s">
        <v>170</v>
      </c>
    </row>
    <row r="110" spans="1:2" x14ac:dyDescent="0.2">
      <c r="A110" s="14" t="s">
        <v>586</v>
      </c>
      <c r="B110" s="14" t="s">
        <v>171</v>
      </c>
    </row>
    <row r="111" spans="1:2" x14ac:dyDescent="0.2">
      <c r="A111" s="14" t="s">
        <v>537</v>
      </c>
      <c r="B111" s="14" t="s">
        <v>172</v>
      </c>
    </row>
    <row r="112" spans="1:2" x14ac:dyDescent="0.2">
      <c r="A112" s="14" t="s">
        <v>538</v>
      </c>
      <c r="B112" s="14" t="s">
        <v>173</v>
      </c>
    </row>
    <row r="113" spans="1:2" x14ac:dyDescent="0.2">
      <c r="A113" s="14" t="s">
        <v>42</v>
      </c>
      <c r="B113" s="14" t="s">
        <v>174</v>
      </c>
    </row>
    <row r="114" spans="1:2" x14ac:dyDescent="0.2">
      <c r="A114" s="14" t="s">
        <v>587</v>
      </c>
      <c r="B114" s="14" t="s">
        <v>175</v>
      </c>
    </row>
    <row r="115" spans="1:2" x14ac:dyDescent="0.2">
      <c r="A115" s="14" t="s">
        <v>588</v>
      </c>
      <c r="B115" s="14" t="s">
        <v>176</v>
      </c>
    </row>
    <row r="116" spans="1:2" x14ac:dyDescent="0.2">
      <c r="A116" s="14" t="s">
        <v>589</v>
      </c>
      <c r="B116" s="14" t="s">
        <v>177</v>
      </c>
    </row>
    <row r="117" spans="1:2" x14ac:dyDescent="0.2">
      <c r="A117" s="14" t="s">
        <v>568</v>
      </c>
      <c r="B117" s="14" t="s">
        <v>178</v>
      </c>
    </row>
    <row r="118" spans="1:2" x14ac:dyDescent="0.2">
      <c r="A118" s="14" t="s">
        <v>590</v>
      </c>
      <c r="B118" s="14" t="s">
        <v>179</v>
      </c>
    </row>
    <row r="119" spans="1:2" x14ac:dyDescent="0.2">
      <c r="A119" s="14" t="s">
        <v>591</v>
      </c>
      <c r="B119" s="14" t="s">
        <v>180</v>
      </c>
    </row>
    <row r="120" spans="1:2" x14ac:dyDescent="0.2">
      <c r="A120" s="14" t="s">
        <v>592</v>
      </c>
      <c r="B120" s="14" t="s">
        <v>181</v>
      </c>
    </row>
    <row r="121" spans="1:2" x14ac:dyDescent="0.2">
      <c r="A121" s="14" t="s">
        <v>593</v>
      </c>
      <c r="B121" s="14" t="s">
        <v>182</v>
      </c>
    </row>
    <row r="122" spans="1:2" x14ac:dyDescent="0.2">
      <c r="A122" s="14" t="s">
        <v>594</v>
      </c>
      <c r="B122" s="14" t="s">
        <v>183</v>
      </c>
    </row>
    <row r="123" spans="1:2" x14ac:dyDescent="0.2">
      <c r="A123" s="14" t="s">
        <v>595</v>
      </c>
      <c r="B123" s="14" t="s">
        <v>184</v>
      </c>
    </row>
    <row r="130" spans="1:2" x14ac:dyDescent="0.2">
      <c r="A130" s="14" t="s">
        <v>185</v>
      </c>
    </row>
    <row r="132" spans="1:2" x14ac:dyDescent="0.2">
      <c r="A132" s="14" t="s">
        <v>74</v>
      </c>
      <c r="B132" s="14" t="s">
        <v>75</v>
      </c>
    </row>
    <row r="133" spans="1:2" x14ac:dyDescent="0.2">
      <c r="A133" s="14" t="s">
        <v>585</v>
      </c>
      <c r="B133" s="14" t="s">
        <v>596</v>
      </c>
    </row>
    <row r="134" spans="1:2" x14ac:dyDescent="0.2">
      <c r="A134" s="14" t="s">
        <v>597</v>
      </c>
      <c r="B134" s="14" t="s">
        <v>598</v>
      </c>
    </row>
    <row r="135" spans="1:2" x14ac:dyDescent="0.2">
      <c r="A135" s="14" t="s">
        <v>44</v>
      </c>
      <c r="B135" s="14" t="s">
        <v>599</v>
      </c>
    </row>
    <row r="136" spans="1:2" x14ac:dyDescent="0.2">
      <c r="A136" s="14" t="s">
        <v>541</v>
      </c>
      <c r="B136" s="14" t="s">
        <v>600</v>
      </c>
    </row>
    <row r="137" spans="1:2" x14ac:dyDescent="0.2">
      <c r="A137" s="14" t="s">
        <v>524</v>
      </c>
      <c r="B137" s="14" t="s">
        <v>601</v>
      </c>
    </row>
    <row r="138" spans="1:2" x14ac:dyDescent="0.2">
      <c r="A138" s="14" t="s">
        <v>602</v>
      </c>
      <c r="B138" s="14" t="s">
        <v>603</v>
      </c>
    </row>
    <row r="142" spans="1:2" x14ac:dyDescent="0.2">
      <c r="A142" s="14" t="s">
        <v>186</v>
      </c>
    </row>
    <row r="144" spans="1:2" x14ac:dyDescent="0.2">
      <c r="A144" s="14" t="s">
        <v>74</v>
      </c>
      <c r="B144" s="14" t="s">
        <v>75</v>
      </c>
    </row>
    <row r="145" spans="1:3" x14ac:dyDescent="0.2">
      <c r="A145" s="14" t="s">
        <v>44</v>
      </c>
      <c r="B145" s="14" t="s">
        <v>187</v>
      </c>
    </row>
    <row r="146" spans="1:3" x14ac:dyDescent="0.2">
      <c r="A146" s="14" t="s">
        <v>188</v>
      </c>
      <c r="B146" s="14" t="s">
        <v>189</v>
      </c>
    </row>
    <row r="147" spans="1:3" x14ac:dyDescent="0.2">
      <c r="A147" s="14" t="s">
        <v>190</v>
      </c>
      <c r="B147" s="14" t="s">
        <v>191</v>
      </c>
    </row>
    <row r="148" spans="1:3" x14ac:dyDescent="0.2">
      <c r="A148" s="14" t="s">
        <v>192</v>
      </c>
      <c r="B148" s="14" t="s">
        <v>193</v>
      </c>
    </row>
    <row r="149" spans="1:3" x14ac:dyDescent="0.2">
      <c r="A149" s="14" t="s">
        <v>194</v>
      </c>
      <c r="B149" s="14" t="s">
        <v>195</v>
      </c>
    </row>
    <row r="150" spans="1:3" x14ac:dyDescent="0.2">
      <c r="A150" s="14" t="s">
        <v>196</v>
      </c>
      <c r="B150" s="14" t="s">
        <v>197</v>
      </c>
    </row>
    <row r="151" spans="1:3" x14ac:dyDescent="0.2">
      <c r="A151" s="14" t="s">
        <v>198</v>
      </c>
      <c r="B151" s="14" t="s">
        <v>199</v>
      </c>
    </row>
    <row r="154" spans="1:3" x14ac:dyDescent="0.2">
      <c r="A154" s="14" t="s">
        <v>200</v>
      </c>
    </row>
    <row r="156" spans="1:3" x14ac:dyDescent="0.2">
      <c r="A156" s="14" t="s">
        <v>201</v>
      </c>
      <c r="B156" s="14" t="s">
        <v>202</v>
      </c>
    </row>
    <row r="157" spans="1:3" x14ac:dyDescent="0.2">
      <c r="A157" s="14" t="s">
        <v>43</v>
      </c>
      <c r="B157" s="14" t="s">
        <v>203</v>
      </c>
    </row>
    <row r="158" spans="1:3" x14ac:dyDescent="0.2">
      <c r="A158" s="14" t="s">
        <v>204</v>
      </c>
      <c r="B158" s="14" t="s">
        <v>205</v>
      </c>
    </row>
    <row r="159" spans="1:3" x14ac:dyDescent="0.2">
      <c r="A159" s="14" t="s">
        <v>53</v>
      </c>
      <c r="B159" s="14" t="s">
        <v>206</v>
      </c>
      <c r="C159" s="14" t="s">
        <v>521</v>
      </c>
    </row>
    <row r="160" spans="1:3" x14ac:dyDescent="0.2">
      <c r="A160" s="14" t="s">
        <v>604</v>
      </c>
      <c r="B160" s="14" t="s">
        <v>207</v>
      </c>
      <c r="C160" s="14" t="s">
        <v>526</v>
      </c>
    </row>
    <row r="161" spans="1:3" x14ac:dyDescent="0.2">
      <c r="A161" s="14" t="s">
        <v>605</v>
      </c>
      <c r="B161" s="14" t="s">
        <v>208</v>
      </c>
      <c r="C161" s="14" t="s">
        <v>528</v>
      </c>
    </row>
    <row r="162" spans="1:3" x14ac:dyDescent="0.2">
      <c r="A162" s="14" t="s">
        <v>606</v>
      </c>
      <c r="B162" s="14" t="s">
        <v>209</v>
      </c>
      <c r="C162" s="14" t="s">
        <v>529</v>
      </c>
    </row>
    <row r="163" spans="1:3" x14ac:dyDescent="0.2">
      <c r="A163" s="14" t="s">
        <v>607</v>
      </c>
      <c r="B163" s="14" t="s">
        <v>210</v>
      </c>
      <c r="C163" s="14" t="s">
        <v>530</v>
      </c>
    </row>
    <row r="164" spans="1:3" x14ac:dyDescent="0.2">
      <c r="A164" s="14" t="s">
        <v>608</v>
      </c>
      <c r="B164" s="14" t="s">
        <v>211</v>
      </c>
      <c r="C164" s="14" t="s">
        <v>531</v>
      </c>
    </row>
    <row r="165" spans="1:3" x14ac:dyDescent="0.2">
      <c r="A165" s="14" t="s">
        <v>609</v>
      </c>
      <c r="B165" s="14" t="s">
        <v>212</v>
      </c>
      <c r="C165" s="14" t="s">
        <v>582</v>
      </c>
    </row>
    <row r="166" spans="1:3" x14ac:dyDescent="0.2">
      <c r="A166" s="14" t="s">
        <v>610</v>
      </c>
      <c r="B166" s="14" t="s">
        <v>213</v>
      </c>
      <c r="C166" s="14" t="s">
        <v>533</v>
      </c>
    </row>
    <row r="167" spans="1:3" x14ac:dyDescent="0.2">
      <c r="A167" s="14" t="s">
        <v>611</v>
      </c>
      <c r="B167" s="14" t="s">
        <v>214</v>
      </c>
      <c r="C167" s="14" t="s">
        <v>534</v>
      </c>
    </row>
    <row r="168" spans="1:3" x14ac:dyDescent="0.2">
      <c r="A168" s="14" t="s">
        <v>612</v>
      </c>
      <c r="B168" s="14" t="s">
        <v>215</v>
      </c>
      <c r="C168" s="14" t="s">
        <v>536</v>
      </c>
    </row>
    <row r="169" spans="1:3" x14ac:dyDescent="0.2">
      <c r="A169" s="14" t="s">
        <v>613</v>
      </c>
      <c r="B169" s="14" t="s">
        <v>216</v>
      </c>
      <c r="C169" s="14" t="s">
        <v>583</v>
      </c>
    </row>
    <row r="170" spans="1:3" x14ac:dyDescent="0.2">
      <c r="A170" s="14" t="s">
        <v>614</v>
      </c>
      <c r="B170" s="14" t="s">
        <v>217</v>
      </c>
      <c r="C170" s="14" t="s">
        <v>585</v>
      </c>
    </row>
    <row r="171" spans="1:3" x14ac:dyDescent="0.2">
      <c r="A171" s="14" t="s">
        <v>615</v>
      </c>
      <c r="B171" s="14" t="s">
        <v>218</v>
      </c>
      <c r="C171" s="14" t="s">
        <v>537</v>
      </c>
    </row>
    <row r="172" spans="1:3" x14ac:dyDescent="0.2">
      <c r="A172" s="14" t="s">
        <v>616</v>
      </c>
      <c r="B172" s="14" t="s">
        <v>219</v>
      </c>
      <c r="C172" s="14" t="s">
        <v>538</v>
      </c>
    </row>
    <row r="173" spans="1:3" x14ac:dyDescent="0.2">
      <c r="A173" s="14" t="s">
        <v>617</v>
      </c>
      <c r="B173" s="14" t="s">
        <v>220</v>
      </c>
      <c r="C173" s="14" t="s">
        <v>539</v>
      </c>
    </row>
    <row r="174" spans="1:3" x14ac:dyDescent="0.2">
      <c r="A174" s="14" t="s">
        <v>618</v>
      </c>
      <c r="B174" s="14" t="s">
        <v>221</v>
      </c>
      <c r="C174" s="14" t="s">
        <v>540</v>
      </c>
    </row>
    <row r="175" spans="1:3" x14ac:dyDescent="0.2">
      <c r="A175" s="14" t="s">
        <v>619</v>
      </c>
      <c r="B175" s="14" t="s">
        <v>222</v>
      </c>
      <c r="C175" s="14" t="s">
        <v>541</v>
      </c>
    </row>
    <row r="176" spans="1:3" x14ac:dyDescent="0.2">
      <c r="A176" s="14" t="s">
        <v>620</v>
      </c>
      <c r="B176" s="14" t="s">
        <v>223</v>
      </c>
      <c r="C176" s="14" t="s">
        <v>542</v>
      </c>
    </row>
    <row r="177" spans="1:3" x14ac:dyDescent="0.2">
      <c r="A177" s="14" t="s">
        <v>621</v>
      </c>
      <c r="B177" s="14" t="s">
        <v>224</v>
      </c>
      <c r="C177" s="14" t="s">
        <v>622</v>
      </c>
    </row>
    <row r="178" spans="1:3" x14ac:dyDescent="0.2">
      <c r="A178" s="14" t="s">
        <v>623</v>
      </c>
      <c r="B178" s="14" t="s">
        <v>225</v>
      </c>
      <c r="C178" s="14" t="s">
        <v>543</v>
      </c>
    </row>
    <row r="179" spans="1:3" x14ac:dyDescent="0.2">
      <c r="A179" s="14" t="s">
        <v>624</v>
      </c>
      <c r="B179" s="14" t="s">
        <v>226</v>
      </c>
      <c r="C179" s="14" t="s">
        <v>625</v>
      </c>
    </row>
    <row r="180" spans="1:3" x14ac:dyDescent="0.2">
      <c r="A180" s="14" t="s">
        <v>626</v>
      </c>
      <c r="B180" s="14" t="s">
        <v>227</v>
      </c>
      <c r="C180" s="14" t="s">
        <v>544</v>
      </c>
    </row>
    <row r="181" spans="1:3" x14ac:dyDescent="0.2">
      <c r="A181" s="14" t="s">
        <v>627</v>
      </c>
      <c r="B181" s="14" t="s">
        <v>228</v>
      </c>
      <c r="C181" s="14" t="s">
        <v>545</v>
      </c>
    </row>
    <row r="182" spans="1:3" x14ac:dyDescent="0.2">
      <c r="A182" s="14" t="s">
        <v>628</v>
      </c>
      <c r="B182" s="14" t="s">
        <v>229</v>
      </c>
      <c r="C182" s="14" t="s">
        <v>546</v>
      </c>
    </row>
    <row r="183" spans="1:3" x14ac:dyDescent="0.2">
      <c r="A183" s="14" t="s">
        <v>629</v>
      </c>
      <c r="B183" s="14" t="s">
        <v>230</v>
      </c>
      <c r="C183" s="14" t="s">
        <v>547</v>
      </c>
    </row>
    <row r="184" spans="1:3" x14ac:dyDescent="0.2">
      <c r="A184" s="14" t="s">
        <v>630</v>
      </c>
      <c r="B184" s="14" t="s">
        <v>231</v>
      </c>
      <c r="C184" s="14" t="s">
        <v>548</v>
      </c>
    </row>
    <row r="185" spans="1:3" x14ac:dyDescent="0.2">
      <c r="A185" s="14" t="s">
        <v>631</v>
      </c>
      <c r="B185" s="14" t="s">
        <v>232</v>
      </c>
      <c r="C185" s="14" t="s">
        <v>549</v>
      </c>
    </row>
    <row r="186" spans="1:3" x14ac:dyDescent="0.2">
      <c r="A186" s="14" t="s">
        <v>632</v>
      </c>
      <c r="B186" s="14" t="s">
        <v>233</v>
      </c>
      <c r="C186" s="14" t="s">
        <v>550</v>
      </c>
    </row>
    <row r="187" spans="1:3" x14ac:dyDescent="0.2">
      <c r="A187" s="14" t="s">
        <v>633</v>
      </c>
      <c r="B187" s="14" t="s">
        <v>234</v>
      </c>
      <c r="C187" s="14" t="s">
        <v>551</v>
      </c>
    </row>
    <row r="188" spans="1:3" x14ac:dyDescent="0.2">
      <c r="A188" s="14" t="s">
        <v>634</v>
      </c>
      <c r="B188" s="14" t="s">
        <v>235</v>
      </c>
      <c r="C188" s="14" t="s">
        <v>635</v>
      </c>
    </row>
    <row r="189" spans="1:3" x14ac:dyDescent="0.2">
      <c r="A189" s="14" t="s">
        <v>636</v>
      </c>
      <c r="B189" s="14" t="s">
        <v>236</v>
      </c>
      <c r="C189" s="14" t="s">
        <v>552</v>
      </c>
    </row>
    <row r="190" spans="1:3" x14ac:dyDescent="0.2">
      <c r="A190" s="14" t="s">
        <v>637</v>
      </c>
      <c r="B190" s="14" t="s">
        <v>237</v>
      </c>
      <c r="C190" s="14" t="s">
        <v>638</v>
      </c>
    </row>
    <row r="191" spans="1:3" x14ac:dyDescent="0.2">
      <c r="A191" s="14" t="s">
        <v>639</v>
      </c>
      <c r="B191" s="14" t="s">
        <v>238</v>
      </c>
      <c r="C191" s="14" t="s">
        <v>553</v>
      </c>
    </row>
    <row r="192" spans="1:3" x14ac:dyDescent="0.2">
      <c r="A192" s="14" t="s">
        <v>640</v>
      </c>
      <c r="B192" s="14" t="s">
        <v>239</v>
      </c>
      <c r="C192" s="14" t="s">
        <v>554</v>
      </c>
    </row>
    <row r="193" spans="1:3" x14ac:dyDescent="0.2">
      <c r="A193" s="14" t="s">
        <v>641</v>
      </c>
      <c r="B193" s="14" t="s">
        <v>240</v>
      </c>
      <c r="C193" s="14" t="s">
        <v>642</v>
      </c>
    </row>
    <row r="194" spans="1:3" x14ac:dyDescent="0.2">
      <c r="A194" s="14" t="s">
        <v>643</v>
      </c>
      <c r="B194" s="14" t="s">
        <v>241</v>
      </c>
      <c r="C194" s="14" t="s">
        <v>555</v>
      </c>
    </row>
    <row r="195" spans="1:3" x14ac:dyDescent="0.2">
      <c r="A195" s="14" t="s">
        <v>644</v>
      </c>
      <c r="B195" s="14" t="s">
        <v>242</v>
      </c>
      <c r="C195" s="14" t="s">
        <v>556</v>
      </c>
    </row>
    <row r="196" spans="1:3" x14ac:dyDescent="0.2">
      <c r="A196" s="14" t="s">
        <v>645</v>
      </c>
      <c r="B196" s="14" t="s">
        <v>243</v>
      </c>
      <c r="C196" s="14" t="s">
        <v>557</v>
      </c>
    </row>
    <row r="197" spans="1:3" x14ac:dyDescent="0.2">
      <c r="A197" s="14" t="s">
        <v>646</v>
      </c>
      <c r="B197" s="14" t="s">
        <v>244</v>
      </c>
      <c r="C197" s="14" t="s">
        <v>558</v>
      </c>
    </row>
    <row r="198" spans="1:3" x14ac:dyDescent="0.2">
      <c r="A198" s="14" t="s">
        <v>647</v>
      </c>
      <c r="B198" s="14" t="s">
        <v>245</v>
      </c>
      <c r="C198" s="14" t="s">
        <v>559</v>
      </c>
    </row>
    <row r="199" spans="1:3" x14ac:dyDescent="0.2">
      <c r="A199" s="14" t="s">
        <v>648</v>
      </c>
      <c r="B199" s="14" t="s">
        <v>246</v>
      </c>
      <c r="C199" s="14" t="s">
        <v>560</v>
      </c>
    </row>
    <row r="200" spans="1:3" x14ac:dyDescent="0.2">
      <c r="A200" s="14" t="s">
        <v>649</v>
      </c>
      <c r="B200" s="14" t="s">
        <v>247</v>
      </c>
      <c r="C200" s="14" t="s">
        <v>561</v>
      </c>
    </row>
    <row r="201" spans="1:3" x14ac:dyDescent="0.2">
      <c r="A201" s="14" t="s">
        <v>650</v>
      </c>
      <c r="B201" s="14" t="s">
        <v>248</v>
      </c>
      <c r="C201" s="14" t="s">
        <v>562</v>
      </c>
    </row>
    <row r="202" spans="1:3" x14ac:dyDescent="0.2">
      <c r="A202" s="14" t="s">
        <v>651</v>
      </c>
      <c r="B202" s="14" t="s">
        <v>249</v>
      </c>
      <c r="C202" s="14" t="s">
        <v>563</v>
      </c>
    </row>
    <row r="203" spans="1:3" x14ac:dyDescent="0.2">
      <c r="A203" s="14" t="s">
        <v>652</v>
      </c>
      <c r="B203" s="14" t="s">
        <v>250</v>
      </c>
      <c r="C203" s="14" t="s">
        <v>564</v>
      </c>
    </row>
    <row r="204" spans="1:3" x14ac:dyDescent="0.2">
      <c r="A204" s="14" t="s">
        <v>653</v>
      </c>
      <c r="B204" s="14" t="s">
        <v>251</v>
      </c>
      <c r="C204" s="14" t="s">
        <v>565</v>
      </c>
    </row>
    <row r="205" spans="1:3" x14ac:dyDescent="0.2">
      <c r="A205" s="14" t="s">
        <v>654</v>
      </c>
      <c r="B205" s="14" t="s">
        <v>252</v>
      </c>
      <c r="C205" s="14" t="s">
        <v>655</v>
      </c>
    </row>
    <row r="206" spans="1:3" x14ac:dyDescent="0.2">
      <c r="A206" s="14" t="s">
        <v>656</v>
      </c>
      <c r="B206" s="14" t="s">
        <v>253</v>
      </c>
      <c r="C206" s="14" t="s">
        <v>566</v>
      </c>
    </row>
    <row r="207" spans="1:3" x14ac:dyDescent="0.2">
      <c r="A207" s="14" t="s">
        <v>657</v>
      </c>
      <c r="B207" s="14" t="s">
        <v>254</v>
      </c>
      <c r="C207" s="14" t="s">
        <v>567</v>
      </c>
    </row>
    <row r="216" spans="1:4" x14ac:dyDescent="0.2">
      <c r="A216" s="14" t="s">
        <v>255</v>
      </c>
      <c r="B216" s="14" t="s">
        <v>256</v>
      </c>
      <c r="C216" s="14" t="s">
        <v>257</v>
      </c>
    </row>
    <row r="217" spans="1:4" x14ac:dyDescent="0.2">
      <c r="A217" s="14" t="s">
        <v>658</v>
      </c>
      <c r="B217" s="14" t="s">
        <v>258</v>
      </c>
      <c r="C217" s="14" t="s">
        <v>521</v>
      </c>
      <c r="D217" s="14" t="s">
        <v>259</v>
      </c>
    </row>
    <row r="218" spans="1:4" x14ac:dyDescent="0.2">
      <c r="A218" s="14" t="s">
        <v>659</v>
      </c>
      <c r="B218" s="14" t="s">
        <v>258</v>
      </c>
      <c r="C218" s="14" t="s">
        <v>44</v>
      </c>
      <c r="D218" s="14" t="s">
        <v>260</v>
      </c>
    </row>
    <row r="219" spans="1:4" x14ac:dyDescent="0.2">
      <c r="A219" s="14" t="s">
        <v>660</v>
      </c>
      <c r="B219" s="14" t="s">
        <v>261</v>
      </c>
      <c r="C219" s="14" t="s">
        <v>45</v>
      </c>
      <c r="D219" s="14" t="s">
        <v>262</v>
      </c>
    </row>
    <row r="220" spans="1:4" x14ac:dyDescent="0.2">
      <c r="A220" s="14" t="s">
        <v>661</v>
      </c>
      <c r="B220" s="14" t="s">
        <v>261</v>
      </c>
      <c r="C220" s="14" t="s">
        <v>521</v>
      </c>
    </row>
    <row r="221" spans="1:4" x14ac:dyDescent="0.2">
      <c r="A221" s="14" t="s">
        <v>662</v>
      </c>
      <c r="B221" s="14" t="s">
        <v>261</v>
      </c>
      <c r="C221" s="14" t="s">
        <v>44</v>
      </c>
    </row>
    <row r="222" spans="1:4" x14ac:dyDescent="0.2">
      <c r="A222" s="14" t="s">
        <v>663</v>
      </c>
      <c r="B222" s="14" t="s">
        <v>263</v>
      </c>
      <c r="C222" s="14" t="s">
        <v>45</v>
      </c>
    </row>
    <row r="223" spans="1:4" x14ac:dyDescent="0.2">
      <c r="A223" s="14" t="s">
        <v>664</v>
      </c>
      <c r="B223" s="14" t="s">
        <v>263</v>
      </c>
      <c r="C223" s="14" t="s">
        <v>521</v>
      </c>
    </row>
    <row r="224" spans="1:4" x14ac:dyDescent="0.2">
      <c r="A224" s="14" t="s">
        <v>665</v>
      </c>
      <c r="B224" s="14" t="s">
        <v>263</v>
      </c>
      <c r="C224" s="14" t="s">
        <v>44</v>
      </c>
    </row>
    <row r="225" spans="1:3" x14ac:dyDescent="0.2">
      <c r="A225" s="14" t="s">
        <v>666</v>
      </c>
      <c r="B225" s="14" t="s">
        <v>264</v>
      </c>
      <c r="C225" s="14" t="s">
        <v>45</v>
      </c>
    </row>
    <row r="226" spans="1:3" x14ac:dyDescent="0.2">
      <c r="A226" s="14" t="s">
        <v>667</v>
      </c>
      <c r="B226" s="14" t="s">
        <v>264</v>
      </c>
      <c r="C226" s="14" t="s">
        <v>521</v>
      </c>
    </row>
    <row r="227" spans="1:3" x14ac:dyDescent="0.2">
      <c r="A227" s="14" t="s">
        <v>668</v>
      </c>
      <c r="B227" s="14" t="s">
        <v>264</v>
      </c>
      <c r="C227" s="14" t="s">
        <v>44</v>
      </c>
    </row>
    <row r="228" spans="1:3" x14ac:dyDescent="0.2">
      <c r="A228" s="14" t="s">
        <v>669</v>
      </c>
      <c r="B228" s="14" t="s">
        <v>265</v>
      </c>
      <c r="C228" s="14" t="s">
        <v>45</v>
      </c>
    </row>
    <row r="229" spans="1:3" x14ac:dyDescent="0.2">
      <c r="A229" s="14" t="s">
        <v>670</v>
      </c>
      <c r="B229" s="14" t="s">
        <v>265</v>
      </c>
      <c r="C229" s="14" t="s">
        <v>521</v>
      </c>
    </row>
    <row r="230" spans="1:3" x14ac:dyDescent="0.2">
      <c r="A230" s="14" t="s">
        <v>671</v>
      </c>
      <c r="B230" s="14" t="s">
        <v>265</v>
      </c>
      <c r="C230" s="14" t="s">
        <v>44</v>
      </c>
    </row>
    <row r="231" spans="1:3" x14ac:dyDescent="0.2">
      <c r="A231" s="14" t="s">
        <v>672</v>
      </c>
      <c r="B231" s="14" t="s">
        <v>266</v>
      </c>
      <c r="C231" s="14" t="s">
        <v>45</v>
      </c>
    </row>
    <row r="232" spans="1:3" x14ac:dyDescent="0.2">
      <c r="A232" s="14" t="s">
        <v>673</v>
      </c>
      <c r="B232" s="14" t="s">
        <v>266</v>
      </c>
      <c r="C232" s="14" t="s">
        <v>521</v>
      </c>
    </row>
    <row r="233" spans="1:3" x14ac:dyDescent="0.2">
      <c r="A233" s="14" t="s">
        <v>674</v>
      </c>
      <c r="B233" s="14" t="s">
        <v>266</v>
      </c>
      <c r="C233" s="14" t="s">
        <v>44</v>
      </c>
    </row>
    <row r="234" spans="1:3" x14ac:dyDescent="0.2">
      <c r="A234" s="14" t="s">
        <v>675</v>
      </c>
      <c r="B234" s="14" t="s">
        <v>267</v>
      </c>
      <c r="C234" s="14" t="s">
        <v>45</v>
      </c>
    </row>
    <row r="235" spans="1:3" x14ac:dyDescent="0.2">
      <c r="A235" s="14" t="s">
        <v>676</v>
      </c>
      <c r="B235" s="14" t="s">
        <v>267</v>
      </c>
      <c r="C235" s="14" t="s">
        <v>521</v>
      </c>
    </row>
    <row r="236" spans="1:3" x14ac:dyDescent="0.2">
      <c r="A236" s="14" t="s">
        <v>677</v>
      </c>
      <c r="B236" s="14" t="s">
        <v>267</v>
      </c>
      <c r="C236" s="14" t="s">
        <v>44</v>
      </c>
    </row>
    <row r="237" spans="1:3" x14ac:dyDescent="0.2">
      <c r="A237" s="14" t="s">
        <v>678</v>
      </c>
      <c r="B237" s="14" t="s">
        <v>268</v>
      </c>
      <c r="C237" s="14" t="s">
        <v>45</v>
      </c>
    </row>
    <row r="238" spans="1:3" x14ac:dyDescent="0.2">
      <c r="A238" s="14" t="s">
        <v>679</v>
      </c>
      <c r="B238" s="14" t="s">
        <v>268</v>
      </c>
      <c r="C238" s="14" t="s">
        <v>521</v>
      </c>
    </row>
    <row r="239" spans="1:3" x14ac:dyDescent="0.2">
      <c r="A239" s="14" t="s">
        <v>680</v>
      </c>
      <c r="B239" s="14" t="s">
        <v>268</v>
      </c>
      <c r="C239" s="14" t="s">
        <v>44</v>
      </c>
    </row>
    <row r="240" spans="1:3" x14ac:dyDescent="0.2">
      <c r="A240" s="14" t="s">
        <v>681</v>
      </c>
      <c r="B240" s="14" t="s">
        <v>269</v>
      </c>
      <c r="C240" s="14" t="s">
        <v>45</v>
      </c>
    </row>
    <row r="241" spans="1:3" x14ac:dyDescent="0.2">
      <c r="A241" s="14" t="s">
        <v>682</v>
      </c>
      <c r="B241" s="14" t="s">
        <v>269</v>
      </c>
      <c r="C241" s="14" t="s">
        <v>521</v>
      </c>
    </row>
    <row r="242" spans="1:3" x14ac:dyDescent="0.2">
      <c r="A242" s="14" t="s">
        <v>683</v>
      </c>
      <c r="B242" s="14" t="s">
        <v>269</v>
      </c>
      <c r="C242" s="14" t="s">
        <v>44</v>
      </c>
    </row>
    <row r="243" spans="1:3" x14ac:dyDescent="0.2">
      <c r="A243" s="14" t="s">
        <v>684</v>
      </c>
      <c r="B243" s="14" t="s">
        <v>270</v>
      </c>
      <c r="C243" s="14" t="s">
        <v>45</v>
      </c>
    </row>
    <row r="244" spans="1:3" x14ac:dyDescent="0.2">
      <c r="A244" s="14" t="s">
        <v>685</v>
      </c>
      <c r="B244" s="14" t="s">
        <v>270</v>
      </c>
      <c r="C244" s="14" t="s">
        <v>521</v>
      </c>
    </row>
    <row r="245" spans="1:3" x14ac:dyDescent="0.2">
      <c r="A245" s="14" t="s">
        <v>686</v>
      </c>
      <c r="B245" s="14" t="s">
        <v>270</v>
      </c>
      <c r="C245" s="14" t="s">
        <v>44</v>
      </c>
    </row>
    <row r="246" spans="1:3" x14ac:dyDescent="0.2">
      <c r="A246" s="14" t="s">
        <v>687</v>
      </c>
      <c r="B246" s="14" t="s">
        <v>271</v>
      </c>
      <c r="C246" s="14" t="s">
        <v>45</v>
      </c>
    </row>
    <row r="247" spans="1:3" x14ac:dyDescent="0.2">
      <c r="A247" s="14" t="s">
        <v>688</v>
      </c>
      <c r="B247" s="14" t="s">
        <v>271</v>
      </c>
      <c r="C247" s="14" t="s">
        <v>521</v>
      </c>
    </row>
    <row r="248" spans="1:3" x14ac:dyDescent="0.2">
      <c r="A248" s="14" t="s">
        <v>689</v>
      </c>
      <c r="B248" s="14" t="s">
        <v>271</v>
      </c>
      <c r="C248" s="14" t="s">
        <v>44</v>
      </c>
    </row>
    <row r="249" spans="1:3" x14ac:dyDescent="0.2">
      <c r="A249" s="14" t="s">
        <v>690</v>
      </c>
      <c r="B249" s="14" t="s">
        <v>272</v>
      </c>
      <c r="C249" s="14" t="s">
        <v>45</v>
      </c>
    </row>
    <row r="250" spans="1:3" x14ac:dyDescent="0.2">
      <c r="A250" s="14" t="s">
        <v>691</v>
      </c>
      <c r="B250" s="14" t="s">
        <v>272</v>
      </c>
      <c r="C250" s="14" t="s">
        <v>521</v>
      </c>
    </row>
    <row r="251" spans="1:3" x14ac:dyDescent="0.2">
      <c r="A251" s="14" t="s">
        <v>692</v>
      </c>
      <c r="B251" s="14" t="s">
        <v>272</v>
      </c>
      <c r="C251" s="14" t="s">
        <v>44</v>
      </c>
    </row>
    <row r="252" spans="1:3" x14ac:dyDescent="0.2">
      <c r="A252" s="14" t="s">
        <v>693</v>
      </c>
      <c r="B252" s="14" t="s">
        <v>273</v>
      </c>
      <c r="C252" s="14" t="s">
        <v>45</v>
      </c>
    </row>
    <row r="253" spans="1:3" x14ac:dyDescent="0.2">
      <c r="A253" s="14" t="s">
        <v>694</v>
      </c>
      <c r="B253" s="14" t="s">
        <v>273</v>
      </c>
      <c r="C253" s="14" t="s">
        <v>521</v>
      </c>
    </row>
    <row r="254" spans="1:3" x14ac:dyDescent="0.2">
      <c r="A254" s="14" t="s">
        <v>695</v>
      </c>
      <c r="B254" s="14" t="s">
        <v>273</v>
      </c>
      <c r="C254" s="14" t="s">
        <v>44</v>
      </c>
    </row>
    <row r="255" spans="1:3" x14ac:dyDescent="0.2">
      <c r="A255" s="14" t="s">
        <v>696</v>
      </c>
      <c r="B255" s="14" t="s">
        <v>274</v>
      </c>
      <c r="C255" s="14" t="s">
        <v>45</v>
      </c>
    </row>
    <row r="256" spans="1:3" x14ac:dyDescent="0.2">
      <c r="A256" s="14" t="s">
        <v>697</v>
      </c>
      <c r="B256" s="14" t="s">
        <v>274</v>
      </c>
      <c r="C256" s="14" t="s">
        <v>521</v>
      </c>
    </row>
    <row r="257" spans="1:3" x14ac:dyDescent="0.2">
      <c r="A257" s="14" t="s">
        <v>698</v>
      </c>
      <c r="B257" s="14" t="s">
        <v>274</v>
      </c>
      <c r="C257" s="14" t="s">
        <v>44</v>
      </c>
    </row>
    <row r="258" spans="1:3" x14ac:dyDescent="0.2">
      <c r="A258" s="14" t="s">
        <v>699</v>
      </c>
      <c r="B258" s="14" t="s">
        <v>275</v>
      </c>
      <c r="C258" s="14" t="s">
        <v>45</v>
      </c>
    </row>
    <row r="259" spans="1:3" x14ac:dyDescent="0.2">
      <c r="A259" s="14" t="s">
        <v>700</v>
      </c>
      <c r="B259" s="14" t="s">
        <v>275</v>
      </c>
      <c r="C259" s="14" t="s">
        <v>521</v>
      </c>
    </row>
    <row r="260" spans="1:3" x14ac:dyDescent="0.2">
      <c r="A260" s="14" t="s">
        <v>701</v>
      </c>
      <c r="B260" s="14" t="s">
        <v>275</v>
      </c>
      <c r="C260" s="14" t="s">
        <v>44</v>
      </c>
    </row>
    <row r="261" spans="1:3" x14ac:dyDescent="0.2">
      <c r="A261" s="14" t="s">
        <v>702</v>
      </c>
      <c r="B261" s="14" t="s">
        <v>276</v>
      </c>
      <c r="C261" s="14" t="s">
        <v>45</v>
      </c>
    </row>
    <row r="262" spans="1:3" x14ac:dyDescent="0.2">
      <c r="A262" s="14" t="s">
        <v>703</v>
      </c>
      <c r="B262" s="14" t="s">
        <v>276</v>
      </c>
      <c r="C262" s="14" t="s">
        <v>521</v>
      </c>
    </row>
    <row r="263" spans="1:3" x14ac:dyDescent="0.2">
      <c r="A263" s="14" t="s">
        <v>704</v>
      </c>
      <c r="B263" s="14" t="s">
        <v>276</v>
      </c>
      <c r="C263" s="14" t="s">
        <v>44</v>
      </c>
    </row>
    <row r="264" spans="1:3" x14ac:dyDescent="0.2">
      <c r="A264" s="14" t="s">
        <v>705</v>
      </c>
      <c r="B264" s="14" t="s">
        <v>277</v>
      </c>
      <c r="C264" s="14" t="s">
        <v>45</v>
      </c>
    </row>
    <row r="265" spans="1:3" x14ac:dyDescent="0.2">
      <c r="A265" s="14" t="s">
        <v>706</v>
      </c>
      <c r="B265" s="14" t="s">
        <v>277</v>
      </c>
      <c r="C265" s="14" t="s">
        <v>521</v>
      </c>
    </row>
    <row r="266" spans="1:3" x14ac:dyDescent="0.2">
      <c r="A266" s="14" t="s">
        <v>707</v>
      </c>
      <c r="B266" s="14" t="s">
        <v>277</v>
      </c>
      <c r="C266" s="14" t="s">
        <v>44</v>
      </c>
    </row>
    <row r="267" spans="1:3" x14ac:dyDescent="0.2">
      <c r="A267" s="14" t="s">
        <v>708</v>
      </c>
      <c r="B267" s="14" t="s">
        <v>278</v>
      </c>
      <c r="C267" s="14" t="s">
        <v>45</v>
      </c>
    </row>
    <row r="268" spans="1:3" x14ac:dyDescent="0.2">
      <c r="A268" s="14" t="s">
        <v>709</v>
      </c>
      <c r="B268" s="14" t="s">
        <v>278</v>
      </c>
      <c r="C268" s="14" t="s">
        <v>521</v>
      </c>
    </row>
    <row r="269" spans="1:3" x14ac:dyDescent="0.2">
      <c r="A269" s="14" t="s">
        <v>710</v>
      </c>
      <c r="B269" s="14" t="s">
        <v>278</v>
      </c>
      <c r="C269" s="14" t="s">
        <v>44</v>
      </c>
    </row>
    <row r="270" spans="1:3" x14ac:dyDescent="0.2">
      <c r="A270" s="14" t="s">
        <v>711</v>
      </c>
      <c r="B270" s="14" t="s">
        <v>279</v>
      </c>
      <c r="C270" s="14" t="s">
        <v>45</v>
      </c>
    </row>
    <row r="271" spans="1:3" x14ac:dyDescent="0.2">
      <c r="A271" s="14" t="s">
        <v>712</v>
      </c>
      <c r="B271" s="14" t="s">
        <v>279</v>
      </c>
      <c r="C271" s="14" t="s">
        <v>521</v>
      </c>
    </row>
    <row r="272" spans="1:3" x14ac:dyDescent="0.2">
      <c r="A272" s="14" t="s">
        <v>713</v>
      </c>
      <c r="B272" s="14" t="s">
        <v>279</v>
      </c>
      <c r="C272" s="14" t="s">
        <v>44</v>
      </c>
    </row>
    <row r="273" spans="1:3" x14ac:dyDescent="0.2">
      <c r="A273" s="14" t="s">
        <v>714</v>
      </c>
      <c r="B273" s="14" t="s">
        <v>280</v>
      </c>
      <c r="C273" s="14" t="s">
        <v>45</v>
      </c>
    </row>
    <row r="274" spans="1:3" x14ac:dyDescent="0.2">
      <c r="A274" s="14" t="s">
        <v>715</v>
      </c>
      <c r="B274" s="14" t="s">
        <v>280</v>
      </c>
      <c r="C274" s="14" t="s">
        <v>521</v>
      </c>
    </row>
    <row r="275" spans="1:3" x14ac:dyDescent="0.2">
      <c r="A275" s="14" t="s">
        <v>716</v>
      </c>
      <c r="B275" s="14" t="s">
        <v>280</v>
      </c>
      <c r="C275" s="14" t="s">
        <v>44</v>
      </c>
    </row>
    <row r="276" spans="1:3" x14ac:dyDescent="0.2">
      <c r="A276" s="14" t="s">
        <v>717</v>
      </c>
      <c r="B276" s="14" t="s">
        <v>281</v>
      </c>
      <c r="C276" s="14" t="s">
        <v>45</v>
      </c>
    </row>
    <row r="277" spans="1:3" x14ac:dyDescent="0.2">
      <c r="A277" s="14" t="s">
        <v>718</v>
      </c>
      <c r="B277" s="14" t="s">
        <v>281</v>
      </c>
      <c r="C277" s="14" t="s">
        <v>521</v>
      </c>
    </row>
    <row r="278" spans="1:3" x14ac:dyDescent="0.2">
      <c r="A278" s="14" t="s">
        <v>719</v>
      </c>
      <c r="B278" s="14" t="s">
        <v>281</v>
      </c>
      <c r="C278" s="14" t="s">
        <v>44</v>
      </c>
    </row>
    <row r="279" spans="1:3" x14ac:dyDescent="0.2">
      <c r="A279" s="14" t="s">
        <v>720</v>
      </c>
      <c r="B279" s="14" t="s">
        <v>282</v>
      </c>
      <c r="C279" s="14" t="s">
        <v>45</v>
      </c>
    </row>
    <row r="280" spans="1:3" x14ac:dyDescent="0.2">
      <c r="A280" s="14" t="s">
        <v>721</v>
      </c>
      <c r="B280" s="14" t="s">
        <v>282</v>
      </c>
      <c r="C280" s="14" t="s">
        <v>521</v>
      </c>
    </row>
    <row r="281" spans="1:3" x14ac:dyDescent="0.2">
      <c r="A281" s="14" t="s">
        <v>722</v>
      </c>
      <c r="B281" s="14" t="s">
        <v>282</v>
      </c>
      <c r="C281" s="14" t="s">
        <v>44</v>
      </c>
    </row>
    <row r="282" spans="1:3" x14ac:dyDescent="0.2">
      <c r="A282" s="14" t="s">
        <v>723</v>
      </c>
      <c r="B282" s="14" t="s">
        <v>283</v>
      </c>
      <c r="C282" s="14" t="s">
        <v>45</v>
      </c>
    </row>
    <row r="283" spans="1:3" x14ac:dyDescent="0.2">
      <c r="A283" s="14" t="s">
        <v>724</v>
      </c>
      <c r="B283" s="14" t="s">
        <v>283</v>
      </c>
      <c r="C283" s="14" t="s">
        <v>521</v>
      </c>
    </row>
    <row r="284" spans="1:3" x14ac:dyDescent="0.2">
      <c r="A284" s="14" t="s">
        <v>725</v>
      </c>
      <c r="B284" s="14" t="s">
        <v>283</v>
      </c>
      <c r="C284" s="14" t="s">
        <v>44</v>
      </c>
    </row>
    <row r="285" spans="1:3" x14ac:dyDescent="0.2">
      <c r="A285" s="14" t="s">
        <v>726</v>
      </c>
      <c r="B285" s="14" t="s">
        <v>284</v>
      </c>
      <c r="C285" s="14" t="s">
        <v>45</v>
      </c>
    </row>
    <row r="286" spans="1:3" x14ac:dyDescent="0.2">
      <c r="A286" s="14" t="s">
        <v>727</v>
      </c>
      <c r="B286" s="14" t="s">
        <v>284</v>
      </c>
      <c r="C286" s="14" t="s">
        <v>521</v>
      </c>
    </row>
    <row r="287" spans="1:3" x14ac:dyDescent="0.2">
      <c r="A287" s="14" t="s">
        <v>728</v>
      </c>
      <c r="B287" s="14" t="s">
        <v>284</v>
      </c>
      <c r="C287" s="14" t="s">
        <v>44</v>
      </c>
    </row>
    <row r="288" spans="1:3" x14ac:dyDescent="0.2">
      <c r="A288" s="14" t="s">
        <v>729</v>
      </c>
      <c r="B288" s="14" t="s">
        <v>285</v>
      </c>
      <c r="C288" s="14" t="s">
        <v>45</v>
      </c>
    </row>
    <row r="289" spans="1:3" x14ac:dyDescent="0.2">
      <c r="A289" s="14" t="s">
        <v>730</v>
      </c>
      <c r="B289" s="14" t="s">
        <v>285</v>
      </c>
      <c r="C289" s="14" t="s">
        <v>521</v>
      </c>
    </row>
    <row r="290" spans="1:3" x14ac:dyDescent="0.2">
      <c r="A290" s="14" t="s">
        <v>731</v>
      </c>
      <c r="B290" s="14" t="s">
        <v>285</v>
      </c>
      <c r="C290" s="14" t="s">
        <v>44</v>
      </c>
    </row>
    <row r="291" spans="1:3" x14ac:dyDescent="0.2">
      <c r="A291" s="14" t="s">
        <v>732</v>
      </c>
      <c r="B291" s="14" t="s">
        <v>286</v>
      </c>
      <c r="C291" s="14" t="s">
        <v>45</v>
      </c>
    </row>
    <row r="292" spans="1:3" x14ac:dyDescent="0.2">
      <c r="A292" s="14" t="s">
        <v>733</v>
      </c>
      <c r="B292" s="14" t="s">
        <v>286</v>
      </c>
      <c r="C292" s="14" t="s">
        <v>521</v>
      </c>
    </row>
    <row r="293" spans="1:3" x14ac:dyDescent="0.2">
      <c r="A293" s="14" t="s">
        <v>734</v>
      </c>
      <c r="B293" s="14" t="s">
        <v>286</v>
      </c>
      <c r="C293" s="14" t="s">
        <v>44</v>
      </c>
    </row>
    <row r="294" spans="1:3" x14ac:dyDescent="0.2">
      <c r="A294" s="14" t="s">
        <v>735</v>
      </c>
      <c r="B294" s="14" t="s">
        <v>287</v>
      </c>
      <c r="C294" s="14" t="s">
        <v>45</v>
      </c>
    </row>
    <row r="295" spans="1:3" x14ac:dyDescent="0.2">
      <c r="A295" s="14" t="s">
        <v>736</v>
      </c>
      <c r="B295" s="14" t="s">
        <v>287</v>
      </c>
      <c r="C295" s="14" t="s">
        <v>521</v>
      </c>
    </row>
    <row r="296" spans="1:3" x14ac:dyDescent="0.2">
      <c r="A296" s="14" t="s">
        <v>737</v>
      </c>
      <c r="B296" s="14" t="s">
        <v>287</v>
      </c>
      <c r="C296" s="14" t="s">
        <v>44</v>
      </c>
    </row>
    <row r="297" spans="1:3" x14ac:dyDescent="0.2">
      <c r="A297" s="14" t="s">
        <v>738</v>
      </c>
      <c r="B297" s="14" t="s">
        <v>288</v>
      </c>
      <c r="C297" s="14" t="s">
        <v>45</v>
      </c>
    </row>
    <row r="298" spans="1:3" x14ac:dyDescent="0.2">
      <c r="A298" s="14" t="s">
        <v>739</v>
      </c>
      <c r="B298" s="14" t="s">
        <v>288</v>
      </c>
      <c r="C298" s="14" t="s">
        <v>521</v>
      </c>
    </row>
    <row r="299" spans="1:3" x14ac:dyDescent="0.2">
      <c r="A299" s="14" t="s">
        <v>740</v>
      </c>
      <c r="B299" s="14" t="s">
        <v>288</v>
      </c>
      <c r="C299" s="14" t="s">
        <v>44</v>
      </c>
    </row>
    <row r="300" spans="1:3" x14ac:dyDescent="0.2">
      <c r="A300" s="14" t="s">
        <v>741</v>
      </c>
      <c r="B300" s="14" t="s">
        <v>289</v>
      </c>
      <c r="C300" s="14" t="s">
        <v>45</v>
      </c>
    </row>
    <row r="301" spans="1:3" x14ac:dyDescent="0.2">
      <c r="A301" s="14" t="s">
        <v>742</v>
      </c>
      <c r="B301" s="14" t="s">
        <v>289</v>
      </c>
      <c r="C301" s="14" t="s">
        <v>521</v>
      </c>
    </row>
    <row r="302" spans="1:3" x14ac:dyDescent="0.2">
      <c r="A302" s="14" t="s">
        <v>743</v>
      </c>
      <c r="B302" s="14" t="s">
        <v>289</v>
      </c>
      <c r="C302" s="14" t="s">
        <v>44</v>
      </c>
    </row>
    <row r="303" spans="1:3" x14ac:dyDescent="0.2">
      <c r="A303" s="14" t="s">
        <v>744</v>
      </c>
      <c r="B303" s="14" t="s">
        <v>290</v>
      </c>
      <c r="C303" s="14" t="s">
        <v>45</v>
      </c>
    </row>
    <row r="304" spans="1:3" x14ac:dyDescent="0.2">
      <c r="A304" s="14" t="s">
        <v>745</v>
      </c>
      <c r="B304" s="14" t="s">
        <v>290</v>
      </c>
      <c r="C304" s="14" t="s">
        <v>521</v>
      </c>
    </row>
    <row r="305" spans="1:3" x14ac:dyDescent="0.2">
      <c r="A305" s="14" t="s">
        <v>746</v>
      </c>
      <c r="B305" s="14" t="s">
        <v>290</v>
      </c>
      <c r="C305" s="14" t="s">
        <v>44</v>
      </c>
    </row>
    <row r="306" spans="1:3" x14ac:dyDescent="0.2">
      <c r="A306" s="14" t="s">
        <v>747</v>
      </c>
      <c r="B306" s="14" t="s">
        <v>291</v>
      </c>
      <c r="C306" s="14" t="s">
        <v>45</v>
      </c>
    </row>
    <row r="307" spans="1:3" x14ac:dyDescent="0.2">
      <c r="A307" s="14" t="s">
        <v>748</v>
      </c>
      <c r="B307" s="14" t="s">
        <v>291</v>
      </c>
      <c r="C307" s="14" t="s">
        <v>521</v>
      </c>
    </row>
    <row r="308" spans="1:3" x14ac:dyDescent="0.2">
      <c r="A308" s="14" t="s">
        <v>749</v>
      </c>
      <c r="B308" s="14" t="s">
        <v>291</v>
      </c>
      <c r="C308" s="14" t="s">
        <v>44</v>
      </c>
    </row>
    <row r="309" spans="1:3" x14ac:dyDescent="0.2">
      <c r="A309" s="14" t="s">
        <v>750</v>
      </c>
      <c r="B309" s="14" t="s">
        <v>292</v>
      </c>
      <c r="C309" s="14" t="s">
        <v>45</v>
      </c>
    </row>
    <row r="310" spans="1:3" x14ac:dyDescent="0.2">
      <c r="A310" s="14" t="s">
        <v>751</v>
      </c>
      <c r="B310" s="14" t="s">
        <v>292</v>
      </c>
      <c r="C310" s="14" t="s">
        <v>521</v>
      </c>
    </row>
    <row r="311" spans="1:3" x14ac:dyDescent="0.2">
      <c r="A311" s="14" t="s">
        <v>752</v>
      </c>
      <c r="B311" s="14" t="s">
        <v>292</v>
      </c>
      <c r="C311" s="14" t="s">
        <v>44</v>
      </c>
    </row>
    <row r="312" spans="1:3" x14ac:dyDescent="0.2">
      <c r="A312" s="14" t="s">
        <v>753</v>
      </c>
      <c r="B312" s="14" t="s">
        <v>293</v>
      </c>
      <c r="C312" s="14" t="s">
        <v>45</v>
      </c>
    </row>
    <row r="313" spans="1:3" x14ac:dyDescent="0.2">
      <c r="A313" s="14" t="s">
        <v>754</v>
      </c>
      <c r="B313" s="14" t="s">
        <v>293</v>
      </c>
      <c r="C313" s="14" t="s">
        <v>521</v>
      </c>
    </row>
    <row r="314" spans="1:3" x14ac:dyDescent="0.2">
      <c r="A314" s="14" t="s">
        <v>755</v>
      </c>
      <c r="B314" s="14" t="s">
        <v>293</v>
      </c>
      <c r="C314" s="14" t="s">
        <v>44</v>
      </c>
    </row>
    <row r="315" spans="1:3" x14ac:dyDescent="0.2">
      <c r="A315" s="14" t="s">
        <v>756</v>
      </c>
      <c r="B315" s="14" t="s">
        <v>294</v>
      </c>
      <c r="C315" s="14" t="s">
        <v>45</v>
      </c>
    </row>
    <row r="316" spans="1:3" x14ac:dyDescent="0.2">
      <c r="A316" s="14" t="s">
        <v>757</v>
      </c>
      <c r="B316" s="14" t="s">
        <v>294</v>
      </c>
      <c r="C316" s="14" t="s">
        <v>521</v>
      </c>
    </row>
    <row r="317" spans="1:3" x14ac:dyDescent="0.2">
      <c r="A317" s="14" t="s">
        <v>758</v>
      </c>
      <c r="B317" s="14" t="s">
        <v>294</v>
      </c>
      <c r="C317" s="14" t="s">
        <v>44</v>
      </c>
    </row>
    <row r="318" spans="1:3" x14ac:dyDescent="0.2">
      <c r="A318" s="14" t="s">
        <v>759</v>
      </c>
      <c r="B318" s="14" t="s">
        <v>295</v>
      </c>
      <c r="C318" s="14" t="s">
        <v>45</v>
      </c>
    </row>
    <row r="319" spans="1:3" x14ac:dyDescent="0.2">
      <c r="A319" s="14" t="s">
        <v>760</v>
      </c>
      <c r="B319" s="14" t="s">
        <v>295</v>
      </c>
      <c r="C319" s="14" t="s">
        <v>521</v>
      </c>
    </row>
    <row r="320" spans="1:3" x14ac:dyDescent="0.2">
      <c r="A320" s="14" t="s">
        <v>761</v>
      </c>
      <c r="B320" s="14" t="s">
        <v>295</v>
      </c>
      <c r="C320" s="14" t="s">
        <v>44</v>
      </c>
    </row>
    <row r="321" spans="1:3" x14ac:dyDescent="0.2">
      <c r="A321" s="14" t="s">
        <v>762</v>
      </c>
      <c r="B321" s="14" t="s">
        <v>296</v>
      </c>
      <c r="C321" s="14" t="s">
        <v>45</v>
      </c>
    </row>
    <row r="322" spans="1:3" x14ac:dyDescent="0.2">
      <c r="A322" s="14" t="s">
        <v>763</v>
      </c>
      <c r="B322" s="14" t="s">
        <v>296</v>
      </c>
      <c r="C322" s="14" t="s">
        <v>521</v>
      </c>
    </row>
    <row r="323" spans="1:3" x14ac:dyDescent="0.2">
      <c r="A323" s="14" t="s">
        <v>764</v>
      </c>
      <c r="B323" s="14" t="s">
        <v>296</v>
      </c>
      <c r="C323" s="14" t="s">
        <v>44</v>
      </c>
    </row>
    <row r="324" spans="1:3" x14ac:dyDescent="0.2">
      <c r="A324" s="14" t="s">
        <v>765</v>
      </c>
      <c r="B324" s="14" t="s">
        <v>297</v>
      </c>
      <c r="C324" s="14" t="s">
        <v>45</v>
      </c>
    </row>
    <row r="325" spans="1:3" x14ac:dyDescent="0.2">
      <c r="A325" s="14" t="s">
        <v>766</v>
      </c>
      <c r="B325" s="14" t="s">
        <v>297</v>
      </c>
      <c r="C325" s="14" t="s">
        <v>521</v>
      </c>
    </row>
    <row r="326" spans="1:3" x14ac:dyDescent="0.2">
      <c r="A326" s="14" t="s">
        <v>767</v>
      </c>
      <c r="B326" s="14" t="s">
        <v>297</v>
      </c>
      <c r="C326" s="14" t="s">
        <v>44</v>
      </c>
    </row>
    <row r="327" spans="1:3" x14ac:dyDescent="0.2">
      <c r="A327" s="14" t="s">
        <v>768</v>
      </c>
      <c r="B327" s="14" t="s">
        <v>298</v>
      </c>
      <c r="C327" s="14" t="s">
        <v>45</v>
      </c>
    </row>
    <row r="328" spans="1:3" x14ac:dyDescent="0.2">
      <c r="A328" s="14" t="s">
        <v>769</v>
      </c>
      <c r="B328" s="14" t="s">
        <v>298</v>
      </c>
      <c r="C328" s="14" t="s">
        <v>521</v>
      </c>
    </row>
    <row r="329" spans="1:3" x14ac:dyDescent="0.2">
      <c r="A329" s="14" t="s">
        <v>770</v>
      </c>
      <c r="B329" s="14" t="s">
        <v>298</v>
      </c>
      <c r="C329" s="14" t="s">
        <v>44</v>
      </c>
    </row>
    <row r="330" spans="1:3" x14ac:dyDescent="0.2">
      <c r="A330" s="14" t="s">
        <v>771</v>
      </c>
      <c r="B330" s="14" t="s">
        <v>299</v>
      </c>
      <c r="C330" s="14" t="s">
        <v>45</v>
      </c>
    </row>
    <row r="331" spans="1:3" x14ac:dyDescent="0.2">
      <c r="A331" s="14" t="s">
        <v>772</v>
      </c>
      <c r="B331" s="14" t="s">
        <v>299</v>
      </c>
      <c r="C331" s="14" t="s">
        <v>521</v>
      </c>
    </row>
    <row r="332" spans="1:3" x14ac:dyDescent="0.2">
      <c r="A332" s="14" t="s">
        <v>773</v>
      </c>
      <c r="B332" s="14" t="s">
        <v>299</v>
      </c>
      <c r="C332" s="14" t="s">
        <v>44</v>
      </c>
    </row>
    <row r="333" spans="1:3" x14ac:dyDescent="0.2">
      <c r="A333" s="14" t="s">
        <v>774</v>
      </c>
      <c r="B333" s="14" t="s">
        <v>300</v>
      </c>
      <c r="C333" s="14" t="s">
        <v>45</v>
      </c>
    </row>
    <row r="334" spans="1:3" x14ac:dyDescent="0.2">
      <c r="A334" s="14" t="s">
        <v>775</v>
      </c>
      <c r="B334" s="14" t="s">
        <v>300</v>
      </c>
      <c r="C334" s="14" t="s">
        <v>521</v>
      </c>
    </row>
    <row r="335" spans="1:3" x14ac:dyDescent="0.2">
      <c r="A335" s="14" t="s">
        <v>776</v>
      </c>
      <c r="B335" s="14" t="s">
        <v>300</v>
      </c>
      <c r="C335" s="14" t="s">
        <v>44</v>
      </c>
    </row>
    <row r="336" spans="1:3" x14ac:dyDescent="0.2">
      <c r="A336" s="14" t="s">
        <v>777</v>
      </c>
      <c r="B336" s="14" t="s">
        <v>301</v>
      </c>
      <c r="C336" s="14" t="s">
        <v>45</v>
      </c>
    </row>
    <row r="337" spans="1:3" x14ac:dyDescent="0.2">
      <c r="A337" s="14" t="s">
        <v>778</v>
      </c>
      <c r="B337" s="14" t="s">
        <v>301</v>
      </c>
      <c r="C337" s="14" t="s">
        <v>521</v>
      </c>
    </row>
    <row r="338" spans="1:3" x14ac:dyDescent="0.2">
      <c r="A338" s="14" t="s">
        <v>779</v>
      </c>
      <c r="B338" s="14" t="s">
        <v>301</v>
      </c>
      <c r="C338" s="14" t="s">
        <v>44</v>
      </c>
    </row>
    <row r="339" spans="1:3" x14ac:dyDescent="0.2">
      <c r="A339" s="14" t="s">
        <v>780</v>
      </c>
      <c r="B339" s="14" t="s">
        <v>302</v>
      </c>
      <c r="C339" s="14" t="s">
        <v>45</v>
      </c>
    </row>
    <row r="340" spans="1:3" x14ac:dyDescent="0.2">
      <c r="A340" s="14" t="s">
        <v>781</v>
      </c>
      <c r="B340" s="14" t="s">
        <v>302</v>
      </c>
      <c r="C340" s="14" t="s">
        <v>521</v>
      </c>
    </row>
    <row r="341" spans="1:3" x14ac:dyDescent="0.2">
      <c r="A341" s="14" t="s">
        <v>782</v>
      </c>
      <c r="B341" s="14" t="s">
        <v>302</v>
      </c>
      <c r="C341" s="14" t="s">
        <v>44</v>
      </c>
    </row>
    <row r="342" spans="1:3" x14ac:dyDescent="0.2">
      <c r="A342" s="14" t="s">
        <v>783</v>
      </c>
      <c r="B342" s="14" t="s">
        <v>303</v>
      </c>
      <c r="C342" s="14" t="s">
        <v>45</v>
      </c>
    </row>
    <row r="343" spans="1:3" x14ac:dyDescent="0.2">
      <c r="A343" s="14" t="s">
        <v>784</v>
      </c>
      <c r="B343" s="14" t="s">
        <v>303</v>
      </c>
      <c r="C343" s="14" t="s">
        <v>521</v>
      </c>
    </row>
    <row r="344" spans="1:3" x14ac:dyDescent="0.2">
      <c r="A344" s="14" t="s">
        <v>785</v>
      </c>
      <c r="B344" s="14" t="s">
        <v>303</v>
      </c>
      <c r="C344" s="14" t="s">
        <v>44</v>
      </c>
    </row>
    <row r="345" spans="1:3" x14ac:dyDescent="0.2">
      <c r="A345" s="14" t="s">
        <v>786</v>
      </c>
      <c r="B345" s="14" t="s">
        <v>304</v>
      </c>
      <c r="C345" s="14" t="s">
        <v>45</v>
      </c>
    </row>
    <row r="346" spans="1:3" x14ac:dyDescent="0.2">
      <c r="A346" s="14" t="s">
        <v>787</v>
      </c>
      <c r="B346" s="14" t="s">
        <v>304</v>
      </c>
      <c r="C346" s="14" t="s">
        <v>521</v>
      </c>
    </row>
    <row r="347" spans="1:3" x14ac:dyDescent="0.2">
      <c r="A347" s="14" t="s">
        <v>788</v>
      </c>
      <c r="B347" s="14" t="s">
        <v>304</v>
      </c>
      <c r="C347" s="14" t="s">
        <v>44</v>
      </c>
    </row>
    <row r="348" spans="1:3" x14ac:dyDescent="0.2">
      <c r="A348" s="14" t="s">
        <v>789</v>
      </c>
      <c r="B348" s="14" t="s">
        <v>305</v>
      </c>
      <c r="C348" s="14" t="s">
        <v>45</v>
      </c>
    </row>
    <row r="349" spans="1:3" x14ac:dyDescent="0.2">
      <c r="A349" s="14" t="s">
        <v>790</v>
      </c>
      <c r="B349" s="14" t="s">
        <v>305</v>
      </c>
      <c r="C349" s="14" t="s">
        <v>521</v>
      </c>
    </row>
    <row r="350" spans="1:3" x14ac:dyDescent="0.2">
      <c r="A350" s="14" t="s">
        <v>791</v>
      </c>
      <c r="B350" s="14" t="s">
        <v>305</v>
      </c>
      <c r="C350" s="14" t="s">
        <v>44</v>
      </c>
    </row>
    <row r="351" spans="1:3" x14ac:dyDescent="0.2">
      <c r="A351" s="14" t="s">
        <v>792</v>
      </c>
      <c r="B351" s="14" t="s">
        <v>306</v>
      </c>
      <c r="C351" s="14" t="s">
        <v>45</v>
      </c>
    </row>
    <row r="352" spans="1:3" x14ac:dyDescent="0.2">
      <c r="A352" s="14" t="s">
        <v>793</v>
      </c>
      <c r="B352" s="14" t="s">
        <v>306</v>
      </c>
      <c r="C352" s="14" t="s">
        <v>521</v>
      </c>
    </row>
    <row r="353" spans="1:3" x14ac:dyDescent="0.2">
      <c r="A353" s="14" t="s">
        <v>794</v>
      </c>
      <c r="B353" s="14" t="s">
        <v>306</v>
      </c>
      <c r="C353" s="14" t="s">
        <v>44</v>
      </c>
    </row>
    <row r="354" spans="1:3" x14ac:dyDescent="0.2">
      <c r="A354" s="14" t="s">
        <v>795</v>
      </c>
      <c r="B354" s="14" t="s">
        <v>307</v>
      </c>
      <c r="C354" s="14" t="s">
        <v>45</v>
      </c>
    </row>
    <row r="355" spans="1:3" x14ac:dyDescent="0.2">
      <c r="A355" s="14" t="s">
        <v>796</v>
      </c>
      <c r="B355" s="14" t="s">
        <v>307</v>
      </c>
      <c r="C355" s="14" t="s">
        <v>521</v>
      </c>
    </row>
    <row r="356" spans="1:3" x14ac:dyDescent="0.2">
      <c r="A356" s="14" t="s">
        <v>797</v>
      </c>
      <c r="B356" s="14" t="s">
        <v>307</v>
      </c>
      <c r="C356" s="14" t="s">
        <v>44</v>
      </c>
    </row>
    <row r="357" spans="1:3" x14ac:dyDescent="0.2">
      <c r="A357" s="14" t="s">
        <v>798</v>
      </c>
      <c r="B357" s="14" t="s">
        <v>308</v>
      </c>
      <c r="C357" s="14" t="s">
        <v>45</v>
      </c>
    </row>
    <row r="358" spans="1:3" x14ac:dyDescent="0.2">
      <c r="A358" s="14" t="s">
        <v>799</v>
      </c>
      <c r="B358" s="14" t="s">
        <v>308</v>
      </c>
      <c r="C358" s="14" t="s">
        <v>521</v>
      </c>
    </row>
    <row r="359" spans="1:3" x14ac:dyDescent="0.2">
      <c r="A359" s="14" t="s">
        <v>800</v>
      </c>
      <c r="B359" s="14" t="s">
        <v>308</v>
      </c>
      <c r="C359" s="14" t="s">
        <v>44</v>
      </c>
    </row>
    <row r="360" spans="1:3" x14ac:dyDescent="0.2">
      <c r="A360" s="14" t="s">
        <v>801</v>
      </c>
      <c r="B360" s="14" t="s">
        <v>309</v>
      </c>
      <c r="C360" s="14" t="s">
        <v>45</v>
      </c>
    </row>
    <row r="361" spans="1:3" x14ac:dyDescent="0.2">
      <c r="A361" s="14" t="s">
        <v>802</v>
      </c>
      <c r="B361" s="14" t="s">
        <v>309</v>
      </c>
      <c r="C361" s="14" t="s">
        <v>521</v>
      </c>
    </row>
    <row r="362" spans="1:3" x14ac:dyDescent="0.2">
      <c r="A362" s="14" t="s">
        <v>803</v>
      </c>
      <c r="B362" s="14" t="s">
        <v>309</v>
      </c>
      <c r="C362" s="14" t="s">
        <v>44</v>
      </c>
    </row>
    <row r="363" spans="1:3" x14ac:dyDescent="0.2">
      <c r="A363" s="14" t="s">
        <v>804</v>
      </c>
      <c r="B363" s="14" t="s">
        <v>310</v>
      </c>
      <c r="C363" s="14" t="s">
        <v>45</v>
      </c>
    </row>
    <row r="364" spans="1:3" x14ac:dyDescent="0.2">
      <c r="A364" s="14" t="s">
        <v>805</v>
      </c>
      <c r="B364" s="14" t="s">
        <v>310</v>
      </c>
      <c r="C364" s="14" t="s">
        <v>521</v>
      </c>
    </row>
    <row r="365" spans="1:3" x14ac:dyDescent="0.2">
      <c r="A365" s="14" t="s">
        <v>806</v>
      </c>
      <c r="B365" s="14" t="s">
        <v>310</v>
      </c>
      <c r="C365" s="14" t="s">
        <v>44</v>
      </c>
    </row>
    <row r="366" spans="1:3" x14ac:dyDescent="0.2">
      <c r="A366" s="14" t="s">
        <v>807</v>
      </c>
      <c r="B366" s="14" t="s">
        <v>311</v>
      </c>
      <c r="C366" s="14" t="s">
        <v>45</v>
      </c>
    </row>
    <row r="367" spans="1:3" x14ac:dyDescent="0.2">
      <c r="A367" s="14" t="s">
        <v>808</v>
      </c>
      <c r="B367" s="14" t="s">
        <v>311</v>
      </c>
      <c r="C367" s="14" t="s">
        <v>521</v>
      </c>
    </row>
    <row r="368" spans="1:3" x14ac:dyDescent="0.2">
      <c r="A368" s="14" t="s">
        <v>809</v>
      </c>
      <c r="B368" s="14" t="s">
        <v>311</v>
      </c>
      <c r="C368" s="14" t="s">
        <v>44</v>
      </c>
    </row>
    <row r="369" spans="1:3" x14ac:dyDescent="0.2">
      <c r="A369" s="14" t="s">
        <v>810</v>
      </c>
      <c r="B369" s="14" t="s">
        <v>312</v>
      </c>
      <c r="C369" s="14" t="s">
        <v>45</v>
      </c>
    </row>
    <row r="370" spans="1:3" x14ac:dyDescent="0.2">
      <c r="A370" s="14" t="s">
        <v>811</v>
      </c>
      <c r="B370" s="14" t="s">
        <v>312</v>
      </c>
      <c r="C370" s="14" t="s">
        <v>521</v>
      </c>
    </row>
    <row r="371" spans="1:3" x14ac:dyDescent="0.2">
      <c r="A371" s="14" t="s">
        <v>812</v>
      </c>
      <c r="B371" s="14" t="s">
        <v>312</v>
      </c>
      <c r="C371" s="14" t="s">
        <v>44</v>
      </c>
    </row>
    <row r="372" spans="1:3" x14ac:dyDescent="0.2">
      <c r="A372" s="14" t="s">
        <v>813</v>
      </c>
      <c r="B372" s="14" t="s">
        <v>313</v>
      </c>
      <c r="C372" s="14" t="s">
        <v>45</v>
      </c>
    </row>
    <row r="373" spans="1:3" x14ac:dyDescent="0.2">
      <c r="A373" s="14" t="s">
        <v>814</v>
      </c>
      <c r="B373" s="14" t="s">
        <v>313</v>
      </c>
      <c r="C373" s="14" t="s">
        <v>521</v>
      </c>
    </row>
    <row r="374" spans="1:3" x14ac:dyDescent="0.2">
      <c r="A374" s="14" t="s">
        <v>815</v>
      </c>
      <c r="B374" s="14" t="s">
        <v>313</v>
      </c>
      <c r="C374" s="14" t="s">
        <v>44</v>
      </c>
    </row>
    <row r="375" spans="1:3" x14ac:dyDescent="0.2">
      <c r="A375" s="14" t="s">
        <v>816</v>
      </c>
      <c r="B375" s="14" t="s">
        <v>314</v>
      </c>
      <c r="C375" s="14" t="s">
        <v>45</v>
      </c>
    </row>
    <row r="376" spans="1:3" x14ac:dyDescent="0.2">
      <c r="A376" s="14" t="s">
        <v>817</v>
      </c>
      <c r="B376" s="14" t="s">
        <v>314</v>
      </c>
      <c r="C376" s="14" t="s">
        <v>521</v>
      </c>
    </row>
    <row r="377" spans="1:3" x14ac:dyDescent="0.2">
      <c r="A377" s="14" t="s">
        <v>818</v>
      </c>
      <c r="B377" s="14" t="s">
        <v>314</v>
      </c>
      <c r="C377" s="14" t="s">
        <v>44</v>
      </c>
    </row>
    <row r="378" spans="1:3" x14ac:dyDescent="0.2">
      <c r="A378" s="14" t="s">
        <v>819</v>
      </c>
      <c r="B378" s="14" t="s">
        <v>315</v>
      </c>
      <c r="C378" s="14" t="s">
        <v>45</v>
      </c>
    </row>
    <row r="379" spans="1:3" x14ac:dyDescent="0.2">
      <c r="A379" s="14" t="s">
        <v>820</v>
      </c>
      <c r="B379" s="14" t="s">
        <v>315</v>
      </c>
      <c r="C379" s="14" t="s">
        <v>521</v>
      </c>
    </row>
    <row r="380" spans="1:3" x14ac:dyDescent="0.2">
      <c r="A380" s="14" t="s">
        <v>821</v>
      </c>
      <c r="B380" s="14" t="s">
        <v>315</v>
      </c>
      <c r="C380" s="14" t="s">
        <v>44</v>
      </c>
    </row>
    <row r="381" spans="1:3" x14ac:dyDescent="0.2">
      <c r="A381" s="14" t="s">
        <v>822</v>
      </c>
      <c r="B381" s="14" t="s">
        <v>316</v>
      </c>
      <c r="C381" s="14" t="s">
        <v>45</v>
      </c>
    </row>
    <row r="382" spans="1:3" x14ac:dyDescent="0.2">
      <c r="A382" s="14" t="s">
        <v>823</v>
      </c>
      <c r="B382" s="14" t="s">
        <v>316</v>
      </c>
      <c r="C382" s="14" t="s">
        <v>521</v>
      </c>
    </row>
    <row r="383" spans="1:3" x14ac:dyDescent="0.2">
      <c r="A383" s="14" t="s">
        <v>824</v>
      </c>
      <c r="B383" s="14" t="s">
        <v>316</v>
      </c>
      <c r="C383" s="14" t="s">
        <v>44</v>
      </c>
    </row>
    <row r="384" spans="1:3" x14ac:dyDescent="0.2">
      <c r="A384" s="14" t="s">
        <v>825</v>
      </c>
      <c r="B384" s="14" t="s">
        <v>317</v>
      </c>
      <c r="C384" s="14" t="s">
        <v>45</v>
      </c>
    </row>
    <row r="385" spans="1:3" x14ac:dyDescent="0.2">
      <c r="A385" s="14" t="s">
        <v>826</v>
      </c>
      <c r="B385" s="14" t="s">
        <v>317</v>
      </c>
      <c r="C385" s="14" t="s">
        <v>521</v>
      </c>
    </row>
    <row r="386" spans="1:3" x14ac:dyDescent="0.2">
      <c r="A386" s="14" t="s">
        <v>827</v>
      </c>
      <c r="B386" s="14" t="s">
        <v>317</v>
      </c>
      <c r="C386" s="14" t="s">
        <v>44</v>
      </c>
    </row>
    <row r="387" spans="1:3" x14ac:dyDescent="0.2">
      <c r="A387" s="14" t="s">
        <v>828</v>
      </c>
      <c r="B387" s="14" t="s">
        <v>318</v>
      </c>
      <c r="C387" s="14" t="s">
        <v>45</v>
      </c>
    </row>
    <row r="388" spans="1:3" x14ac:dyDescent="0.2">
      <c r="A388" s="14" t="s">
        <v>829</v>
      </c>
      <c r="B388" s="14" t="s">
        <v>318</v>
      </c>
      <c r="C388" s="14" t="s">
        <v>521</v>
      </c>
    </row>
    <row r="389" spans="1:3" x14ac:dyDescent="0.2">
      <c r="A389" s="14" t="s">
        <v>830</v>
      </c>
      <c r="B389" s="14" t="s">
        <v>318</v>
      </c>
      <c r="C389" s="14" t="s">
        <v>44</v>
      </c>
    </row>
    <row r="390" spans="1:3" x14ac:dyDescent="0.2">
      <c r="A390" s="14" t="s">
        <v>831</v>
      </c>
      <c r="B390" s="14" t="s">
        <v>319</v>
      </c>
      <c r="C390" s="14" t="s">
        <v>45</v>
      </c>
    </row>
    <row r="391" spans="1:3" x14ac:dyDescent="0.2">
      <c r="A391" s="14" t="s">
        <v>832</v>
      </c>
      <c r="B391" s="14" t="s">
        <v>319</v>
      </c>
      <c r="C391" s="14" t="s">
        <v>521</v>
      </c>
    </row>
    <row r="392" spans="1:3" x14ac:dyDescent="0.2">
      <c r="A392" s="14" t="s">
        <v>833</v>
      </c>
      <c r="B392" s="14" t="s">
        <v>319</v>
      </c>
      <c r="C392" s="14" t="s">
        <v>44</v>
      </c>
    </row>
    <row r="393" spans="1:3" x14ac:dyDescent="0.2">
      <c r="A393" s="14" t="s">
        <v>834</v>
      </c>
      <c r="B393" s="14" t="s">
        <v>320</v>
      </c>
      <c r="C393" s="14" t="s">
        <v>45</v>
      </c>
    </row>
    <row r="394" spans="1:3" x14ac:dyDescent="0.2">
      <c r="A394" s="14" t="s">
        <v>835</v>
      </c>
      <c r="B394" s="14" t="s">
        <v>320</v>
      </c>
      <c r="C394" s="14" t="s">
        <v>521</v>
      </c>
    </row>
    <row r="395" spans="1:3" x14ac:dyDescent="0.2">
      <c r="A395" s="14" t="s">
        <v>836</v>
      </c>
      <c r="B395" s="14" t="s">
        <v>320</v>
      </c>
      <c r="C395" s="14" t="s">
        <v>44</v>
      </c>
    </row>
    <row r="396" spans="1:3" x14ac:dyDescent="0.2">
      <c r="A396" s="14" t="s">
        <v>837</v>
      </c>
      <c r="B396" s="14" t="s">
        <v>321</v>
      </c>
      <c r="C396" s="14" t="s">
        <v>45</v>
      </c>
    </row>
    <row r="397" spans="1:3" x14ac:dyDescent="0.2">
      <c r="A397" s="14" t="s">
        <v>838</v>
      </c>
      <c r="B397" s="14" t="s">
        <v>321</v>
      </c>
      <c r="C397" s="14" t="s">
        <v>521</v>
      </c>
    </row>
    <row r="398" spans="1:3" x14ac:dyDescent="0.2">
      <c r="A398" s="14" t="s">
        <v>839</v>
      </c>
      <c r="B398" s="14" t="s">
        <v>321</v>
      </c>
      <c r="C398" s="14" t="s">
        <v>44</v>
      </c>
    </row>
    <row r="399" spans="1:3" x14ac:dyDescent="0.2">
      <c r="A399" s="14" t="s">
        <v>840</v>
      </c>
      <c r="B399" s="14" t="s">
        <v>322</v>
      </c>
      <c r="C399" s="14" t="s">
        <v>45</v>
      </c>
    </row>
    <row r="400" spans="1:3" x14ac:dyDescent="0.2">
      <c r="A400" s="14" t="s">
        <v>841</v>
      </c>
      <c r="B400" s="14" t="s">
        <v>322</v>
      </c>
      <c r="C400" s="14" t="s">
        <v>521</v>
      </c>
    </row>
    <row r="401" spans="1:3" x14ac:dyDescent="0.2">
      <c r="A401" s="14" t="s">
        <v>842</v>
      </c>
      <c r="B401" s="14" t="s">
        <v>322</v>
      </c>
      <c r="C401" s="14" t="s">
        <v>44</v>
      </c>
    </row>
    <row r="402" spans="1:3" x14ac:dyDescent="0.2">
      <c r="A402" s="14" t="s">
        <v>843</v>
      </c>
      <c r="B402" s="14" t="s">
        <v>323</v>
      </c>
      <c r="C402" s="14" t="s">
        <v>45</v>
      </c>
    </row>
    <row r="403" spans="1:3" x14ac:dyDescent="0.2">
      <c r="A403" s="14" t="s">
        <v>844</v>
      </c>
      <c r="B403" s="14" t="s">
        <v>323</v>
      </c>
      <c r="C403" s="14" t="s">
        <v>521</v>
      </c>
    </row>
    <row r="404" spans="1:3" x14ac:dyDescent="0.2">
      <c r="A404" s="14" t="s">
        <v>845</v>
      </c>
      <c r="B404" s="14" t="s">
        <v>323</v>
      </c>
      <c r="C404" s="14" t="s">
        <v>44</v>
      </c>
    </row>
    <row r="405" spans="1:3" x14ac:dyDescent="0.2">
      <c r="A405" s="14" t="s">
        <v>846</v>
      </c>
      <c r="B405" s="14" t="s">
        <v>324</v>
      </c>
      <c r="C405" s="14" t="s">
        <v>45</v>
      </c>
    </row>
    <row r="406" spans="1:3" x14ac:dyDescent="0.2">
      <c r="A406" s="14" t="s">
        <v>847</v>
      </c>
      <c r="B406" s="14" t="s">
        <v>324</v>
      </c>
      <c r="C406" s="14" t="s">
        <v>521</v>
      </c>
    </row>
    <row r="407" spans="1:3" x14ac:dyDescent="0.2">
      <c r="A407" s="14" t="s">
        <v>848</v>
      </c>
      <c r="B407" s="14" t="s">
        <v>324</v>
      </c>
      <c r="C407" s="14" t="s">
        <v>44</v>
      </c>
    </row>
    <row r="408" spans="1:3" x14ac:dyDescent="0.2">
      <c r="A408" s="14" t="s">
        <v>849</v>
      </c>
      <c r="B408" s="14" t="s">
        <v>325</v>
      </c>
      <c r="C408" s="14" t="s">
        <v>45</v>
      </c>
    </row>
    <row r="409" spans="1:3" x14ac:dyDescent="0.2">
      <c r="A409" s="14" t="s">
        <v>850</v>
      </c>
      <c r="B409" s="14" t="s">
        <v>325</v>
      </c>
      <c r="C409" s="14" t="s">
        <v>521</v>
      </c>
    </row>
    <row r="410" spans="1:3" x14ac:dyDescent="0.2">
      <c r="A410" s="14" t="s">
        <v>851</v>
      </c>
      <c r="B410" s="14" t="s">
        <v>325</v>
      </c>
      <c r="C410" s="14" t="s">
        <v>44</v>
      </c>
    </row>
    <row r="411" spans="1:3" x14ac:dyDescent="0.2">
      <c r="A411" s="14" t="s">
        <v>852</v>
      </c>
      <c r="B411" s="14" t="s">
        <v>326</v>
      </c>
      <c r="C411" s="14" t="s">
        <v>45</v>
      </c>
    </row>
    <row r="412" spans="1:3" x14ac:dyDescent="0.2">
      <c r="A412" s="14" t="s">
        <v>853</v>
      </c>
      <c r="B412" s="14" t="s">
        <v>326</v>
      </c>
      <c r="C412" s="14" t="s">
        <v>521</v>
      </c>
    </row>
    <row r="413" spans="1:3" x14ac:dyDescent="0.2">
      <c r="A413" s="14" t="s">
        <v>854</v>
      </c>
      <c r="B413" s="14" t="s">
        <v>326</v>
      </c>
      <c r="C413" s="14" t="s">
        <v>44</v>
      </c>
    </row>
    <row r="414" spans="1:3" x14ac:dyDescent="0.2">
      <c r="A414" s="14" t="s">
        <v>855</v>
      </c>
      <c r="B414" s="14" t="s">
        <v>327</v>
      </c>
      <c r="C414" s="14" t="s">
        <v>45</v>
      </c>
    </row>
    <row r="415" spans="1:3" x14ac:dyDescent="0.2">
      <c r="A415" s="14" t="s">
        <v>856</v>
      </c>
      <c r="B415" s="14" t="s">
        <v>327</v>
      </c>
      <c r="C415" s="14" t="s">
        <v>521</v>
      </c>
    </row>
    <row r="416" spans="1:3" x14ac:dyDescent="0.2">
      <c r="A416" s="14" t="s">
        <v>857</v>
      </c>
      <c r="B416" s="14" t="s">
        <v>327</v>
      </c>
      <c r="C416" s="14" t="s">
        <v>44</v>
      </c>
    </row>
    <row r="417" spans="1:3" x14ac:dyDescent="0.2">
      <c r="A417" s="14" t="s">
        <v>858</v>
      </c>
      <c r="B417" s="14" t="s">
        <v>328</v>
      </c>
      <c r="C417" s="14" t="s">
        <v>45</v>
      </c>
    </row>
    <row r="418" spans="1:3" x14ac:dyDescent="0.2">
      <c r="A418" s="14" t="s">
        <v>859</v>
      </c>
      <c r="B418" s="14" t="s">
        <v>328</v>
      </c>
      <c r="C418" s="14" t="s">
        <v>521</v>
      </c>
    </row>
    <row r="419" spans="1:3" x14ac:dyDescent="0.2">
      <c r="A419" s="14" t="s">
        <v>860</v>
      </c>
      <c r="B419" s="14" t="s">
        <v>328</v>
      </c>
      <c r="C419" s="14" t="s">
        <v>44</v>
      </c>
    </row>
    <row r="420" spans="1:3" x14ac:dyDescent="0.2">
      <c r="A420" s="14" t="s">
        <v>861</v>
      </c>
      <c r="B420" s="14" t="s">
        <v>329</v>
      </c>
      <c r="C420" s="14" t="s">
        <v>45</v>
      </c>
    </row>
    <row r="421" spans="1:3" x14ac:dyDescent="0.2">
      <c r="A421" s="14" t="s">
        <v>862</v>
      </c>
      <c r="B421" s="14" t="s">
        <v>329</v>
      </c>
      <c r="C421" s="14" t="s">
        <v>521</v>
      </c>
    </row>
    <row r="422" spans="1:3" x14ac:dyDescent="0.2">
      <c r="A422" s="14" t="s">
        <v>863</v>
      </c>
      <c r="B422" s="14" t="s">
        <v>329</v>
      </c>
      <c r="C422" s="14" t="s">
        <v>44</v>
      </c>
    </row>
    <row r="423" spans="1:3" x14ac:dyDescent="0.2">
      <c r="A423" s="14" t="s">
        <v>864</v>
      </c>
      <c r="B423" s="14" t="s">
        <v>330</v>
      </c>
      <c r="C423" s="14" t="s">
        <v>45</v>
      </c>
    </row>
    <row r="424" spans="1:3" x14ac:dyDescent="0.2">
      <c r="A424" s="14" t="s">
        <v>865</v>
      </c>
      <c r="B424" s="14" t="s">
        <v>330</v>
      </c>
      <c r="C424" s="14" t="s">
        <v>521</v>
      </c>
    </row>
    <row r="425" spans="1:3" x14ac:dyDescent="0.2">
      <c r="A425" s="14" t="s">
        <v>866</v>
      </c>
      <c r="B425" s="14" t="s">
        <v>330</v>
      </c>
      <c r="C425" s="14" t="s">
        <v>44</v>
      </c>
    </row>
    <row r="426" spans="1:3" x14ac:dyDescent="0.2">
      <c r="A426" s="14" t="s">
        <v>867</v>
      </c>
      <c r="B426" s="14" t="s">
        <v>331</v>
      </c>
      <c r="C426" s="14" t="s">
        <v>45</v>
      </c>
    </row>
    <row r="427" spans="1:3" x14ac:dyDescent="0.2">
      <c r="A427" s="14" t="s">
        <v>868</v>
      </c>
      <c r="B427" s="14" t="s">
        <v>331</v>
      </c>
      <c r="C427" s="14" t="s">
        <v>521</v>
      </c>
    </row>
    <row r="428" spans="1:3" x14ac:dyDescent="0.2">
      <c r="A428" s="14" t="s">
        <v>869</v>
      </c>
      <c r="B428" s="14" t="s">
        <v>331</v>
      </c>
      <c r="C428" s="14" t="s">
        <v>44</v>
      </c>
    </row>
    <row r="429" spans="1:3" x14ac:dyDescent="0.2">
      <c r="A429" s="14" t="s">
        <v>870</v>
      </c>
      <c r="B429" s="14" t="s">
        <v>332</v>
      </c>
      <c r="C429" s="14" t="s">
        <v>45</v>
      </c>
    </row>
    <row r="430" spans="1:3" x14ac:dyDescent="0.2">
      <c r="A430" s="14" t="s">
        <v>871</v>
      </c>
      <c r="B430" s="14" t="s">
        <v>332</v>
      </c>
      <c r="C430" s="14" t="s">
        <v>521</v>
      </c>
    </row>
    <row r="431" spans="1:3" x14ac:dyDescent="0.2">
      <c r="A431" s="14" t="s">
        <v>872</v>
      </c>
      <c r="B431" s="14" t="s">
        <v>332</v>
      </c>
      <c r="C431" s="14" t="s">
        <v>44</v>
      </c>
    </row>
    <row r="432" spans="1:3" x14ac:dyDescent="0.2">
      <c r="A432" s="14" t="s">
        <v>873</v>
      </c>
      <c r="B432" s="14" t="s">
        <v>333</v>
      </c>
      <c r="C432" s="14" t="s">
        <v>45</v>
      </c>
    </row>
    <row r="433" spans="1:3" x14ac:dyDescent="0.2">
      <c r="A433" s="14" t="s">
        <v>874</v>
      </c>
      <c r="B433" s="14" t="s">
        <v>333</v>
      </c>
      <c r="C433" s="14" t="s">
        <v>521</v>
      </c>
    </row>
    <row r="434" spans="1:3" x14ac:dyDescent="0.2">
      <c r="A434" s="14" t="s">
        <v>875</v>
      </c>
      <c r="B434" s="14" t="s">
        <v>333</v>
      </c>
      <c r="C434" s="14" t="s">
        <v>44</v>
      </c>
    </row>
    <row r="435" spans="1:3" x14ac:dyDescent="0.2">
      <c r="A435" s="14" t="s">
        <v>876</v>
      </c>
      <c r="B435" s="14" t="s">
        <v>334</v>
      </c>
      <c r="C435" s="14" t="s">
        <v>45</v>
      </c>
    </row>
    <row r="436" spans="1:3" x14ac:dyDescent="0.2">
      <c r="A436" s="14" t="s">
        <v>877</v>
      </c>
      <c r="B436" s="14" t="s">
        <v>334</v>
      </c>
      <c r="C436" s="14" t="s">
        <v>521</v>
      </c>
    </row>
    <row r="437" spans="1:3" x14ac:dyDescent="0.2">
      <c r="A437" s="14" t="s">
        <v>878</v>
      </c>
      <c r="B437" s="14" t="s">
        <v>334</v>
      </c>
      <c r="C437" s="14" t="s">
        <v>44</v>
      </c>
    </row>
    <row r="438" spans="1:3" x14ac:dyDescent="0.2">
      <c r="A438" s="14" t="s">
        <v>879</v>
      </c>
      <c r="B438" s="14" t="s">
        <v>335</v>
      </c>
      <c r="C438" s="14" t="s">
        <v>45</v>
      </c>
    </row>
    <row r="439" spans="1:3" x14ac:dyDescent="0.2">
      <c r="A439" s="14" t="s">
        <v>880</v>
      </c>
      <c r="B439" s="14" t="s">
        <v>335</v>
      </c>
      <c r="C439" s="14" t="s">
        <v>521</v>
      </c>
    </row>
    <row r="440" spans="1:3" x14ac:dyDescent="0.2">
      <c r="A440" s="14" t="s">
        <v>881</v>
      </c>
      <c r="B440" s="14" t="s">
        <v>335</v>
      </c>
      <c r="C440" s="14" t="s">
        <v>44</v>
      </c>
    </row>
    <row r="441" spans="1:3" x14ac:dyDescent="0.2">
      <c r="A441" s="14" t="s">
        <v>882</v>
      </c>
      <c r="B441" s="14" t="s">
        <v>336</v>
      </c>
      <c r="C441" s="14" t="s">
        <v>45</v>
      </c>
    </row>
    <row r="442" spans="1:3" x14ac:dyDescent="0.2">
      <c r="A442" s="14" t="s">
        <v>883</v>
      </c>
      <c r="B442" s="14" t="s">
        <v>336</v>
      </c>
      <c r="C442" s="14" t="s">
        <v>521</v>
      </c>
    </row>
    <row r="443" spans="1:3" x14ac:dyDescent="0.2">
      <c r="A443" s="14" t="s">
        <v>884</v>
      </c>
      <c r="B443" s="14" t="s">
        <v>336</v>
      </c>
      <c r="C443" s="14" t="s">
        <v>44</v>
      </c>
    </row>
    <row r="444" spans="1:3" x14ac:dyDescent="0.2">
      <c r="A444" s="14" t="s">
        <v>885</v>
      </c>
      <c r="B444" s="14" t="s">
        <v>337</v>
      </c>
      <c r="C444" s="14" t="s">
        <v>45</v>
      </c>
    </row>
    <row r="445" spans="1:3" x14ac:dyDescent="0.2">
      <c r="A445" s="14" t="s">
        <v>886</v>
      </c>
      <c r="B445" s="14" t="s">
        <v>337</v>
      </c>
      <c r="C445" s="14" t="s">
        <v>521</v>
      </c>
    </row>
    <row r="446" spans="1:3" x14ac:dyDescent="0.2">
      <c r="A446" s="14" t="s">
        <v>887</v>
      </c>
      <c r="B446" s="14" t="s">
        <v>337</v>
      </c>
      <c r="C446" s="14" t="s">
        <v>44</v>
      </c>
    </row>
    <row r="447" spans="1:3" x14ac:dyDescent="0.2">
      <c r="A447" s="14" t="s">
        <v>888</v>
      </c>
      <c r="B447" s="14" t="s">
        <v>338</v>
      </c>
      <c r="C447" s="14" t="s">
        <v>45</v>
      </c>
    </row>
    <row r="448" spans="1:3" x14ac:dyDescent="0.2">
      <c r="A448" s="14" t="s">
        <v>889</v>
      </c>
      <c r="B448" s="14" t="s">
        <v>338</v>
      </c>
      <c r="C448" s="14" t="s">
        <v>521</v>
      </c>
    </row>
    <row r="449" spans="1:3" x14ac:dyDescent="0.2">
      <c r="A449" s="14" t="s">
        <v>890</v>
      </c>
      <c r="B449" s="14" t="s">
        <v>338</v>
      </c>
      <c r="C449" s="14" t="s">
        <v>44</v>
      </c>
    </row>
    <row r="450" spans="1:3" x14ac:dyDescent="0.2">
      <c r="A450" s="14" t="s">
        <v>891</v>
      </c>
      <c r="B450" s="14" t="s">
        <v>339</v>
      </c>
      <c r="C450" s="14" t="s">
        <v>45</v>
      </c>
    </row>
    <row r="451" spans="1:3" x14ac:dyDescent="0.2">
      <c r="A451" s="14" t="s">
        <v>892</v>
      </c>
      <c r="B451" s="14" t="s">
        <v>339</v>
      </c>
      <c r="C451" s="14" t="s">
        <v>521</v>
      </c>
    </row>
    <row r="452" spans="1:3" x14ac:dyDescent="0.2">
      <c r="A452" s="14" t="s">
        <v>893</v>
      </c>
      <c r="B452" s="14" t="s">
        <v>339</v>
      </c>
      <c r="C452" s="14" t="s">
        <v>44</v>
      </c>
    </row>
    <row r="453" spans="1:3" x14ac:dyDescent="0.2">
      <c r="A453" s="14" t="s">
        <v>894</v>
      </c>
      <c r="B453" s="14" t="s">
        <v>340</v>
      </c>
      <c r="C453" s="14" t="s">
        <v>45</v>
      </c>
    </row>
    <row r="454" spans="1:3" x14ac:dyDescent="0.2">
      <c r="A454" s="14" t="s">
        <v>895</v>
      </c>
      <c r="B454" s="14" t="s">
        <v>340</v>
      </c>
      <c r="C454" s="14" t="s">
        <v>521</v>
      </c>
    </row>
    <row r="455" spans="1:3" x14ac:dyDescent="0.2">
      <c r="A455" s="14" t="s">
        <v>896</v>
      </c>
      <c r="B455" s="14" t="s">
        <v>340</v>
      </c>
      <c r="C455" s="14" t="s">
        <v>44</v>
      </c>
    </row>
    <row r="456" spans="1:3" x14ac:dyDescent="0.2">
      <c r="A456" s="14" t="s">
        <v>897</v>
      </c>
      <c r="B456" s="14" t="s">
        <v>341</v>
      </c>
      <c r="C456" s="14" t="s">
        <v>45</v>
      </c>
    </row>
    <row r="457" spans="1:3" x14ac:dyDescent="0.2">
      <c r="A457" s="14" t="s">
        <v>898</v>
      </c>
      <c r="B457" s="14" t="s">
        <v>341</v>
      </c>
      <c r="C457" s="14" t="s">
        <v>521</v>
      </c>
    </row>
    <row r="458" spans="1:3" x14ac:dyDescent="0.2">
      <c r="A458" s="14" t="s">
        <v>899</v>
      </c>
      <c r="B458" s="14" t="s">
        <v>341</v>
      </c>
      <c r="C458" s="14" t="s">
        <v>44</v>
      </c>
    </row>
    <row r="459" spans="1:3" x14ac:dyDescent="0.2">
      <c r="A459" s="14" t="s">
        <v>900</v>
      </c>
      <c r="B459" s="14" t="s">
        <v>342</v>
      </c>
      <c r="C459" s="14" t="s">
        <v>45</v>
      </c>
    </row>
    <row r="460" spans="1:3" x14ac:dyDescent="0.2">
      <c r="A460" s="14" t="s">
        <v>901</v>
      </c>
      <c r="B460" s="14" t="s">
        <v>342</v>
      </c>
      <c r="C460" s="14" t="s">
        <v>521</v>
      </c>
    </row>
    <row r="461" spans="1:3" x14ac:dyDescent="0.2">
      <c r="A461" s="14" t="s">
        <v>902</v>
      </c>
      <c r="B461" s="14" t="s">
        <v>342</v>
      </c>
      <c r="C461" s="14" t="s">
        <v>44</v>
      </c>
    </row>
    <row r="462" spans="1:3" x14ac:dyDescent="0.2">
      <c r="A462" s="14" t="s">
        <v>903</v>
      </c>
      <c r="B462" s="14" t="s">
        <v>343</v>
      </c>
      <c r="C462" s="14" t="s">
        <v>45</v>
      </c>
    </row>
    <row r="463" spans="1:3" x14ac:dyDescent="0.2">
      <c r="A463" s="14" t="s">
        <v>904</v>
      </c>
      <c r="B463" s="14" t="s">
        <v>343</v>
      </c>
      <c r="C463" s="14" t="s">
        <v>521</v>
      </c>
    </row>
    <row r="464" spans="1:3" x14ac:dyDescent="0.2">
      <c r="A464" s="14" t="s">
        <v>905</v>
      </c>
      <c r="B464" s="14" t="s">
        <v>343</v>
      </c>
      <c r="C464" s="14" t="s">
        <v>44</v>
      </c>
    </row>
    <row r="465" spans="1:3" x14ac:dyDescent="0.2">
      <c r="A465" s="14" t="s">
        <v>906</v>
      </c>
      <c r="B465" s="14" t="s">
        <v>344</v>
      </c>
      <c r="C465" s="14" t="s">
        <v>45</v>
      </c>
    </row>
    <row r="466" spans="1:3" x14ac:dyDescent="0.2">
      <c r="A466" s="14" t="s">
        <v>907</v>
      </c>
      <c r="B466" s="14" t="s">
        <v>344</v>
      </c>
      <c r="C466" s="14" t="s">
        <v>521</v>
      </c>
    </row>
    <row r="467" spans="1:3" x14ac:dyDescent="0.2">
      <c r="A467" s="14" t="s">
        <v>908</v>
      </c>
      <c r="B467" s="14" t="s">
        <v>344</v>
      </c>
      <c r="C467" s="14" t="s">
        <v>44</v>
      </c>
    </row>
    <row r="468" spans="1:3" x14ac:dyDescent="0.2">
      <c r="A468" s="14" t="s">
        <v>909</v>
      </c>
      <c r="B468" s="14" t="s">
        <v>345</v>
      </c>
      <c r="C468" s="14" t="s">
        <v>45</v>
      </c>
    </row>
    <row r="469" spans="1:3" x14ac:dyDescent="0.2">
      <c r="A469" s="14" t="s">
        <v>910</v>
      </c>
      <c r="B469" s="14" t="s">
        <v>345</v>
      </c>
      <c r="C469" s="14" t="s">
        <v>521</v>
      </c>
    </row>
    <row r="470" spans="1:3" x14ac:dyDescent="0.2">
      <c r="A470" s="14" t="s">
        <v>911</v>
      </c>
      <c r="B470" s="14" t="s">
        <v>345</v>
      </c>
      <c r="C470" s="14" t="s">
        <v>44</v>
      </c>
    </row>
    <row r="471" spans="1:3" x14ac:dyDescent="0.2">
      <c r="A471" s="14" t="s">
        <v>912</v>
      </c>
      <c r="B471" s="14" t="s">
        <v>346</v>
      </c>
      <c r="C471" s="14" t="s">
        <v>45</v>
      </c>
    </row>
    <row r="472" spans="1:3" x14ac:dyDescent="0.2">
      <c r="A472" s="14" t="s">
        <v>913</v>
      </c>
      <c r="B472" s="14" t="s">
        <v>346</v>
      </c>
      <c r="C472" s="14" t="s">
        <v>521</v>
      </c>
    </row>
    <row r="473" spans="1:3" x14ac:dyDescent="0.2">
      <c r="A473" s="14" t="s">
        <v>914</v>
      </c>
      <c r="B473" s="14" t="s">
        <v>346</v>
      </c>
      <c r="C473" s="14" t="s">
        <v>44</v>
      </c>
    </row>
    <row r="474" spans="1:3" x14ac:dyDescent="0.2">
      <c r="A474" s="14" t="s">
        <v>915</v>
      </c>
      <c r="B474" s="14" t="s">
        <v>347</v>
      </c>
      <c r="C474" s="14" t="s">
        <v>45</v>
      </c>
    </row>
    <row r="475" spans="1:3" x14ac:dyDescent="0.2">
      <c r="A475" s="14" t="s">
        <v>916</v>
      </c>
      <c r="B475" s="14" t="s">
        <v>347</v>
      </c>
      <c r="C475" s="14" t="s">
        <v>521</v>
      </c>
    </row>
    <row r="476" spans="1:3" x14ac:dyDescent="0.2">
      <c r="A476" s="14" t="s">
        <v>917</v>
      </c>
      <c r="B476" s="14" t="s">
        <v>347</v>
      </c>
      <c r="C476" s="14" t="s">
        <v>44</v>
      </c>
    </row>
    <row r="477" spans="1:3" x14ac:dyDescent="0.2">
      <c r="A477" s="14" t="s">
        <v>918</v>
      </c>
      <c r="B477" s="14" t="s">
        <v>348</v>
      </c>
      <c r="C477" s="14" t="s">
        <v>45</v>
      </c>
    </row>
    <row r="478" spans="1:3" x14ac:dyDescent="0.2">
      <c r="A478" s="14" t="s">
        <v>919</v>
      </c>
      <c r="B478" s="14" t="s">
        <v>348</v>
      </c>
      <c r="C478" s="14" t="s">
        <v>521</v>
      </c>
    </row>
    <row r="479" spans="1:3" x14ac:dyDescent="0.2">
      <c r="A479" s="14" t="s">
        <v>920</v>
      </c>
      <c r="B479" s="14" t="s">
        <v>348</v>
      </c>
      <c r="C479" s="14" t="s">
        <v>44</v>
      </c>
    </row>
    <row r="480" spans="1:3" x14ac:dyDescent="0.2">
      <c r="A480" s="14" t="s">
        <v>921</v>
      </c>
      <c r="B480" s="14" t="s">
        <v>349</v>
      </c>
      <c r="C480" s="14" t="s">
        <v>45</v>
      </c>
    </row>
    <row r="481" spans="1:3" x14ac:dyDescent="0.2">
      <c r="A481" s="14" t="s">
        <v>922</v>
      </c>
      <c r="B481" s="14" t="s">
        <v>349</v>
      </c>
      <c r="C481" s="14" t="s">
        <v>521</v>
      </c>
    </row>
    <row r="482" spans="1:3" x14ac:dyDescent="0.2">
      <c r="A482" s="14" t="s">
        <v>923</v>
      </c>
      <c r="B482" s="14" t="s">
        <v>349</v>
      </c>
      <c r="C482" s="14" t="s">
        <v>44</v>
      </c>
    </row>
    <row r="483" spans="1:3" x14ac:dyDescent="0.2">
      <c r="A483" s="14" t="s">
        <v>924</v>
      </c>
      <c r="B483" s="14" t="s">
        <v>350</v>
      </c>
      <c r="C483" s="14" t="s">
        <v>45</v>
      </c>
    </row>
    <row r="484" spans="1:3" x14ac:dyDescent="0.2">
      <c r="A484" s="14" t="s">
        <v>925</v>
      </c>
      <c r="B484" s="14" t="s">
        <v>350</v>
      </c>
      <c r="C484" s="14" t="s">
        <v>521</v>
      </c>
    </row>
    <row r="485" spans="1:3" x14ac:dyDescent="0.2">
      <c r="A485" s="14" t="s">
        <v>926</v>
      </c>
      <c r="B485" s="14" t="s">
        <v>350</v>
      </c>
      <c r="C485" s="14" t="s">
        <v>44</v>
      </c>
    </row>
    <row r="486" spans="1:3" x14ac:dyDescent="0.2">
      <c r="A486" s="14" t="s">
        <v>927</v>
      </c>
      <c r="B486" s="14" t="s">
        <v>351</v>
      </c>
      <c r="C486" s="14" t="s">
        <v>45</v>
      </c>
    </row>
    <row r="487" spans="1:3" x14ac:dyDescent="0.2">
      <c r="A487" s="14" t="s">
        <v>928</v>
      </c>
      <c r="B487" s="14" t="s">
        <v>351</v>
      </c>
      <c r="C487" s="14" t="s">
        <v>521</v>
      </c>
    </row>
    <row r="488" spans="1:3" x14ac:dyDescent="0.2">
      <c r="A488" s="14" t="s">
        <v>929</v>
      </c>
      <c r="B488" s="14" t="s">
        <v>351</v>
      </c>
      <c r="C488" s="14" t="s">
        <v>44</v>
      </c>
    </row>
    <row r="489" spans="1:3" x14ac:dyDescent="0.2">
      <c r="A489" s="14" t="s">
        <v>930</v>
      </c>
      <c r="B489" s="14" t="s">
        <v>352</v>
      </c>
      <c r="C489" s="14" t="s">
        <v>45</v>
      </c>
    </row>
    <row r="490" spans="1:3" x14ac:dyDescent="0.2">
      <c r="A490" s="14" t="s">
        <v>931</v>
      </c>
      <c r="B490" s="14" t="s">
        <v>352</v>
      </c>
      <c r="C490" s="14" t="s">
        <v>521</v>
      </c>
    </row>
    <row r="491" spans="1:3" x14ac:dyDescent="0.2">
      <c r="A491" s="14" t="s">
        <v>932</v>
      </c>
      <c r="B491" s="14" t="s">
        <v>352</v>
      </c>
      <c r="C491" s="14" t="s">
        <v>44</v>
      </c>
    </row>
    <row r="492" spans="1:3" x14ac:dyDescent="0.2">
      <c r="A492" s="14" t="s">
        <v>933</v>
      </c>
      <c r="B492" s="14" t="s">
        <v>353</v>
      </c>
      <c r="C492" s="14" t="s">
        <v>45</v>
      </c>
    </row>
    <row r="493" spans="1:3" x14ac:dyDescent="0.2">
      <c r="A493" s="14" t="s">
        <v>934</v>
      </c>
      <c r="B493" s="14" t="s">
        <v>353</v>
      </c>
      <c r="C493" s="14" t="s">
        <v>521</v>
      </c>
    </row>
    <row r="494" spans="1:3" x14ac:dyDescent="0.2">
      <c r="A494" s="14" t="s">
        <v>935</v>
      </c>
      <c r="B494" s="14" t="s">
        <v>353</v>
      </c>
      <c r="C494" s="14" t="s">
        <v>44</v>
      </c>
    </row>
    <row r="495" spans="1:3" x14ac:dyDescent="0.2">
      <c r="A495" s="14" t="s">
        <v>936</v>
      </c>
      <c r="B495" s="14" t="s">
        <v>354</v>
      </c>
      <c r="C495" s="14" t="s">
        <v>45</v>
      </c>
    </row>
    <row r="496" spans="1:3" x14ac:dyDescent="0.2">
      <c r="A496" s="14" t="s">
        <v>937</v>
      </c>
      <c r="B496" s="14" t="s">
        <v>354</v>
      </c>
      <c r="C496" s="14" t="s">
        <v>521</v>
      </c>
    </row>
    <row r="497" spans="1:3" x14ac:dyDescent="0.2">
      <c r="A497" s="14" t="s">
        <v>938</v>
      </c>
      <c r="B497" s="14" t="s">
        <v>354</v>
      </c>
      <c r="C497" s="14" t="s">
        <v>44</v>
      </c>
    </row>
    <row r="498" spans="1:3" x14ac:dyDescent="0.2">
      <c r="A498" s="14" t="s">
        <v>939</v>
      </c>
      <c r="B498" s="14" t="s">
        <v>355</v>
      </c>
      <c r="C498" s="14" t="s">
        <v>45</v>
      </c>
    </row>
    <row r="499" spans="1:3" x14ac:dyDescent="0.2">
      <c r="A499" s="14" t="s">
        <v>940</v>
      </c>
      <c r="B499" s="14" t="s">
        <v>355</v>
      </c>
      <c r="C499" s="14" t="s">
        <v>521</v>
      </c>
    </row>
    <row r="500" spans="1:3" x14ac:dyDescent="0.2">
      <c r="A500" s="14" t="s">
        <v>941</v>
      </c>
      <c r="B500" s="14" t="s">
        <v>355</v>
      </c>
      <c r="C500" s="14" t="s">
        <v>44</v>
      </c>
    </row>
    <row r="501" spans="1:3" x14ac:dyDescent="0.2">
      <c r="A501" s="14" t="s">
        <v>942</v>
      </c>
      <c r="B501" s="14" t="s">
        <v>356</v>
      </c>
      <c r="C501" s="14" t="s">
        <v>45</v>
      </c>
    </row>
    <row r="502" spans="1:3" x14ac:dyDescent="0.2">
      <c r="A502" s="14" t="s">
        <v>943</v>
      </c>
      <c r="B502" s="14" t="s">
        <v>356</v>
      </c>
      <c r="C502" s="14" t="s">
        <v>521</v>
      </c>
    </row>
    <row r="503" spans="1:3" x14ac:dyDescent="0.2">
      <c r="A503" s="14" t="s">
        <v>944</v>
      </c>
      <c r="B503" s="14" t="s">
        <v>356</v>
      </c>
      <c r="C503" s="14" t="s">
        <v>44</v>
      </c>
    </row>
    <row r="504" spans="1:3" x14ac:dyDescent="0.2">
      <c r="A504" s="14" t="s">
        <v>945</v>
      </c>
      <c r="B504" s="14" t="s">
        <v>357</v>
      </c>
      <c r="C504" s="14" t="s">
        <v>45</v>
      </c>
    </row>
    <row r="505" spans="1:3" x14ac:dyDescent="0.2">
      <c r="A505" s="14" t="s">
        <v>946</v>
      </c>
      <c r="B505" s="14" t="s">
        <v>357</v>
      </c>
      <c r="C505" s="14" t="s">
        <v>521</v>
      </c>
    </row>
    <row r="506" spans="1:3" x14ac:dyDescent="0.2">
      <c r="A506" s="14" t="s">
        <v>947</v>
      </c>
      <c r="B506" s="14" t="s">
        <v>357</v>
      </c>
      <c r="C506" s="14" t="s">
        <v>44</v>
      </c>
    </row>
    <row r="507" spans="1:3" x14ac:dyDescent="0.2">
      <c r="A507" s="14" t="s">
        <v>948</v>
      </c>
      <c r="B507" s="14" t="s">
        <v>358</v>
      </c>
      <c r="C507" s="14" t="s">
        <v>45</v>
      </c>
    </row>
    <row r="508" spans="1:3" x14ac:dyDescent="0.2">
      <c r="A508" s="14" t="s">
        <v>949</v>
      </c>
      <c r="B508" s="14" t="s">
        <v>358</v>
      </c>
      <c r="C508" s="14" t="s">
        <v>521</v>
      </c>
    </row>
    <row r="509" spans="1:3" x14ac:dyDescent="0.2">
      <c r="A509" s="14" t="s">
        <v>950</v>
      </c>
      <c r="B509" s="14" t="s">
        <v>358</v>
      </c>
      <c r="C509" s="14" t="s">
        <v>44</v>
      </c>
    </row>
    <row r="510" spans="1:3" x14ac:dyDescent="0.2">
      <c r="A510" s="14" t="s">
        <v>951</v>
      </c>
      <c r="B510" s="14" t="s">
        <v>359</v>
      </c>
      <c r="C510" s="14" t="s">
        <v>45</v>
      </c>
    </row>
    <row r="511" spans="1:3" x14ac:dyDescent="0.2">
      <c r="A511" s="14" t="s">
        <v>952</v>
      </c>
      <c r="B511" s="14" t="s">
        <v>359</v>
      </c>
      <c r="C511" s="14" t="s">
        <v>521</v>
      </c>
    </row>
    <row r="512" spans="1:3" x14ac:dyDescent="0.2">
      <c r="A512" s="14" t="s">
        <v>953</v>
      </c>
      <c r="B512" s="14" t="s">
        <v>359</v>
      </c>
      <c r="C512" s="14" t="s">
        <v>44</v>
      </c>
    </row>
    <row r="513" spans="1:3" x14ac:dyDescent="0.2">
      <c r="A513" s="14" t="s">
        <v>954</v>
      </c>
      <c r="B513" s="14" t="s">
        <v>360</v>
      </c>
      <c r="C513" s="14" t="s">
        <v>45</v>
      </c>
    </row>
    <row r="514" spans="1:3" x14ac:dyDescent="0.2">
      <c r="A514" s="14" t="s">
        <v>955</v>
      </c>
      <c r="B514" s="14" t="s">
        <v>360</v>
      </c>
      <c r="C514" s="14" t="s">
        <v>521</v>
      </c>
    </row>
    <row r="515" spans="1:3" x14ac:dyDescent="0.2">
      <c r="A515" s="14" t="s">
        <v>956</v>
      </c>
      <c r="B515" s="14" t="s">
        <v>360</v>
      </c>
      <c r="C515" s="14" t="s">
        <v>44</v>
      </c>
    </row>
    <row r="516" spans="1:3" x14ac:dyDescent="0.2">
      <c r="A516" s="14" t="s">
        <v>957</v>
      </c>
      <c r="B516" s="14" t="s">
        <v>361</v>
      </c>
      <c r="C516" s="14" t="s">
        <v>45</v>
      </c>
    </row>
    <row r="517" spans="1:3" x14ac:dyDescent="0.2">
      <c r="A517" s="14" t="s">
        <v>958</v>
      </c>
      <c r="B517" s="14" t="s">
        <v>361</v>
      </c>
      <c r="C517" s="14" t="s">
        <v>521</v>
      </c>
    </row>
    <row r="518" spans="1:3" x14ac:dyDescent="0.2">
      <c r="A518" s="14" t="s">
        <v>959</v>
      </c>
      <c r="B518" s="14" t="s">
        <v>361</v>
      </c>
      <c r="C518" s="14" t="s">
        <v>44</v>
      </c>
    </row>
    <row r="519" spans="1:3" x14ac:dyDescent="0.2">
      <c r="A519" s="14" t="s">
        <v>960</v>
      </c>
      <c r="B519" s="14" t="s">
        <v>362</v>
      </c>
      <c r="C519" s="14" t="s">
        <v>45</v>
      </c>
    </row>
    <row r="520" spans="1:3" x14ac:dyDescent="0.2">
      <c r="A520" s="14" t="s">
        <v>961</v>
      </c>
      <c r="B520" s="14" t="s">
        <v>362</v>
      </c>
      <c r="C520" s="14" t="s">
        <v>521</v>
      </c>
    </row>
    <row r="521" spans="1:3" x14ac:dyDescent="0.2">
      <c r="A521" s="14" t="s">
        <v>962</v>
      </c>
      <c r="B521" s="14" t="s">
        <v>362</v>
      </c>
      <c r="C521" s="14" t="s">
        <v>44</v>
      </c>
    </row>
    <row r="522" spans="1:3" x14ac:dyDescent="0.2">
      <c r="A522" s="14" t="s">
        <v>963</v>
      </c>
      <c r="B522" s="14" t="s">
        <v>363</v>
      </c>
      <c r="C522" s="14" t="s">
        <v>45</v>
      </c>
    </row>
    <row r="523" spans="1:3" x14ac:dyDescent="0.2">
      <c r="A523" s="14" t="s">
        <v>964</v>
      </c>
      <c r="B523" s="14" t="s">
        <v>363</v>
      </c>
      <c r="C523" s="14" t="s">
        <v>521</v>
      </c>
    </row>
    <row r="524" spans="1:3" x14ac:dyDescent="0.2">
      <c r="A524" s="14" t="s">
        <v>965</v>
      </c>
      <c r="B524" s="14" t="s">
        <v>363</v>
      </c>
      <c r="C524" s="14" t="s">
        <v>44</v>
      </c>
    </row>
    <row r="525" spans="1:3" x14ac:dyDescent="0.2">
      <c r="A525" s="14" t="s">
        <v>966</v>
      </c>
      <c r="B525" s="14" t="s">
        <v>364</v>
      </c>
      <c r="C525" s="14" t="s">
        <v>45</v>
      </c>
    </row>
    <row r="526" spans="1:3" x14ac:dyDescent="0.2">
      <c r="A526" s="14" t="s">
        <v>967</v>
      </c>
      <c r="B526" s="14" t="s">
        <v>364</v>
      </c>
      <c r="C526" s="14" t="s">
        <v>521</v>
      </c>
    </row>
    <row r="527" spans="1:3" x14ac:dyDescent="0.2">
      <c r="A527" s="14" t="s">
        <v>968</v>
      </c>
      <c r="B527" s="14" t="s">
        <v>364</v>
      </c>
      <c r="C527" s="14" t="s">
        <v>44</v>
      </c>
    </row>
    <row r="528" spans="1:3" x14ac:dyDescent="0.2">
      <c r="A528" s="14" t="s">
        <v>969</v>
      </c>
      <c r="B528" s="14" t="s">
        <v>365</v>
      </c>
      <c r="C528" s="14" t="s">
        <v>45</v>
      </c>
    </row>
    <row r="529" spans="1:3" x14ac:dyDescent="0.2">
      <c r="A529" s="14" t="s">
        <v>970</v>
      </c>
      <c r="B529" s="14" t="s">
        <v>365</v>
      </c>
      <c r="C529" s="14" t="s">
        <v>521</v>
      </c>
    </row>
    <row r="530" spans="1:3" x14ac:dyDescent="0.2">
      <c r="A530" s="14" t="s">
        <v>971</v>
      </c>
      <c r="B530" s="14" t="s">
        <v>365</v>
      </c>
      <c r="C530" s="14" t="s">
        <v>44</v>
      </c>
    </row>
    <row r="531" spans="1:3" x14ac:dyDescent="0.2">
      <c r="A531" s="14" t="s">
        <v>972</v>
      </c>
      <c r="B531" s="14" t="s">
        <v>366</v>
      </c>
      <c r="C531" s="14" t="s">
        <v>45</v>
      </c>
    </row>
    <row r="532" spans="1:3" x14ac:dyDescent="0.2">
      <c r="A532" s="14" t="s">
        <v>973</v>
      </c>
      <c r="B532" s="14" t="s">
        <v>366</v>
      </c>
      <c r="C532" s="14" t="s">
        <v>521</v>
      </c>
    </row>
    <row r="533" spans="1:3" x14ac:dyDescent="0.2">
      <c r="A533" s="14" t="s">
        <v>974</v>
      </c>
      <c r="B533" s="14" t="s">
        <v>366</v>
      </c>
      <c r="C533" s="14" t="s">
        <v>44</v>
      </c>
    </row>
    <row r="534" spans="1:3" x14ac:dyDescent="0.2">
      <c r="A534" s="14" t="s">
        <v>975</v>
      </c>
      <c r="B534" s="14" t="s">
        <v>367</v>
      </c>
      <c r="C534" s="14" t="s">
        <v>45</v>
      </c>
    </row>
    <row r="535" spans="1:3" x14ac:dyDescent="0.2">
      <c r="A535" s="14" t="s">
        <v>976</v>
      </c>
      <c r="B535" s="14" t="s">
        <v>367</v>
      </c>
      <c r="C535" s="14" t="s">
        <v>521</v>
      </c>
    </row>
    <row r="536" spans="1:3" x14ac:dyDescent="0.2">
      <c r="A536" s="14" t="s">
        <v>977</v>
      </c>
      <c r="B536" s="14" t="s">
        <v>367</v>
      </c>
      <c r="C536" s="14" t="s">
        <v>44</v>
      </c>
    </row>
    <row r="537" spans="1:3" x14ac:dyDescent="0.2">
      <c r="A537" s="14" t="s">
        <v>978</v>
      </c>
      <c r="B537" s="14" t="s">
        <v>368</v>
      </c>
      <c r="C537" s="14" t="s">
        <v>45</v>
      </c>
    </row>
    <row r="538" spans="1:3" x14ac:dyDescent="0.2">
      <c r="A538" s="14" t="s">
        <v>979</v>
      </c>
      <c r="B538" s="14" t="s">
        <v>368</v>
      </c>
      <c r="C538" s="14" t="s">
        <v>521</v>
      </c>
    </row>
    <row r="539" spans="1:3" x14ac:dyDescent="0.2">
      <c r="A539" s="14" t="s">
        <v>980</v>
      </c>
      <c r="B539" s="14" t="s">
        <v>368</v>
      </c>
      <c r="C539" s="14" t="s">
        <v>44</v>
      </c>
    </row>
    <row r="540" spans="1:3" x14ac:dyDescent="0.2">
      <c r="A540" s="14" t="s">
        <v>981</v>
      </c>
      <c r="B540" s="14" t="s">
        <v>369</v>
      </c>
      <c r="C540" s="14" t="s">
        <v>45</v>
      </c>
    </row>
    <row r="541" spans="1:3" x14ac:dyDescent="0.2">
      <c r="A541" s="14" t="s">
        <v>982</v>
      </c>
      <c r="B541" s="14" t="s">
        <v>369</v>
      </c>
      <c r="C541" s="14" t="s">
        <v>521</v>
      </c>
    </row>
    <row r="542" spans="1:3" x14ac:dyDescent="0.2">
      <c r="A542" s="14" t="s">
        <v>983</v>
      </c>
      <c r="B542" s="14" t="s">
        <v>369</v>
      </c>
      <c r="C542" s="14" t="s">
        <v>44</v>
      </c>
    </row>
    <row r="543" spans="1:3" x14ac:dyDescent="0.2">
      <c r="A543" s="14" t="s">
        <v>984</v>
      </c>
      <c r="B543" s="14" t="s">
        <v>370</v>
      </c>
      <c r="C543" s="14" t="s">
        <v>45</v>
      </c>
    </row>
    <row r="544" spans="1:3" x14ac:dyDescent="0.2">
      <c r="A544" s="14" t="s">
        <v>985</v>
      </c>
      <c r="B544" s="14" t="s">
        <v>370</v>
      </c>
      <c r="C544" s="14" t="s">
        <v>521</v>
      </c>
    </row>
    <row r="545" spans="1:3" x14ac:dyDescent="0.2">
      <c r="A545" s="14" t="s">
        <v>986</v>
      </c>
      <c r="B545" s="14" t="s">
        <v>370</v>
      </c>
      <c r="C545" s="14" t="s">
        <v>44</v>
      </c>
    </row>
    <row r="546" spans="1:3" x14ac:dyDescent="0.2">
      <c r="A546" s="14" t="s">
        <v>987</v>
      </c>
      <c r="B546" s="14" t="s">
        <v>371</v>
      </c>
      <c r="C546" s="14" t="s">
        <v>45</v>
      </c>
    </row>
    <row r="547" spans="1:3" x14ac:dyDescent="0.2">
      <c r="A547" s="14" t="s">
        <v>988</v>
      </c>
      <c r="B547" s="14" t="s">
        <v>371</v>
      </c>
      <c r="C547" s="14" t="s">
        <v>521</v>
      </c>
    </row>
    <row r="548" spans="1:3" x14ac:dyDescent="0.2">
      <c r="A548" s="14" t="s">
        <v>989</v>
      </c>
      <c r="B548" s="14" t="s">
        <v>371</v>
      </c>
      <c r="C548" s="14" t="s">
        <v>44</v>
      </c>
    </row>
    <row r="549" spans="1:3" x14ac:dyDescent="0.2">
      <c r="A549" s="14" t="s">
        <v>990</v>
      </c>
      <c r="B549" s="14" t="s">
        <v>372</v>
      </c>
      <c r="C549" s="14" t="s">
        <v>45</v>
      </c>
    </row>
    <row r="550" spans="1:3" x14ac:dyDescent="0.2">
      <c r="A550" s="14" t="s">
        <v>991</v>
      </c>
      <c r="B550" s="14" t="s">
        <v>372</v>
      </c>
      <c r="C550" s="14" t="s">
        <v>521</v>
      </c>
    </row>
    <row r="551" spans="1:3" x14ac:dyDescent="0.2">
      <c r="A551" s="14" t="s">
        <v>992</v>
      </c>
      <c r="B551" s="14" t="s">
        <v>372</v>
      </c>
      <c r="C551" s="14" t="s">
        <v>44</v>
      </c>
    </row>
    <row r="552" spans="1:3" x14ac:dyDescent="0.2">
      <c r="A552" s="14" t="s">
        <v>993</v>
      </c>
      <c r="B552" s="14" t="s">
        <v>373</v>
      </c>
      <c r="C552" s="14" t="s">
        <v>45</v>
      </c>
    </row>
    <row r="553" spans="1:3" x14ac:dyDescent="0.2">
      <c r="A553" s="14" t="s">
        <v>994</v>
      </c>
      <c r="B553" s="14" t="s">
        <v>373</v>
      </c>
      <c r="C553" s="14" t="s">
        <v>521</v>
      </c>
    </row>
    <row r="554" spans="1:3" x14ac:dyDescent="0.2">
      <c r="A554" s="14" t="s">
        <v>995</v>
      </c>
      <c r="B554" s="14" t="s">
        <v>373</v>
      </c>
      <c r="C554" s="14" t="s">
        <v>44</v>
      </c>
    </row>
    <row r="555" spans="1:3" x14ac:dyDescent="0.2">
      <c r="A555" s="14" t="s">
        <v>996</v>
      </c>
      <c r="B555" s="14" t="s">
        <v>374</v>
      </c>
      <c r="C555" s="14" t="s">
        <v>45</v>
      </c>
    </row>
    <row r="556" spans="1:3" x14ac:dyDescent="0.2">
      <c r="A556" s="14" t="s">
        <v>997</v>
      </c>
      <c r="B556" s="14" t="s">
        <v>374</v>
      </c>
      <c r="C556" s="14" t="s">
        <v>521</v>
      </c>
    </row>
    <row r="557" spans="1:3" x14ac:dyDescent="0.2">
      <c r="A557" s="14" t="s">
        <v>998</v>
      </c>
      <c r="B557" s="14" t="s">
        <v>374</v>
      </c>
      <c r="C557" s="14" t="s">
        <v>44</v>
      </c>
    </row>
    <row r="558" spans="1:3" x14ac:dyDescent="0.2">
      <c r="A558" s="14" t="s">
        <v>999</v>
      </c>
      <c r="B558" s="14" t="s">
        <v>375</v>
      </c>
      <c r="C558" s="14" t="s">
        <v>45</v>
      </c>
    </row>
    <row r="559" spans="1:3" x14ac:dyDescent="0.2">
      <c r="A559" s="14" t="s">
        <v>1000</v>
      </c>
      <c r="B559" s="14" t="s">
        <v>375</v>
      </c>
      <c r="C559" s="14" t="s">
        <v>521</v>
      </c>
    </row>
    <row r="560" spans="1:3" x14ac:dyDescent="0.2">
      <c r="A560" s="14" t="s">
        <v>1001</v>
      </c>
      <c r="B560" s="14" t="s">
        <v>375</v>
      </c>
      <c r="C560" s="14" t="s">
        <v>44</v>
      </c>
    </row>
    <row r="561" spans="1:3" x14ac:dyDescent="0.2">
      <c r="A561" s="14" t="s">
        <v>1002</v>
      </c>
      <c r="B561" s="14" t="s">
        <v>376</v>
      </c>
      <c r="C561" s="14" t="s">
        <v>45</v>
      </c>
    </row>
    <row r="562" spans="1:3" x14ac:dyDescent="0.2">
      <c r="A562" s="14" t="s">
        <v>1003</v>
      </c>
      <c r="B562" s="14" t="s">
        <v>376</v>
      </c>
      <c r="C562" s="14" t="s">
        <v>521</v>
      </c>
    </row>
    <row r="563" spans="1:3" x14ac:dyDescent="0.2">
      <c r="A563" s="14" t="s">
        <v>1004</v>
      </c>
      <c r="B563" s="14" t="s">
        <v>376</v>
      </c>
      <c r="C563" s="14" t="s">
        <v>44</v>
      </c>
    </row>
    <row r="564" spans="1:3" x14ac:dyDescent="0.2">
      <c r="A564" s="14" t="s">
        <v>1005</v>
      </c>
      <c r="B564" s="14" t="s">
        <v>377</v>
      </c>
      <c r="C564" s="14" t="s">
        <v>45</v>
      </c>
    </row>
    <row r="565" spans="1:3" x14ac:dyDescent="0.2">
      <c r="A565" s="14" t="s">
        <v>1006</v>
      </c>
      <c r="B565" s="14" t="s">
        <v>377</v>
      </c>
      <c r="C565" s="14" t="s">
        <v>521</v>
      </c>
    </row>
    <row r="566" spans="1:3" x14ac:dyDescent="0.2">
      <c r="A566" s="14" t="s">
        <v>1007</v>
      </c>
      <c r="B566" s="14" t="s">
        <v>377</v>
      </c>
      <c r="C566" s="14" t="s">
        <v>44</v>
      </c>
    </row>
    <row r="567" spans="1:3" x14ac:dyDescent="0.2">
      <c r="A567" s="14" t="s">
        <v>1008</v>
      </c>
      <c r="B567" s="14" t="s">
        <v>378</v>
      </c>
      <c r="C567" s="14" t="s">
        <v>45</v>
      </c>
    </row>
    <row r="568" spans="1:3" x14ac:dyDescent="0.2">
      <c r="A568" s="14" t="s">
        <v>1009</v>
      </c>
      <c r="B568" s="14" t="s">
        <v>378</v>
      </c>
      <c r="C568" s="14" t="s">
        <v>521</v>
      </c>
    </row>
    <row r="569" spans="1:3" x14ac:dyDescent="0.2">
      <c r="A569" s="14" t="s">
        <v>1010</v>
      </c>
      <c r="B569" s="14" t="s">
        <v>378</v>
      </c>
      <c r="C569" s="14" t="s">
        <v>44</v>
      </c>
    </row>
    <row r="570" spans="1:3" x14ac:dyDescent="0.2">
      <c r="A570" s="14" t="s">
        <v>1011</v>
      </c>
      <c r="B570" s="14" t="s">
        <v>379</v>
      </c>
      <c r="C570" s="14" t="s">
        <v>45</v>
      </c>
    </row>
    <row r="571" spans="1:3" x14ac:dyDescent="0.2">
      <c r="A571" s="14" t="s">
        <v>1012</v>
      </c>
      <c r="B571" s="14" t="s">
        <v>379</v>
      </c>
      <c r="C571" s="14" t="s">
        <v>521</v>
      </c>
    </row>
    <row r="572" spans="1:3" x14ac:dyDescent="0.2">
      <c r="A572" s="14" t="s">
        <v>1013</v>
      </c>
      <c r="B572" s="14" t="s">
        <v>379</v>
      </c>
      <c r="C572" s="14" t="s">
        <v>44</v>
      </c>
    </row>
    <row r="573" spans="1:3" x14ac:dyDescent="0.2">
      <c r="A573" s="14" t="s">
        <v>1014</v>
      </c>
      <c r="B573" s="14" t="s">
        <v>380</v>
      </c>
      <c r="C573" s="14" t="s">
        <v>45</v>
      </c>
    </row>
    <row r="574" spans="1:3" x14ac:dyDescent="0.2">
      <c r="A574" s="14" t="s">
        <v>1015</v>
      </c>
      <c r="B574" s="14" t="s">
        <v>380</v>
      </c>
      <c r="C574" s="14" t="s">
        <v>521</v>
      </c>
    </row>
    <row r="575" spans="1:3" x14ac:dyDescent="0.2">
      <c r="A575" s="14" t="s">
        <v>1016</v>
      </c>
      <c r="B575" s="14" t="s">
        <v>380</v>
      </c>
      <c r="C575" s="14" t="s">
        <v>44</v>
      </c>
    </row>
    <row r="576" spans="1:3" x14ac:dyDescent="0.2">
      <c r="A576" s="14" t="s">
        <v>1017</v>
      </c>
      <c r="B576" s="14" t="s">
        <v>381</v>
      </c>
      <c r="C576" s="14" t="s">
        <v>45</v>
      </c>
    </row>
    <row r="577" spans="1:3" x14ac:dyDescent="0.2">
      <c r="A577" s="14" t="s">
        <v>1018</v>
      </c>
      <c r="B577" s="14" t="s">
        <v>381</v>
      </c>
      <c r="C577" s="14" t="s">
        <v>521</v>
      </c>
    </row>
    <row r="578" spans="1:3" x14ac:dyDescent="0.2">
      <c r="A578" s="14" t="s">
        <v>1019</v>
      </c>
      <c r="B578" s="14" t="s">
        <v>381</v>
      </c>
      <c r="C578" s="14" t="s">
        <v>44</v>
      </c>
    </row>
    <row r="579" spans="1:3" x14ac:dyDescent="0.2">
      <c r="A579" s="14" t="s">
        <v>1020</v>
      </c>
      <c r="B579" s="14" t="s">
        <v>382</v>
      </c>
      <c r="C579" s="14" t="s">
        <v>45</v>
      </c>
    </row>
    <row r="580" spans="1:3" x14ac:dyDescent="0.2">
      <c r="A580" s="14" t="s">
        <v>1021</v>
      </c>
      <c r="B580" s="14" t="s">
        <v>382</v>
      </c>
      <c r="C580" s="14" t="s">
        <v>521</v>
      </c>
    </row>
    <row r="581" spans="1:3" x14ac:dyDescent="0.2">
      <c r="A581" s="14" t="s">
        <v>1022</v>
      </c>
      <c r="B581" s="14" t="s">
        <v>382</v>
      </c>
      <c r="C581" s="14" t="s">
        <v>44</v>
      </c>
    </row>
    <row r="582" spans="1:3" x14ac:dyDescent="0.2">
      <c r="A582" s="14" t="s">
        <v>1023</v>
      </c>
      <c r="B582" s="14" t="s">
        <v>383</v>
      </c>
      <c r="C582" s="14" t="s">
        <v>45</v>
      </c>
    </row>
    <row r="583" spans="1:3" x14ac:dyDescent="0.2">
      <c r="A583" s="14" t="s">
        <v>1024</v>
      </c>
      <c r="B583" s="14" t="s">
        <v>383</v>
      </c>
      <c r="C583" s="14" t="s">
        <v>521</v>
      </c>
    </row>
    <row r="584" spans="1:3" x14ac:dyDescent="0.2">
      <c r="A584" s="14" t="s">
        <v>1025</v>
      </c>
      <c r="B584" s="14" t="s">
        <v>383</v>
      </c>
      <c r="C584" s="14" t="s">
        <v>44</v>
      </c>
    </row>
    <row r="585" spans="1:3" x14ac:dyDescent="0.2">
      <c r="A585" s="14" t="s">
        <v>1026</v>
      </c>
      <c r="B585" s="14" t="s">
        <v>384</v>
      </c>
      <c r="C585" s="14" t="s">
        <v>45</v>
      </c>
    </row>
    <row r="586" spans="1:3" x14ac:dyDescent="0.2">
      <c r="A586" s="14" t="s">
        <v>1027</v>
      </c>
      <c r="B586" s="14" t="s">
        <v>384</v>
      </c>
      <c r="C586" s="14" t="s">
        <v>521</v>
      </c>
    </row>
    <row r="587" spans="1:3" x14ac:dyDescent="0.2">
      <c r="A587" s="14" t="s">
        <v>1028</v>
      </c>
      <c r="B587" s="14" t="s">
        <v>384</v>
      </c>
      <c r="C587" s="14" t="s">
        <v>44</v>
      </c>
    </row>
    <row r="588" spans="1:3" x14ac:dyDescent="0.2">
      <c r="A588" s="14" t="s">
        <v>1029</v>
      </c>
      <c r="B588" s="14" t="s">
        <v>385</v>
      </c>
      <c r="C588" s="14" t="s">
        <v>45</v>
      </c>
    </row>
    <row r="589" spans="1:3" x14ac:dyDescent="0.2">
      <c r="A589" s="14" t="s">
        <v>1030</v>
      </c>
      <c r="B589" s="14" t="s">
        <v>385</v>
      </c>
      <c r="C589" s="14" t="s">
        <v>521</v>
      </c>
    </row>
    <row r="590" spans="1:3" x14ac:dyDescent="0.2">
      <c r="A590" s="14" t="s">
        <v>1031</v>
      </c>
      <c r="B590" s="14" t="s">
        <v>385</v>
      </c>
      <c r="C590" s="14" t="s">
        <v>44</v>
      </c>
    </row>
    <row r="591" spans="1:3" x14ac:dyDescent="0.2">
      <c r="A591" s="14" t="s">
        <v>1032</v>
      </c>
      <c r="B591" s="14" t="s">
        <v>386</v>
      </c>
      <c r="C591" s="14" t="s">
        <v>45</v>
      </c>
    </row>
    <row r="592" spans="1:3" x14ac:dyDescent="0.2">
      <c r="A592" s="14" t="s">
        <v>1033</v>
      </c>
      <c r="B592" s="14" t="s">
        <v>386</v>
      </c>
      <c r="C592" s="14" t="s">
        <v>521</v>
      </c>
    </row>
    <row r="593" spans="1:3" x14ac:dyDescent="0.2">
      <c r="A593" s="14" t="s">
        <v>1034</v>
      </c>
      <c r="B593" s="14" t="s">
        <v>386</v>
      </c>
      <c r="C593" s="14" t="s">
        <v>44</v>
      </c>
    </row>
    <row r="594" spans="1:3" x14ac:dyDescent="0.2">
      <c r="A594" s="14" t="s">
        <v>1035</v>
      </c>
      <c r="B594" s="14" t="s">
        <v>387</v>
      </c>
      <c r="C594" s="14" t="s">
        <v>45</v>
      </c>
    </row>
    <row r="595" spans="1:3" x14ac:dyDescent="0.2">
      <c r="A595" s="14" t="s">
        <v>1036</v>
      </c>
      <c r="B595" s="14" t="s">
        <v>387</v>
      </c>
      <c r="C595" s="14" t="s">
        <v>521</v>
      </c>
    </row>
    <row r="596" spans="1:3" x14ac:dyDescent="0.2">
      <c r="A596" s="14" t="s">
        <v>1037</v>
      </c>
      <c r="B596" s="14" t="s">
        <v>387</v>
      </c>
      <c r="C596" s="14" t="s">
        <v>44</v>
      </c>
    </row>
    <row r="597" spans="1:3" x14ac:dyDescent="0.2">
      <c r="A597" s="14" t="s">
        <v>1038</v>
      </c>
      <c r="B597" s="14" t="s">
        <v>388</v>
      </c>
      <c r="C597" s="14" t="s">
        <v>45</v>
      </c>
    </row>
    <row r="598" spans="1:3" x14ac:dyDescent="0.2">
      <c r="A598" s="14" t="s">
        <v>1039</v>
      </c>
      <c r="B598" s="14" t="s">
        <v>388</v>
      </c>
      <c r="C598" s="14" t="s">
        <v>521</v>
      </c>
    </row>
    <row r="599" spans="1:3" x14ac:dyDescent="0.2">
      <c r="A599" s="14" t="s">
        <v>1040</v>
      </c>
      <c r="B599" s="14" t="s">
        <v>388</v>
      </c>
      <c r="C599" s="14" t="s">
        <v>44</v>
      </c>
    </row>
    <row r="600" spans="1:3" x14ac:dyDescent="0.2">
      <c r="A600" s="14" t="s">
        <v>1041</v>
      </c>
      <c r="B600" s="14" t="s">
        <v>389</v>
      </c>
      <c r="C600" s="14" t="s">
        <v>45</v>
      </c>
    </row>
    <row r="601" spans="1:3" x14ac:dyDescent="0.2">
      <c r="A601" s="14" t="s">
        <v>1042</v>
      </c>
      <c r="B601" s="14" t="s">
        <v>389</v>
      </c>
      <c r="C601" s="14" t="s">
        <v>521</v>
      </c>
    </row>
    <row r="602" spans="1:3" x14ac:dyDescent="0.2">
      <c r="A602" s="14" t="s">
        <v>1043</v>
      </c>
      <c r="B602" s="14" t="s">
        <v>389</v>
      </c>
      <c r="C602" s="14" t="s">
        <v>44</v>
      </c>
    </row>
    <row r="603" spans="1:3" x14ac:dyDescent="0.2">
      <c r="A603" s="14" t="s">
        <v>1044</v>
      </c>
      <c r="B603" s="14" t="s">
        <v>390</v>
      </c>
      <c r="C603" s="14" t="s">
        <v>45</v>
      </c>
    </row>
    <row r="604" spans="1:3" x14ac:dyDescent="0.2">
      <c r="A604" s="14" t="s">
        <v>1045</v>
      </c>
      <c r="B604" s="14" t="s">
        <v>390</v>
      </c>
      <c r="C604" s="14" t="s">
        <v>521</v>
      </c>
    </row>
    <row r="605" spans="1:3" x14ac:dyDescent="0.2">
      <c r="A605" s="14" t="s">
        <v>1046</v>
      </c>
      <c r="B605" s="14" t="s">
        <v>390</v>
      </c>
      <c r="C605" s="14" t="s">
        <v>44</v>
      </c>
    </row>
    <row r="606" spans="1:3" x14ac:dyDescent="0.2">
      <c r="A606" s="14" t="s">
        <v>1047</v>
      </c>
      <c r="B606" s="14" t="s">
        <v>391</v>
      </c>
      <c r="C606" s="14" t="s">
        <v>45</v>
      </c>
    </row>
    <row r="607" spans="1:3" x14ac:dyDescent="0.2">
      <c r="A607" s="14" t="s">
        <v>1048</v>
      </c>
      <c r="B607" s="14" t="s">
        <v>391</v>
      </c>
      <c r="C607" s="14" t="s">
        <v>521</v>
      </c>
    </row>
    <row r="608" spans="1:3" x14ac:dyDescent="0.2">
      <c r="A608" s="14" t="s">
        <v>1049</v>
      </c>
      <c r="B608" s="14" t="s">
        <v>391</v>
      </c>
      <c r="C608" s="14" t="s">
        <v>44</v>
      </c>
    </row>
    <row r="609" spans="1:3" x14ac:dyDescent="0.2">
      <c r="A609" s="14" t="s">
        <v>1050</v>
      </c>
      <c r="B609" s="14" t="s">
        <v>392</v>
      </c>
      <c r="C609" s="14" t="s">
        <v>45</v>
      </c>
    </row>
    <row r="610" spans="1:3" x14ac:dyDescent="0.2">
      <c r="A610" s="14" t="s">
        <v>1051</v>
      </c>
      <c r="B610" s="14" t="s">
        <v>392</v>
      </c>
      <c r="C610" s="14" t="s">
        <v>521</v>
      </c>
    </row>
    <row r="611" spans="1:3" x14ac:dyDescent="0.2">
      <c r="A611" s="14" t="s">
        <v>1052</v>
      </c>
      <c r="B611" s="14" t="s">
        <v>392</v>
      </c>
      <c r="C611" s="14" t="s">
        <v>44</v>
      </c>
    </row>
    <row r="612" spans="1:3" x14ac:dyDescent="0.2">
      <c r="A612" s="14" t="s">
        <v>1053</v>
      </c>
      <c r="B612" s="14" t="s">
        <v>393</v>
      </c>
      <c r="C612" s="14" t="s">
        <v>45</v>
      </c>
    </row>
    <row r="613" spans="1:3" x14ac:dyDescent="0.2">
      <c r="A613" s="14" t="s">
        <v>1054</v>
      </c>
      <c r="B613" s="14" t="s">
        <v>393</v>
      </c>
      <c r="C613" s="14" t="s">
        <v>521</v>
      </c>
    </row>
    <row r="614" spans="1:3" x14ac:dyDescent="0.2">
      <c r="A614" s="14" t="s">
        <v>1055</v>
      </c>
      <c r="B614" s="14" t="s">
        <v>393</v>
      </c>
      <c r="C614" s="14" t="s">
        <v>44</v>
      </c>
    </row>
    <row r="615" spans="1:3" x14ac:dyDescent="0.2">
      <c r="A615" s="14" t="s">
        <v>1056</v>
      </c>
      <c r="B615" s="14" t="s">
        <v>394</v>
      </c>
      <c r="C615" s="14" t="s">
        <v>45</v>
      </c>
    </row>
    <row r="616" spans="1:3" x14ac:dyDescent="0.2">
      <c r="A616" s="14" t="s">
        <v>1057</v>
      </c>
      <c r="B616" s="14" t="s">
        <v>394</v>
      </c>
      <c r="C616" s="14" t="s">
        <v>521</v>
      </c>
    </row>
    <row r="617" spans="1:3" x14ac:dyDescent="0.2">
      <c r="A617" s="14" t="s">
        <v>1058</v>
      </c>
      <c r="B617" s="14" t="s">
        <v>394</v>
      </c>
      <c r="C617" s="14" t="s">
        <v>44</v>
      </c>
    </row>
    <row r="618" spans="1:3" x14ac:dyDescent="0.2">
      <c r="A618" s="14" t="s">
        <v>1059</v>
      </c>
      <c r="B618" s="14" t="s">
        <v>395</v>
      </c>
      <c r="C618" s="14" t="s">
        <v>45</v>
      </c>
    </row>
    <row r="619" spans="1:3" x14ac:dyDescent="0.2">
      <c r="A619" s="14" t="s">
        <v>1060</v>
      </c>
      <c r="B619" s="14" t="s">
        <v>395</v>
      </c>
      <c r="C619" s="14" t="s">
        <v>521</v>
      </c>
    </row>
    <row r="620" spans="1:3" x14ac:dyDescent="0.2">
      <c r="A620" s="14" t="s">
        <v>1061</v>
      </c>
      <c r="B620" s="14" t="s">
        <v>395</v>
      </c>
      <c r="C620" s="14" t="s">
        <v>44</v>
      </c>
    </row>
    <row r="621" spans="1:3" x14ac:dyDescent="0.2">
      <c r="A621" s="14" t="s">
        <v>1062</v>
      </c>
      <c r="B621" s="14" t="s">
        <v>396</v>
      </c>
      <c r="C621" s="14" t="s">
        <v>45</v>
      </c>
    </row>
    <row r="622" spans="1:3" x14ac:dyDescent="0.2">
      <c r="A622" s="14" t="s">
        <v>1063</v>
      </c>
      <c r="B622" s="14" t="s">
        <v>396</v>
      </c>
      <c r="C622" s="14" t="s">
        <v>521</v>
      </c>
    </row>
    <row r="623" spans="1:3" x14ac:dyDescent="0.2">
      <c r="A623" s="14" t="s">
        <v>1064</v>
      </c>
      <c r="B623" s="14" t="s">
        <v>396</v>
      </c>
      <c r="C623" s="14" t="s">
        <v>44</v>
      </c>
    </row>
    <row r="624" spans="1:3" x14ac:dyDescent="0.2">
      <c r="A624" s="14" t="s">
        <v>1065</v>
      </c>
      <c r="B624" s="14" t="s">
        <v>397</v>
      </c>
      <c r="C624" s="14" t="s">
        <v>45</v>
      </c>
    </row>
    <row r="625" spans="1:3" x14ac:dyDescent="0.2">
      <c r="A625" s="14" t="s">
        <v>1066</v>
      </c>
      <c r="B625" s="14" t="s">
        <v>397</v>
      </c>
      <c r="C625" s="14" t="s">
        <v>521</v>
      </c>
    </row>
    <row r="626" spans="1:3" x14ac:dyDescent="0.2">
      <c r="A626" s="14" t="s">
        <v>1067</v>
      </c>
      <c r="B626" s="14" t="s">
        <v>397</v>
      </c>
      <c r="C626" s="14" t="s">
        <v>44</v>
      </c>
    </row>
    <row r="627" spans="1:3" x14ac:dyDescent="0.2">
      <c r="A627" s="14" t="s">
        <v>1068</v>
      </c>
      <c r="B627" s="14" t="s">
        <v>398</v>
      </c>
      <c r="C627" s="14" t="s">
        <v>45</v>
      </c>
    </row>
    <row r="628" spans="1:3" x14ac:dyDescent="0.2">
      <c r="A628" s="14" t="s">
        <v>1069</v>
      </c>
      <c r="B628" s="14" t="s">
        <v>398</v>
      </c>
      <c r="C628" s="14" t="s">
        <v>521</v>
      </c>
    </row>
    <row r="629" spans="1:3" x14ac:dyDescent="0.2">
      <c r="A629" s="14" t="s">
        <v>1070</v>
      </c>
      <c r="B629" s="14" t="s">
        <v>398</v>
      </c>
      <c r="C629" s="14" t="s">
        <v>44</v>
      </c>
    </row>
    <row r="630" spans="1:3" x14ac:dyDescent="0.2">
      <c r="A630" s="14" t="s">
        <v>1071</v>
      </c>
      <c r="B630" s="14" t="s">
        <v>399</v>
      </c>
      <c r="C630" s="14" t="s">
        <v>45</v>
      </c>
    </row>
    <row r="631" spans="1:3" x14ac:dyDescent="0.2">
      <c r="A631" s="14" t="s">
        <v>1072</v>
      </c>
      <c r="B631" s="14" t="s">
        <v>399</v>
      </c>
      <c r="C631" s="14" t="s">
        <v>521</v>
      </c>
    </row>
    <row r="632" spans="1:3" x14ac:dyDescent="0.2">
      <c r="A632" s="14" t="s">
        <v>1073</v>
      </c>
      <c r="B632" s="14" t="s">
        <v>399</v>
      </c>
      <c r="C632" s="14" t="s">
        <v>44</v>
      </c>
    </row>
    <row r="633" spans="1:3" x14ac:dyDescent="0.2">
      <c r="A633" s="14" t="s">
        <v>1074</v>
      </c>
      <c r="B633" s="14" t="s">
        <v>400</v>
      </c>
      <c r="C633" s="14" t="s">
        <v>45</v>
      </c>
    </row>
    <row r="634" spans="1:3" x14ac:dyDescent="0.2">
      <c r="A634" s="14" t="s">
        <v>1075</v>
      </c>
      <c r="B634" s="14" t="s">
        <v>400</v>
      </c>
      <c r="C634" s="14" t="s">
        <v>521</v>
      </c>
    </row>
    <row r="635" spans="1:3" x14ac:dyDescent="0.2">
      <c r="A635" s="14" t="s">
        <v>1076</v>
      </c>
      <c r="B635" s="14" t="s">
        <v>400</v>
      </c>
      <c r="C635" s="14" t="s">
        <v>44</v>
      </c>
    </row>
    <row r="636" spans="1:3" x14ac:dyDescent="0.2">
      <c r="A636" s="14" t="s">
        <v>1077</v>
      </c>
      <c r="B636" s="14" t="s">
        <v>401</v>
      </c>
      <c r="C636" s="14" t="s">
        <v>45</v>
      </c>
    </row>
    <row r="637" spans="1:3" x14ac:dyDescent="0.2">
      <c r="A637" s="14" t="s">
        <v>1078</v>
      </c>
      <c r="B637" s="14" t="s">
        <v>401</v>
      </c>
      <c r="C637" s="14" t="s">
        <v>521</v>
      </c>
    </row>
    <row r="638" spans="1:3" x14ac:dyDescent="0.2">
      <c r="A638" s="14" t="s">
        <v>1079</v>
      </c>
      <c r="B638" s="14" t="s">
        <v>401</v>
      </c>
      <c r="C638" s="14" t="s">
        <v>44</v>
      </c>
    </row>
    <row r="639" spans="1:3" x14ac:dyDescent="0.2">
      <c r="A639" s="14" t="s">
        <v>1080</v>
      </c>
      <c r="B639" s="14" t="s">
        <v>402</v>
      </c>
      <c r="C639" s="14" t="s">
        <v>45</v>
      </c>
    </row>
    <row r="640" spans="1:3" x14ac:dyDescent="0.2">
      <c r="A640" s="14" t="s">
        <v>1081</v>
      </c>
      <c r="B640" s="14" t="s">
        <v>402</v>
      </c>
      <c r="C640" s="14" t="s">
        <v>521</v>
      </c>
    </row>
    <row r="641" spans="1:3" x14ac:dyDescent="0.2">
      <c r="A641" s="14" t="s">
        <v>1082</v>
      </c>
      <c r="B641" s="14" t="s">
        <v>402</v>
      </c>
      <c r="C641" s="14" t="s">
        <v>44</v>
      </c>
    </row>
    <row r="642" spans="1:3" x14ac:dyDescent="0.2">
      <c r="A642" s="14" t="s">
        <v>1083</v>
      </c>
      <c r="B642" s="14" t="s">
        <v>403</v>
      </c>
      <c r="C642" s="14" t="s">
        <v>45</v>
      </c>
    </row>
    <row r="643" spans="1:3" x14ac:dyDescent="0.2">
      <c r="A643" s="14" t="s">
        <v>1084</v>
      </c>
      <c r="B643" s="14" t="s">
        <v>403</v>
      </c>
      <c r="C643" s="14" t="s">
        <v>521</v>
      </c>
    </row>
    <row r="644" spans="1:3" x14ac:dyDescent="0.2">
      <c r="A644" s="14" t="s">
        <v>1085</v>
      </c>
      <c r="B644" s="14" t="s">
        <v>403</v>
      </c>
      <c r="C644" s="14" t="s">
        <v>44</v>
      </c>
    </row>
    <row r="645" spans="1:3" x14ac:dyDescent="0.2">
      <c r="A645" s="14" t="s">
        <v>1086</v>
      </c>
      <c r="B645" s="14" t="s">
        <v>404</v>
      </c>
      <c r="C645" s="14" t="s">
        <v>45</v>
      </c>
    </row>
    <row r="646" spans="1:3" x14ac:dyDescent="0.2">
      <c r="A646" s="14" t="s">
        <v>1087</v>
      </c>
      <c r="B646" s="14" t="s">
        <v>404</v>
      </c>
      <c r="C646" s="14" t="s">
        <v>521</v>
      </c>
    </row>
    <row r="647" spans="1:3" x14ac:dyDescent="0.2">
      <c r="A647" s="14" t="s">
        <v>1088</v>
      </c>
      <c r="B647" s="14" t="s">
        <v>404</v>
      </c>
      <c r="C647" s="14" t="s">
        <v>44</v>
      </c>
    </row>
    <row r="648" spans="1:3" x14ac:dyDescent="0.2">
      <c r="A648" s="14" t="s">
        <v>1089</v>
      </c>
      <c r="B648" s="14" t="s">
        <v>405</v>
      </c>
      <c r="C648" s="14" t="s">
        <v>45</v>
      </c>
    </row>
    <row r="649" spans="1:3" x14ac:dyDescent="0.2">
      <c r="A649" s="14" t="s">
        <v>1090</v>
      </c>
      <c r="B649" s="14" t="s">
        <v>405</v>
      </c>
      <c r="C649" s="14" t="s">
        <v>521</v>
      </c>
    </row>
    <row r="650" spans="1:3" x14ac:dyDescent="0.2">
      <c r="A650" s="14" t="s">
        <v>1091</v>
      </c>
      <c r="B650" s="14" t="s">
        <v>405</v>
      </c>
      <c r="C650" s="14" t="s">
        <v>44</v>
      </c>
    </row>
    <row r="651" spans="1:3" x14ac:dyDescent="0.2">
      <c r="A651" s="14" t="s">
        <v>1092</v>
      </c>
      <c r="B651" s="14" t="s">
        <v>406</v>
      </c>
      <c r="C651" s="14" t="s">
        <v>45</v>
      </c>
    </row>
    <row r="652" spans="1:3" x14ac:dyDescent="0.2">
      <c r="A652" s="14" t="s">
        <v>1093</v>
      </c>
      <c r="B652" s="14" t="s">
        <v>406</v>
      </c>
      <c r="C652" s="14" t="s">
        <v>521</v>
      </c>
    </row>
    <row r="653" spans="1:3" x14ac:dyDescent="0.2">
      <c r="A653" s="14" t="s">
        <v>1094</v>
      </c>
      <c r="B653" s="14" t="s">
        <v>406</v>
      </c>
      <c r="C653" s="14" t="s">
        <v>44</v>
      </c>
    </row>
    <row r="654" spans="1:3" x14ac:dyDescent="0.2">
      <c r="A654" s="14" t="s">
        <v>1095</v>
      </c>
      <c r="B654" s="14" t="s">
        <v>407</v>
      </c>
      <c r="C654" s="14" t="s">
        <v>45</v>
      </c>
    </row>
    <row r="655" spans="1:3" x14ac:dyDescent="0.2">
      <c r="A655" s="14" t="s">
        <v>1096</v>
      </c>
      <c r="B655" s="14" t="s">
        <v>407</v>
      </c>
      <c r="C655" s="14" t="s">
        <v>521</v>
      </c>
    </row>
    <row r="656" spans="1:3" x14ac:dyDescent="0.2">
      <c r="A656" s="14" t="s">
        <v>1097</v>
      </c>
      <c r="B656" s="14" t="s">
        <v>407</v>
      </c>
      <c r="C656" s="14" t="s">
        <v>44</v>
      </c>
    </row>
    <row r="657" spans="1:3" x14ac:dyDescent="0.2">
      <c r="A657" s="14" t="s">
        <v>1098</v>
      </c>
      <c r="B657" s="14" t="s">
        <v>408</v>
      </c>
      <c r="C657" s="14" t="s">
        <v>45</v>
      </c>
    </row>
    <row r="658" spans="1:3" x14ac:dyDescent="0.2">
      <c r="A658" s="14" t="s">
        <v>1099</v>
      </c>
      <c r="B658" s="14" t="s">
        <v>408</v>
      </c>
      <c r="C658" s="14" t="s">
        <v>521</v>
      </c>
    </row>
    <row r="659" spans="1:3" x14ac:dyDescent="0.2">
      <c r="A659" s="14" t="s">
        <v>1100</v>
      </c>
      <c r="B659" s="14" t="s">
        <v>408</v>
      </c>
      <c r="C659" s="14" t="s">
        <v>44</v>
      </c>
    </row>
    <row r="660" spans="1:3" x14ac:dyDescent="0.2">
      <c r="A660" s="14" t="s">
        <v>1101</v>
      </c>
      <c r="B660" s="14" t="s">
        <v>409</v>
      </c>
      <c r="C660" s="14" t="s">
        <v>45</v>
      </c>
    </row>
    <row r="661" spans="1:3" x14ac:dyDescent="0.2">
      <c r="A661" s="14" t="s">
        <v>1102</v>
      </c>
      <c r="B661" s="14" t="s">
        <v>409</v>
      </c>
      <c r="C661" s="14" t="s">
        <v>521</v>
      </c>
    </row>
    <row r="662" spans="1:3" x14ac:dyDescent="0.2">
      <c r="A662" s="14" t="s">
        <v>1103</v>
      </c>
      <c r="B662" s="14" t="s">
        <v>409</v>
      </c>
      <c r="C662" s="14" t="s">
        <v>44</v>
      </c>
    </row>
    <row r="663" spans="1:3" x14ac:dyDescent="0.2">
      <c r="A663" s="14" t="s">
        <v>1104</v>
      </c>
      <c r="B663" s="14" t="s">
        <v>410</v>
      </c>
      <c r="C663" s="14" t="s">
        <v>45</v>
      </c>
    </row>
    <row r="664" spans="1:3" x14ac:dyDescent="0.2">
      <c r="A664" s="14" t="s">
        <v>1105</v>
      </c>
      <c r="B664" s="14" t="s">
        <v>410</v>
      </c>
      <c r="C664" s="14" t="s">
        <v>521</v>
      </c>
    </row>
    <row r="665" spans="1:3" x14ac:dyDescent="0.2">
      <c r="A665" s="14" t="s">
        <v>1106</v>
      </c>
      <c r="B665" s="14" t="s">
        <v>410</v>
      </c>
      <c r="C665" s="14" t="s">
        <v>44</v>
      </c>
    </row>
    <row r="666" spans="1:3" x14ac:dyDescent="0.2">
      <c r="A666" s="14" t="s">
        <v>1107</v>
      </c>
      <c r="B666" s="14" t="s">
        <v>411</v>
      </c>
      <c r="C666" s="14" t="s">
        <v>45</v>
      </c>
    </row>
    <row r="667" spans="1:3" x14ac:dyDescent="0.2">
      <c r="A667" s="14" t="s">
        <v>1108</v>
      </c>
      <c r="B667" s="14" t="s">
        <v>411</v>
      </c>
      <c r="C667" s="14" t="s">
        <v>521</v>
      </c>
    </row>
    <row r="668" spans="1:3" x14ac:dyDescent="0.2">
      <c r="A668" s="14" t="s">
        <v>1109</v>
      </c>
      <c r="B668" s="14" t="s">
        <v>411</v>
      </c>
      <c r="C668" s="14" t="s">
        <v>44</v>
      </c>
    </row>
    <row r="669" spans="1:3" x14ac:dyDescent="0.2">
      <c r="A669" s="14" t="s">
        <v>1110</v>
      </c>
      <c r="B669" s="14" t="s">
        <v>412</v>
      </c>
      <c r="C669" s="14" t="s">
        <v>45</v>
      </c>
    </row>
    <row r="670" spans="1:3" x14ac:dyDescent="0.2">
      <c r="A670" s="14" t="s">
        <v>1111</v>
      </c>
      <c r="B670" s="14" t="s">
        <v>412</v>
      </c>
      <c r="C670" s="14" t="s">
        <v>521</v>
      </c>
    </row>
    <row r="671" spans="1:3" x14ac:dyDescent="0.2">
      <c r="A671" s="14" t="s">
        <v>1112</v>
      </c>
      <c r="B671" s="14" t="s">
        <v>412</v>
      </c>
      <c r="C671" s="14" t="s">
        <v>44</v>
      </c>
    </row>
    <row r="672" spans="1:3" x14ac:dyDescent="0.2">
      <c r="A672" s="14" t="s">
        <v>1113</v>
      </c>
      <c r="B672" s="14" t="s">
        <v>413</v>
      </c>
      <c r="C672" s="14" t="s">
        <v>45</v>
      </c>
    </row>
    <row r="673" spans="1:3" x14ac:dyDescent="0.2">
      <c r="A673" s="14" t="s">
        <v>1114</v>
      </c>
      <c r="B673" s="14" t="s">
        <v>413</v>
      </c>
      <c r="C673" s="14" t="s">
        <v>521</v>
      </c>
    </row>
    <row r="674" spans="1:3" x14ac:dyDescent="0.2">
      <c r="A674" s="14" t="s">
        <v>1115</v>
      </c>
      <c r="B674" s="14" t="s">
        <v>413</v>
      </c>
      <c r="C674" s="14" t="s">
        <v>44</v>
      </c>
    </row>
    <row r="675" spans="1:3" x14ac:dyDescent="0.2">
      <c r="A675" s="14" t="s">
        <v>1116</v>
      </c>
      <c r="B675" s="14" t="s">
        <v>414</v>
      </c>
      <c r="C675" s="14" t="s">
        <v>45</v>
      </c>
    </row>
    <row r="676" spans="1:3" x14ac:dyDescent="0.2">
      <c r="A676" s="14" t="s">
        <v>1117</v>
      </c>
      <c r="B676" s="14" t="s">
        <v>414</v>
      </c>
      <c r="C676" s="14" t="s">
        <v>521</v>
      </c>
    </row>
    <row r="677" spans="1:3" x14ac:dyDescent="0.2">
      <c r="A677" s="14" t="s">
        <v>1118</v>
      </c>
      <c r="B677" s="14" t="s">
        <v>414</v>
      </c>
      <c r="C677" s="14" t="s">
        <v>44</v>
      </c>
    </row>
    <row r="678" spans="1:3" x14ac:dyDescent="0.2">
      <c r="A678" s="14" t="s">
        <v>1119</v>
      </c>
      <c r="B678" s="14" t="s">
        <v>415</v>
      </c>
      <c r="C678" s="14" t="s">
        <v>45</v>
      </c>
    </row>
    <row r="679" spans="1:3" x14ac:dyDescent="0.2">
      <c r="A679" s="14" t="s">
        <v>1120</v>
      </c>
      <c r="B679" s="14" t="s">
        <v>415</v>
      </c>
      <c r="C679" s="14" t="s">
        <v>521</v>
      </c>
    </row>
    <row r="680" spans="1:3" x14ac:dyDescent="0.2">
      <c r="A680" s="14" t="s">
        <v>1121</v>
      </c>
      <c r="B680" s="14" t="s">
        <v>415</v>
      </c>
      <c r="C680" s="14" t="s">
        <v>44</v>
      </c>
    </row>
    <row r="681" spans="1:3" x14ac:dyDescent="0.2">
      <c r="A681" s="14" t="s">
        <v>1122</v>
      </c>
      <c r="B681" s="14" t="s">
        <v>416</v>
      </c>
      <c r="C681" s="14" t="s">
        <v>45</v>
      </c>
    </row>
    <row r="682" spans="1:3" x14ac:dyDescent="0.2">
      <c r="A682" s="14" t="s">
        <v>1123</v>
      </c>
      <c r="B682" s="14" t="s">
        <v>416</v>
      </c>
      <c r="C682" s="14" t="s">
        <v>521</v>
      </c>
    </row>
    <row r="683" spans="1:3" x14ac:dyDescent="0.2">
      <c r="A683" s="14" t="s">
        <v>1124</v>
      </c>
      <c r="B683" s="14" t="s">
        <v>416</v>
      </c>
      <c r="C683" s="14" t="s">
        <v>44</v>
      </c>
    </row>
    <row r="684" spans="1:3" x14ac:dyDescent="0.2">
      <c r="A684" s="14" t="s">
        <v>1125</v>
      </c>
      <c r="B684" s="14" t="s">
        <v>417</v>
      </c>
      <c r="C684" s="14" t="s">
        <v>45</v>
      </c>
    </row>
    <row r="685" spans="1:3" x14ac:dyDescent="0.2">
      <c r="A685" s="14" t="s">
        <v>1126</v>
      </c>
      <c r="B685" s="14" t="s">
        <v>417</v>
      </c>
      <c r="C685" s="14" t="s">
        <v>521</v>
      </c>
    </row>
    <row r="686" spans="1:3" x14ac:dyDescent="0.2">
      <c r="A686" s="14" t="s">
        <v>1127</v>
      </c>
      <c r="B686" s="14" t="s">
        <v>417</v>
      </c>
      <c r="C686" s="14" t="s">
        <v>44</v>
      </c>
    </row>
    <row r="687" spans="1:3" x14ac:dyDescent="0.2">
      <c r="A687" s="14" t="s">
        <v>1128</v>
      </c>
      <c r="B687" s="14" t="s">
        <v>418</v>
      </c>
      <c r="C687" s="14" t="s">
        <v>45</v>
      </c>
    </row>
    <row r="688" spans="1:3" x14ac:dyDescent="0.2">
      <c r="A688" s="14" t="s">
        <v>1129</v>
      </c>
      <c r="B688" s="14" t="s">
        <v>418</v>
      </c>
      <c r="C688" s="14" t="s">
        <v>521</v>
      </c>
    </row>
    <row r="689" spans="1:3" x14ac:dyDescent="0.2">
      <c r="A689" s="14" t="s">
        <v>1130</v>
      </c>
      <c r="B689" s="14" t="s">
        <v>418</v>
      </c>
      <c r="C689" s="14" t="s">
        <v>44</v>
      </c>
    </row>
    <row r="690" spans="1:3" x14ac:dyDescent="0.2">
      <c r="A690" s="14" t="s">
        <v>1131</v>
      </c>
      <c r="B690" s="14" t="s">
        <v>419</v>
      </c>
      <c r="C690" s="14" t="s">
        <v>45</v>
      </c>
    </row>
    <row r="691" spans="1:3" x14ac:dyDescent="0.2">
      <c r="A691" s="14" t="s">
        <v>1132</v>
      </c>
      <c r="B691" s="14" t="s">
        <v>419</v>
      </c>
      <c r="C691" s="14" t="s">
        <v>521</v>
      </c>
    </row>
    <row r="692" spans="1:3" x14ac:dyDescent="0.2">
      <c r="A692" s="14" t="s">
        <v>1133</v>
      </c>
      <c r="B692" s="14" t="s">
        <v>419</v>
      </c>
      <c r="C692" s="14" t="s">
        <v>44</v>
      </c>
    </row>
    <row r="693" spans="1:3" x14ac:dyDescent="0.2">
      <c r="A693" s="14" t="s">
        <v>1134</v>
      </c>
      <c r="B693" s="14" t="s">
        <v>420</v>
      </c>
      <c r="C693" s="14" t="s">
        <v>45</v>
      </c>
    </row>
    <row r="694" spans="1:3" x14ac:dyDescent="0.2">
      <c r="A694" s="14" t="s">
        <v>1135</v>
      </c>
      <c r="B694" s="14" t="s">
        <v>420</v>
      </c>
      <c r="C694" s="14" t="s">
        <v>521</v>
      </c>
    </row>
    <row r="695" spans="1:3" x14ac:dyDescent="0.2">
      <c r="A695" s="14" t="s">
        <v>1136</v>
      </c>
      <c r="B695" s="14" t="s">
        <v>420</v>
      </c>
      <c r="C695" s="14" t="s">
        <v>44</v>
      </c>
    </row>
    <row r="696" spans="1:3" x14ac:dyDescent="0.2">
      <c r="A696" s="14" t="s">
        <v>1137</v>
      </c>
      <c r="B696" s="14" t="s">
        <v>421</v>
      </c>
      <c r="C696" s="14" t="s">
        <v>45</v>
      </c>
    </row>
    <row r="697" spans="1:3" x14ac:dyDescent="0.2">
      <c r="A697" s="14" t="s">
        <v>1138</v>
      </c>
      <c r="B697" s="14" t="s">
        <v>421</v>
      </c>
      <c r="C697" s="14" t="s">
        <v>521</v>
      </c>
    </row>
    <row r="698" spans="1:3" x14ac:dyDescent="0.2">
      <c r="A698" s="14" t="s">
        <v>1139</v>
      </c>
      <c r="B698" s="14" t="s">
        <v>421</v>
      </c>
      <c r="C698" s="14" t="s">
        <v>44</v>
      </c>
    </row>
    <row r="699" spans="1:3" x14ac:dyDescent="0.2">
      <c r="A699" s="14" t="s">
        <v>1140</v>
      </c>
      <c r="B699" s="14" t="s">
        <v>422</v>
      </c>
      <c r="C699" s="14" t="s">
        <v>45</v>
      </c>
    </row>
    <row r="700" spans="1:3" x14ac:dyDescent="0.2">
      <c r="A700" s="14" t="s">
        <v>1141</v>
      </c>
      <c r="B700" s="14" t="s">
        <v>422</v>
      </c>
      <c r="C700" s="14" t="s">
        <v>521</v>
      </c>
    </row>
    <row r="701" spans="1:3" x14ac:dyDescent="0.2">
      <c r="A701" s="14" t="s">
        <v>1142</v>
      </c>
      <c r="B701" s="14" t="s">
        <v>422</v>
      </c>
      <c r="C701" s="14" t="s">
        <v>44</v>
      </c>
    </row>
    <row r="702" spans="1:3" x14ac:dyDescent="0.2">
      <c r="A702" s="14" t="s">
        <v>1143</v>
      </c>
      <c r="B702" s="14" t="s">
        <v>423</v>
      </c>
      <c r="C702" s="14" t="s">
        <v>45</v>
      </c>
    </row>
    <row r="703" spans="1:3" x14ac:dyDescent="0.2">
      <c r="A703" s="14" t="s">
        <v>1144</v>
      </c>
      <c r="B703" s="14" t="s">
        <v>423</v>
      </c>
      <c r="C703" s="14" t="s">
        <v>521</v>
      </c>
    </row>
    <row r="704" spans="1:3" x14ac:dyDescent="0.2">
      <c r="A704" s="14" t="s">
        <v>1145</v>
      </c>
      <c r="B704" s="14" t="s">
        <v>423</v>
      </c>
      <c r="C704" s="14" t="s">
        <v>44</v>
      </c>
    </row>
    <row r="705" spans="1:3" x14ac:dyDescent="0.2">
      <c r="A705" s="14" t="s">
        <v>1146</v>
      </c>
      <c r="B705" s="14" t="s">
        <v>424</v>
      </c>
      <c r="C705" s="14" t="s">
        <v>45</v>
      </c>
    </row>
    <row r="706" spans="1:3" x14ac:dyDescent="0.2">
      <c r="A706" s="14" t="s">
        <v>1147</v>
      </c>
      <c r="B706" s="14" t="s">
        <v>424</v>
      </c>
      <c r="C706" s="14" t="s">
        <v>521</v>
      </c>
    </row>
    <row r="707" spans="1:3" x14ac:dyDescent="0.2">
      <c r="A707" s="14" t="s">
        <v>1148</v>
      </c>
      <c r="B707" s="14" t="s">
        <v>424</v>
      </c>
      <c r="C707" s="14" t="s">
        <v>44</v>
      </c>
    </row>
    <row r="708" spans="1:3" x14ac:dyDescent="0.2">
      <c r="A708" s="14" t="s">
        <v>1149</v>
      </c>
      <c r="B708" s="14" t="s">
        <v>425</v>
      </c>
      <c r="C708" s="14" t="s">
        <v>45</v>
      </c>
    </row>
    <row r="709" spans="1:3" x14ac:dyDescent="0.2">
      <c r="A709" s="14" t="s">
        <v>1150</v>
      </c>
      <c r="B709" s="14" t="s">
        <v>425</v>
      </c>
      <c r="C709" s="14" t="s">
        <v>521</v>
      </c>
    </row>
    <row r="710" spans="1:3" x14ac:dyDescent="0.2">
      <c r="A710" s="14" t="s">
        <v>1151</v>
      </c>
      <c r="B710" s="14" t="s">
        <v>425</v>
      </c>
      <c r="C710" s="14" t="s">
        <v>44</v>
      </c>
    </row>
    <row r="711" spans="1:3" x14ac:dyDescent="0.2">
      <c r="A711" s="14" t="s">
        <v>1152</v>
      </c>
      <c r="B711" s="14" t="s">
        <v>426</v>
      </c>
      <c r="C711" s="14" t="s">
        <v>45</v>
      </c>
    </row>
    <row r="712" spans="1:3" x14ac:dyDescent="0.2">
      <c r="A712" s="14" t="s">
        <v>1153</v>
      </c>
      <c r="B712" s="14" t="s">
        <v>426</v>
      </c>
      <c r="C712" s="14" t="s">
        <v>521</v>
      </c>
    </row>
    <row r="713" spans="1:3" x14ac:dyDescent="0.2">
      <c r="A713" s="14" t="s">
        <v>1154</v>
      </c>
      <c r="B713" s="14" t="s">
        <v>426</v>
      </c>
      <c r="C713" s="14" t="s">
        <v>44</v>
      </c>
    </row>
    <row r="714" spans="1:3" x14ac:dyDescent="0.2">
      <c r="A714" s="14" t="s">
        <v>1155</v>
      </c>
      <c r="B714" s="14" t="s">
        <v>427</v>
      </c>
      <c r="C714" s="14" t="s">
        <v>45</v>
      </c>
    </row>
    <row r="715" spans="1:3" x14ac:dyDescent="0.2">
      <c r="A715" s="14" t="s">
        <v>1156</v>
      </c>
      <c r="B715" s="14" t="s">
        <v>427</v>
      </c>
      <c r="C715" s="14" t="s">
        <v>521</v>
      </c>
    </row>
    <row r="716" spans="1:3" x14ac:dyDescent="0.2">
      <c r="A716" s="14" t="s">
        <v>1157</v>
      </c>
      <c r="B716" s="14" t="s">
        <v>427</v>
      </c>
      <c r="C716" s="14" t="s">
        <v>44</v>
      </c>
    </row>
    <row r="717" spans="1:3" x14ac:dyDescent="0.2">
      <c r="A717" s="14" t="s">
        <v>1158</v>
      </c>
      <c r="B717" s="14" t="s">
        <v>428</v>
      </c>
      <c r="C717" s="14" t="s">
        <v>45</v>
      </c>
    </row>
    <row r="718" spans="1:3" x14ac:dyDescent="0.2">
      <c r="A718" s="14" t="s">
        <v>1159</v>
      </c>
      <c r="B718" s="14" t="s">
        <v>428</v>
      </c>
      <c r="C718" s="14" t="s">
        <v>521</v>
      </c>
    </row>
    <row r="719" spans="1:3" x14ac:dyDescent="0.2">
      <c r="A719" s="14" t="s">
        <v>1160</v>
      </c>
      <c r="B719" s="14" t="s">
        <v>428</v>
      </c>
      <c r="C719" s="14" t="s">
        <v>44</v>
      </c>
    </row>
    <row r="720" spans="1:3" x14ac:dyDescent="0.2">
      <c r="A720" s="14" t="s">
        <v>1161</v>
      </c>
      <c r="B720" s="14" t="s">
        <v>429</v>
      </c>
      <c r="C720" s="14" t="s">
        <v>45</v>
      </c>
    </row>
    <row r="721" spans="1:3" x14ac:dyDescent="0.2">
      <c r="A721" s="14" t="s">
        <v>1162</v>
      </c>
      <c r="B721" s="14" t="s">
        <v>429</v>
      </c>
      <c r="C721" s="14" t="s">
        <v>521</v>
      </c>
    </row>
    <row r="722" spans="1:3" x14ac:dyDescent="0.2">
      <c r="A722" s="14" t="s">
        <v>1163</v>
      </c>
      <c r="B722" s="14" t="s">
        <v>429</v>
      </c>
      <c r="C722" s="14" t="s">
        <v>44</v>
      </c>
    </row>
    <row r="723" spans="1:3" x14ac:dyDescent="0.2">
      <c r="A723" s="14" t="s">
        <v>1164</v>
      </c>
      <c r="B723" s="14" t="s">
        <v>430</v>
      </c>
      <c r="C723" s="14" t="s">
        <v>45</v>
      </c>
    </row>
    <row r="724" spans="1:3" x14ac:dyDescent="0.2">
      <c r="A724" s="14" t="s">
        <v>1165</v>
      </c>
      <c r="B724" s="14" t="s">
        <v>430</v>
      </c>
      <c r="C724" s="14" t="s">
        <v>521</v>
      </c>
    </row>
    <row r="725" spans="1:3" x14ac:dyDescent="0.2">
      <c r="A725" s="14" t="s">
        <v>1166</v>
      </c>
      <c r="B725" s="14" t="s">
        <v>430</v>
      </c>
      <c r="C725" s="14" t="s">
        <v>44</v>
      </c>
    </row>
    <row r="726" spans="1:3" x14ac:dyDescent="0.2">
      <c r="A726" s="14" t="s">
        <v>1167</v>
      </c>
      <c r="B726" s="14" t="s">
        <v>431</v>
      </c>
      <c r="C726" s="14" t="s">
        <v>45</v>
      </c>
    </row>
    <row r="727" spans="1:3" x14ac:dyDescent="0.2">
      <c r="A727" s="14" t="s">
        <v>1168</v>
      </c>
      <c r="B727" s="14" t="s">
        <v>431</v>
      </c>
      <c r="C727" s="14" t="s">
        <v>521</v>
      </c>
    </row>
    <row r="728" spans="1:3" x14ac:dyDescent="0.2">
      <c r="A728" s="14" t="s">
        <v>1169</v>
      </c>
      <c r="B728" s="14" t="s">
        <v>431</v>
      </c>
      <c r="C728" s="14" t="s">
        <v>44</v>
      </c>
    </row>
    <row r="729" spans="1:3" x14ac:dyDescent="0.2">
      <c r="A729" s="14" t="s">
        <v>1170</v>
      </c>
      <c r="B729" s="14" t="s">
        <v>432</v>
      </c>
      <c r="C729" s="14" t="s">
        <v>45</v>
      </c>
    </row>
    <row r="730" spans="1:3" x14ac:dyDescent="0.2">
      <c r="A730" s="14" t="s">
        <v>1171</v>
      </c>
      <c r="B730" s="14" t="s">
        <v>432</v>
      </c>
      <c r="C730" s="14" t="s">
        <v>521</v>
      </c>
    </row>
    <row r="731" spans="1:3" x14ac:dyDescent="0.2">
      <c r="A731" s="14" t="s">
        <v>1172</v>
      </c>
      <c r="B731" s="14" t="s">
        <v>432</v>
      </c>
      <c r="C731" s="14" t="s">
        <v>44</v>
      </c>
    </row>
    <row r="732" spans="1:3" x14ac:dyDescent="0.2">
      <c r="A732" s="14" t="s">
        <v>1173</v>
      </c>
      <c r="B732" s="14" t="s">
        <v>433</v>
      </c>
      <c r="C732" s="14" t="s">
        <v>45</v>
      </c>
    </row>
    <row r="733" spans="1:3" x14ac:dyDescent="0.2">
      <c r="A733" s="14" t="s">
        <v>1174</v>
      </c>
      <c r="B733" s="14" t="s">
        <v>433</v>
      </c>
      <c r="C733" s="14" t="s">
        <v>521</v>
      </c>
    </row>
    <row r="734" spans="1:3" x14ac:dyDescent="0.2">
      <c r="A734" s="14" t="s">
        <v>1175</v>
      </c>
      <c r="B734" s="14" t="s">
        <v>433</v>
      </c>
      <c r="C734" s="14" t="s">
        <v>44</v>
      </c>
    </row>
    <row r="735" spans="1:3" x14ac:dyDescent="0.2">
      <c r="A735" s="14" t="s">
        <v>1176</v>
      </c>
      <c r="B735" s="14" t="s">
        <v>434</v>
      </c>
      <c r="C735" s="14" t="s">
        <v>45</v>
      </c>
    </row>
    <row r="736" spans="1:3" x14ac:dyDescent="0.2">
      <c r="A736" s="14" t="s">
        <v>1177</v>
      </c>
      <c r="B736" s="14" t="s">
        <v>434</v>
      </c>
      <c r="C736" s="14" t="s">
        <v>521</v>
      </c>
    </row>
    <row r="737" spans="1:3" x14ac:dyDescent="0.2">
      <c r="A737" s="14" t="s">
        <v>1178</v>
      </c>
      <c r="B737" s="14" t="s">
        <v>434</v>
      </c>
      <c r="C737" s="14" t="s">
        <v>44</v>
      </c>
    </row>
    <row r="738" spans="1:3" x14ac:dyDescent="0.2">
      <c r="A738" s="14" t="s">
        <v>1179</v>
      </c>
      <c r="B738" s="14" t="s">
        <v>435</v>
      </c>
      <c r="C738" s="14" t="s">
        <v>45</v>
      </c>
    </row>
    <row r="739" spans="1:3" x14ac:dyDescent="0.2">
      <c r="A739" s="14" t="s">
        <v>1180</v>
      </c>
      <c r="B739" s="14" t="s">
        <v>435</v>
      </c>
      <c r="C739" s="14" t="s">
        <v>521</v>
      </c>
    </row>
    <row r="740" spans="1:3" x14ac:dyDescent="0.2">
      <c r="A740" s="14" t="s">
        <v>1181</v>
      </c>
      <c r="B740" s="14" t="s">
        <v>435</v>
      </c>
      <c r="C740" s="14" t="s">
        <v>44</v>
      </c>
    </row>
    <row r="741" spans="1:3" x14ac:dyDescent="0.2">
      <c r="A741" s="14" t="s">
        <v>1182</v>
      </c>
      <c r="B741" s="14" t="s">
        <v>436</v>
      </c>
      <c r="C741" s="14" t="s">
        <v>45</v>
      </c>
    </row>
    <row r="742" spans="1:3" x14ac:dyDescent="0.2">
      <c r="A742" s="14" t="s">
        <v>1183</v>
      </c>
      <c r="B742" s="14" t="s">
        <v>436</v>
      </c>
      <c r="C742" s="14" t="s">
        <v>521</v>
      </c>
    </row>
    <row r="743" spans="1:3" x14ac:dyDescent="0.2">
      <c r="A743" s="14" t="s">
        <v>1184</v>
      </c>
      <c r="B743" s="14" t="s">
        <v>436</v>
      </c>
      <c r="C743" s="14" t="s">
        <v>44</v>
      </c>
    </row>
    <row r="744" spans="1:3" x14ac:dyDescent="0.2">
      <c r="A744" s="14" t="s">
        <v>1185</v>
      </c>
      <c r="B744" s="14" t="s">
        <v>437</v>
      </c>
      <c r="C744" s="14" t="s">
        <v>45</v>
      </c>
    </row>
    <row r="745" spans="1:3" x14ac:dyDescent="0.2">
      <c r="A745" s="14" t="s">
        <v>1186</v>
      </c>
      <c r="B745" s="14" t="s">
        <v>437</v>
      </c>
      <c r="C745" s="14" t="s">
        <v>521</v>
      </c>
    </row>
    <row r="746" spans="1:3" x14ac:dyDescent="0.2">
      <c r="A746" s="14" t="s">
        <v>1187</v>
      </c>
      <c r="B746" s="14" t="s">
        <v>437</v>
      </c>
      <c r="C746" s="14" t="s">
        <v>44</v>
      </c>
    </row>
    <row r="747" spans="1:3" x14ac:dyDescent="0.2">
      <c r="A747" s="14" t="s">
        <v>1188</v>
      </c>
      <c r="B747" s="14" t="s">
        <v>438</v>
      </c>
      <c r="C747" s="14" t="s">
        <v>45</v>
      </c>
    </row>
    <row r="748" spans="1:3" x14ac:dyDescent="0.2">
      <c r="A748" s="14" t="s">
        <v>1189</v>
      </c>
      <c r="B748" s="14" t="s">
        <v>438</v>
      </c>
      <c r="C748" s="14" t="s">
        <v>521</v>
      </c>
    </row>
    <row r="749" spans="1:3" x14ac:dyDescent="0.2">
      <c r="A749" s="14" t="s">
        <v>1190</v>
      </c>
      <c r="B749" s="14" t="s">
        <v>438</v>
      </c>
      <c r="C749" s="14" t="s">
        <v>44</v>
      </c>
    </row>
    <row r="750" spans="1:3" x14ac:dyDescent="0.2">
      <c r="A750" s="14" t="s">
        <v>1191</v>
      </c>
      <c r="B750" s="14" t="s">
        <v>439</v>
      </c>
      <c r="C750" s="14" t="s">
        <v>45</v>
      </c>
    </row>
    <row r="751" spans="1:3" x14ac:dyDescent="0.2">
      <c r="A751" s="14" t="s">
        <v>1192</v>
      </c>
      <c r="B751" s="14" t="s">
        <v>439</v>
      </c>
      <c r="C751" s="14" t="s">
        <v>521</v>
      </c>
    </row>
    <row r="752" spans="1:3" x14ac:dyDescent="0.2">
      <c r="A752" s="14" t="s">
        <v>1193</v>
      </c>
      <c r="B752" s="14" t="s">
        <v>439</v>
      </c>
      <c r="C752" s="14" t="s">
        <v>44</v>
      </c>
    </row>
    <row r="753" spans="1:3" x14ac:dyDescent="0.2">
      <c r="A753" s="14" t="s">
        <v>1194</v>
      </c>
      <c r="B753" s="14" t="s">
        <v>440</v>
      </c>
      <c r="C753" s="14" t="s">
        <v>45</v>
      </c>
    </row>
    <row r="754" spans="1:3" x14ac:dyDescent="0.2">
      <c r="A754" s="14" t="s">
        <v>1195</v>
      </c>
      <c r="B754" s="14" t="s">
        <v>440</v>
      </c>
      <c r="C754" s="14" t="s">
        <v>521</v>
      </c>
    </row>
    <row r="755" spans="1:3" x14ac:dyDescent="0.2">
      <c r="A755" s="14" t="s">
        <v>1196</v>
      </c>
      <c r="B755" s="14" t="s">
        <v>440</v>
      </c>
      <c r="C755" s="14" t="s">
        <v>44</v>
      </c>
    </row>
    <row r="756" spans="1:3" x14ac:dyDescent="0.2">
      <c r="A756" s="14" t="s">
        <v>1197</v>
      </c>
      <c r="B756" s="14" t="s">
        <v>441</v>
      </c>
      <c r="C756" s="14" t="s">
        <v>45</v>
      </c>
    </row>
    <row r="757" spans="1:3" x14ac:dyDescent="0.2">
      <c r="A757" s="14" t="s">
        <v>1198</v>
      </c>
      <c r="B757" s="14" t="s">
        <v>441</v>
      </c>
      <c r="C757" s="14" t="s">
        <v>521</v>
      </c>
    </row>
    <row r="758" spans="1:3" x14ac:dyDescent="0.2">
      <c r="A758" s="14" t="s">
        <v>1199</v>
      </c>
      <c r="B758" s="14" t="s">
        <v>441</v>
      </c>
      <c r="C758" s="14" t="s">
        <v>44</v>
      </c>
    </row>
    <row r="759" spans="1:3" x14ac:dyDescent="0.2">
      <c r="A759" s="14" t="s">
        <v>1200</v>
      </c>
      <c r="B759" s="14" t="s">
        <v>442</v>
      </c>
      <c r="C759" s="14" t="s">
        <v>45</v>
      </c>
    </row>
    <row r="760" spans="1:3" x14ac:dyDescent="0.2">
      <c r="A760" s="14" t="s">
        <v>1201</v>
      </c>
      <c r="B760" s="14" t="s">
        <v>442</v>
      </c>
      <c r="C760" s="14" t="s">
        <v>521</v>
      </c>
    </row>
    <row r="761" spans="1:3" x14ac:dyDescent="0.2">
      <c r="A761" s="14" t="s">
        <v>1202</v>
      </c>
      <c r="B761" s="14" t="s">
        <v>442</v>
      </c>
      <c r="C761" s="14" t="s">
        <v>44</v>
      </c>
    </row>
    <row r="762" spans="1:3" x14ac:dyDescent="0.2">
      <c r="A762" s="14" t="s">
        <v>1203</v>
      </c>
      <c r="B762" s="14" t="s">
        <v>443</v>
      </c>
      <c r="C762" s="14" t="s">
        <v>45</v>
      </c>
    </row>
    <row r="763" spans="1:3" x14ac:dyDescent="0.2">
      <c r="A763" s="14" t="s">
        <v>1204</v>
      </c>
      <c r="B763" s="14" t="s">
        <v>443</v>
      </c>
      <c r="C763" s="14" t="s">
        <v>521</v>
      </c>
    </row>
    <row r="764" spans="1:3" x14ac:dyDescent="0.2">
      <c r="A764" s="14" t="s">
        <v>1205</v>
      </c>
      <c r="B764" s="14" t="s">
        <v>443</v>
      </c>
      <c r="C764" s="14" t="s">
        <v>44</v>
      </c>
    </row>
    <row r="765" spans="1:3" x14ac:dyDescent="0.2">
      <c r="A765" s="14" t="s">
        <v>1206</v>
      </c>
      <c r="B765" s="14" t="s">
        <v>444</v>
      </c>
      <c r="C765" s="14" t="s">
        <v>45</v>
      </c>
    </row>
    <row r="766" spans="1:3" x14ac:dyDescent="0.2">
      <c r="A766" s="14" t="s">
        <v>1207</v>
      </c>
      <c r="B766" s="14" t="s">
        <v>444</v>
      </c>
      <c r="C766" s="14" t="s">
        <v>521</v>
      </c>
    </row>
    <row r="767" spans="1:3" x14ac:dyDescent="0.2">
      <c r="A767" s="14" t="s">
        <v>1208</v>
      </c>
      <c r="B767" s="14" t="s">
        <v>444</v>
      </c>
      <c r="C767" s="14" t="s">
        <v>44</v>
      </c>
    </row>
    <row r="768" spans="1:3" x14ac:dyDescent="0.2">
      <c r="A768" s="14" t="s">
        <v>1209</v>
      </c>
      <c r="B768" s="14" t="s">
        <v>445</v>
      </c>
      <c r="C768" s="14" t="s">
        <v>45</v>
      </c>
    </row>
    <row r="769" spans="1:3" x14ac:dyDescent="0.2">
      <c r="A769" s="14" t="s">
        <v>1210</v>
      </c>
      <c r="B769" s="14" t="s">
        <v>445</v>
      </c>
      <c r="C769" s="14" t="s">
        <v>521</v>
      </c>
    </row>
    <row r="770" spans="1:3" x14ac:dyDescent="0.2">
      <c r="A770" s="14" t="s">
        <v>1211</v>
      </c>
      <c r="B770" s="14" t="s">
        <v>445</v>
      </c>
      <c r="C770" s="14" t="s">
        <v>44</v>
      </c>
    </row>
    <row r="771" spans="1:3" x14ac:dyDescent="0.2">
      <c r="A771" s="14" t="s">
        <v>1212</v>
      </c>
      <c r="B771" s="14" t="s">
        <v>446</v>
      </c>
      <c r="C771" s="14" t="s">
        <v>45</v>
      </c>
    </row>
    <row r="772" spans="1:3" x14ac:dyDescent="0.2">
      <c r="A772" s="14" t="s">
        <v>1213</v>
      </c>
      <c r="B772" s="14" t="s">
        <v>446</v>
      </c>
      <c r="C772" s="14" t="s">
        <v>521</v>
      </c>
    </row>
    <row r="773" spans="1:3" x14ac:dyDescent="0.2">
      <c r="A773" s="14" t="s">
        <v>1214</v>
      </c>
      <c r="B773" s="14" t="s">
        <v>446</v>
      </c>
      <c r="C773" s="14" t="s">
        <v>44</v>
      </c>
    </row>
    <row r="774" spans="1:3" x14ac:dyDescent="0.2">
      <c r="A774" s="14" t="s">
        <v>1215</v>
      </c>
      <c r="B774" s="14" t="s">
        <v>447</v>
      </c>
      <c r="C774" s="14" t="s">
        <v>45</v>
      </c>
    </row>
    <row r="775" spans="1:3" x14ac:dyDescent="0.2">
      <c r="A775" s="14" t="s">
        <v>1216</v>
      </c>
      <c r="B775" s="14" t="s">
        <v>447</v>
      </c>
      <c r="C775" s="14" t="s">
        <v>521</v>
      </c>
    </row>
    <row r="776" spans="1:3" x14ac:dyDescent="0.2">
      <c r="A776" s="14" t="s">
        <v>1217</v>
      </c>
      <c r="B776" s="14" t="s">
        <v>447</v>
      </c>
      <c r="C776" s="14" t="s">
        <v>44</v>
      </c>
    </row>
    <row r="777" spans="1:3" x14ac:dyDescent="0.2">
      <c r="A777" s="14" t="s">
        <v>1218</v>
      </c>
      <c r="B777" s="14" t="s">
        <v>448</v>
      </c>
      <c r="C777" s="14" t="s">
        <v>45</v>
      </c>
    </row>
    <row r="778" spans="1:3" x14ac:dyDescent="0.2">
      <c r="A778" s="14" t="s">
        <v>1219</v>
      </c>
      <c r="B778" s="14" t="s">
        <v>448</v>
      </c>
      <c r="C778" s="14" t="s">
        <v>521</v>
      </c>
    </row>
    <row r="779" spans="1:3" x14ac:dyDescent="0.2">
      <c r="A779" s="14" t="s">
        <v>1220</v>
      </c>
      <c r="B779" s="14" t="s">
        <v>448</v>
      </c>
      <c r="C779" s="14" t="s">
        <v>44</v>
      </c>
    </row>
    <row r="780" spans="1:3" x14ac:dyDescent="0.2">
      <c r="A780" s="14" t="s">
        <v>1221</v>
      </c>
      <c r="B780" s="14" t="s">
        <v>449</v>
      </c>
      <c r="C780" s="14" t="s">
        <v>45</v>
      </c>
    </row>
    <row r="781" spans="1:3" x14ac:dyDescent="0.2">
      <c r="A781" s="14" t="s">
        <v>1222</v>
      </c>
      <c r="B781" s="14" t="s">
        <v>449</v>
      </c>
      <c r="C781" s="14" t="s">
        <v>521</v>
      </c>
    </row>
    <row r="782" spans="1:3" x14ac:dyDescent="0.2">
      <c r="A782" s="14" t="s">
        <v>1223</v>
      </c>
      <c r="B782" s="14" t="s">
        <v>449</v>
      </c>
      <c r="C782" s="14" t="s">
        <v>44</v>
      </c>
    </row>
    <row r="783" spans="1:3" x14ac:dyDescent="0.2">
      <c r="A783" s="14" t="s">
        <v>1224</v>
      </c>
      <c r="B783" s="14" t="s">
        <v>450</v>
      </c>
      <c r="C783" s="14" t="s">
        <v>45</v>
      </c>
    </row>
    <row r="784" spans="1:3" x14ac:dyDescent="0.2">
      <c r="A784" s="14" t="s">
        <v>1225</v>
      </c>
      <c r="B784" s="14" t="s">
        <v>450</v>
      </c>
      <c r="C784" s="14" t="s">
        <v>521</v>
      </c>
    </row>
    <row r="785" spans="1:3" x14ac:dyDescent="0.2">
      <c r="A785" s="14" t="s">
        <v>1226</v>
      </c>
      <c r="B785" s="14" t="s">
        <v>450</v>
      </c>
      <c r="C785" s="14" t="s">
        <v>44</v>
      </c>
    </row>
    <row r="786" spans="1:3" x14ac:dyDescent="0.2">
      <c r="A786" s="14" t="s">
        <v>1227</v>
      </c>
      <c r="B786" s="14" t="s">
        <v>451</v>
      </c>
      <c r="C786" s="14" t="s">
        <v>45</v>
      </c>
    </row>
    <row r="787" spans="1:3" x14ac:dyDescent="0.2">
      <c r="A787" s="14" t="s">
        <v>1228</v>
      </c>
      <c r="B787" s="14" t="s">
        <v>451</v>
      </c>
      <c r="C787" s="14" t="s">
        <v>521</v>
      </c>
    </row>
    <row r="788" spans="1:3" x14ac:dyDescent="0.2">
      <c r="A788" s="14" t="s">
        <v>1229</v>
      </c>
      <c r="B788" s="14" t="s">
        <v>451</v>
      </c>
      <c r="C788" s="14" t="s">
        <v>44</v>
      </c>
    </row>
    <row r="789" spans="1:3" x14ac:dyDescent="0.2">
      <c r="A789" s="14" t="s">
        <v>1230</v>
      </c>
      <c r="B789" s="14" t="s">
        <v>452</v>
      </c>
      <c r="C789" s="14" t="s">
        <v>45</v>
      </c>
    </row>
    <row r="790" spans="1:3" x14ac:dyDescent="0.2">
      <c r="A790" s="14" t="s">
        <v>1231</v>
      </c>
      <c r="B790" s="14" t="s">
        <v>452</v>
      </c>
      <c r="C790" s="14" t="s">
        <v>521</v>
      </c>
    </row>
    <row r="791" spans="1:3" x14ac:dyDescent="0.2">
      <c r="A791" s="14" t="s">
        <v>1232</v>
      </c>
      <c r="B791" s="14" t="s">
        <v>452</v>
      </c>
      <c r="C791" s="14" t="s">
        <v>44</v>
      </c>
    </row>
    <row r="792" spans="1:3" x14ac:dyDescent="0.2">
      <c r="A792" s="14" t="s">
        <v>1233</v>
      </c>
      <c r="B792" s="14" t="s">
        <v>453</v>
      </c>
      <c r="C792" s="14" t="s">
        <v>45</v>
      </c>
    </row>
    <row r="793" spans="1:3" x14ac:dyDescent="0.2">
      <c r="A793" s="14" t="s">
        <v>1234</v>
      </c>
      <c r="B793" s="14" t="s">
        <v>453</v>
      </c>
      <c r="C793" s="14" t="s">
        <v>521</v>
      </c>
    </row>
    <row r="794" spans="1:3" x14ac:dyDescent="0.2">
      <c r="A794" s="14" t="s">
        <v>1235</v>
      </c>
      <c r="B794" s="14" t="s">
        <v>453</v>
      </c>
      <c r="C794" s="14" t="s">
        <v>44</v>
      </c>
    </row>
    <row r="795" spans="1:3" x14ac:dyDescent="0.2">
      <c r="A795" s="14" t="s">
        <v>1236</v>
      </c>
      <c r="B795" s="14" t="s">
        <v>454</v>
      </c>
      <c r="C795" s="14" t="s">
        <v>45</v>
      </c>
    </row>
    <row r="796" spans="1:3" x14ac:dyDescent="0.2">
      <c r="A796" s="14" t="s">
        <v>1237</v>
      </c>
      <c r="B796" s="14" t="s">
        <v>454</v>
      </c>
      <c r="C796" s="14" t="s">
        <v>521</v>
      </c>
    </row>
    <row r="797" spans="1:3" x14ac:dyDescent="0.2">
      <c r="A797" s="14" t="s">
        <v>1238</v>
      </c>
      <c r="B797" s="14" t="s">
        <v>454</v>
      </c>
      <c r="C797" s="14" t="s">
        <v>44</v>
      </c>
    </row>
    <row r="798" spans="1:3" x14ac:dyDescent="0.2">
      <c r="A798" s="14" t="s">
        <v>1239</v>
      </c>
      <c r="B798" s="14" t="s">
        <v>455</v>
      </c>
      <c r="C798" s="14" t="s">
        <v>45</v>
      </c>
    </row>
    <row r="799" spans="1:3" x14ac:dyDescent="0.2">
      <c r="A799" s="14" t="s">
        <v>1240</v>
      </c>
      <c r="B799" s="14" t="s">
        <v>455</v>
      </c>
      <c r="C799" s="14" t="s">
        <v>521</v>
      </c>
    </row>
    <row r="800" spans="1:3" x14ac:dyDescent="0.2">
      <c r="A800" s="14" t="s">
        <v>1241</v>
      </c>
      <c r="B800" s="14" t="s">
        <v>455</v>
      </c>
      <c r="C800" s="14" t="s">
        <v>44</v>
      </c>
    </row>
    <row r="801" spans="1:3" x14ac:dyDescent="0.2">
      <c r="A801" s="14" t="s">
        <v>1242</v>
      </c>
      <c r="B801" s="14" t="s">
        <v>456</v>
      </c>
      <c r="C801" s="14" t="s">
        <v>45</v>
      </c>
    </row>
    <row r="802" spans="1:3" x14ac:dyDescent="0.2">
      <c r="A802" s="14" t="s">
        <v>1243</v>
      </c>
      <c r="B802" s="14" t="s">
        <v>456</v>
      </c>
      <c r="C802" s="14" t="s">
        <v>521</v>
      </c>
    </row>
    <row r="803" spans="1:3" x14ac:dyDescent="0.2">
      <c r="A803" s="14" t="s">
        <v>1244</v>
      </c>
      <c r="B803" s="14" t="s">
        <v>456</v>
      </c>
      <c r="C803" s="14" t="s">
        <v>44</v>
      </c>
    </row>
    <row r="804" spans="1:3" x14ac:dyDescent="0.2">
      <c r="A804" s="14" t="s">
        <v>1245</v>
      </c>
      <c r="B804" s="14" t="s">
        <v>457</v>
      </c>
      <c r="C804" s="14" t="s">
        <v>45</v>
      </c>
    </row>
    <row r="805" spans="1:3" x14ac:dyDescent="0.2">
      <c r="A805" s="14" t="s">
        <v>1246</v>
      </c>
      <c r="B805" s="14" t="s">
        <v>457</v>
      </c>
      <c r="C805" s="14" t="s">
        <v>521</v>
      </c>
    </row>
    <row r="806" spans="1:3" x14ac:dyDescent="0.2">
      <c r="A806" s="14" t="s">
        <v>1247</v>
      </c>
      <c r="B806" s="14" t="s">
        <v>457</v>
      </c>
      <c r="C806" s="14" t="s">
        <v>44</v>
      </c>
    </row>
    <row r="807" spans="1:3" x14ac:dyDescent="0.2">
      <c r="A807" s="14" t="s">
        <v>1248</v>
      </c>
      <c r="B807" s="14" t="s">
        <v>458</v>
      </c>
      <c r="C807" s="14" t="s">
        <v>45</v>
      </c>
    </row>
    <row r="808" spans="1:3" x14ac:dyDescent="0.2">
      <c r="A808" s="14" t="s">
        <v>1249</v>
      </c>
      <c r="B808" s="14" t="s">
        <v>458</v>
      </c>
      <c r="C808" s="14" t="s">
        <v>521</v>
      </c>
    </row>
    <row r="809" spans="1:3" x14ac:dyDescent="0.2">
      <c r="A809" s="14" t="s">
        <v>1250</v>
      </c>
      <c r="B809" s="14" t="s">
        <v>458</v>
      </c>
      <c r="C809" s="14" t="s">
        <v>44</v>
      </c>
    </row>
    <row r="810" spans="1:3" x14ac:dyDescent="0.2">
      <c r="A810" s="14" t="s">
        <v>1251</v>
      </c>
      <c r="B810" s="14" t="s">
        <v>459</v>
      </c>
      <c r="C810" s="14" t="s">
        <v>45</v>
      </c>
    </row>
    <row r="811" spans="1:3" x14ac:dyDescent="0.2">
      <c r="A811" s="14" t="s">
        <v>1252</v>
      </c>
      <c r="B811" s="14" t="s">
        <v>459</v>
      </c>
      <c r="C811" s="14" t="s">
        <v>521</v>
      </c>
    </row>
    <row r="812" spans="1:3" x14ac:dyDescent="0.2">
      <c r="A812" s="14" t="s">
        <v>1253</v>
      </c>
      <c r="B812" s="14" t="s">
        <v>459</v>
      </c>
      <c r="C812" s="14" t="s">
        <v>44</v>
      </c>
    </row>
    <row r="813" spans="1:3" x14ac:dyDescent="0.2">
      <c r="A813" s="14" t="s">
        <v>1254</v>
      </c>
      <c r="B813" s="14" t="s">
        <v>460</v>
      </c>
      <c r="C813" s="14" t="s">
        <v>45</v>
      </c>
    </row>
    <row r="814" spans="1:3" x14ac:dyDescent="0.2">
      <c r="A814" s="14" t="s">
        <v>1255</v>
      </c>
      <c r="B814" s="14" t="s">
        <v>460</v>
      </c>
      <c r="C814" s="14" t="s">
        <v>521</v>
      </c>
    </row>
    <row r="815" spans="1:3" x14ac:dyDescent="0.2">
      <c r="A815" s="14" t="s">
        <v>1256</v>
      </c>
      <c r="B815" s="14" t="s">
        <v>460</v>
      </c>
      <c r="C815" s="14" t="s">
        <v>44</v>
      </c>
    </row>
    <row r="816" spans="1:3" x14ac:dyDescent="0.2">
      <c r="A816" s="14" t="s">
        <v>1257</v>
      </c>
      <c r="B816" s="14" t="s">
        <v>461</v>
      </c>
      <c r="C816" s="14" t="s">
        <v>45</v>
      </c>
    </row>
    <row r="817" spans="1:3" x14ac:dyDescent="0.2">
      <c r="A817" s="14" t="s">
        <v>1258</v>
      </c>
      <c r="B817" s="14" t="s">
        <v>461</v>
      </c>
      <c r="C817" s="14" t="s">
        <v>521</v>
      </c>
    </row>
    <row r="818" spans="1:3" x14ac:dyDescent="0.2">
      <c r="A818" s="14" t="s">
        <v>1259</v>
      </c>
      <c r="B818" s="14" t="s">
        <v>461</v>
      </c>
      <c r="C818" s="14" t="s">
        <v>44</v>
      </c>
    </row>
    <row r="819" spans="1:3" x14ac:dyDescent="0.2">
      <c r="A819" s="14" t="s">
        <v>1260</v>
      </c>
      <c r="B819" s="14" t="s">
        <v>462</v>
      </c>
      <c r="C819" s="14" t="s">
        <v>45</v>
      </c>
    </row>
    <row r="820" spans="1:3" x14ac:dyDescent="0.2">
      <c r="A820" s="14" t="s">
        <v>1261</v>
      </c>
      <c r="B820" s="14" t="s">
        <v>462</v>
      </c>
      <c r="C820" s="14" t="s">
        <v>521</v>
      </c>
    </row>
    <row r="821" spans="1:3" x14ac:dyDescent="0.2">
      <c r="A821" s="14" t="s">
        <v>1262</v>
      </c>
      <c r="B821" s="14" t="s">
        <v>462</v>
      </c>
      <c r="C821" s="14" t="s">
        <v>44</v>
      </c>
    </row>
    <row r="822" spans="1:3" x14ac:dyDescent="0.2">
      <c r="A822" s="14" t="s">
        <v>1263</v>
      </c>
      <c r="B822" s="14" t="s">
        <v>463</v>
      </c>
      <c r="C822" s="14" t="s">
        <v>45</v>
      </c>
    </row>
    <row r="823" spans="1:3" x14ac:dyDescent="0.2">
      <c r="A823" s="14" t="s">
        <v>1264</v>
      </c>
      <c r="B823" s="14" t="s">
        <v>463</v>
      </c>
      <c r="C823" s="14" t="s">
        <v>521</v>
      </c>
    </row>
    <row r="824" spans="1:3" x14ac:dyDescent="0.2">
      <c r="A824" s="14" t="s">
        <v>1265</v>
      </c>
      <c r="B824" s="14" t="s">
        <v>463</v>
      </c>
      <c r="C824" s="14" t="s">
        <v>44</v>
      </c>
    </row>
    <row r="825" spans="1:3" x14ac:dyDescent="0.2">
      <c r="A825" s="14" t="s">
        <v>1266</v>
      </c>
      <c r="B825" s="14" t="s">
        <v>464</v>
      </c>
      <c r="C825" s="14" t="s">
        <v>45</v>
      </c>
    </row>
    <row r="826" spans="1:3" x14ac:dyDescent="0.2">
      <c r="A826" s="14" t="s">
        <v>1267</v>
      </c>
      <c r="B826" s="14" t="s">
        <v>464</v>
      </c>
      <c r="C826" s="14" t="s">
        <v>521</v>
      </c>
    </row>
    <row r="827" spans="1:3" x14ac:dyDescent="0.2">
      <c r="A827" s="14" t="s">
        <v>1268</v>
      </c>
      <c r="B827" s="14" t="s">
        <v>464</v>
      </c>
      <c r="C827" s="14" t="s">
        <v>44</v>
      </c>
    </row>
    <row r="828" spans="1:3" x14ac:dyDescent="0.2">
      <c r="A828" s="14" t="s">
        <v>1269</v>
      </c>
      <c r="B828" s="14" t="s">
        <v>465</v>
      </c>
      <c r="C828" s="14" t="s">
        <v>45</v>
      </c>
    </row>
    <row r="829" spans="1:3" x14ac:dyDescent="0.2">
      <c r="A829" s="14" t="s">
        <v>1270</v>
      </c>
      <c r="B829" s="14" t="s">
        <v>465</v>
      </c>
      <c r="C829" s="14" t="s">
        <v>521</v>
      </c>
    </row>
    <row r="830" spans="1:3" x14ac:dyDescent="0.2">
      <c r="A830" s="14" t="s">
        <v>1271</v>
      </c>
      <c r="B830" s="14" t="s">
        <v>465</v>
      </c>
      <c r="C830" s="14" t="s">
        <v>44</v>
      </c>
    </row>
    <row r="831" spans="1:3" x14ac:dyDescent="0.2">
      <c r="A831" s="14" t="s">
        <v>1272</v>
      </c>
      <c r="B831" s="14" t="s">
        <v>466</v>
      </c>
      <c r="C831" s="14" t="s">
        <v>45</v>
      </c>
    </row>
    <row r="832" spans="1:3" x14ac:dyDescent="0.2">
      <c r="A832" s="14" t="s">
        <v>1273</v>
      </c>
      <c r="B832" s="14" t="s">
        <v>466</v>
      </c>
      <c r="C832" s="14" t="s">
        <v>521</v>
      </c>
    </row>
    <row r="833" spans="1:3" x14ac:dyDescent="0.2">
      <c r="A833" s="14" t="s">
        <v>1274</v>
      </c>
      <c r="B833" s="14" t="s">
        <v>466</v>
      </c>
      <c r="C833" s="14" t="s">
        <v>44</v>
      </c>
    </row>
    <row r="834" spans="1:3" x14ac:dyDescent="0.2">
      <c r="A834" s="14" t="s">
        <v>1275</v>
      </c>
      <c r="B834" s="14" t="s">
        <v>467</v>
      </c>
      <c r="C834" s="14" t="s">
        <v>45</v>
      </c>
    </row>
    <row r="835" spans="1:3" x14ac:dyDescent="0.2">
      <c r="A835" s="14" t="s">
        <v>1276</v>
      </c>
      <c r="B835" s="14" t="s">
        <v>467</v>
      </c>
      <c r="C835" s="14" t="s">
        <v>521</v>
      </c>
    </row>
    <row r="836" spans="1:3" x14ac:dyDescent="0.2">
      <c r="A836" s="14" t="s">
        <v>1277</v>
      </c>
      <c r="B836" s="14" t="s">
        <v>467</v>
      </c>
      <c r="C836" s="14" t="s">
        <v>44</v>
      </c>
    </row>
    <row r="837" spans="1:3" x14ac:dyDescent="0.2">
      <c r="A837" s="14" t="s">
        <v>1278</v>
      </c>
      <c r="B837" s="14" t="s">
        <v>468</v>
      </c>
      <c r="C837" s="14" t="s">
        <v>45</v>
      </c>
    </row>
    <row r="838" spans="1:3" x14ac:dyDescent="0.2">
      <c r="A838" s="14" t="s">
        <v>1279</v>
      </c>
      <c r="B838" s="14" t="s">
        <v>468</v>
      </c>
      <c r="C838" s="14" t="s">
        <v>521</v>
      </c>
    </row>
    <row r="839" spans="1:3" x14ac:dyDescent="0.2">
      <c r="A839" s="14" t="s">
        <v>1280</v>
      </c>
      <c r="B839" s="14" t="s">
        <v>468</v>
      </c>
      <c r="C839" s="14" t="s">
        <v>44</v>
      </c>
    </row>
    <row r="840" spans="1:3" x14ac:dyDescent="0.2">
      <c r="A840" s="14" t="s">
        <v>1281</v>
      </c>
      <c r="B840" s="14" t="s">
        <v>469</v>
      </c>
      <c r="C840" s="14" t="s">
        <v>45</v>
      </c>
    </row>
    <row r="841" spans="1:3" x14ac:dyDescent="0.2">
      <c r="A841" s="14" t="s">
        <v>1282</v>
      </c>
      <c r="B841" s="14" t="s">
        <v>469</v>
      </c>
      <c r="C841" s="14" t="s">
        <v>521</v>
      </c>
    </row>
    <row r="842" spans="1:3" x14ac:dyDescent="0.2">
      <c r="A842" s="14" t="s">
        <v>1283</v>
      </c>
      <c r="B842" s="14" t="s">
        <v>469</v>
      </c>
      <c r="C842" s="14" t="s">
        <v>44</v>
      </c>
    </row>
    <row r="843" spans="1:3" x14ac:dyDescent="0.2">
      <c r="A843" s="14" t="s">
        <v>1284</v>
      </c>
      <c r="B843" s="14" t="s">
        <v>470</v>
      </c>
      <c r="C843" s="14" t="s">
        <v>45</v>
      </c>
    </row>
    <row r="844" spans="1:3" x14ac:dyDescent="0.2">
      <c r="A844" s="14" t="s">
        <v>1285</v>
      </c>
      <c r="B844" s="14" t="s">
        <v>471</v>
      </c>
      <c r="C844" s="14" t="s">
        <v>521</v>
      </c>
    </row>
    <row r="845" spans="1:3" x14ac:dyDescent="0.2">
      <c r="A845" s="14" t="s">
        <v>1286</v>
      </c>
      <c r="B845" s="14" t="s">
        <v>470</v>
      </c>
      <c r="C845" s="14" t="s">
        <v>44</v>
      </c>
    </row>
    <row r="846" spans="1:3" x14ac:dyDescent="0.2">
      <c r="A846" s="14" t="s">
        <v>1287</v>
      </c>
      <c r="B846" s="14" t="s">
        <v>472</v>
      </c>
      <c r="C846" s="14" t="s">
        <v>45</v>
      </c>
    </row>
    <row r="847" spans="1:3" x14ac:dyDescent="0.2">
      <c r="A847" s="14" t="s">
        <v>1288</v>
      </c>
      <c r="B847" s="14" t="s">
        <v>472</v>
      </c>
      <c r="C847" s="14" t="s">
        <v>521</v>
      </c>
    </row>
    <row r="848" spans="1:3" x14ac:dyDescent="0.2">
      <c r="A848" s="14" t="s">
        <v>1289</v>
      </c>
      <c r="B848" s="14" t="s">
        <v>472</v>
      </c>
      <c r="C848" s="14" t="s">
        <v>44</v>
      </c>
    </row>
    <row r="849" spans="1:3" x14ac:dyDescent="0.2">
      <c r="A849" s="14" t="s">
        <v>1290</v>
      </c>
      <c r="B849" s="14" t="s">
        <v>473</v>
      </c>
      <c r="C849" s="14" t="s">
        <v>45</v>
      </c>
    </row>
    <row r="850" spans="1:3" x14ac:dyDescent="0.2">
      <c r="A850" s="14" t="s">
        <v>1291</v>
      </c>
      <c r="B850" s="14" t="s">
        <v>473</v>
      </c>
      <c r="C850" s="14" t="s">
        <v>521</v>
      </c>
    </row>
    <row r="851" spans="1:3" x14ac:dyDescent="0.2">
      <c r="A851" s="14" t="s">
        <v>1292</v>
      </c>
      <c r="B851" s="14" t="s">
        <v>473</v>
      </c>
      <c r="C851" s="14" t="s">
        <v>44</v>
      </c>
    </row>
    <row r="852" spans="1:3" x14ac:dyDescent="0.2">
      <c r="A852" s="14" t="s">
        <v>1293</v>
      </c>
      <c r="B852" s="14" t="s">
        <v>474</v>
      </c>
      <c r="C852" s="14" t="s">
        <v>45</v>
      </c>
    </row>
    <row r="853" spans="1:3" x14ac:dyDescent="0.2">
      <c r="A853" s="14" t="s">
        <v>1294</v>
      </c>
      <c r="B853" s="14" t="s">
        <v>474</v>
      </c>
      <c r="C853" s="14" t="s">
        <v>521</v>
      </c>
    </row>
    <row r="854" spans="1:3" x14ac:dyDescent="0.2">
      <c r="A854" s="14" t="s">
        <v>1295</v>
      </c>
      <c r="B854" s="14" t="s">
        <v>474</v>
      </c>
      <c r="C854" s="14" t="s">
        <v>44</v>
      </c>
    </row>
    <row r="855" spans="1:3" x14ac:dyDescent="0.2">
      <c r="A855" s="14" t="s">
        <v>1296</v>
      </c>
      <c r="B855" s="14" t="s">
        <v>475</v>
      </c>
      <c r="C855" s="14" t="s">
        <v>45</v>
      </c>
    </row>
    <row r="856" spans="1:3" x14ac:dyDescent="0.2">
      <c r="A856" s="14" t="s">
        <v>1297</v>
      </c>
      <c r="B856" s="14" t="s">
        <v>475</v>
      </c>
      <c r="C856" s="14" t="s">
        <v>521</v>
      </c>
    </row>
    <row r="857" spans="1:3" x14ac:dyDescent="0.2">
      <c r="A857" s="14" t="s">
        <v>1298</v>
      </c>
      <c r="B857" s="14" t="s">
        <v>475</v>
      </c>
      <c r="C857" s="14" t="s">
        <v>44</v>
      </c>
    </row>
    <row r="858" spans="1:3" x14ac:dyDescent="0.2">
      <c r="A858" s="14" t="s">
        <v>1299</v>
      </c>
      <c r="B858" s="14" t="s">
        <v>476</v>
      </c>
      <c r="C858" s="14" t="s">
        <v>45</v>
      </c>
    </row>
    <row r="859" spans="1:3" x14ac:dyDescent="0.2">
      <c r="A859" s="14" t="s">
        <v>1300</v>
      </c>
      <c r="B859" s="14" t="s">
        <v>476</v>
      </c>
      <c r="C859" s="14" t="s">
        <v>521</v>
      </c>
    </row>
    <row r="860" spans="1:3" x14ac:dyDescent="0.2">
      <c r="A860" s="14" t="s">
        <v>1301</v>
      </c>
      <c r="B860" s="14" t="s">
        <v>476</v>
      </c>
      <c r="C860" s="14" t="s">
        <v>44</v>
      </c>
    </row>
    <row r="861" spans="1:3" x14ac:dyDescent="0.2">
      <c r="A861" s="14" t="s">
        <v>1302</v>
      </c>
      <c r="B861" s="14" t="s">
        <v>477</v>
      </c>
      <c r="C861" s="14" t="s">
        <v>45</v>
      </c>
    </row>
    <row r="862" spans="1:3" x14ac:dyDescent="0.2">
      <c r="A862" s="14" t="s">
        <v>1303</v>
      </c>
      <c r="B862" s="14" t="s">
        <v>477</v>
      </c>
      <c r="C862" s="14" t="s">
        <v>521</v>
      </c>
    </row>
    <row r="863" spans="1:3" x14ac:dyDescent="0.2">
      <c r="A863" s="14" t="s">
        <v>1304</v>
      </c>
      <c r="B863" s="14" t="s">
        <v>477</v>
      </c>
      <c r="C863" s="14" t="s">
        <v>44</v>
      </c>
    </row>
    <row r="864" spans="1:3" x14ac:dyDescent="0.2">
      <c r="A864" s="14" t="s">
        <v>1305</v>
      </c>
      <c r="B864" s="14" t="s">
        <v>478</v>
      </c>
      <c r="C864" s="14" t="s">
        <v>45</v>
      </c>
    </row>
    <row r="865" spans="1:3" x14ac:dyDescent="0.2">
      <c r="A865" s="14" t="s">
        <v>1306</v>
      </c>
      <c r="B865" s="14" t="s">
        <v>478</v>
      </c>
      <c r="C865" s="14" t="s">
        <v>521</v>
      </c>
    </row>
    <row r="866" spans="1:3" x14ac:dyDescent="0.2">
      <c r="A866" s="14" t="s">
        <v>1307</v>
      </c>
      <c r="B866" s="14" t="s">
        <v>478</v>
      </c>
      <c r="C866" s="14" t="s">
        <v>44</v>
      </c>
    </row>
    <row r="867" spans="1:3" x14ac:dyDescent="0.2">
      <c r="A867" s="14" t="s">
        <v>1308</v>
      </c>
      <c r="B867" s="14" t="s">
        <v>479</v>
      </c>
      <c r="C867" s="14" t="s">
        <v>45</v>
      </c>
    </row>
    <row r="868" spans="1:3" x14ac:dyDescent="0.2">
      <c r="A868" s="14" t="s">
        <v>1309</v>
      </c>
      <c r="B868" s="14" t="s">
        <v>479</v>
      </c>
      <c r="C868" s="14" t="s">
        <v>521</v>
      </c>
    </row>
    <row r="869" spans="1:3" x14ac:dyDescent="0.2">
      <c r="A869" s="14" t="s">
        <v>1310</v>
      </c>
      <c r="B869" s="14" t="s">
        <v>479</v>
      </c>
      <c r="C869" s="14" t="s">
        <v>44</v>
      </c>
    </row>
    <row r="870" spans="1:3" x14ac:dyDescent="0.2">
      <c r="A870" s="14" t="s">
        <v>1311</v>
      </c>
      <c r="B870" s="14" t="s">
        <v>480</v>
      </c>
      <c r="C870" s="14" t="s">
        <v>45</v>
      </c>
    </row>
    <row r="871" spans="1:3" x14ac:dyDescent="0.2">
      <c r="A871" s="14" t="s">
        <v>1312</v>
      </c>
      <c r="B871" s="14" t="s">
        <v>480</v>
      </c>
      <c r="C871" s="14" t="s">
        <v>521</v>
      </c>
    </row>
    <row r="872" spans="1:3" x14ac:dyDescent="0.2">
      <c r="A872" s="14" t="s">
        <v>1313</v>
      </c>
      <c r="B872" s="14" t="s">
        <v>480</v>
      </c>
      <c r="C872" s="14" t="s">
        <v>44</v>
      </c>
    </row>
    <row r="873" spans="1:3" x14ac:dyDescent="0.2">
      <c r="A873" s="14" t="s">
        <v>1314</v>
      </c>
      <c r="B873" s="14" t="s">
        <v>481</v>
      </c>
      <c r="C873" s="14" t="s">
        <v>45</v>
      </c>
    </row>
    <row r="874" spans="1:3" x14ac:dyDescent="0.2">
      <c r="A874" s="14" t="s">
        <v>1315</v>
      </c>
      <c r="B874" s="14" t="s">
        <v>481</v>
      </c>
      <c r="C874" s="14" t="s">
        <v>521</v>
      </c>
    </row>
    <row r="875" spans="1:3" x14ac:dyDescent="0.2">
      <c r="A875" s="14" t="s">
        <v>1316</v>
      </c>
      <c r="B875" s="14" t="s">
        <v>481</v>
      </c>
      <c r="C875" s="14" t="s">
        <v>44</v>
      </c>
    </row>
    <row r="876" spans="1:3" x14ac:dyDescent="0.2">
      <c r="A876" s="14" t="s">
        <v>1317</v>
      </c>
      <c r="B876" s="14" t="s">
        <v>482</v>
      </c>
      <c r="C876" s="14" t="s">
        <v>45</v>
      </c>
    </row>
    <row r="877" spans="1:3" x14ac:dyDescent="0.2">
      <c r="A877" s="14" t="s">
        <v>1318</v>
      </c>
      <c r="B877" s="14" t="s">
        <v>482</v>
      </c>
      <c r="C877" s="14" t="s">
        <v>521</v>
      </c>
    </row>
    <row r="878" spans="1:3" x14ac:dyDescent="0.2">
      <c r="A878" s="14" t="s">
        <v>1319</v>
      </c>
      <c r="B878" s="14" t="s">
        <v>482</v>
      </c>
      <c r="C878" s="14" t="s">
        <v>44</v>
      </c>
    </row>
    <row r="879" spans="1:3" x14ac:dyDescent="0.2">
      <c r="A879" s="14" t="s">
        <v>1320</v>
      </c>
      <c r="B879" s="14" t="s">
        <v>483</v>
      </c>
      <c r="C879" s="14" t="s">
        <v>45</v>
      </c>
    </row>
    <row r="880" spans="1:3" x14ac:dyDescent="0.2">
      <c r="A880" s="14" t="s">
        <v>1321</v>
      </c>
      <c r="B880" s="14" t="s">
        <v>483</v>
      </c>
      <c r="C880" s="14" t="s">
        <v>521</v>
      </c>
    </row>
    <row r="881" spans="1:3" x14ac:dyDescent="0.2">
      <c r="A881" s="14" t="s">
        <v>1322</v>
      </c>
      <c r="B881" s="14" t="s">
        <v>483</v>
      </c>
      <c r="C881" s="14" t="s">
        <v>44</v>
      </c>
    </row>
    <row r="882" spans="1:3" x14ac:dyDescent="0.2">
      <c r="A882" s="14" t="s">
        <v>1323</v>
      </c>
      <c r="B882" s="14" t="s">
        <v>484</v>
      </c>
      <c r="C882" s="14" t="s">
        <v>45</v>
      </c>
    </row>
    <row r="883" spans="1:3" x14ac:dyDescent="0.2">
      <c r="A883" s="14" t="s">
        <v>1324</v>
      </c>
      <c r="B883" s="14" t="s">
        <v>484</v>
      </c>
      <c r="C883" s="14" t="s">
        <v>521</v>
      </c>
    </row>
    <row r="884" spans="1:3" x14ac:dyDescent="0.2">
      <c r="A884" s="14" t="s">
        <v>1325</v>
      </c>
      <c r="B884" s="14" t="s">
        <v>484</v>
      </c>
      <c r="C884" s="14" t="s">
        <v>44</v>
      </c>
    </row>
    <row r="885" spans="1:3" x14ac:dyDescent="0.2">
      <c r="A885" s="14" t="s">
        <v>1326</v>
      </c>
      <c r="B885" s="14" t="s">
        <v>485</v>
      </c>
      <c r="C885" s="14" t="s">
        <v>45</v>
      </c>
    </row>
    <row r="886" spans="1:3" x14ac:dyDescent="0.2">
      <c r="A886" s="14" t="s">
        <v>1327</v>
      </c>
      <c r="B886" s="14" t="s">
        <v>485</v>
      </c>
      <c r="C886" s="14" t="s">
        <v>521</v>
      </c>
    </row>
    <row r="887" spans="1:3" x14ac:dyDescent="0.2">
      <c r="A887" s="14" t="s">
        <v>1328</v>
      </c>
      <c r="B887" s="14" t="s">
        <v>485</v>
      </c>
      <c r="C887" s="14" t="s">
        <v>44</v>
      </c>
    </row>
    <row r="888" spans="1:3" x14ac:dyDescent="0.2">
      <c r="A888" s="14" t="s">
        <v>1329</v>
      </c>
      <c r="B888" s="14" t="s">
        <v>486</v>
      </c>
      <c r="C888" s="14" t="s">
        <v>45</v>
      </c>
    </row>
    <row r="889" spans="1:3" x14ac:dyDescent="0.2">
      <c r="A889" s="14" t="s">
        <v>1330</v>
      </c>
      <c r="B889" s="14" t="s">
        <v>486</v>
      </c>
      <c r="C889" s="14" t="s">
        <v>521</v>
      </c>
    </row>
    <row r="890" spans="1:3" x14ac:dyDescent="0.2">
      <c r="A890" s="14" t="s">
        <v>1331</v>
      </c>
      <c r="B890" s="14" t="s">
        <v>486</v>
      </c>
      <c r="C890" s="14" t="s">
        <v>44</v>
      </c>
    </row>
    <row r="891" spans="1:3" x14ac:dyDescent="0.2">
      <c r="A891" s="14" t="s">
        <v>1332</v>
      </c>
      <c r="B891" s="14" t="s">
        <v>487</v>
      </c>
      <c r="C891" s="14" t="s">
        <v>45</v>
      </c>
    </row>
    <row r="892" spans="1:3" x14ac:dyDescent="0.2">
      <c r="A892" s="14" t="s">
        <v>1333</v>
      </c>
      <c r="B892" s="14" t="s">
        <v>487</v>
      </c>
      <c r="C892" s="14" t="s">
        <v>521</v>
      </c>
    </row>
    <row r="893" spans="1:3" x14ac:dyDescent="0.2">
      <c r="A893" s="14" t="s">
        <v>1334</v>
      </c>
      <c r="B893" s="14" t="s">
        <v>487</v>
      </c>
      <c r="C893" s="14" t="s">
        <v>44</v>
      </c>
    </row>
    <row r="894" spans="1:3" x14ac:dyDescent="0.2">
      <c r="A894" s="14" t="s">
        <v>1335</v>
      </c>
      <c r="B894" s="14" t="s">
        <v>488</v>
      </c>
      <c r="C894" s="14" t="s">
        <v>45</v>
      </c>
    </row>
    <row r="895" spans="1:3" x14ac:dyDescent="0.2">
      <c r="A895" s="14" t="s">
        <v>1336</v>
      </c>
      <c r="B895" s="14" t="s">
        <v>488</v>
      </c>
      <c r="C895" s="14" t="s">
        <v>521</v>
      </c>
    </row>
    <row r="896" spans="1:3" x14ac:dyDescent="0.2">
      <c r="A896" s="14" t="s">
        <v>1337</v>
      </c>
      <c r="B896" s="14" t="s">
        <v>488</v>
      </c>
      <c r="C896" s="14" t="s">
        <v>44</v>
      </c>
    </row>
    <row r="897" spans="1:3" x14ac:dyDescent="0.2">
      <c r="A897" s="14" t="s">
        <v>1338</v>
      </c>
      <c r="B897" s="14" t="s">
        <v>489</v>
      </c>
      <c r="C897" s="14" t="s">
        <v>45</v>
      </c>
    </row>
    <row r="898" spans="1:3" x14ac:dyDescent="0.2">
      <c r="A898" s="14" t="s">
        <v>1339</v>
      </c>
      <c r="B898" s="14" t="s">
        <v>489</v>
      </c>
      <c r="C898" s="14" t="s">
        <v>521</v>
      </c>
    </row>
    <row r="899" spans="1:3" x14ac:dyDescent="0.2">
      <c r="A899" s="14" t="s">
        <v>1340</v>
      </c>
      <c r="B899" s="14" t="s">
        <v>489</v>
      </c>
      <c r="C899" s="14" t="s">
        <v>44</v>
      </c>
    </row>
    <row r="900" spans="1:3" x14ac:dyDescent="0.2">
      <c r="A900" s="14" t="s">
        <v>1341</v>
      </c>
      <c r="B900" s="14" t="s">
        <v>490</v>
      </c>
      <c r="C900" s="14" t="s">
        <v>45</v>
      </c>
    </row>
    <row r="901" spans="1:3" x14ac:dyDescent="0.2">
      <c r="A901" s="14" t="s">
        <v>1342</v>
      </c>
      <c r="B901" s="14" t="s">
        <v>490</v>
      </c>
      <c r="C901" s="14" t="s">
        <v>521</v>
      </c>
    </row>
    <row r="902" spans="1:3" x14ac:dyDescent="0.2">
      <c r="A902" s="14" t="s">
        <v>1343</v>
      </c>
      <c r="B902" s="14" t="s">
        <v>490</v>
      </c>
      <c r="C902" s="14" t="s">
        <v>44</v>
      </c>
    </row>
    <row r="903" spans="1:3" x14ac:dyDescent="0.2">
      <c r="A903" s="14" t="s">
        <v>1344</v>
      </c>
      <c r="B903" s="14" t="s">
        <v>491</v>
      </c>
      <c r="C903" s="14" t="s">
        <v>45</v>
      </c>
    </row>
    <row r="904" spans="1:3" x14ac:dyDescent="0.2">
      <c r="A904" s="14" t="s">
        <v>1345</v>
      </c>
      <c r="B904" s="14" t="s">
        <v>491</v>
      </c>
      <c r="C904" s="14" t="s">
        <v>521</v>
      </c>
    </row>
    <row r="905" spans="1:3" x14ac:dyDescent="0.2">
      <c r="A905" s="14" t="s">
        <v>1346</v>
      </c>
      <c r="B905" s="14" t="s">
        <v>491</v>
      </c>
      <c r="C905" s="14" t="s">
        <v>44</v>
      </c>
    </row>
    <row r="906" spans="1:3" x14ac:dyDescent="0.2">
      <c r="A906" s="14" t="s">
        <v>1347</v>
      </c>
      <c r="B906" s="14" t="s">
        <v>492</v>
      </c>
      <c r="C906" s="14" t="s">
        <v>45</v>
      </c>
    </row>
    <row r="907" spans="1:3" x14ac:dyDescent="0.2">
      <c r="A907" s="14" t="s">
        <v>1348</v>
      </c>
      <c r="B907" s="14" t="s">
        <v>492</v>
      </c>
      <c r="C907" s="14" t="s">
        <v>521</v>
      </c>
    </row>
    <row r="908" spans="1:3" x14ac:dyDescent="0.2">
      <c r="A908" s="14" t="s">
        <v>1349</v>
      </c>
      <c r="B908" s="14" t="s">
        <v>492</v>
      </c>
      <c r="C908" s="14" t="s">
        <v>44</v>
      </c>
    </row>
    <row r="909" spans="1:3" x14ac:dyDescent="0.2">
      <c r="A909" s="14" t="s">
        <v>1350</v>
      </c>
      <c r="B909" s="14" t="s">
        <v>493</v>
      </c>
      <c r="C909" s="14" t="s">
        <v>45</v>
      </c>
    </row>
    <row r="910" spans="1:3" x14ac:dyDescent="0.2">
      <c r="A910" s="14" t="s">
        <v>1351</v>
      </c>
      <c r="B910" s="14" t="s">
        <v>493</v>
      </c>
      <c r="C910" s="14" t="s">
        <v>521</v>
      </c>
    </row>
    <row r="911" spans="1:3" x14ac:dyDescent="0.2">
      <c r="A911" s="14" t="s">
        <v>1352</v>
      </c>
      <c r="B911" s="14" t="s">
        <v>493</v>
      </c>
      <c r="C911" s="14" t="s">
        <v>44</v>
      </c>
    </row>
    <row r="912" spans="1:3" x14ac:dyDescent="0.2">
      <c r="A912" s="14" t="s">
        <v>1353</v>
      </c>
      <c r="B912" s="14" t="s">
        <v>494</v>
      </c>
      <c r="C912" s="14" t="s">
        <v>45</v>
      </c>
    </row>
    <row r="913" spans="1:3" x14ac:dyDescent="0.2">
      <c r="A913" s="14" t="s">
        <v>1354</v>
      </c>
      <c r="B913" s="14" t="s">
        <v>494</v>
      </c>
      <c r="C913" s="14" t="s">
        <v>521</v>
      </c>
    </row>
    <row r="914" spans="1:3" x14ac:dyDescent="0.2">
      <c r="A914" s="14" t="s">
        <v>1355</v>
      </c>
      <c r="B914" s="14" t="s">
        <v>494</v>
      </c>
      <c r="C914" s="14" t="s">
        <v>44</v>
      </c>
    </row>
    <row r="915" spans="1:3" x14ac:dyDescent="0.2">
      <c r="A915" s="14" t="s">
        <v>1356</v>
      </c>
      <c r="B915" s="14" t="s">
        <v>495</v>
      </c>
      <c r="C915" s="14" t="s">
        <v>45</v>
      </c>
    </row>
    <row r="916" spans="1:3" x14ac:dyDescent="0.2">
      <c r="A916" s="14" t="s">
        <v>1357</v>
      </c>
      <c r="B916" s="14" t="s">
        <v>495</v>
      </c>
      <c r="C916" s="14" t="s">
        <v>521</v>
      </c>
    </row>
    <row r="917" spans="1:3" x14ac:dyDescent="0.2">
      <c r="A917" s="14" t="s">
        <v>1358</v>
      </c>
      <c r="B917" s="14" t="s">
        <v>495</v>
      </c>
      <c r="C917" s="14" t="s">
        <v>44</v>
      </c>
    </row>
    <row r="918" spans="1:3" x14ac:dyDescent="0.2">
      <c r="A918" s="14" t="s">
        <v>1359</v>
      </c>
      <c r="B918" s="14" t="s">
        <v>496</v>
      </c>
      <c r="C918" s="14" t="s">
        <v>45</v>
      </c>
    </row>
    <row r="919" spans="1:3" x14ac:dyDescent="0.2">
      <c r="A919" s="14" t="s">
        <v>1360</v>
      </c>
      <c r="B919" s="14" t="s">
        <v>496</v>
      </c>
      <c r="C919" s="14" t="s">
        <v>521</v>
      </c>
    </row>
    <row r="920" spans="1:3" x14ac:dyDescent="0.2">
      <c r="A920" s="14" t="s">
        <v>1361</v>
      </c>
      <c r="B920" s="14" t="s">
        <v>496</v>
      </c>
      <c r="C920" s="14" t="s">
        <v>44</v>
      </c>
    </row>
    <row r="921" spans="1:3" x14ac:dyDescent="0.2">
      <c r="A921" s="14" t="s">
        <v>1362</v>
      </c>
      <c r="B921" s="14" t="s">
        <v>497</v>
      </c>
      <c r="C921" s="14" t="s">
        <v>45</v>
      </c>
    </row>
    <row r="922" spans="1:3" x14ac:dyDescent="0.2">
      <c r="A922" s="14" t="s">
        <v>1363</v>
      </c>
      <c r="B922" s="14" t="s">
        <v>497</v>
      </c>
      <c r="C922" s="14" t="s">
        <v>521</v>
      </c>
    </row>
    <row r="923" spans="1:3" x14ac:dyDescent="0.2">
      <c r="A923" s="14" t="s">
        <v>1364</v>
      </c>
      <c r="B923" s="14" t="s">
        <v>497</v>
      </c>
      <c r="C923" s="14" t="s">
        <v>44</v>
      </c>
    </row>
    <row r="924" spans="1:3" x14ac:dyDescent="0.2">
      <c r="A924" s="14" t="s">
        <v>1365</v>
      </c>
      <c r="B924" s="14" t="s">
        <v>498</v>
      </c>
      <c r="C924" s="14" t="s">
        <v>45</v>
      </c>
    </row>
    <row r="925" spans="1:3" x14ac:dyDescent="0.2">
      <c r="A925" s="14" t="s">
        <v>1366</v>
      </c>
      <c r="B925" s="14" t="s">
        <v>498</v>
      </c>
      <c r="C925" s="14" t="s">
        <v>521</v>
      </c>
    </row>
    <row r="926" spans="1:3" x14ac:dyDescent="0.2">
      <c r="A926" s="14" t="s">
        <v>1367</v>
      </c>
      <c r="B926" s="14" t="s">
        <v>498</v>
      </c>
      <c r="C926" s="14" t="s">
        <v>44</v>
      </c>
    </row>
    <row r="927" spans="1:3" x14ac:dyDescent="0.2">
      <c r="A927" s="14" t="s">
        <v>1368</v>
      </c>
      <c r="B927" s="14" t="s">
        <v>499</v>
      </c>
      <c r="C927" s="14" t="s">
        <v>45</v>
      </c>
    </row>
    <row r="928" spans="1:3" x14ac:dyDescent="0.2">
      <c r="A928" s="14" t="s">
        <v>1369</v>
      </c>
      <c r="B928" s="14" t="s">
        <v>499</v>
      </c>
      <c r="C928" s="14" t="s">
        <v>521</v>
      </c>
    </row>
    <row r="929" spans="1:3" x14ac:dyDescent="0.2">
      <c r="A929" s="14" t="s">
        <v>1370</v>
      </c>
      <c r="B929" s="14" t="s">
        <v>499</v>
      </c>
      <c r="C929" s="14" t="s">
        <v>44</v>
      </c>
    </row>
    <row r="930" spans="1:3" x14ac:dyDescent="0.2">
      <c r="A930" s="14" t="s">
        <v>1371</v>
      </c>
      <c r="B930" s="14" t="s">
        <v>500</v>
      </c>
      <c r="C930" s="14" t="s">
        <v>45</v>
      </c>
    </row>
    <row r="931" spans="1:3" x14ac:dyDescent="0.2">
      <c r="A931" s="14" t="s">
        <v>1372</v>
      </c>
      <c r="B931" s="14" t="s">
        <v>500</v>
      </c>
      <c r="C931" s="14" t="s">
        <v>521</v>
      </c>
    </row>
    <row r="932" spans="1:3" x14ac:dyDescent="0.2">
      <c r="A932" s="14" t="s">
        <v>1373</v>
      </c>
      <c r="B932" s="14" t="s">
        <v>500</v>
      </c>
      <c r="C932" s="14" t="s">
        <v>44</v>
      </c>
    </row>
    <row r="933" spans="1:3" x14ac:dyDescent="0.2">
      <c r="A933" s="14" t="s">
        <v>1374</v>
      </c>
      <c r="B933" s="14" t="s">
        <v>501</v>
      </c>
      <c r="C933" s="14" t="s">
        <v>45</v>
      </c>
    </row>
    <row r="934" spans="1:3" x14ac:dyDescent="0.2">
      <c r="A934" s="14" t="s">
        <v>1375</v>
      </c>
      <c r="B934" s="14" t="s">
        <v>501</v>
      </c>
      <c r="C934" s="14" t="s">
        <v>521</v>
      </c>
    </row>
    <row r="935" spans="1:3" x14ac:dyDescent="0.2">
      <c r="A935" s="14" t="s">
        <v>1376</v>
      </c>
      <c r="B935" s="14" t="s">
        <v>501</v>
      </c>
      <c r="C935" s="14" t="s">
        <v>44</v>
      </c>
    </row>
    <row r="936" spans="1:3" x14ac:dyDescent="0.2">
      <c r="A936" s="14" t="s">
        <v>1377</v>
      </c>
      <c r="B936" s="14" t="s">
        <v>502</v>
      </c>
      <c r="C936" s="14" t="s">
        <v>45</v>
      </c>
    </row>
    <row r="937" spans="1:3" x14ac:dyDescent="0.2">
      <c r="A937" s="14" t="s">
        <v>1378</v>
      </c>
      <c r="B937" s="14" t="s">
        <v>502</v>
      </c>
      <c r="C937" s="14" t="s">
        <v>521</v>
      </c>
    </row>
    <row r="938" spans="1:3" x14ac:dyDescent="0.2">
      <c r="A938" s="14" t="s">
        <v>1379</v>
      </c>
      <c r="B938" s="14" t="s">
        <v>502</v>
      </c>
      <c r="C938" s="14" t="s">
        <v>44</v>
      </c>
    </row>
    <row r="939" spans="1:3" x14ac:dyDescent="0.2">
      <c r="A939" s="14" t="s">
        <v>1380</v>
      </c>
      <c r="B939" s="14" t="s">
        <v>503</v>
      </c>
      <c r="C939" s="14" t="s">
        <v>45</v>
      </c>
    </row>
    <row r="940" spans="1:3" x14ac:dyDescent="0.2">
      <c r="A940" s="14" t="s">
        <v>1381</v>
      </c>
      <c r="B940" s="14" t="s">
        <v>503</v>
      </c>
      <c r="C940" s="14" t="s">
        <v>521</v>
      </c>
    </row>
    <row r="941" spans="1:3" x14ac:dyDescent="0.2">
      <c r="A941" s="14" t="s">
        <v>1382</v>
      </c>
      <c r="B941" s="14" t="s">
        <v>503</v>
      </c>
      <c r="C941" s="14" t="s">
        <v>44</v>
      </c>
    </row>
    <row r="942" spans="1:3" x14ac:dyDescent="0.2">
      <c r="A942" s="14" t="s">
        <v>1383</v>
      </c>
      <c r="B942" s="14" t="s">
        <v>504</v>
      </c>
      <c r="C942" s="14" t="s">
        <v>45</v>
      </c>
    </row>
    <row r="943" spans="1:3" x14ac:dyDescent="0.2">
      <c r="A943" s="14" t="s">
        <v>1384</v>
      </c>
      <c r="B943" s="14" t="s">
        <v>504</v>
      </c>
      <c r="C943" s="14" t="s">
        <v>521</v>
      </c>
    </row>
    <row r="944" spans="1:3" x14ac:dyDescent="0.2">
      <c r="A944" s="14" t="s">
        <v>1385</v>
      </c>
      <c r="B944" s="14" t="s">
        <v>504</v>
      </c>
      <c r="C944" s="14" t="s">
        <v>44</v>
      </c>
    </row>
    <row r="945" spans="1:3" x14ac:dyDescent="0.2">
      <c r="A945" s="14" t="s">
        <v>1386</v>
      </c>
      <c r="B945" s="14" t="s">
        <v>505</v>
      </c>
      <c r="C945" s="14" t="s">
        <v>45</v>
      </c>
    </row>
    <row r="946" spans="1:3" x14ac:dyDescent="0.2">
      <c r="A946" s="14" t="s">
        <v>1387</v>
      </c>
      <c r="B946" s="14" t="s">
        <v>505</v>
      </c>
      <c r="C946" s="14" t="s">
        <v>521</v>
      </c>
    </row>
    <row r="947" spans="1:3" x14ac:dyDescent="0.2">
      <c r="A947" s="14" t="s">
        <v>1388</v>
      </c>
      <c r="B947" s="14" t="s">
        <v>505</v>
      </c>
      <c r="C947" s="14" t="s">
        <v>44</v>
      </c>
    </row>
    <row r="948" spans="1:3" x14ac:dyDescent="0.2">
      <c r="A948" s="14" t="s">
        <v>1389</v>
      </c>
      <c r="B948" s="14" t="s">
        <v>506</v>
      </c>
      <c r="C948" s="14" t="s">
        <v>45</v>
      </c>
    </row>
    <row r="949" spans="1:3" x14ac:dyDescent="0.2">
      <c r="A949" s="14" t="s">
        <v>1390</v>
      </c>
      <c r="B949" s="14" t="s">
        <v>506</v>
      </c>
      <c r="C949" s="14" t="s">
        <v>521</v>
      </c>
    </row>
    <row r="950" spans="1:3" x14ac:dyDescent="0.2">
      <c r="A950" s="14" t="s">
        <v>1391</v>
      </c>
      <c r="B950" s="14" t="s">
        <v>506</v>
      </c>
      <c r="C950" s="14" t="s">
        <v>44</v>
      </c>
    </row>
    <row r="951" spans="1:3" x14ac:dyDescent="0.2">
      <c r="A951" s="14" t="s">
        <v>1392</v>
      </c>
      <c r="B951" s="14" t="s">
        <v>507</v>
      </c>
      <c r="C951" s="14" t="s">
        <v>45</v>
      </c>
    </row>
    <row r="952" spans="1:3" x14ac:dyDescent="0.2">
      <c r="A952" s="14" t="s">
        <v>1393</v>
      </c>
      <c r="B952" s="14" t="s">
        <v>507</v>
      </c>
      <c r="C952" s="14" t="s">
        <v>521</v>
      </c>
    </row>
    <row r="953" spans="1:3" x14ac:dyDescent="0.2">
      <c r="A953" s="14" t="s">
        <v>1394</v>
      </c>
      <c r="B953" s="14" t="s">
        <v>507</v>
      </c>
      <c r="C953" s="14" t="s">
        <v>44</v>
      </c>
    </row>
    <row r="954" spans="1:3" x14ac:dyDescent="0.2">
      <c r="A954" s="14" t="s">
        <v>1395</v>
      </c>
      <c r="B954" s="14" t="s">
        <v>508</v>
      </c>
      <c r="C954" s="14" t="s">
        <v>45</v>
      </c>
    </row>
    <row r="955" spans="1:3" x14ac:dyDescent="0.2">
      <c r="A955" s="14" t="s">
        <v>1396</v>
      </c>
      <c r="B955" s="14" t="s">
        <v>508</v>
      </c>
      <c r="C955" s="14" t="s">
        <v>521</v>
      </c>
    </row>
    <row r="956" spans="1:3" x14ac:dyDescent="0.2">
      <c r="A956" s="14" t="s">
        <v>1397</v>
      </c>
      <c r="B956" s="14" t="s">
        <v>508</v>
      </c>
      <c r="C956" s="14" t="s">
        <v>44</v>
      </c>
    </row>
    <row r="957" spans="1:3" x14ac:dyDescent="0.2">
      <c r="A957" s="14" t="s">
        <v>1398</v>
      </c>
      <c r="B957" s="14" t="s">
        <v>509</v>
      </c>
      <c r="C957" s="14" t="s">
        <v>45</v>
      </c>
    </row>
    <row r="958" spans="1:3" x14ac:dyDescent="0.2">
      <c r="A958" s="14" t="s">
        <v>1399</v>
      </c>
      <c r="B958" s="14" t="s">
        <v>509</v>
      </c>
      <c r="C958" s="14" t="s">
        <v>521</v>
      </c>
    </row>
    <row r="959" spans="1:3" x14ac:dyDescent="0.2">
      <c r="A959" s="14" t="s">
        <v>1400</v>
      </c>
      <c r="B959" s="14" t="s">
        <v>509</v>
      </c>
      <c r="C959" s="14" t="s">
        <v>44</v>
      </c>
    </row>
    <row r="960" spans="1:3" x14ac:dyDescent="0.2">
      <c r="A960" s="14" t="s">
        <v>1401</v>
      </c>
      <c r="B960" s="14" t="s">
        <v>510</v>
      </c>
      <c r="C960" s="14" t="s">
        <v>45</v>
      </c>
    </row>
    <row r="961" spans="1:3" x14ac:dyDescent="0.2">
      <c r="A961" s="14" t="s">
        <v>1402</v>
      </c>
      <c r="B961" s="14" t="s">
        <v>510</v>
      </c>
      <c r="C961" s="14" t="s">
        <v>521</v>
      </c>
    </row>
    <row r="962" spans="1:3" x14ac:dyDescent="0.2">
      <c r="A962" s="14" t="s">
        <v>1403</v>
      </c>
      <c r="B962" s="14" t="s">
        <v>510</v>
      </c>
      <c r="C962" s="14" t="s">
        <v>44</v>
      </c>
    </row>
    <row r="963" spans="1:3" x14ac:dyDescent="0.2">
      <c r="A963" s="14" t="s">
        <v>1404</v>
      </c>
      <c r="B963" s="14" t="s">
        <v>511</v>
      </c>
      <c r="C963" s="14" t="s">
        <v>45</v>
      </c>
    </row>
    <row r="964" spans="1:3" x14ac:dyDescent="0.2">
      <c r="A964" s="14" t="s">
        <v>1405</v>
      </c>
      <c r="B964" s="14" t="s">
        <v>511</v>
      </c>
      <c r="C964" s="14" t="s">
        <v>521</v>
      </c>
    </row>
    <row r="965" spans="1:3" x14ac:dyDescent="0.2">
      <c r="A965" s="14" t="s">
        <v>1406</v>
      </c>
      <c r="B965" s="14" t="s">
        <v>511</v>
      </c>
      <c r="C965" s="14" t="s">
        <v>44</v>
      </c>
    </row>
    <row r="966" spans="1:3" x14ac:dyDescent="0.2">
      <c r="A966" s="14" t="s">
        <v>1407</v>
      </c>
      <c r="B966" s="14" t="s">
        <v>512</v>
      </c>
      <c r="C966" s="14" t="s">
        <v>45</v>
      </c>
    </row>
    <row r="967" spans="1:3" x14ac:dyDescent="0.2">
      <c r="A967" s="14" t="s">
        <v>1408</v>
      </c>
      <c r="B967" s="14" t="s">
        <v>512</v>
      </c>
      <c r="C967" s="14" t="s">
        <v>521</v>
      </c>
    </row>
    <row r="968" spans="1:3" x14ac:dyDescent="0.2">
      <c r="A968" s="14" t="s">
        <v>1409</v>
      </c>
      <c r="B968" s="14" t="s">
        <v>512</v>
      </c>
      <c r="C968" s="14" t="s">
        <v>44</v>
      </c>
    </row>
    <row r="969" spans="1:3" x14ac:dyDescent="0.2">
      <c r="A969" s="14" t="s">
        <v>1410</v>
      </c>
      <c r="B969" s="14" t="s">
        <v>513</v>
      </c>
      <c r="C969" s="14" t="s">
        <v>45</v>
      </c>
    </row>
    <row r="970" spans="1:3" x14ac:dyDescent="0.2">
      <c r="A970" s="14" t="s">
        <v>1411</v>
      </c>
      <c r="B970" s="14" t="s">
        <v>513</v>
      </c>
      <c r="C970" s="14" t="s">
        <v>521</v>
      </c>
    </row>
    <row r="971" spans="1:3" x14ac:dyDescent="0.2">
      <c r="A971" s="14" t="s">
        <v>1412</v>
      </c>
      <c r="B971" s="14" t="s">
        <v>513</v>
      </c>
      <c r="C971" s="14" t="s">
        <v>44</v>
      </c>
    </row>
    <row r="972" spans="1:3" x14ac:dyDescent="0.2">
      <c r="A972" s="14" t="s">
        <v>1413</v>
      </c>
      <c r="B972" s="14" t="s">
        <v>514</v>
      </c>
      <c r="C972" s="14" t="s">
        <v>45</v>
      </c>
    </row>
    <row r="973" spans="1:3" x14ac:dyDescent="0.2">
      <c r="A973" s="14" t="s">
        <v>1414</v>
      </c>
      <c r="B973" s="14" t="s">
        <v>514</v>
      </c>
      <c r="C973" s="14" t="s">
        <v>521</v>
      </c>
    </row>
    <row r="974" spans="1:3" x14ac:dyDescent="0.2">
      <c r="A974" s="14" t="s">
        <v>1415</v>
      </c>
      <c r="B974" s="14" t="s">
        <v>514</v>
      </c>
      <c r="C974" s="14" t="s">
        <v>44</v>
      </c>
    </row>
    <row r="975" spans="1:3" x14ac:dyDescent="0.2">
      <c r="A975" s="14" t="s">
        <v>1416</v>
      </c>
      <c r="B975" s="14" t="s">
        <v>515</v>
      </c>
      <c r="C975" s="14" t="s">
        <v>45</v>
      </c>
    </row>
    <row r="976" spans="1:3" x14ac:dyDescent="0.2">
      <c r="A976" s="14" t="s">
        <v>1417</v>
      </c>
      <c r="B976" s="14" t="s">
        <v>515</v>
      </c>
      <c r="C976" s="14" t="s">
        <v>521</v>
      </c>
    </row>
    <row r="977" spans="1:3" x14ac:dyDescent="0.2">
      <c r="A977" s="14" t="s">
        <v>1418</v>
      </c>
      <c r="B977" s="14" t="s">
        <v>515</v>
      </c>
      <c r="C977" s="14" t="s">
        <v>44</v>
      </c>
    </row>
    <row r="978" spans="1:3" x14ac:dyDescent="0.2">
      <c r="A978" s="14" t="s">
        <v>1419</v>
      </c>
      <c r="B978" s="14" t="s">
        <v>516</v>
      </c>
      <c r="C978" s="14" t="s">
        <v>45</v>
      </c>
    </row>
    <row r="979" spans="1:3" x14ac:dyDescent="0.2">
      <c r="A979" s="14" t="s">
        <v>1420</v>
      </c>
      <c r="B979" s="14" t="s">
        <v>516</v>
      </c>
      <c r="C979" s="14" t="s">
        <v>521</v>
      </c>
    </row>
    <row r="980" spans="1:3" x14ac:dyDescent="0.2">
      <c r="A980" s="14" t="s">
        <v>1421</v>
      </c>
      <c r="B980" s="14" t="s">
        <v>516</v>
      </c>
      <c r="C980" s="14" t="s">
        <v>44</v>
      </c>
    </row>
    <row r="981" spans="1:3" x14ac:dyDescent="0.2">
      <c r="A981" s="14" t="s">
        <v>1422</v>
      </c>
      <c r="B981" s="14" t="s">
        <v>517</v>
      </c>
      <c r="C981" s="14" t="s">
        <v>45</v>
      </c>
    </row>
    <row r="982" spans="1:3" x14ac:dyDescent="0.2">
      <c r="A982" s="14" t="s">
        <v>1423</v>
      </c>
      <c r="B982" s="14" t="s">
        <v>517</v>
      </c>
      <c r="C982" s="14" t="s">
        <v>521</v>
      </c>
    </row>
    <row r="983" spans="1:3" x14ac:dyDescent="0.2">
      <c r="A983" s="14" t="s">
        <v>1424</v>
      </c>
      <c r="B983" s="14" t="s">
        <v>517</v>
      </c>
      <c r="C983" s="14" t="s">
        <v>44</v>
      </c>
    </row>
    <row r="984" spans="1:3" x14ac:dyDescent="0.2">
      <c r="A984" s="14" t="s">
        <v>1425</v>
      </c>
      <c r="B984" s="14" t="s">
        <v>518</v>
      </c>
      <c r="C984" s="14" t="s">
        <v>45</v>
      </c>
    </row>
    <row r="985" spans="1:3" x14ac:dyDescent="0.2">
      <c r="A985" s="14" t="s">
        <v>1426</v>
      </c>
      <c r="B985" s="14" t="s">
        <v>518</v>
      </c>
      <c r="C985" s="14" t="s">
        <v>521</v>
      </c>
    </row>
    <row r="986" spans="1:3" x14ac:dyDescent="0.2">
      <c r="A986" s="14" t="s">
        <v>1427</v>
      </c>
      <c r="B986" s="14" t="s">
        <v>518</v>
      </c>
      <c r="C986" s="14" t="s">
        <v>44</v>
      </c>
    </row>
    <row r="987" spans="1:3" x14ac:dyDescent="0.2">
      <c r="A987" s="14" t="s">
        <v>1428</v>
      </c>
      <c r="B987" s="14" t="s">
        <v>519</v>
      </c>
      <c r="C987" s="14" t="s">
        <v>45</v>
      </c>
    </row>
    <row r="988" spans="1:3" x14ac:dyDescent="0.2">
      <c r="A988" s="14" t="s">
        <v>1429</v>
      </c>
      <c r="B988" s="14" t="s">
        <v>519</v>
      </c>
      <c r="C988" s="14" t="s">
        <v>521</v>
      </c>
    </row>
    <row r="989" spans="1:3" x14ac:dyDescent="0.2">
      <c r="A989" s="14" t="s">
        <v>1430</v>
      </c>
      <c r="B989" s="14" t="s">
        <v>519</v>
      </c>
      <c r="C989" s="14" t="s">
        <v>44</v>
      </c>
    </row>
    <row r="990" spans="1:3" x14ac:dyDescent="0.2">
      <c r="A990" s="14" t="s">
        <v>1431</v>
      </c>
      <c r="B990" s="14" t="s">
        <v>520</v>
      </c>
      <c r="C990" s="14" t="s">
        <v>45</v>
      </c>
    </row>
    <row r="991" spans="1:3" x14ac:dyDescent="0.2">
      <c r="A991" s="14" t="s">
        <v>1432</v>
      </c>
      <c r="B991" s="14" t="s">
        <v>520</v>
      </c>
      <c r="C991" s="14" t="s">
        <v>521</v>
      </c>
    </row>
    <row r="992" spans="1:3" x14ac:dyDescent="0.2">
      <c r="A992" s="14" t="s">
        <v>1433</v>
      </c>
      <c r="B992" s="14" t="s">
        <v>520</v>
      </c>
      <c r="C992" s="14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DERROR</vt:lpstr>
      <vt:lpstr>ERRORES</vt:lpstr>
      <vt:lpstr>CITI CPRS</vt:lpstr>
      <vt:lpstr>CITI ALIC</vt:lpstr>
      <vt:lpstr>INFO VAR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gsirtori</dc:creator>
  <cp:lastModifiedBy>usuario</cp:lastModifiedBy>
  <cp:lastPrinted>2019-07-17T19:39:21Z</cp:lastPrinted>
  <dcterms:created xsi:type="dcterms:W3CDTF">2019-07-12T16:50:50Z</dcterms:created>
  <dcterms:modified xsi:type="dcterms:W3CDTF">2020-07-23T12:41:08Z</dcterms:modified>
</cp:coreProperties>
</file>