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uille\Cursos\Analisis de dados\Curso Excel\"/>
    </mc:Choice>
  </mc:AlternateContent>
  <xr:revisionPtr revIDLastSave="0" documentId="13_ncr:1_{85FC24C6-598A-4AB5-92C4-031F8928CB78}" xr6:coauthVersionLast="47" xr6:coauthVersionMax="47" xr10:uidLastSave="{00000000-0000-0000-0000-000000000000}"/>
  <bookViews>
    <workbookView xWindow="-120" yWindow="-120" windowWidth="19440" windowHeight="11040" activeTab="1" xr2:uid="{9D542BA4-9D27-43A8-B4EF-8779DF0BA0C9}"/>
  </bookViews>
  <sheets>
    <sheet name="FUNDOS" sheetId="2" r:id="rId1"/>
    <sheet name="ANALISE" sheetId="1" r:id="rId2"/>
  </sheets>
  <definedNames>
    <definedName name="FUNDOS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F9" i="1"/>
  <c r="C13" i="1" s="1"/>
  <c r="F8" i="1"/>
  <c r="F12" i="1" s="1"/>
  <c r="F6" i="2"/>
  <c r="F7" i="2"/>
  <c r="F8" i="2"/>
  <c r="F9" i="2"/>
  <c r="F10" i="2"/>
  <c r="F11" i="2"/>
  <c r="F12" i="2"/>
  <c r="F13" i="2"/>
  <c r="F14" i="2"/>
  <c r="F5" i="2"/>
  <c r="F13" i="1" l="1"/>
  <c r="F14" i="1" s="1"/>
</calcChain>
</file>

<file path=xl/sharedStrings.xml><?xml version="1.0" encoding="utf-8"?>
<sst xmlns="http://schemas.openxmlformats.org/spreadsheetml/2006/main" count="48" uniqueCount="42">
  <si>
    <t>SALARIO</t>
  </si>
  <si>
    <t>SUGESTAO DE INVESTIMENTO (30%)</t>
  </si>
  <si>
    <t>Ticker</t>
  </si>
  <si>
    <t>Nome do Fundo</t>
  </si>
  <si>
    <t>Tipo de Fundo</t>
  </si>
  <si>
    <t>KNCR11</t>
  </si>
  <si>
    <t>Kinea Rendimentos Imobiliários</t>
  </si>
  <si>
    <t>Papel (CRIs)</t>
  </si>
  <si>
    <t>HGLG11</t>
  </si>
  <si>
    <t>CSHG Logística</t>
  </si>
  <si>
    <t>Logística</t>
  </si>
  <si>
    <t>MXRF11</t>
  </si>
  <si>
    <t>Maxi Renda FII</t>
  </si>
  <si>
    <t>Papel (CRIs e outros)</t>
  </si>
  <si>
    <t>XPML11</t>
  </si>
  <si>
    <t>XP Malls</t>
  </si>
  <si>
    <t>Shoppings</t>
  </si>
  <si>
    <t>VRTA11</t>
  </si>
  <si>
    <t>Vinea Securitizadora</t>
  </si>
  <si>
    <t>HGBS11</t>
  </si>
  <si>
    <t>CSHG Brasil Shopping</t>
  </si>
  <si>
    <t>BTCI11</t>
  </si>
  <si>
    <t>BTG Pactual Crédito Imobiliário</t>
  </si>
  <si>
    <t>VISC11</t>
  </si>
  <si>
    <t>Vinci Shopping Centers</t>
  </si>
  <si>
    <t>CPTS11</t>
  </si>
  <si>
    <t>Capitânia Securities II</t>
  </si>
  <si>
    <t>RBRF11</t>
  </si>
  <si>
    <t>RBR Alpha Multiestratégia</t>
  </si>
  <si>
    <t>FOF (Fundo de Fundos)</t>
  </si>
  <si>
    <t>Valor da Cota</t>
  </si>
  <si>
    <t>Rentabilidade</t>
  </si>
  <si>
    <t>Rentabilidade (mês)</t>
  </si>
  <si>
    <t>FUNDO</t>
  </si>
  <si>
    <t>DIVIDENDO MENSAL</t>
  </si>
  <si>
    <t>VALOR DE COTA</t>
  </si>
  <si>
    <t>RENDIMENTO MENSAL</t>
  </si>
  <si>
    <t>ESCOLHER MESES DE RENDIMENTO</t>
  </si>
  <si>
    <t>PATRIMONIO ACUMULADO</t>
  </si>
  <si>
    <t>INVERSAO POR MÊS</t>
  </si>
  <si>
    <t>COTAS INICIAL COMPRADAS</t>
  </si>
  <si>
    <t>RENTABILIDADE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</si>
</sst>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5" formatCode="&quot;R$&quot;\ #,##0.00"/>
    <numFmt numFmtId="171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8" fontId="2" fillId="0" borderId="3" xfId="0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 vertical="center" wrapText="1"/>
    </xf>
    <xf numFmtId="8" fontId="2" fillId="0" borderId="9" xfId="0" applyNumberFormat="1" applyFont="1" applyBorder="1" applyAlignment="1">
      <alignment horizontal="center" vertical="center" wrapText="1"/>
    </xf>
    <xf numFmtId="0" fontId="0" fillId="3" borderId="0" xfId="0" applyFill="1"/>
    <xf numFmtId="165" fontId="0" fillId="3" borderId="0" xfId="0" applyNumberFormat="1" applyFill="1" applyAlignment="1">
      <alignment horizontal="center" vertical="center"/>
    </xf>
    <xf numFmtId="171" fontId="0" fillId="3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8" fontId="0" fillId="3" borderId="0" xfId="0" applyNumberFormat="1" applyFill="1"/>
    <xf numFmtId="0" fontId="0" fillId="0" borderId="0" xfId="0" applyFill="1"/>
    <xf numFmtId="171" fontId="0" fillId="0" borderId="0" xfId="1" applyNumberFormat="1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" fontId="0" fillId="3" borderId="0" xfId="0" applyNumberFormat="1" applyFill="1"/>
    <xf numFmtId="10" fontId="0" fillId="3" borderId="0" xfId="0" applyNumberFormat="1" applyFill="1"/>
  </cellXfs>
  <cellStyles count="2">
    <cellStyle name="Normal" xfId="0" builtinId="0"/>
    <cellStyle name="Porcentagem" xfId="1" builtinId="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R$&quot;\ #,##0.00;[Red]\-&quot;R$&quot;\ 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1800000</xdr:colOff>
      <xdr:row>4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19E39C-0466-478B-A141-1AEFA7E89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800000" cy="933450"/>
        </a:xfrm>
        <a:prstGeom prst="rect">
          <a:avLst/>
        </a:prstGeom>
      </xdr:spPr>
    </xdr:pic>
    <xdr:clientData/>
  </xdr:twoCellAnchor>
  <xdr:twoCellAnchor editAs="absolute">
    <xdr:from>
      <xdr:col>1</xdr:col>
      <xdr:colOff>1809748</xdr:colOff>
      <xdr:row>0</xdr:row>
      <xdr:rowOff>38100</xdr:rowOff>
    </xdr:from>
    <xdr:to>
      <xdr:col>5</xdr:col>
      <xdr:colOff>962024</xdr:colOff>
      <xdr:row>4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9D13A44-9C2F-4139-9411-99E3A6FCFAB2}"/>
            </a:ext>
          </a:extLst>
        </xdr:cNvPr>
        <xdr:cNvSpPr/>
      </xdr:nvSpPr>
      <xdr:spPr>
        <a:xfrm>
          <a:off x="2419348" y="38100"/>
          <a:ext cx="4591051" cy="876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FUNDOS IMOBILIARIOS CASSILANDIA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4F9CF-8C6C-416B-B1DA-5D1343CBFBCE}" name="Tabela1" displayName="Tabela1" ref="B4:G14" totalsRowShown="0" headerRowDxfId="0" headerRowBorderDxfId="8" tableBorderDxfId="9" totalsRowBorderDxfId="7">
  <autoFilter ref="B4:G14" xr:uid="{2614F9CF-8C6C-416B-B1DA-5D1343CBFBCE}"/>
  <tableColumns count="6">
    <tableColumn id="1" xr3:uid="{1349A810-21C1-44E8-A034-09E1179CED17}" name="Ticker" dataDxfId="6"/>
    <tableColumn id="2" xr3:uid="{D9DF9C0C-9647-4304-AAEE-7BAA584B9478}" name="Nome do Fundo" dataDxfId="5"/>
    <tableColumn id="3" xr3:uid="{0978B12B-C307-47D2-9354-832A846DD8D3}" name="Tipo de Fundo" dataDxfId="4"/>
    <tableColumn id="4" xr3:uid="{A0EDBBD4-7CDA-4F6F-8151-8BE66CC17573}" name="Rentabilidade" dataDxfId="3"/>
    <tableColumn id="5" xr3:uid="{66A49330-937C-416F-928B-260B208544EE}" name="Rentabilidade (mês)" dataDxfId="2">
      <calculatedColumnFormula>E5/12</calculatedColumnFormula>
    </tableColumn>
    <tableColumn id="6" xr3:uid="{39B2B71C-3351-4ECF-8B17-D1AB71F71B24}" name="Valor da Cot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830-33AD-41E0-942D-E9E90D351E38}">
  <dimension ref="B4:G14"/>
  <sheetViews>
    <sheetView topLeftCell="A4" workbookViewId="0">
      <selection activeCell="F10" sqref="F10"/>
    </sheetView>
  </sheetViews>
  <sheetFormatPr defaultColWidth="14.5703125" defaultRowHeight="15" x14ac:dyDescent="0.25"/>
  <cols>
    <col min="3" max="3" width="17.5703125" customWidth="1"/>
    <col min="4" max="4" width="16.28515625" customWidth="1"/>
    <col min="5" max="5" width="15.85546875" customWidth="1"/>
    <col min="6" max="6" width="21.28515625" customWidth="1"/>
    <col min="7" max="7" width="15.5703125" customWidth="1"/>
  </cols>
  <sheetData>
    <row r="4" spans="2:7" ht="25.5" x14ac:dyDescent="0.25">
      <c r="B4" s="6" t="s">
        <v>2</v>
      </c>
      <c r="C4" s="7" t="s">
        <v>3</v>
      </c>
      <c r="D4" s="7" t="s">
        <v>4</v>
      </c>
      <c r="E4" s="7" t="s">
        <v>31</v>
      </c>
      <c r="F4" s="7" t="s">
        <v>32</v>
      </c>
      <c r="G4" s="8" t="s">
        <v>30</v>
      </c>
    </row>
    <row r="5" spans="2:7" ht="38.25" x14ac:dyDescent="0.25">
      <c r="B5" s="4" t="s">
        <v>5</v>
      </c>
      <c r="C5" s="2" t="s">
        <v>6</v>
      </c>
      <c r="D5" s="2" t="s">
        <v>7</v>
      </c>
      <c r="E5" s="3">
        <v>0.125</v>
      </c>
      <c r="F5" s="3">
        <f>E5/12</f>
        <v>1.0416666666666666E-2</v>
      </c>
      <c r="G5" s="5">
        <v>104</v>
      </c>
    </row>
    <row r="6" spans="2:7" x14ac:dyDescent="0.25">
      <c r="B6" s="4" t="s">
        <v>8</v>
      </c>
      <c r="C6" s="2" t="s">
        <v>9</v>
      </c>
      <c r="D6" s="2" t="s">
        <v>10</v>
      </c>
      <c r="E6" s="3">
        <v>0.14799999999999999</v>
      </c>
      <c r="F6" s="3">
        <f t="shared" ref="F6:F14" si="0">E6/12</f>
        <v>1.2333333333333333E-2</v>
      </c>
      <c r="G6" s="5">
        <v>168</v>
      </c>
    </row>
    <row r="7" spans="2:7" ht="25.5" x14ac:dyDescent="0.25">
      <c r="B7" s="4" t="s">
        <v>11</v>
      </c>
      <c r="C7" s="2" t="s">
        <v>12</v>
      </c>
      <c r="D7" s="2" t="s">
        <v>13</v>
      </c>
      <c r="E7" s="3">
        <v>0.112</v>
      </c>
      <c r="F7" s="3">
        <f t="shared" si="0"/>
        <v>9.3333333333333341E-3</v>
      </c>
      <c r="G7" s="5">
        <v>10.7</v>
      </c>
    </row>
    <row r="8" spans="2:7" x14ac:dyDescent="0.25">
      <c r="B8" s="4" t="s">
        <v>14</v>
      </c>
      <c r="C8" s="2" t="s">
        <v>15</v>
      </c>
      <c r="D8" s="2" t="s">
        <v>16</v>
      </c>
      <c r="E8" s="3">
        <v>0.183</v>
      </c>
      <c r="F8" s="3">
        <f t="shared" si="0"/>
        <v>1.525E-2</v>
      </c>
      <c r="G8" s="5">
        <v>118</v>
      </c>
    </row>
    <row r="9" spans="2:7" ht="25.5" x14ac:dyDescent="0.25">
      <c r="B9" s="4" t="s">
        <v>17</v>
      </c>
      <c r="C9" s="2" t="s">
        <v>18</v>
      </c>
      <c r="D9" s="2" t="s">
        <v>7</v>
      </c>
      <c r="E9" s="3">
        <v>0.13</v>
      </c>
      <c r="F9" s="3">
        <f t="shared" si="0"/>
        <v>1.0833333333333334E-2</v>
      </c>
      <c r="G9" s="5">
        <v>9.5</v>
      </c>
    </row>
    <row r="10" spans="2:7" ht="25.5" x14ac:dyDescent="0.25">
      <c r="B10" s="4" t="s">
        <v>19</v>
      </c>
      <c r="C10" s="2" t="s">
        <v>20</v>
      </c>
      <c r="D10" s="2" t="s">
        <v>16</v>
      </c>
      <c r="E10" s="3">
        <v>0.17499999999999999</v>
      </c>
      <c r="F10" s="3">
        <f t="shared" si="0"/>
        <v>1.4583333333333332E-2</v>
      </c>
      <c r="G10" s="5">
        <v>225</v>
      </c>
    </row>
    <row r="11" spans="2:7" ht="38.25" x14ac:dyDescent="0.25">
      <c r="B11" s="4" t="s">
        <v>21</v>
      </c>
      <c r="C11" s="2" t="s">
        <v>22</v>
      </c>
      <c r="D11" s="2" t="s">
        <v>7</v>
      </c>
      <c r="E11" s="3">
        <v>0.11899999999999999</v>
      </c>
      <c r="F11" s="3">
        <f t="shared" si="0"/>
        <v>9.9166666666666656E-3</v>
      </c>
      <c r="G11" s="5">
        <v>9.9</v>
      </c>
    </row>
    <row r="12" spans="2:7" ht="25.5" x14ac:dyDescent="0.25">
      <c r="B12" s="4" t="s">
        <v>23</v>
      </c>
      <c r="C12" s="2" t="s">
        <v>24</v>
      </c>
      <c r="D12" s="2" t="s">
        <v>16</v>
      </c>
      <c r="E12" s="3">
        <v>0.16900000000000001</v>
      </c>
      <c r="F12" s="3">
        <f t="shared" si="0"/>
        <v>1.4083333333333335E-2</v>
      </c>
      <c r="G12" s="5">
        <v>120</v>
      </c>
    </row>
    <row r="13" spans="2:7" ht="25.5" x14ac:dyDescent="0.25">
      <c r="B13" s="4" t="s">
        <v>25</v>
      </c>
      <c r="C13" s="2" t="s">
        <v>26</v>
      </c>
      <c r="D13" s="2" t="s">
        <v>7</v>
      </c>
      <c r="E13" s="3">
        <v>0.128</v>
      </c>
      <c r="F13" s="3">
        <f t="shared" si="0"/>
        <v>1.0666666666666666E-2</v>
      </c>
      <c r="G13" s="5">
        <v>9</v>
      </c>
    </row>
    <row r="14" spans="2:7" ht="25.5" x14ac:dyDescent="0.25">
      <c r="B14" s="9" t="s">
        <v>27</v>
      </c>
      <c r="C14" s="10" t="s">
        <v>28</v>
      </c>
      <c r="D14" s="10" t="s">
        <v>29</v>
      </c>
      <c r="E14" s="11">
        <v>0.105</v>
      </c>
      <c r="F14" s="11">
        <f t="shared" si="0"/>
        <v>8.7499999999999991E-3</v>
      </c>
      <c r="G14" s="12">
        <v>85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FF5F-3A31-42C9-B4C1-52B78483E1CF}">
  <dimension ref="B1:I14"/>
  <sheetViews>
    <sheetView showGridLines="0" tabSelected="1" workbookViewId="0">
      <selection activeCell="B16" sqref="B16"/>
    </sheetView>
  </sheetViews>
  <sheetFormatPr defaultRowHeight="15" x14ac:dyDescent="0.25"/>
  <cols>
    <col min="2" max="2" width="33" bestFit="1" customWidth="1"/>
    <col min="3" max="3" width="10.7109375" bestFit="1" customWidth="1"/>
    <col min="5" max="5" width="28.7109375" bestFit="1" customWidth="1"/>
    <col min="6" max="6" width="14.42578125" customWidth="1"/>
    <col min="8" max="8" width="16.85546875" customWidth="1"/>
    <col min="9" max="9" width="14.140625" customWidth="1"/>
  </cols>
  <sheetData>
    <row r="1" spans="2:9" x14ac:dyDescent="0.25">
      <c r="B1" s="1"/>
      <c r="C1" s="1"/>
      <c r="D1" s="1"/>
      <c r="E1" s="1"/>
      <c r="F1" s="1"/>
      <c r="G1" s="1"/>
      <c r="H1" s="1"/>
      <c r="I1" s="1"/>
    </row>
    <row r="2" spans="2:9" x14ac:dyDescent="0.25">
      <c r="B2" s="1"/>
      <c r="C2" s="1"/>
      <c r="D2" s="1"/>
      <c r="E2" s="1"/>
      <c r="F2" s="1"/>
      <c r="G2" s="1"/>
      <c r="H2" s="1"/>
      <c r="I2" s="1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4" spans="2:9" x14ac:dyDescent="0.25">
      <c r="B4" s="1"/>
      <c r="C4" s="1"/>
      <c r="D4" s="1"/>
      <c r="E4" s="1"/>
      <c r="F4" s="1"/>
      <c r="G4" s="1"/>
      <c r="H4" s="1"/>
      <c r="I4" s="1"/>
    </row>
    <row r="5" spans="2:9" x14ac:dyDescent="0.25">
      <c r="B5" s="1"/>
      <c r="C5" s="1"/>
      <c r="D5" s="1"/>
      <c r="E5" s="1"/>
      <c r="F5" s="1"/>
      <c r="G5" s="1"/>
      <c r="H5" s="1"/>
      <c r="I5" s="1"/>
    </row>
    <row r="7" spans="2:9" x14ac:dyDescent="0.25">
      <c r="B7" s="13" t="s">
        <v>0</v>
      </c>
      <c r="C7" s="16">
        <v>3000</v>
      </c>
      <c r="E7" s="13" t="s">
        <v>33</v>
      </c>
      <c r="F7" s="17" t="s">
        <v>14</v>
      </c>
    </row>
    <row r="8" spans="2:9" x14ac:dyDescent="0.25">
      <c r="B8" s="13" t="s">
        <v>1</v>
      </c>
      <c r="C8" s="14">
        <f>C7*30%</f>
        <v>900</v>
      </c>
      <c r="E8" s="13" t="s">
        <v>35</v>
      </c>
      <c r="F8" s="14">
        <f>_xlfn.XLOOKUP(F7,Tabela1[Ticker],Tabela1[Valor da Cota],"")</f>
        <v>118</v>
      </c>
    </row>
    <row r="9" spans="2:9" x14ac:dyDescent="0.25">
      <c r="E9" s="13" t="s">
        <v>34</v>
      </c>
      <c r="F9" s="15">
        <f>_xlfn.XLOOKUP(F7,Tabela1[Ticker],Tabela1[Rentabilidade (mês)],"")</f>
        <v>1.525E-2</v>
      </c>
    </row>
    <row r="10" spans="2:9" x14ac:dyDescent="0.25">
      <c r="E10" s="19"/>
      <c r="F10" s="20"/>
    </row>
    <row r="11" spans="2:9" x14ac:dyDescent="0.25">
      <c r="E11" s="19"/>
      <c r="F11" s="20"/>
    </row>
    <row r="12" spans="2:9" x14ac:dyDescent="0.25">
      <c r="B12" s="13" t="s">
        <v>39</v>
      </c>
      <c r="C12" s="16">
        <v>1000</v>
      </c>
      <c r="E12" s="13" t="s">
        <v>40</v>
      </c>
      <c r="F12" s="22">
        <f>C12/F8</f>
        <v>8.4745762711864412</v>
      </c>
    </row>
    <row r="13" spans="2:9" x14ac:dyDescent="0.25">
      <c r="B13" s="13" t="s">
        <v>36</v>
      </c>
      <c r="C13" s="23">
        <f>F9</f>
        <v>1.525E-2</v>
      </c>
      <c r="E13" s="13" t="s">
        <v>38</v>
      </c>
      <c r="F13" s="18">
        <f>FV(F9,C14,-C12)</f>
        <v>47499.014797539916</v>
      </c>
    </row>
    <row r="14" spans="2:9" x14ac:dyDescent="0.25">
      <c r="B14" s="13" t="s">
        <v>37</v>
      </c>
      <c r="C14" s="21">
        <v>36</v>
      </c>
      <c r="E14" s="13" t="s">
        <v>41</v>
      </c>
      <c r="F14" s="22">
        <f>F13-C12*C14</f>
        <v>11499.014797539916</v>
      </c>
    </row>
  </sheetData>
  <mergeCells count="1">
    <mergeCell ref="B1:I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FD8B33-555A-4CFB-BF48-49407F845788}">
          <x14:formula1>
            <xm:f>FUNDOS!$B$5:$B$14</xm:f>
          </x14:formula1>
          <xm:sqref>F7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q a 1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W p r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q a 1 W i i K R 7 g O A A A A E Q A A A B M A H A B G b 3 J t d W x h c y 9 T Z W N 0 a W 9 u M S 5 t I K I Y A C i g F A A A A A A A A A A A A A A A A A A A A A A A A A A A A C t O T S 7 J z M 9 T C I b Q h t Y A U E s B A i 0 A F A A C A A g A F q a 1 W s u b + L q m A A A A 9 w A A A B I A A A A A A A A A A A A A A A A A A A A A A E N v b m Z p Z y 9 Q Y W N r Y W d l L n h t b F B L A Q I t A B Q A A g A I A B a m t V o P y u m r p A A A A O k A A A A T A A A A A A A A A A A A A A A A A P I A A A B b Q 2 9 u d G V u d F 9 U e X B l c 1 0 u e G 1 s U E s B A i 0 A F A A C A A g A F q a 1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F s 8 e m T B v h N o m p o c x z s + + 4 A A A A A A g A A A A A A E G Y A A A A B A A A g A A A A 5 d M M / 1 A A 9 k E u D L p C k F 9 H A L U M i s n M J U / g W Q h + P V e L / Q A A A A A A D o A A A A A C A A A g A A A A 9 y 9 p 1 m h 1 L c P l y S t m 6 Y w I 9 e V 4 7 J Z w + 6 K 8 2 R 4 n N n y d i a t Q A A A A a M v / r A Y 1 M o O Y K a I O L Z H D R b C d w 4 p 3 o A j m I 3 g x 8 D w q h f s x o g / 2 D o i X F f i D n 1 A a R Z f 3 J g u U / q U J + C / + C Y 9 r 4 J Q q b A M d P X r O y z S 2 G r v A 9 I b b G Z 5 A A A A A 1 H N s y V d Y Q b A o c R f Q 9 g q y C 0 m N t W x 9 X Q 2 O E a s F E Z k U y Q d C 6 5 l L R 3 p / z U F D 6 F 8 T B M d u P z 4 m J R n c F W h s W Q / V Z 2 0 i X Q = = < / D a t a M a s h u p > 
</file>

<file path=customXml/itemProps1.xml><?xml version="1.0" encoding="utf-8"?>
<ds:datastoreItem xmlns:ds="http://schemas.openxmlformats.org/officeDocument/2006/customXml" ds:itemID="{002957B2-2D56-4134-9E0E-5AFAC4F4CB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FUNDOS</vt:lpstr>
      <vt:lpstr>ANALISE</vt:lpstr>
      <vt:lpstr>FUNDOS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Gutierrez</dc:creator>
  <cp:lastModifiedBy>Guillermo Gutierrez</cp:lastModifiedBy>
  <dcterms:created xsi:type="dcterms:W3CDTF">2025-05-21T22:55:43Z</dcterms:created>
  <dcterms:modified xsi:type="dcterms:W3CDTF">2025-05-22T00:59:10Z</dcterms:modified>
</cp:coreProperties>
</file>