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wearable-jacket\data\"/>
    </mc:Choice>
  </mc:AlternateContent>
  <xr:revisionPtr revIDLastSave="0" documentId="13_ncr:1_{FF11F825-D8E2-4B4D-B1AF-CA3F00884BBB}" xr6:coauthVersionLast="45" xr6:coauthVersionMax="45" xr10:uidLastSave="{00000000-0000-0000-0000-000000000000}"/>
  <bookViews>
    <workbookView xWindow="-120" yWindow="-120" windowWidth="29040" windowHeight="15840" tabRatio="612" activeTab="6" xr2:uid="{00000000-000D-0000-FFFF-FFFF00000000}"/>
  </bookViews>
  <sheets>
    <sheet name="Wearable Inertial Sensors for E" sheetId="1" r:id="rId1"/>
    <sheet name="data_question" sheetId="2" r:id="rId2"/>
    <sheet name="Calculation" sheetId="3" r:id="rId3"/>
    <sheet name="Sheet1" sheetId="4" r:id="rId4"/>
    <sheet name="Sheet2" sheetId="5" r:id="rId5"/>
    <sheet name="Calpha" sheetId="6" r:id="rId6"/>
    <sheet name="Calpha_normalize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5" i="7" l="1"/>
  <c r="X23" i="7"/>
  <c r="X22" i="7"/>
  <c r="O20" i="7"/>
  <c r="P20" i="7"/>
  <c r="Q20" i="7"/>
  <c r="R20" i="7"/>
  <c r="S20" i="7"/>
  <c r="T20" i="7"/>
  <c r="U20" i="7"/>
  <c r="V20" i="7"/>
  <c r="W20" i="7"/>
  <c r="N20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3" i="7"/>
  <c r="R4" i="7"/>
  <c r="R5" i="7"/>
  <c r="X5" i="7" s="1"/>
  <c r="R6" i="7"/>
  <c r="R7" i="7"/>
  <c r="R8" i="7"/>
  <c r="R9" i="7"/>
  <c r="R10" i="7"/>
  <c r="R11" i="7"/>
  <c r="R12" i="7"/>
  <c r="R13" i="7"/>
  <c r="X13" i="7" s="1"/>
  <c r="R14" i="7"/>
  <c r="R15" i="7"/>
  <c r="R16" i="7"/>
  <c r="R17" i="7"/>
  <c r="R18" i="7"/>
  <c r="R19" i="7"/>
  <c r="R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X17" i="7" s="1"/>
  <c r="P18" i="7"/>
  <c r="P19" i="7"/>
  <c r="P3" i="7"/>
  <c r="N4" i="7"/>
  <c r="N5" i="7"/>
  <c r="N6" i="7"/>
  <c r="N7" i="7"/>
  <c r="X7" i="7" s="1"/>
  <c r="N8" i="7"/>
  <c r="N9" i="7"/>
  <c r="N10" i="7"/>
  <c r="N11" i="7"/>
  <c r="N12" i="7"/>
  <c r="N13" i="7"/>
  <c r="N14" i="7"/>
  <c r="N15" i="7"/>
  <c r="X15" i="7" s="1"/>
  <c r="N16" i="7"/>
  <c r="N17" i="7"/>
  <c r="N18" i="7"/>
  <c r="N19" i="7"/>
  <c r="N3" i="7"/>
  <c r="X6" i="7"/>
  <c r="X8" i="7"/>
  <c r="X9" i="7"/>
  <c r="X14" i="7"/>
  <c r="X16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3" i="7"/>
  <c r="L24" i="6"/>
  <c r="K24" i="6"/>
  <c r="L23" i="6"/>
  <c r="K23" i="6"/>
  <c r="L21" i="6"/>
  <c r="K21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3" i="6"/>
  <c r="B20" i="6"/>
  <c r="C20" i="6"/>
  <c r="D20" i="6"/>
  <c r="E20" i="6"/>
  <c r="F20" i="6"/>
  <c r="G20" i="6"/>
  <c r="H20" i="6"/>
  <c r="I20" i="6"/>
  <c r="J20" i="6"/>
  <c r="A20" i="6"/>
  <c r="X18" i="7" l="1"/>
  <c r="X19" i="7"/>
  <c r="X11" i="7"/>
  <c r="X10" i="7"/>
  <c r="X3" i="7"/>
  <c r="X12" i="7"/>
  <c r="X4" i="7"/>
  <c r="H5" i="5" a="1"/>
  <c r="H5" i="5" s="1"/>
  <c r="H10" i="5" a="1"/>
  <c r="H10" i="5" s="1"/>
  <c r="G2" i="5" a="1"/>
  <c r="G2" i="5" s="1"/>
  <c r="H2" i="5" a="1"/>
  <c r="H2" i="5" s="1"/>
  <c r="G3" i="5" a="1"/>
  <c r="G3" i="5"/>
  <c r="H3" i="5" a="1"/>
  <c r="H3" i="5" s="1"/>
  <c r="G4" i="5" a="1"/>
  <c r="G4" i="5" s="1"/>
  <c r="H4" i="5" a="1"/>
  <c r="H4" i="5" s="1"/>
  <c r="G5" i="5" a="1"/>
  <c r="G5" i="5"/>
  <c r="G6" i="5" a="1"/>
  <c r="G6" i="5" s="1"/>
  <c r="H6" i="5" a="1"/>
  <c r="H6" i="5" s="1"/>
  <c r="G7" i="5" a="1"/>
  <c r="G7" i="5"/>
  <c r="H7" i="5" a="1"/>
  <c r="H7" i="5"/>
  <c r="G8" i="5" a="1"/>
  <c r="G8" i="5" s="1"/>
  <c r="H8" i="5" a="1"/>
  <c r="H8" i="5" s="1"/>
  <c r="G9" i="5" a="1"/>
  <c r="G9" i="5" s="1"/>
  <c r="H9" i="5" a="1"/>
  <c r="H9" i="5"/>
  <c r="G10" i="5" a="1"/>
  <c r="G10" i="5" s="1"/>
  <c r="G11" i="5" a="1"/>
  <c r="G11" i="5" s="1"/>
  <c r="H11" i="5" a="1"/>
  <c r="H11" i="5" s="1"/>
  <c r="F2" i="5" a="1"/>
  <c r="F2" i="5"/>
  <c r="F3" i="5" a="1"/>
  <c r="F3" i="5"/>
  <c r="F4" i="5" a="1"/>
  <c r="F4" i="5" s="1"/>
  <c r="F5" i="5" a="1"/>
  <c r="F5" i="5"/>
  <c r="F6" i="5" a="1"/>
  <c r="F6" i="5" s="1"/>
  <c r="F7" i="5" a="1"/>
  <c r="F7" i="5"/>
  <c r="F8" i="5" a="1"/>
  <c r="F8" i="5" s="1"/>
  <c r="F9" i="5" a="1"/>
  <c r="F9" i="5" s="1"/>
  <c r="F10" i="5" a="1"/>
  <c r="F10" i="5"/>
  <c r="F11" i="5" a="1"/>
  <c r="F11" i="5" s="1"/>
  <c r="S21" i="3" l="1"/>
  <c r="S20" i="3"/>
  <c r="S19" i="3"/>
  <c r="AH15" i="4" l="1"/>
  <c r="AH16" i="4"/>
  <c r="AH17" i="4"/>
  <c r="AH18" i="4"/>
  <c r="AH19" i="4"/>
  <c r="AH20" i="4"/>
  <c r="AH21" i="4"/>
  <c r="AH22" i="4"/>
  <c r="AH23" i="4"/>
  <c r="AH14" i="4"/>
  <c r="AG14" i="4"/>
  <c r="AG15" i="4"/>
  <c r="AG16" i="4"/>
  <c r="AG17" i="4"/>
  <c r="AG18" i="4"/>
  <c r="AG19" i="4"/>
  <c r="AG20" i="4"/>
  <c r="AG21" i="4"/>
  <c r="AG22" i="4"/>
  <c r="AG23" i="4"/>
  <c r="AF15" i="4"/>
  <c r="AF16" i="4"/>
  <c r="AF17" i="4"/>
  <c r="AF18" i="4"/>
  <c r="AF19" i="4"/>
  <c r="AF20" i="4"/>
  <c r="AF21" i="4"/>
  <c r="AF22" i="4"/>
  <c r="AF23" i="4"/>
  <c r="AF14" i="4"/>
  <c r="AE15" i="4"/>
  <c r="AE16" i="4"/>
  <c r="AE17" i="4"/>
  <c r="AE18" i="4"/>
  <c r="AE19" i="4"/>
  <c r="AE20" i="4"/>
  <c r="AE21" i="4"/>
  <c r="AE22" i="4"/>
  <c r="AE23" i="4"/>
  <c r="AE14" i="4"/>
  <c r="R4" i="4"/>
  <c r="S4" i="4"/>
  <c r="T4" i="4"/>
  <c r="U4" i="4"/>
  <c r="V4" i="4"/>
  <c r="W4" i="4"/>
  <c r="X4" i="4"/>
  <c r="Y4" i="4"/>
  <c r="Z4" i="4"/>
  <c r="R5" i="4"/>
  <c r="S5" i="4"/>
  <c r="T5" i="4"/>
  <c r="U5" i="4"/>
  <c r="V5" i="4"/>
  <c r="W5" i="4"/>
  <c r="X5" i="4"/>
  <c r="Y5" i="4"/>
  <c r="Z5" i="4"/>
  <c r="R6" i="4"/>
  <c r="S6" i="4"/>
  <c r="T6" i="4"/>
  <c r="U6" i="4"/>
  <c r="V6" i="4"/>
  <c r="W6" i="4"/>
  <c r="X6" i="4"/>
  <c r="Y6" i="4"/>
  <c r="Z6" i="4"/>
  <c r="R7" i="4"/>
  <c r="S7" i="4"/>
  <c r="T7" i="4"/>
  <c r="U7" i="4"/>
  <c r="V7" i="4"/>
  <c r="W7" i="4"/>
  <c r="X7" i="4"/>
  <c r="Y7" i="4"/>
  <c r="Z7" i="4"/>
  <c r="R8" i="4"/>
  <c r="S8" i="4"/>
  <c r="T8" i="4"/>
  <c r="U8" i="4"/>
  <c r="V8" i="4"/>
  <c r="W8" i="4"/>
  <c r="X8" i="4"/>
  <c r="Y8" i="4"/>
  <c r="Z8" i="4"/>
  <c r="Q5" i="4"/>
  <c r="Q6" i="4"/>
  <c r="Q7" i="4"/>
  <c r="Q8" i="4"/>
  <c r="Q4" i="4"/>
  <c r="C27" i="3" l="1"/>
  <c r="B27" i="3"/>
  <c r="B25" i="3"/>
  <c r="B24" i="3"/>
  <c r="B23" i="3"/>
  <c r="B22" i="3"/>
  <c r="B26" i="3"/>
  <c r="C23" i="3"/>
  <c r="C22" i="3"/>
  <c r="H5" i="3" l="1" a="1"/>
  <c r="H5" i="3" s="1"/>
  <c r="N7" i="3" a="1"/>
  <c r="N7" i="3" s="1"/>
  <c r="F3" i="3" a="1"/>
  <c r="F3" i="3" s="1"/>
  <c r="O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F4" i="3" a="1"/>
  <c r="F4" i="3" s="1"/>
  <c r="O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F5" i="3" a="1"/>
  <c r="F5" i="3" s="1"/>
  <c r="O5" i="3" s="1"/>
  <c r="G5" i="3" a="1"/>
  <c r="G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F6" i="3" a="1"/>
  <c r="F6" i="3" s="1"/>
  <c r="O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F7" i="3" a="1"/>
  <c r="F7" i="3" s="1"/>
  <c r="O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F8" i="3" a="1"/>
  <c r="F8" i="3" s="1"/>
  <c r="O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F9" i="3" a="1"/>
  <c r="F9" i="3" s="1"/>
  <c r="O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F10" i="3" a="1"/>
  <c r="F10" i="3" s="1"/>
  <c r="O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F11" i="3" a="1"/>
  <c r="F11" i="3" s="1"/>
  <c r="O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F12" i="3" a="1"/>
  <c r="F12" i="3" s="1"/>
  <c r="O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F13" i="3" a="1"/>
  <c r="F13" i="3" s="1"/>
  <c r="O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F14" i="3" a="1"/>
  <c r="F14" i="3" s="1"/>
  <c r="O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F15" i="3" a="1"/>
  <c r="F15" i="3" s="1"/>
  <c r="O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F16" i="3" a="1"/>
  <c r="F16" i="3" s="1"/>
  <c r="O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F17" i="3" a="1"/>
  <c r="F17" i="3" s="1"/>
  <c r="O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F18" i="3" a="1"/>
  <c r="F18" i="3" s="1"/>
  <c r="O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F19" i="3" a="1"/>
  <c r="F19" i="3" s="1"/>
  <c r="O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E4" i="3" a="1"/>
  <c r="E4" i="3" s="1"/>
  <c r="P4" i="3" s="1"/>
  <c r="Q4" i="3" s="1"/>
  <c r="E5" i="3" a="1"/>
  <c r="E5" i="3" s="1"/>
  <c r="P5" i="3" s="1"/>
  <c r="Q5" i="3" s="1"/>
  <c r="E6" i="3" a="1"/>
  <c r="E6" i="3" s="1"/>
  <c r="P6" i="3" s="1"/>
  <c r="E7" i="3" a="1"/>
  <c r="E7" i="3" s="1"/>
  <c r="P7" i="3" s="1"/>
  <c r="E8" i="3" a="1"/>
  <c r="E8" i="3" s="1"/>
  <c r="P8" i="3" s="1"/>
  <c r="Q8" i="3" s="1"/>
  <c r="E9" i="3" a="1"/>
  <c r="E9" i="3" s="1"/>
  <c r="P9" i="3" s="1"/>
  <c r="Q9" i="3" s="1"/>
  <c r="E10" i="3" a="1"/>
  <c r="E10" i="3" s="1"/>
  <c r="P10" i="3" s="1"/>
  <c r="E11" i="3" a="1"/>
  <c r="E11" i="3" s="1"/>
  <c r="P11" i="3" s="1"/>
  <c r="Q11" i="3" s="1"/>
  <c r="E12" i="3" a="1"/>
  <c r="E12" i="3" s="1"/>
  <c r="P12" i="3" s="1"/>
  <c r="Q12" i="3" s="1"/>
  <c r="E13" i="3" a="1"/>
  <c r="E13" i="3" s="1"/>
  <c r="P13" i="3" s="1"/>
  <c r="Q13" i="3" s="1"/>
  <c r="E14" i="3" a="1"/>
  <c r="E14" i="3" s="1"/>
  <c r="P14" i="3" s="1"/>
  <c r="Q14" i="3" s="1"/>
  <c r="E15" i="3" a="1"/>
  <c r="E15" i="3" s="1"/>
  <c r="P15" i="3" s="1"/>
  <c r="E16" i="3" a="1"/>
  <c r="E16" i="3" s="1"/>
  <c r="P16" i="3" s="1"/>
  <c r="Q16" i="3" s="1"/>
  <c r="E17" i="3" a="1"/>
  <c r="E17" i="3" s="1"/>
  <c r="P17" i="3" s="1"/>
  <c r="Q17" i="3" s="1"/>
  <c r="E18" i="3" a="1"/>
  <c r="E18" i="3" s="1"/>
  <c r="P18" i="3" s="1"/>
  <c r="E19" i="3" a="1"/>
  <c r="E19" i="3" s="1"/>
  <c r="P19" i="3" s="1"/>
  <c r="Q19" i="3" s="1"/>
  <c r="E3" i="3" a="1"/>
  <c r="E3" i="3" s="1"/>
  <c r="P3" i="3" s="1"/>
  <c r="Q7" i="3" l="1"/>
  <c r="Q18" i="3"/>
  <c r="Q6" i="3"/>
  <c r="Q10" i="3"/>
  <c r="Q3" i="3"/>
  <c r="Q15" i="3"/>
  <c r="Q22" i="3" l="1"/>
  <c r="Q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<sst xmlns="http://schemas.openxmlformats.org/spreadsheetml/2006/main" count="895" uniqueCount="175">
  <si>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</si>
  <si>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</si>
  <si>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</si>
  <si>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</si>
  <si>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</si>
  <si>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</si>
  <si>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</si>
  <si>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</si>
  <si>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</si>
  <si>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</si>
  <si>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</si>
  <si>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</si>
  <si>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</si>
  <si>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</si>
  <si>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</si>
  <si>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</si>
  <si>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</si>
  <si>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Q9</t>
  </si>
  <si>
    <t>Q15</t>
  </si>
  <si>
    <t>Q17</t>
  </si>
  <si>
    <t>Q19</t>
  </si>
  <si>
    <t>Q10</t>
  </si>
  <si>
    <t>Q5</t>
  </si>
  <si>
    <t>Q11</t>
  </si>
  <si>
    <t>Q12</t>
  </si>
  <si>
    <t>Q20</t>
  </si>
  <si>
    <t>Q21</t>
  </si>
  <si>
    <t>Q22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</si>
  <si>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</si>
  <si>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</si>
  <si>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</si>
  <si>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</si>
  <si>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</si>
  <si>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</si>
  <si>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</si>
  <si>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</si>
  <si>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</si>
  <si>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</si>
  <si>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</si>
  <si>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</si>
  <si>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</si>
  <si>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</si>
  <si>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Please enter the subject ID you selected for yourself</t>
  </si>
  <si>
    <t>Please select your age group</t>
  </si>
  <si>
    <t>Please specify your gender</t>
  </si>
  <si>
    <t>Please specify your dominant hand</t>
  </si>
  <si>
    <t>I think that I would like to use this system frequently</t>
  </si>
  <si>
    <t>I found the system unnecessarily complex</t>
  </si>
  <si>
    <t>I thought the system was easy to use</t>
  </si>
  <si>
    <t>I think that I would need the support of a technical person to be able to use this system</t>
  </si>
  <si>
    <t>I found the various functions in this system were well integrated</t>
  </si>
  <si>
    <t>I thought there was too much inconsistency in this system</t>
  </si>
  <si>
    <t>I would imagine that most people would learn to use this system very quickly</t>
  </si>
  <si>
    <t>I found the system very cumbersome to use</t>
  </si>
  <si>
    <t>I felt very confident using the system</t>
  </si>
  <si>
    <t>I needed to learn a lot of things before I could get going with this system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</si>
  <si>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</si>
  <si>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</si>
  <si>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</si>
  <si>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</si>
  <si>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</si>
  <si>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</si>
  <si>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</si>
  <si>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</si>
  <si>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</si>
  <si>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</si>
  <si>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</si>
  <si>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</si>
  <si>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</si>
  <si>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</si>
  <si>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</si>
  <si>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</si>
  <si>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</si>
  <si>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{"ImportId":"QID97_TEXT"}</t>
  </si>
  <si>
    <t>{"ImportId":"QID102"}</t>
  </si>
  <si>
    <t>{"ImportId":"QID103"}</t>
  </si>
  <si>
    <t>{"ImportId":"QID104"}</t>
  </si>
  <si>
    <t>{"ImportId":"QID98"}</t>
  </si>
  <si>
    <t>{"ImportId":"QID172807697"}</t>
  </si>
  <si>
    <t>{"ImportId":"QID172807701"}</t>
  </si>
  <si>
    <t>{"ImportId":"QID172807686"}</t>
  </si>
  <si>
    <t>{"ImportId":"QID172807685"}</t>
  </si>
  <si>
    <t>{"ImportId":"QID100"}</t>
  </si>
  <si>
    <t>{"ImportId":"QID92"}</t>
  </si>
  <si>
    <t>{"ImportId":"QID93"}</t>
  </si>
  <si>
    <t>{"ImportId":"QID94"}</t>
  </si>
  <si>
    <t>{"ImportId":"QID99"}</t>
  </si>
  <si>
    <t>216.165.95.171</t>
  </si>
  <si>
    <t>R_DAB8u6usMVU4lQR</t>
  </si>
  <si>
    <t>anonymous</t>
  </si>
  <si>
    <t>EN</t>
  </si>
  <si>
    <t>25-34</t>
  </si>
  <si>
    <t>Male</t>
  </si>
  <si>
    <t>Right</t>
  </si>
  <si>
    <t>Somewhat agree</t>
  </si>
  <si>
    <t>Strongly disagree</t>
  </si>
  <si>
    <t>Strongly agree</t>
  </si>
  <si>
    <t>216.165.95.177</t>
  </si>
  <si>
    <t>R_3R3JCjt16egDAmK</t>
  </si>
  <si>
    <t>35-44</t>
  </si>
  <si>
    <t>Female</t>
  </si>
  <si>
    <t>Left</t>
  </si>
  <si>
    <t>Somewhat disagree</t>
  </si>
  <si>
    <t>R_b1KCtiFkn5TW56p</t>
  </si>
  <si>
    <t>Neither agree nor disagree</t>
  </si>
  <si>
    <t>R_1IWVYCVgZqZFSb8</t>
  </si>
  <si>
    <t>45-54</t>
  </si>
  <si>
    <t>R_30tUJzPXrzh0qwz</t>
  </si>
  <si>
    <t>18-24</t>
  </si>
  <si>
    <t>R_DjXiz6AqfHkPtZv</t>
  </si>
  <si>
    <t>Both</t>
  </si>
  <si>
    <t>216.165.95.146</t>
  </si>
  <si>
    <t>R_UbUHikn0cUOWaNb</t>
  </si>
  <si>
    <t>R_2SoX3rZMHICR4cW</t>
  </si>
  <si>
    <t>55-64</t>
  </si>
  <si>
    <t>R_Wk8svKWeBYcMrcd</t>
  </si>
  <si>
    <t>R_1E11yPrkigRDZT2</t>
  </si>
  <si>
    <t>216.165.95.132</t>
  </si>
  <si>
    <t>R_A50vVClT1wnF6CJ</t>
  </si>
  <si>
    <t>R_2BerlwSILwuA2vo</t>
  </si>
  <si>
    <t>216.165.95.155</t>
  </si>
  <si>
    <t>R_2f425Fkbc872Cxn</t>
  </si>
  <si>
    <t>216.165.95.166</t>
  </si>
  <si>
    <t>R_2PjJ8x73KclWojV</t>
  </si>
  <si>
    <t>R_eUUWz3JRew5x601</t>
  </si>
  <si>
    <t>R_3IX2Ds4RyKFNOWv</t>
  </si>
  <si>
    <t>R_x5xx1W1Y1JX2BmV</t>
  </si>
  <si>
    <t>R_AvrbgCw9TuqGDJf</t>
  </si>
  <si>
    <t>subject ID</t>
  </si>
  <si>
    <t>Age group</t>
  </si>
  <si>
    <t>Gender</t>
  </si>
  <si>
    <t>Dominant hand</t>
  </si>
  <si>
    <t>SUS Score</t>
  </si>
  <si>
    <t>Even sum</t>
  </si>
  <si>
    <t>Odd sum</t>
  </si>
  <si>
    <t>M</t>
  </si>
  <si>
    <t>F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</si>
  <si>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</si>
  <si>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</si>
  <si>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</si>
  <si>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</si>
  <si>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</si>
  <si>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</si>
  <si>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</si>
  <si>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</si>
  <si>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</si>
  <si>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</si>
  <si>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 xml:space="preserve">Left shoulder flexion-extension </t>
  </si>
  <si>
    <t xml:space="preserve">Left shoulder abduction-adduction </t>
  </si>
  <si>
    <t xml:space="preserve">Left shoulder internal external rotation </t>
  </si>
  <si>
    <t xml:space="preserve">Left elbow flexion-extension from neutral-pose </t>
  </si>
  <si>
    <t xml:space="preserve">Left elbow flexion-extension after 90° abduction </t>
  </si>
  <si>
    <t xml:space="preserve">Right shoulder flexion-extension </t>
  </si>
  <si>
    <t xml:space="preserve">Right shoulder abduction-adduction </t>
  </si>
  <si>
    <t xml:space="preserve">Right shoulder internal-external rotation </t>
  </si>
  <si>
    <t xml:space="preserve">Right elbow flexion-extension from neutral-pose </t>
  </si>
  <si>
    <t xml:space="preserve">Right elbow flexion-extension after 90° abduction </t>
  </si>
  <si>
    <t>Plane</t>
  </si>
  <si>
    <t>Sagittal</t>
  </si>
  <si>
    <t>Coronal</t>
  </si>
  <si>
    <t>Transverse</t>
  </si>
  <si>
    <t>Sum of variance</t>
  </si>
  <si>
    <t>Number of items</t>
  </si>
  <si>
    <t>Variance of total score</t>
  </si>
  <si>
    <t>C alpha</t>
  </si>
  <si>
    <t>SID</t>
  </si>
  <si>
    <t>Q1</t>
  </si>
  <si>
    <t>Q2</t>
  </si>
  <si>
    <t>Q3</t>
  </si>
  <si>
    <t>Q4</t>
  </si>
  <si>
    <t>Q6</t>
  </si>
  <si>
    <t>Q7</t>
  </si>
  <si>
    <t>Q8</t>
  </si>
  <si>
    <t>Sum of scores</t>
  </si>
  <si>
    <t>Var of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</si>
</sst>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008080"/>
      <name val="Times New Roman"/>
      <family val="1"/>
    </font>
    <font>
      <u/>
      <sz val="11"/>
      <color rgb="FF00808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10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3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9" fillId="0" borderId="11" xfId="0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34665191644432E-2"/>
          <c:y val="3.9960035768951706E-2"/>
          <c:w val="0.91815436293603792"/>
          <c:h val="0.8502329811134943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Sheet1!$AH$13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8790222728292838E-3"/>
                  <c:y val="1.0576163504404321E-16"/>
                </c:manualLayout>
              </c:layout>
              <c:tx>
                <c:rich>
                  <a:bodyPr/>
                  <a:lstStyle/>
                  <a:p>
                    <a:fld id="{0EE18808-2F9A-4EBC-80A2-5AB9E45E94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EF09159-3539-4327-9370-ACCC93FF1C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30ACAF1-286A-4DBB-A307-D45568CAAE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3EF237C-E46D-49FB-8005-71B3F0E2B9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A8F-42FF-A8BE-D6A4B5BA6B2D}"/>
                </c:ext>
              </c:extLst>
            </c:dLbl>
            <c:dLbl>
              <c:idx val="4"/>
              <c:layout>
                <c:manualLayout>
                  <c:x val="1.4798370454715472E-2"/>
                  <c:y val="2.2712138194858819E-7"/>
                </c:manualLayout>
              </c:layout>
              <c:tx>
                <c:rich>
                  <a:bodyPr/>
                  <a:lstStyle/>
                  <a:p>
                    <a:fld id="{2DC3080C-CB4C-427E-B5A3-5C212209E8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A240189-E3B8-4BE0-8F76-3856F7FB18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8521C6F-03C5-42F3-B34B-A4A65014C4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A8F-42FF-A8BE-D6A4B5BA6B2D}"/>
                </c:ext>
              </c:extLst>
            </c:dLbl>
            <c:dLbl>
              <c:idx val="7"/>
              <c:layout>
                <c:manualLayout>
                  <c:x val="5.9193481818860805E-3"/>
                  <c:y val="0"/>
                </c:manualLayout>
              </c:layout>
              <c:tx>
                <c:rich>
                  <a:bodyPr/>
                  <a:lstStyle/>
                  <a:p>
                    <a:fld id="{055E07E0-8347-425D-A3FC-D54402F68D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AFF8321-1931-4F1D-BE13-C7C2D832A5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32173A4-C7B3-45E7-8B57-26DDCEFFB4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Sheet1!$AE$14:$AE$23</c:f>
              <c:numCache>
                <c:formatCode>General</c:formatCode>
                <c:ptCount val="10"/>
                <c:pt idx="0">
                  <c:v>-5.882352941176471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-5.882352941176471</c:v>
                </c:pt>
                <c:pt idx="5">
                  <c:v>0</c:v>
                </c:pt>
                <c:pt idx="6">
                  <c:v>0</c:v>
                </c:pt>
                <c:pt idx="7">
                  <c:v>-2.9411764705882355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Sheet1!$AG$28:$AG$37</c15:f>
                <c15:dlblRangeCache>
                  <c:ptCount val="10"/>
                  <c:pt idx="0">
                    <c:v>12</c:v>
                  </c:pt>
                  <c:pt idx="4">
                    <c:v>12</c:v>
                  </c:pt>
                  <c:pt idx="7">
                    <c:v>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A7C-4B20-AECC-65E019728400}"/>
            </c:ext>
          </c:extLst>
        </c:ser>
        <c:ser>
          <c:idx val="1"/>
          <c:order val="1"/>
          <c:tx>
            <c:strRef>
              <c:f>Sheet1!$AF$13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E9E62CD-FC3B-498C-B4F7-1416DA691B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35974E9-ACA2-4C5A-9C6A-4009B8DD35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FF9F3A2-AAEF-4075-8974-B19B5E7C39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3116A68-313B-423C-94D5-1835928376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A8F-42FF-A8BE-D6A4B5BA6B2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B710C7B-E5A3-452B-9CD3-532F61038C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DCA02FE-BA9C-42A3-A79B-121B990E7C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7293735-A599-480A-8161-F3C1AF6FCD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A8F-42FF-A8BE-D6A4B5BA6B2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9FBE8F8-5C2A-406A-A27F-FE20DF8C10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647A1F7-CC1F-4375-BB9B-28FFE09F65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788A963-F285-4868-B4DD-9DC898E528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Sheet1!$AF$14:$AF$23</c:f>
              <c:numCache>
                <c:formatCode>General</c:formatCode>
                <c:ptCount val="10"/>
                <c:pt idx="0">
                  <c:v>0</c:v>
                </c:pt>
                <c:pt idx="1">
                  <c:v>-76.470588235294116</c:v>
                </c:pt>
                <c:pt idx="2">
                  <c:v>0</c:v>
                </c:pt>
                <c:pt idx="3">
                  <c:v>-64.705882352941174</c:v>
                </c:pt>
                <c:pt idx="4">
                  <c:v>-5.882352941176471</c:v>
                </c:pt>
                <c:pt idx="5">
                  <c:v>-64.705882352941174</c:v>
                </c:pt>
                <c:pt idx="6">
                  <c:v>0</c:v>
                </c:pt>
                <c:pt idx="7">
                  <c:v>-70.588235294117652</c:v>
                </c:pt>
                <c:pt idx="8">
                  <c:v>0</c:v>
                </c:pt>
                <c:pt idx="9">
                  <c:v>-76.470588235294116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Sheet1!$AH$28:$AH$37</c15:f>
                <c15:dlblRangeCache>
                  <c:ptCount val="10"/>
                  <c:pt idx="1">
                    <c:v>76</c:v>
                  </c:pt>
                  <c:pt idx="3">
                    <c:v>65</c:v>
                  </c:pt>
                  <c:pt idx="4">
                    <c:v>6</c:v>
                  </c:pt>
                  <c:pt idx="5">
                    <c:v>65</c:v>
                  </c:pt>
                  <c:pt idx="7">
                    <c:v>71</c:v>
                  </c:pt>
                  <c:pt idx="9">
                    <c:v>76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1A7C-4B20-AECC-65E019728400}"/>
            </c:ext>
          </c:extLst>
        </c:ser>
        <c:ser>
          <c:idx val="2"/>
          <c:order val="2"/>
          <c:tx>
            <c:strRef>
              <c:f>Sheet1!$AG$13</c:f>
              <c:strCache>
                <c:ptCount val="1"/>
                <c:pt idx="0">
                  <c:v>Somewhat disagree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BD1EEF2-2745-45E3-AFE3-4B6BFA0765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53864B7-533D-47CD-9C9C-56616163EE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7306957-B7B7-4F09-A25B-9C5F1FD74F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A8C31DD-5694-476F-BB2B-64D1C98CEC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6A8F-42FF-A8BE-D6A4B5BA6B2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9B49668-81D0-41E6-8300-5D80513221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D280660-8009-449F-836B-4AC10E1E6C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F4FA372-8ED5-45BC-BBD8-4FAE20A0AE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6A8F-42FF-A8BE-D6A4B5BA6B2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F35CB66-412D-47E5-A5C9-BCBE59B96E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6C9F675-9FD4-4AA6-A1E7-C0D241B575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F1D3B5D-362A-4032-B5D4-79BB622945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Sheet1!$AG$14:$AG$23</c:f>
              <c:numCache>
                <c:formatCode>General</c:formatCode>
                <c:ptCount val="10"/>
                <c:pt idx="0">
                  <c:v>-5.882352941176471</c:v>
                </c:pt>
                <c:pt idx="1">
                  <c:v>-23.529411764705884</c:v>
                </c:pt>
                <c:pt idx="2">
                  <c:v>0</c:v>
                </c:pt>
                <c:pt idx="3">
                  <c:v>-17.647058823529413</c:v>
                </c:pt>
                <c:pt idx="4">
                  <c:v>0</c:v>
                </c:pt>
                <c:pt idx="5">
                  <c:v>-23.529411764705884</c:v>
                </c:pt>
                <c:pt idx="6">
                  <c:v>0</c:v>
                </c:pt>
                <c:pt idx="7">
                  <c:v>-23.529411764705884</c:v>
                </c:pt>
                <c:pt idx="8">
                  <c:v>0</c:v>
                </c:pt>
                <c:pt idx="9">
                  <c:v>-17.647058823529413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Sheet1!$AI$28:$AI$37</c15:f>
                <c15:dlblRangeCache>
                  <c:ptCount val="10"/>
                  <c:pt idx="0">
                    <c:v>6</c:v>
                  </c:pt>
                  <c:pt idx="1">
                    <c:v>24</c:v>
                  </c:pt>
                  <c:pt idx="3">
                    <c:v>18</c:v>
                  </c:pt>
                  <c:pt idx="5">
                    <c:v>24</c:v>
                  </c:pt>
                  <c:pt idx="7">
                    <c:v>24</c:v>
                  </c:pt>
                  <c:pt idx="9">
                    <c:v>18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1A7C-4B20-AECC-65E019728400}"/>
            </c:ext>
          </c:extLst>
        </c:ser>
        <c:ser>
          <c:idx val="3"/>
          <c:order val="3"/>
          <c:tx>
            <c:strRef>
              <c:f>Sheet1!$AH$13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Sheet1!$AH$14:$AH$23</c:f>
              <c:numCache>
                <c:formatCode>General</c:formatCode>
                <c:ptCount val="10"/>
                <c:pt idx="0">
                  <c:v>5.882352941176471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5.882352941176471</c:v>
                </c:pt>
                <c:pt idx="5">
                  <c:v>0</c:v>
                </c:pt>
                <c:pt idx="6">
                  <c:v>0</c:v>
                </c:pt>
                <c:pt idx="7">
                  <c:v>2.9411764705882355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C-4B20-AECC-65E019728400}"/>
            </c:ext>
          </c:extLst>
        </c:ser>
        <c:ser>
          <c:idx val="4"/>
          <c:order val="4"/>
          <c:tx>
            <c:strRef>
              <c:f>Sheet1!$AI$13</c:f>
              <c:strCache>
                <c:ptCount val="1"/>
                <c:pt idx="0">
                  <c:v>Somewhat 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2FBFEC3-7771-4536-842E-5A084DA281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D58C99F-C2BD-4576-BB1E-9816C0B6B4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B6F112B-86CC-4573-909B-36F83EBB52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24285C5-F7D6-4B10-B9D5-D292FC53C5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6A8F-42FF-A8BE-D6A4B5BA6B2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23FAFC4-956A-482A-8C9C-44917C28CD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28FF211-1B59-4E79-A384-7987E8E951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84AFA1D-EDF4-43BC-84D2-A5E9444170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6A8F-42FF-A8BE-D6A4B5BA6B2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AE99573-3B57-4021-A063-66B517EF11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B3B4728-FB1D-4122-B95C-AFEF3DE483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E70C978-4873-484E-B6C1-0A48F2171F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Sheet1!$AI$14:$AI$23</c:f>
              <c:numCache>
                <c:formatCode>General</c:formatCode>
                <c:ptCount val="10"/>
                <c:pt idx="0">
                  <c:v>47.058823529411768</c:v>
                </c:pt>
                <c:pt idx="1">
                  <c:v>0</c:v>
                </c:pt>
                <c:pt idx="2">
                  <c:v>17.647058823529413</c:v>
                </c:pt>
                <c:pt idx="3">
                  <c:v>11.764705882352942</c:v>
                </c:pt>
                <c:pt idx="4">
                  <c:v>29.411764705882351</c:v>
                </c:pt>
                <c:pt idx="5">
                  <c:v>11.764705882352942</c:v>
                </c:pt>
                <c:pt idx="6">
                  <c:v>23.529411764705884</c:v>
                </c:pt>
                <c:pt idx="7">
                  <c:v>0</c:v>
                </c:pt>
                <c:pt idx="8">
                  <c:v>11.764705882352942</c:v>
                </c:pt>
                <c:pt idx="9">
                  <c:v>5.882352941176471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Sheet1!$AK$28:$AK$37</c15:f>
                <c15:dlblRangeCache>
                  <c:ptCount val="10"/>
                  <c:pt idx="0">
                    <c:v>47</c:v>
                  </c:pt>
                  <c:pt idx="2">
                    <c:v>18</c:v>
                  </c:pt>
                  <c:pt idx="3">
                    <c:v>12</c:v>
                  </c:pt>
                  <c:pt idx="4">
                    <c:v>29</c:v>
                  </c:pt>
                  <c:pt idx="5">
                    <c:v>12</c:v>
                  </c:pt>
                  <c:pt idx="6">
                    <c:v>24</c:v>
                  </c:pt>
                  <c:pt idx="8">
                    <c:v>12</c:v>
                  </c:pt>
                  <c:pt idx="9">
                    <c:v>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1A7C-4B20-AECC-65E019728400}"/>
            </c:ext>
          </c:extLst>
        </c:ser>
        <c:ser>
          <c:idx val="5"/>
          <c:order val="5"/>
          <c:tx>
            <c:strRef>
              <c:f>Sheet1!$AJ$13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7C887BA-733C-4A19-A5CD-9C7C860560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6A8F-42FF-A8BE-D6A4B5BA6B2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BA4C6EB-1CEF-4285-9B52-61E469E96B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6A8F-42FF-A8BE-D6A4B5BA6B2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431E305-2443-496D-9F82-86648684E2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6A8F-42FF-A8BE-D6A4B5BA6B2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71B020D-82A3-4F20-B572-73D289D59A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6A8F-42FF-A8BE-D6A4B5BA6B2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7BA4E8A-CC2A-4DFD-9B55-EA627A9083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6A8F-42FF-A8BE-D6A4B5BA6B2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9AE5BE1-4F88-455E-9C4E-479296A571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6A8F-42FF-A8BE-D6A4B5BA6B2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47326D2-D875-4770-88CE-07804168A4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6A8F-42FF-A8BE-D6A4B5BA6B2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DE277FE-4F62-4466-9F31-6FFBF5F7CA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6A8F-42FF-A8BE-D6A4B5BA6B2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4EA7E48-6F8A-497B-B34F-B383DE80A7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6A8F-42FF-A8BE-D6A4B5BA6B2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3D9C25C-5A14-4ECF-9F1A-59F8231DFE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Sheet1!$AD$14:$AD$23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Sheet1!$AJ$14:$AJ$23</c:f>
              <c:numCache>
                <c:formatCode>General</c:formatCode>
                <c:ptCount val="10"/>
                <c:pt idx="0">
                  <c:v>35.294117647058826</c:v>
                </c:pt>
                <c:pt idx="1">
                  <c:v>0</c:v>
                </c:pt>
                <c:pt idx="2">
                  <c:v>82.352941176470594</c:v>
                </c:pt>
                <c:pt idx="3">
                  <c:v>5.882352941176471</c:v>
                </c:pt>
                <c:pt idx="4">
                  <c:v>52.941176470588232</c:v>
                </c:pt>
                <c:pt idx="5">
                  <c:v>0</c:v>
                </c:pt>
                <c:pt idx="6">
                  <c:v>76.470588235294116</c:v>
                </c:pt>
                <c:pt idx="7">
                  <c:v>0</c:v>
                </c:pt>
                <c:pt idx="8">
                  <c:v>88.235294117647058</c:v>
                </c:pt>
                <c:pt idx="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Sheet1!$AL$28:$AL$37</c15:f>
                <c15:dlblRangeCache>
                  <c:ptCount val="10"/>
                  <c:pt idx="0">
                    <c:v>35</c:v>
                  </c:pt>
                  <c:pt idx="2">
                    <c:v>82</c:v>
                  </c:pt>
                  <c:pt idx="3">
                    <c:v>6</c:v>
                  </c:pt>
                  <c:pt idx="4">
                    <c:v>53</c:v>
                  </c:pt>
                  <c:pt idx="6">
                    <c:v>76</c:v>
                  </c:pt>
                  <c:pt idx="8">
                    <c:v>88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1A7C-4B20-AECC-65E019728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895537647"/>
        <c:axId val="1188426431"/>
      </c:barChart>
      <c:catAx>
        <c:axId val="18955376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88426431"/>
        <c:crosses val="autoZero"/>
        <c:auto val="1"/>
        <c:lblAlgn val="ctr"/>
        <c:lblOffset val="100"/>
        <c:noMultiLvlLbl val="0"/>
      </c:catAx>
      <c:valAx>
        <c:axId val="1188426431"/>
        <c:scaling>
          <c:orientation val="minMax"/>
        </c:scaling>
        <c:delete val="0"/>
        <c:axPos val="b"/>
        <c:numFmt formatCode="0.0%;0.0%" sourceLinked="0"/>
        <c:majorTickMark val="in"/>
        <c:minorTickMark val="out"/>
        <c:tickLblPos val="low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553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2.0864995181387451E-2"/>
          <c:y val="0.94388069132114694"/>
          <c:w val="0.96141826021747279"/>
          <c:h val="3.85905346709874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0375683617569776E-2"/>
          <c:y val="3.9960035768951706E-2"/>
          <c:w val="0.91924863276486046"/>
          <c:h val="0.86504357124013098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Sheet1!$AS$5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78368751651264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8F-42FF-A8BE-D6A4B5BA6B2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A8F-42FF-A8BE-D6A4B5BA6B2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A8F-42FF-A8BE-D6A4B5BA6B2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A8F-42FF-A8BE-D6A4B5BA6B2D}"/>
                </c:ext>
              </c:extLst>
            </c:dLbl>
            <c:dLbl>
              <c:idx val="4"/>
              <c:layout>
                <c:manualLayout>
                  <c:x val="1.4639479194187628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A8F-42FF-A8BE-D6A4B5BA6B2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A8F-42FF-A8BE-D6A4B5BA6B2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A8F-42FF-A8BE-D6A4B5BA6B2D}"/>
                </c:ext>
              </c:extLst>
            </c:dLbl>
            <c:dLbl>
              <c:idx val="7"/>
              <c:layout>
                <c:manualLayout>
                  <c:x val="1.4639479194186661E-3"/>
                  <c:y val="3.0169273432644253E-1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A8F-42FF-A8BE-D6A4B5BA6B2D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A8F-42FF-A8BE-D6A4B5BA6B2D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Sheet1!$AR$6:$AR$15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Sheet1!$AS$6:$AS$15</c:f>
              <c:numCache>
                <c:formatCode>0</c:formatCode>
                <c:ptCount val="10"/>
                <c:pt idx="0">
                  <c:v>-5.882352941176471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-5.882352941176471</c:v>
                </c:pt>
                <c:pt idx="5">
                  <c:v>0</c:v>
                </c:pt>
                <c:pt idx="6">
                  <c:v>0</c:v>
                </c:pt>
                <c:pt idx="7">
                  <c:v>-2.9411764705882355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C-4B20-AECC-65E019728400}"/>
            </c:ext>
          </c:extLst>
        </c:ser>
        <c:ser>
          <c:idx val="1"/>
          <c:order val="1"/>
          <c:tx>
            <c:strRef>
              <c:f>Sheet1!$AT$5</c:f>
              <c:strCache>
                <c:ptCount val="1"/>
                <c:pt idx="0">
                  <c:v>Somewhat disagree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A8F-42FF-A8BE-D6A4B5BA6B2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A8F-42FF-A8BE-D6A4B5BA6B2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A8F-42FF-A8BE-D6A4B5BA6B2D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Sheet1!$AR$6:$AR$15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Sheet1!$AT$6:$AT$15</c:f>
              <c:numCache>
                <c:formatCode>0</c:formatCode>
                <c:ptCount val="10"/>
                <c:pt idx="0">
                  <c:v>-5.882352941176471</c:v>
                </c:pt>
                <c:pt idx="1">
                  <c:v>-23.529411764705884</c:v>
                </c:pt>
                <c:pt idx="2">
                  <c:v>0</c:v>
                </c:pt>
                <c:pt idx="3">
                  <c:v>-17.647058823529413</c:v>
                </c:pt>
                <c:pt idx="4">
                  <c:v>0</c:v>
                </c:pt>
                <c:pt idx="5">
                  <c:v>-23.529411764705884</c:v>
                </c:pt>
                <c:pt idx="6">
                  <c:v>0</c:v>
                </c:pt>
                <c:pt idx="7">
                  <c:v>-23.529411764705884</c:v>
                </c:pt>
                <c:pt idx="8">
                  <c:v>0</c:v>
                </c:pt>
                <c:pt idx="9">
                  <c:v>-17.647058823529413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C-4B20-AECC-65E019728400}"/>
            </c:ext>
          </c:extLst>
        </c:ser>
        <c:ser>
          <c:idx val="2"/>
          <c:order val="2"/>
          <c:tx>
            <c:strRef>
              <c:f>Sheet1!$AU$5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A8F-42FF-A8BE-D6A4B5BA6B2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6A8F-42FF-A8BE-D6A4B5BA6B2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6A8F-42FF-A8BE-D6A4B5BA6B2D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Sheet1!$AR$6:$AR$15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Sheet1!$AU$6:$AU$15</c:f>
              <c:numCache>
                <c:formatCode>0</c:formatCode>
                <c:ptCount val="10"/>
                <c:pt idx="0">
                  <c:v>0</c:v>
                </c:pt>
                <c:pt idx="1">
                  <c:v>-76.470588235294116</c:v>
                </c:pt>
                <c:pt idx="2">
                  <c:v>0</c:v>
                </c:pt>
                <c:pt idx="3">
                  <c:v>-64.705882352941174</c:v>
                </c:pt>
                <c:pt idx="4">
                  <c:v>-5.882352941176471</c:v>
                </c:pt>
                <c:pt idx="5">
                  <c:v>-64.705882352941174</c:v>
                </c:pt>
                <c:pt idx="6">
                  <c:v>0</c:v>
                </c:pt>
                <c:pt idx="7">
                  <c:v>-70.588235294117652</c:v>
                </c:pt>
                <c:pt idx="8">
                  <c:v>0</c:v>
                </c:pt>
                <c:pt idx="9">
                  <c:v>-76.470588235294116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C-4B20-AECC-65E019728400}"/>
            </c:ext>
          </c:extLst>
        </c:ser>
        <c:ser>
          <c:idx val="3"/>
          <c:order val="3"/>
          <c:tx>
            <c:strRef>
              <c:f>Sheet1!$AV$5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Sheet1!$AR$6:$AR$15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Sheet1!$AV$6:$AV$15</c:f>
              <c:numCache>
                <c:formatCode>0</c:formatCode>
                <c:ptCount val="10"/>
                <c:pt idx="0">
                  <c:v>5.882352941176471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5.882352941176471</c:v>
                </c:pt>
                <c:pt idx="5">
                  <c:v>0</c:v>
                </c:pt>
                <c:pt idx="6">
                  <c:v>0</c:v>
                </c:pt>
                <c:pt idx="7">
                  <c:v>2.9411764705882355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C-4B20-AECC-65E019728400}"/>
            </c:ext>
          </c:extLst>
        </c:ser>
        <c:ser>
          <c:idx val="4"/>
          <c:order val="4"/>
          <c:tx>
            <c:strRef>
              <c:f>Sheet1!$AW$5</c:f>
              <c:strCache>
                <c:ptCount val="1"/>
                <c:pt idx="0">
                  <c:v>Somewhat 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6A8F-42FF-A8BE-D6A4B5BA6B2D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6A8F-42FF-A8BE-D6A4B5BA6B2D}"/>
                </c:ext>
              </c:extLst>
            </c:dLbl>
            <c:dLbl>
              <c:idx val="9"/>
              <c:numFmt formatCode="0;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7-6A8F-42FF-A8BE-D6A4B5BA6B2D}"/>
                </c:ext>
              </c:extLst>
            </c:dLbl>
            <c:numFmt formatCode="#,#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Sheet1!$AR$6:$AR$15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Sheet1!$AW$6:$AW$15</c:f>
              <c:numCache>
                <c:formatCode>0</c:formatCode>
                <c:ptCount val="10"/>
                <c:pt idx="0">
                  <c:v>47.058823529411768</c:v>
                </c:pt>
                <c:pt idx="1">
                  <c:v>0</c:v>
                </c:pt>
                <c:pt idx="2">
                  <c:v>17.647058823529413</c:v>
                </c:pt>
                <c:pt idx="3">
                  <c:v>11.764705882352942</c:v>
                </c:pt>
                <c:pt idx="4">
                  <c:v>29.411764705882351</c:v>
                </c:pt>
                <c:pt idx="5">
                  <c:v>11.764705882352942</c:v>
                </c:pt>
                <c:pt idx="6">
                  <c:v>23.529411764705884</c:v>
                </c:pt>
                <c:pt idx="7">
                  <c:v>0</c:v>
                </c:pt>
                <c:pt idx="8">
                  <c:v>11.764705882352942</c:v>
                </c:pt>
                <c:pt idx="9">
                  <c:v>5.882352941176471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7C-4B20-AECC-65E019728400}"/>
            </c:ext>
          </c:extLst>
        </c:ser>
        <c:ser>
          <c:idx val="5"/>
          <c:order val="5"/>
          <c:tx>
            <c:strRef>
              <c:f>Sheet1!$AX$5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6A8F-42FF-A8BE-D6A4B5BA6B2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6A8F-42FF-A8BE-D6A4B5BA6B2D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6A8F-42FF-A8BE-D6A4B5BA6B2D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6A8F-42FF-A8BE-D6A4B5BA6B2D}"/>
                </c:ext>
              </c:extLst>
            </c:dLbl>
            <c:numFmt formatCode="0;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Sheet1!$AR$6:$AR$15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Sheet1!$AX$6:$AX$15</c:f>
              <c:numCache>
                <c:formatCode>0</c:formatCode>
                <c:ptCount val="10"/>
                <c:pt idx="0">
                  <c:v>35.294117647058826</c:v>
                </c:pt>
                <c:pt idx="1">
                  <c:v>0</c:v>
                </c:pt>
                <c:pt idx="2">
                  <c:v>82.352941176470594</c:v>
                </c:pt>
                <c:pt idx="3">
                  <c:v>5.882352941176471</c:v>
                </c:pt>
                <c:pt idx="4">
                  <c:v>52.941176470588232</c:v>
                </c:pt>
                <c:pt idx="5">
                  <c:v>0</c:v>
                </c:pt>
                <c:pt idx="6">
                  <c:v>76.470588235294116</c:v>
                </c:pt>
                <c:pt idx="7">
                  <c:v>0</c:v>
                </c:pt>
                <c:pt idx="8">
                  <c:v>88.235294117647058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7C-4B20-AECC-65E01972840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895537647"/>
        <c:axId val="1188426431"/>
      </c:barChart>
      <c:catAx>
        <c:axId val="18955376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88426431"/>
        <c:crosses val="autoZero"/>
        <c:auto val="1"/>
        <c:lblAlgn val="ctr"/>
        <c:lblOffset val="100"/>
        <c:noMultiLvlLbl val="0"/>
      </c:catAx>
      <c:valAx>
        <c:axId val="1188426431"/>
        <c:scaling>
          <c:orientation val="minMax"/>
        </c:scaling>
        <c:delete val="0"/>
        <c:axPos val="b"/>
        <c:numFmt formatCode="0.0%;0.0%" sourceLinked="0"/>
        <c:majorTickMark val="in"/>
        <c:minorTickMark val="out"/>
        <c:tickLblPos val="low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553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2.0864946539388498E-2"/>
          <c:y val="0.95210882418034071"/>
          <c:w val="0.96141826021747279"/>
          <c:h val="3.85905346709874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Sheet1!$BW$2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Sheet1!$BV$3:$BV$12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Sheet1!$BW$3:$BW$12</c:f>
              <c:numCache>
                <c:formatCode>0</c:formatCode>
                <c:ptCount val="10"/>
                <c:pt idx="0">
                  <c:v>0</c:v>
                </c:pt>
                <c:pt idx="1">
                  <c:v>-76.470588235294116</c:v>
                </c:pt>
                <c:pt idx="2">
                  <c:v>0</c:v>
                </c:pt>
                <c:pt idx="3">
                  <c:v>-64.705882352941174</c:v>
                </c:pt>
                <c:pt idx="4">
                  <c:v>-5.882352941176471</c:v>
                </c:pt>
                <c:pt idx="5">
                  <c:v>-64.705882352941174</c:v>
                </c:pt>
                <c:pt idx="6">
                  <c:v>0</c:v>
                </c:pt>
                <c:pt idx="7">
                  <c:v>-70.588235294117652</c:v>
                </c:pt>
                <c:pt idx="8">
                  <c:v>0</c:v>
                </c:pt>
                <c:pt idx="9">
                  <c:v>-76.470588235294116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51-4833-9196-9C4451822367}"/>
            </c:ext>
          </c:extLst>
        </c:ser>
        <c:ser>
          <c:idx val="1"/>
          <c:order val="1"/>
          <c:tx>
            <c:strRef>
              <c:f>Sheet1!$BX$2</c:f>
              <c:strCache>
                <c:ptCount val="1"/>
                <c:pt idx="0">
                  <c:v>Somewhat disagree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Sheet1!$BV$3:$BV$12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Sheet1!$BX$3:$BX$12</c:f>
              <c:numCache>
                <c:formatCode>0</c:formatCode>
                <c:ptCount val="10"/>
                <c:pt idx="0">
                  <c:v>-5.882352941176471</c:v>
                </c:pt>
                <c:pt idx="1">
                  <c:v>-23.529411764705884</c:v>
                </c:pt>
                <c:pt idx="2">
                  <c:v>0</c:v>
                </c:pt>
                <c:pt idx="3">
                  <c:v>-17.647058823529413</c:v>
                </c:pt>
                <c:pt idx="4">
                  <c:v>0</c:v>
                </c:pt>
                <c:pt idx="5">
                  <c:v>-23.529411764705884</c:v>
                </c:pt>
                <c:pt idx="6">
                  <c:v>0</c:v>
                </c:pt>
                <c:pt idx="7">
                  <c:v>-23.529411764705884</c:v>
                </c:pt>
                <c:pt idx="8">
                  <c:v>0</c:v>
                </c:pt>
                <c:pt idx="9">
                  <c:v>-17.647058823529413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51-4833-9196-9C4451822367}"/>
            </c:ext>
          </c:extLst>
        </c:ser>
        <c:ser>
          <c:idx val="2"/>
          <c:order val="2"/>
          <c:tx>
            <c:strRef>
              <c:f>Sheet1!$BY$2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Sheet1!$BV$3:$BV$12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Sheet1!$BY$3:$BY$12</c:f>
              <c:numCache>
                <c:formatCode>0</c:formatCode>
                <c:ptCount val="10"/>
                <c:pt idx="0">
                  <c:v>-5.882352941176471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-5.882352941176471</c:v>
                </c:pt>
                <c:pt idx="5">
                  <c:v>0</c:v>
                </c:pt>
                <c:pt idx="6">
                  <c:v>0</c:v>
                </c:pt>
                <c:pt idx="7">
                  <c:v>-2.9411764705882355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51-4833-9196-9C4451822367}"/>
            </c:ext>
          </c:extLst>
        </c:ser>
        <c:ser>
          <c:idx val="3"/>
          <c:order val="3"/>
          <c:tx>
            <c:strRef>
              <c:f>Sheet1!$BZ$2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Sheet1!$BV$3:$BV$12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Sheet1!$BZ$3:$BZ$12</c:f>
              <c:numCache>
                <c:formatCode>0</c:formatCode>
                <c:ptCount val="10"/>
                <c:pt idx="0">
                  <c:v>5.882352941176471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5.882352941176471</c:v>
                </c:pt>
                <c:pt idx="5">
                  <c:v>0</c:v>
                </c:pt>
                <c:pt idx="6">
                  <c:v>0</c:v>
                </c:pt>
                <c:pt idx="7">
                  <c:v>2.9411764705882355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51-4833-9196-9C4451822367}"/>
            </c:ext>
          </c:extLst>
        </c:ser>
        <c:ser>
          <c:idx val="4"/>
          <c:order val="4"/>
          <c:tx>
            <c:strRef>
              <c:f>Sheet1!$CA$2</c:f>
              <c:strCache>
                <c:ptCount val="1"/>
                <c:pt idx="0">
                  <c:v>Somewhat 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Sheet1!$BV$3:$BV$12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Sheet1!$CA$3:$CA$12</c:f>
              <c:numCache>
                <c:formatCode>0</c:formatCode>
                <c:ptCount val="10"/>
                <c:pt idx="0">
                  <c:v>47.058823529411768</c:v>
                </c:pt>
                <c:pt idx="1">
                  <c:v>0</c:v>
                </c:pt>
                <c:pt idx="2">
                  <c:v>17.647058823529413</c:v>
                </c:pt>
                <c:pt idx="3">
                  <c:v>11.764705882352942</c:v>
                </c:pt>
                <c:pt idx="4">
                  <c:v>29.411764705882351</c:v>
                </c:pt>
                <c:pt idx="5">
                  <c:v>11.764705882352942</c:v>
                </c:pt>
                <c:pt idx="6">
                  <c:v>23.529411764705884</c:v>
                </c:pt>
                <c:pt idx="7">
                  <c:v>0</c:v>
                </c:pt>
                <c:pt idx="8">
                  <c:v>11.764705882352942</c:v>
                </c:pt>
                <c:pt idx="9">
                  <c:v>5.882352941176471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51-4833-9196-9C4451822367}"/>
            </c:ext>
          </c:extLst>
        </c:ser>
        <c:ser>
          <c:idx val="5"/>
          <c:order val="5"/>
          <c:tx>
            <c:strRef>
              <c:f>Sheet1!$CB$2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Sheet1!$BV$3:$BV$12</c:f>
              <c:strCache>
                <c:ptCount val="10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</c:strCache>
            </c:strRef>
          </c:cat>
          <c:val>
            <c:numRef>
              <c:f>Sheet1!$CB$3:$CB$12</c:f>
              <c:numCache>
                <c:formatCode>0</c:formatCode>
                <c:ptCount val="10"/>
                <c:pt idx="0">
                  <c:v>35.294117647058826</c:v>
                </c:pt>
                <c:pt idx="1">
                  <c:v>0</c:v>
                </c:pt>
                <c:pt idx="2">
                  <c:v>82.352941176470594</c:v>
                </c:pt>
                <c:pt idx="3">
                  <c:v>5.882352941176471</c:v>
                </c:pt>
                <c:pt idx="4">
                  <c:v>52.941176470588232</c:v>
                </c:pt>
                <c:pt idx="5">
                  <c:v>0</c:v>
                </c:pt>
                <c:pt idx="6">
                  <c:v>76.470588235294116</c:v>
                </c:pt>
                <c:pt idx="7">
                  <c:v>0</c:v>
                </c:pt>
                <c:pt idx="8">
                  <c:v>88.235294117647058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51-4833-9196-9C4451822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0612735"/>
        <c:axId val="649245951"/>
      </c:barChart>
      <c:catAx>
        <c:axId val="650612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45951"/>
        <c:crosses val="autoZero"/>
        <c:auto val="1"/>
        <c:lblAlgn val="ctr"/>
        <c:lblOffset val="100"/>
        <c:noMultiLvlLbl val="0"/>
      </c:catAx>
      <c:valAx>
        <c:axId val="649245951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61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439509</xdr:colOff>
      <xdr:row>26</xdr:row>
      <xdr:rowOff>72797</xdr:rowOff>
    </xdr:from>
    <xdr:to>
      <xdr:col>30</xdr:col>
      <xdr:colOff>1673678</xdr:colOff>
      <xdr:row>72</xdr:row>
      <xdr:rowOff>115661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4777F-4C90-44E6-9FFC-482DF774B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296883</xdr:colOff>
      <xdr:row>42</xdr:row>
      <xdr:rowOff>98961</xdr:rowOff>
    </xdr:from>
    <xdr:to>
      <xdr:col>38</xdr:col>
      <xdr:colOff>387778</xdr:colOff>
      <xdr:row>88</xdr:row>
      <xdr:rowOff>152301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EBC074-41A4-420B-BAE9-5AE311A57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68701" y="7892143"/>
          <a:ext cx="8552064" cy="8588729"/>
        </a:xfrm>
        <a:prstGeom prst="rect">
          <a:avLst/>
        </a:prstGeom>
      </xdr:spPr>
    </xdr:pic>
    <xdr:clientData/>
  </xdr:twoCellAnchor>
  <xdr:twoCellAnchor>
    <xdr:from>
      <xdr:col>42</xdr:col>
      <xdr:colOff>355023</xdr:colOff>
      <xdr:row>18</xdr:row>
      <xdr:rowOff>63336</xdr:rowOff>
    </xdr:from>
    <xdr:to>
      <xdr:col>50</xdr:col>
      <xdr:colOff>272143</xdr:colOff>
      <xdr:row>59</xdr:row>
      <xdr:rowOff>173182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0E094C-DF7F-48D8-9282-66DE95001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53</xdr:col>
      <xdr:colOff>0</xdr:colOff>
      <xdr:row>15</xdr:row>
      <xdr:rowOff>0</xdr:rowOff>
    </xdr:from>
    <xdr:to>
      <xdr:col>67</xdr:col>
      <xdr:colOff>201644</xdr:colOff>
      <xdr:row>56</xdr:row>
      <xdr:rowOff>122768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43F26D-6E39-4F83-8023-195627030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433994" y="2783279"/>
          <a:ext cx="8687553" cy="7730398"/>
        </a:xfrm>
        <a:prstGeom prst="rect">
          <a:avLst/>
        </a:prstGeom>
      </xdr:spPr>
    </xdr:pic>
    <xdr:clientData/>
  </xdr:twoCellAnchor>
  <xdr:twoCellAnchor>
    <xdr:from>
      <xdr:col>73</xdr:col>
      <xdr:colOff>138544</xdr:colOff>
      <xdr:row>13</xdr:row>
      <xdr:rowOff>50965</xdr:rowOff>
    </xdr:from>
    <xdr:to>
      <xdr:col>80</xdr:col>
      <xdr:colOff>395843</xdr:colOff>
      <xdr:row>40</xdr:row>
      <xdr:rowOff>160812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524EE4-98F9-47A1-8F31-8D79A627C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0</xdr:row>
      <xdr:rowOff>19050</xdr:rowOff>
    </xdr:from>
    <xdr:to>
      <xdr:col>1</xdr:col>
      <xdr:colOff>409575</xdr:colOff>
      <xdr:row>0</xdr:row>
      <xdr:rowOff>200025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533F21-F9AC-4958-94B5-F15374131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4775" y="19050"/>
          <a:ext cx="2762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152400</xdr:colOff>
      <xdr:row>0</xdr:row>
      <xdr:rowOff>9525</xdr:rowOff>
    </xdr:from>
    <xdr:to>
      <xdr:col>2</xdr:col>
      <xdr:colOff>466725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F9FF79-B1B6-4F85-AB16-0CF14BEE0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9525"/>
          <a:ext cx="3143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428625</xdr:colOff>
      <xdr:row>0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193B9D-9C39-4CA2-96DA-093DEEBCB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4286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381000</xdr:colOff>
      <xdr:row>28</xdr:row>
      <xdr:rowOff>180975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3BE8954-6F1C-40C3-B16D-94380C576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0675"/>
          <a:ext cx="3810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400050</xdr:colOff>
      <xdr:row>30</xdr:row>
      <xdr:rowOff>180975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7DA7031-ED66-4388-B827-C7AB08CB2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675"/>
          <a:ext cx="4000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361950</xdr:colOff>
      <xdr:row>32</xdr:row>
      <xdr:rowOff>180975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7C31B4D-19FD-4963-B653-D22A4BD48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2675"/>
          <a:ext cx="3619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457200</xdr:colOff>
      <xdr:row>35</xdr:row>
      <xdr:rowOff>19050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B81C5A1-732C-4FCB-86D0-D845D85EB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675"/>
          <a:ext cx="4572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457200</xdr:colOff>
      <xdr:row>37</xdr:row>
      <xdr:rowOff>19050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E371D02-2CC1-4C6B-998C-FAB9A60DB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4675"/>
          <a:ext cx="4572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390525</xdr:colOff>
      <xdr:row>38</xdr:row>
      <xdr:rowOff>180975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8FACE58-E24C-45C5-8B58-CF93AAAB2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5675"/>
          <a:ext cx="3905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409575</xdr:colOff>
      <xdr:row>40</xdr:row>
      <xdr:rowOff>180975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2B958AB-BF7B-4BB9-8BEF-CE353753B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6675"/>
          <a:ext cx="4095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371475</xdr:colOff>
      <xdr:row>42</xdr:row>
      <xdr:rowOff>180975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4BB989F-E2A1-4511-8A6B-3E92C1E8A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7675"/>
          <a:ext cx="3714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466725</xdr:colOff>
      <xdr:row>45</xdr:row>
      <xdr:rowOff>19050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52DA72D-0A6A-40A9-8D79-A593C8D59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8675"/>
          <a:ext cx="466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466725</xdr:colOff>
      <xdr:row>47</xdr:row>
      <xdr:rowOff>9525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54F85AC-B3E7-4A4D-9FEE-17238ECF3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9675"/>
          <a:ext cx="4667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152400</xdr:colOff>
      <xdr:row>0</xdr:row>
      <xdr:rowOff>9525</xdr:rowOff>
    </xdr:from>
    <xdr:to>
      <xdr:col>5</xdr:col>
      <xdr:colOff>428625</xdr:colOff>
      <xdr:row>0</xdr:row>
      <xdr:rowOff>190500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D78E0C5-ACED-4CBA-B5C6-095895521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7950" y="9525"/>
          <a:ext cx="2762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161925</xdr:colOff>
      <xdr:row>0</xdr:row>
      <xdr:rowOff>19050</xdr:rowOff>
    </xdr:from>
    <xdr:to>
      <xdr:col>6</xdr:col>
      <xdr:colOff>476250</xdr:colOff>
      <xdr:row>0</xdr:row>
      <xdr:rowOff>200025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DCC8E943-C6CB-4B6D-A065-65679EC1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9050"/>
          <a:ext cx="3143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95250</xdr:colOff>
      <xdr:row>0</xdr:row>
      <xdr:rowOff>0</xdr:rowOff>
    </xdr:from>
    <xdr:to>
      <xdr:col>7</xdr:col>
      <xdr:colOff>523875</xdr:colOff>
      <xdr:row>0</xdr:row>
      <xdr:rowOff>200025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A461F82-4E92-4B5C-BA87-2EF217D0F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0"/>
          <a:ext cx="4286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"/>
  <sheetViews>
    <sheetView topLeftCell="R1" workbookViewId="0">
      <selection activeCell="V30" sqref="V30"/>
    </sheetView>
  </sheetViews>
  <sheetFormatPr defaultRowHeight="15" x14ac:dyDescent="0.25"/>
  <cols>
    <col min="1" max="1" width="51.42578125" bestFit="1" customWidth="1"/>
    <col min="2" max="2" width="50.85546875" bestFit="1" customWidth="1"/>
    <col min="3" max="3" width="19.7109375" bestFit="1" customWidth="1"/>
    <col min="4" max="4" width="23.42578125" bestFit="1" customWidth="1"/>
    <col min="5" max="6" width="22.140625" bestFit="1" customWidth="1"/>
    <col min="7" max="7" width="21.85546875" bestFit="1" customWidth="1"/>
    <col min="8" max="8" width="55.5703125" bestFit="1" customWidth="1"/>
    <col min="9" max="9" width="23" bestFit="1" customWidth="1"/>
    <col min="10" max="10" width="31.5703125" bestFit="1" customWidth="1"/>
    <col min="11" max="11" width="32" bestFit="1" customWidth="1"/>
    <col min="12" max="12" width="27.5703125" bestFit="1" customWidth="1"/>
    <col min="13" max="13" width="35.5703125" bestFit="1" customWidth="1"/>
    <col min="14" max="14" width="29.140625" bestFit="1" customWidth="1"/>
    <col min="15" max="15" width="30.85546875" bestFit="1" customWidth="1"/>
    <col min="16" max="16" width="32.5703125" bestFit="1" customWidth="1"/>
    <col min="17" max="17" width="26.85546875" bestFit="1" customWidth="1"/>
    <col min="18" max="18" width="48.42578125" bestFit="1" customWidth="1"/>
    <col min="19" max="19" width="26.7109375" bestFit="1" customWidth="1"/>
    <col min="20" max="20" width="25.140625" bestFit="1" customWidth="1"/>
    <col min="21" max="21" width="32.5703125" bestFit="1" customWidth="1"/>
    <col min="22" max="22" width="48.7109375" bestFit="1" customWidth="1"/>
    <col min="23" max="23" width="39" bestFit="1" customWidth="1"/>
    <col min="24" max="24" width="34.140625" bestFit="1" customWidth="1"/>
    <col min="25" max="25" width="80" bestFit="1" customWidth="1"/>
    <col min="26" max="26" width="59.5703125" bestFit="1" customWidth="1"/>
    <col min="27" max="27" width="53.28515625" bestFit="1" customWidth="1"/>
    <col min="28" max="28" width="71.140625" bestFit="1" customWidth="1"/>
    <col min="29" max="29" width="40.5703125" bestFit="1" customWidth="1"/>
    <col min="30" max="30" width="34.5703125" bestFit="1" customWidth="1"/>
    <col min="31" max="31" width="66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</v>
      </c>
      <c r="Y1" t="s">
        <v>23</v>
      </c>
      <c r="Z1" t="s">
        <v>21</v>
      </c>
      <c r="AA1" t="s">
        <v>24</v>
      </c>
      <c r="AB1" t="s">
        <v>25</v>
      </c>
      <c r="AC1" t="s">
        <v>26</v>
      </c>
      <c r="AD1" t="s">
        <v>27</v>
      </c>
      <c r="AE1" t="s">
        <v>23</v>
      </c>
    </row>
    <row r="2" spans="1:31" x14ac:dyDescent="0.25">
      <c r="A2" t="s">
        <v>28</v>
      </c>
      <c r="B2" t="s">
        <v>29</v>
      </c>
      <c r="C2" t="s">
        <v>30</v>
      </c>
      <c r="D2" t="s">
        <v>31</v>
      </c>
      <c r="E2" t="s">
        <v>4</v>
      </c>
      <c r="F2" t="s">
        <v>5</v>
      </c>
      <c r="G2" t="s">
        <v>6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</row>
    <row r="3" spans="1:31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</row>
    <row r="4" spans="1:31" x14ac:dyDescent="0.25">
      <c r="A4" s="1">
        <v>43667.741273148145</v>
      </c>
      <c r="B4" s="1">
        <v>43667.742407407408</v>
      </c>
      <c r="C4" t="s">
        <v>31</v>
      </c>
      <c r="D4" t="s">
        <v>87</v>
      </c>
      <c r="E4">
        <v>100</v>
      </c>
      <c r="F4">
        <v>97</v>
      </c>
      <c r="G4" t="b">
        <v>1</v>
      </c>
      <c r="H4" s="1">
        <v>43667.742407407408</v>
      </c>
      <c r="I4" t="s">
        <v>88</v>
      </c>
      <c r="N4">
        <v>40.7359008789062</v>
      </c>
      <c r="O4">
        <v>-73.990402221679602</v>
      </c>
      <c r="P4" t="s">
        <v>89</v>
      </c>
      <c r="Q4" t="s">
        <v>90</v>
      </c>
      <c r="R4">
        <v>312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94</v>
      </c>
      <c r="Y4" t="s">
        <v>95</v>
      </c>
      <c r="Z4" t="s">
        <v>96</v>
      </c>
      <c r="AA4" t="s">
        <v>95</v>
      </c>
      <c r="AB4" t="s">
        <v>96</v>
      </c>
      <c r="AC4" t="s">
        <v>95</v>
      </c>
      <c r="AD4" t="s">
        <v>96</v>
      </c>
      <c r="AE4" t="s">
        <v>95</v>
      </c>
    </row>
    <row r="5" spans="1:31" x14ac:dyDescent="0.25">
      <c r="A5" s="1">
        <v>43668.32608796296</v>
      </c>
      <c r="B5" s="1">
        <v>43668.327094907407</v>
      </c>
      <c r="C5" t="s">
        <v>31</v>
      </c>
      <c r="D5" t="s">
        <v>97</v>
      </c>
      <c r="E5">
        <v>100</v>
      </c>
      <c r="F5">
        <v>87</v>
      </c>
      <c r="G5" t="b">
        <v>1</v>
      </c>
      <c r="H5" s="1">
        <v>43668.327094907407</v>
      </c>
      <c r="I5" t="s">
        <v>98</v>
      </c>
      <c r="N5">
        <v>40.7359008789062</v>
      </c>
      <c r="O5">
        <v>-73.990402221679602</v>
      </c>
      <c r="P5" t="s">
        <v>89</v>
      </c>
      <c r="Q5" t="s">
        <v>90</v>
      </c>
      <c r="R5">
        <v>6219</v>
      </c>
      <c r="S5" t="s">
        <v>99</v>
      </c>
      <c r="T5" t="s">
        <v>100</v>
      </c>
      <c r="U5" t="s">
        <v>101</v>
      </c>
      <c r="V5" t="s">
        <v>94</v>
      </c>
      <c r="W5" t="s">
        <v>95</v>
      </c>
      <c r="X5" t="s">
        <v>96</v>
      </c>
      <c r="Y5" t="s">
        <v>95</v>
      </c>
      <c r="Z5" t="s">
        <v>94</v>
      </c>
      <c r="AA5" t="s">
        <v>95</v>
      </c>
      <c r="AB5" t="s">
        <v>96</v>
      </c>
      <c r="AC5" t="s">
        <v>95</v>
      </c>
      <c r="AD5" t="s">
        <v>96</v>
      </c>
      <c r="AE5" t="s">
        <v>102</v>
      </c>
    </row>
    <row r="6" spans="1:31" x14ac:dyDescent="0.25">
      <c r="A6" s="1">
        <v>43668.344375000001</v>
      </c>
      <c r="B6" s="1">
        <v>43668.345208333332</v>
      </c>
      <c r="C6" t="s">
        <v>31</v>
      </c>
      <c r="D6" t="s">
        <v>97</v>
      </c>
      <c r="E6">
        <v>100</v>
      </c>
      <c r="F6">
        <v>72</v>
      </c>
      <c r="G6" t="b">
        <v>1</v>
      </c>
      <c r="H6" s="1">
        <v>43668.345219907409</v>
      </c>
      <c r="I6" t="s">
        <v>103</v>
      </c>
      <c r="N6">
        <v>40.7359008789062</v>
      </c>
      <c r="O6">
        <v>-73.990402221679602</v>
      </c>
      <c r="P6" t="s">
        <v>89</v>
      </c>
      <c r="Q6" t="s">
        <v>90</v>
      </c>
      <c r="R6">
        <v>3581</v>
      </c>
      <c r="S6" t="s">
        <v>91</v>
      </c>
      <c r="T6" t="s">
        <v>100</v>
      </c>
      <c r="U6" t="s">
        <v>93</v>
      </c>
      <c r="V6" t="s">
        <v>96</v>
      </c>
      <c r="W6" t="s">
        <v>95</v>
      </c>
      <c r="X6" t="s">
        <v>96</v>
      </c>
      <c r="Y6" t="s">
        <v>96</v>
      </c>
      <c r="Z6" t="s">
        <v>96</v>
      </c>
      <c r="AA6" t="s">
        <v>102</v>
      </c>
      <c r="AB6" t="s">
        <v>96</v>
      </c>
      <c r="AC6" t="s">
        <v>104</v>
      </c>
      <c r="AD6" t="s">
        <v>96</v>
      </c>
      <c r="AE6" t="s">
        <v>95</v>
      </c>
    </row>
    <row r="7" spans="1:31" x14ac:dyDescent="0.25">
      <c r="A7" s="1">
        <v>43668.406909722224</v>
      </c>
      <c r="B7" s="1">
        <v>43668.408634259256</v>
      </c>
      <c r="C7" t="s">
        <v>31</v>
      </c>
      <c r="D7" t="s">
        <v>97</v>
      </c>
      <c r="E7">
        <v>100</v>
      </c>
      <c r="F7">
        <v>148</v>
      </c>
      <c r="G7" t="b">
        <v>1</v>
      </c>
      <c r="H7" s="1">
        <v>43668.408634259256</v>
      </c>
      <c r="I7" t="s">
        <v>105</v>
      </c>
      <c r="N7">
        <v>40.7359008789062</v>
      </c>
      <c r="O7">
        <v>-73.990402221679602</v>
      </c>
      <c r="P7" t="s">
        <v>89</v>
      </c>
      <c r="Q7" t="s">
        <v>90</v>
      </c>
      <c r="R7">
        <v>3380</v>
      </c>
      <c r="S7" t="s">
        <v>106</v>
      </c>
      <c r="T7" t="s">
        <v>92</v>
      </c>
      <c r="U7" t="s">
        <v>93</v>
      </c>
      <c r="V7" t="s">
        <v>96</v>
      </c>
      <c r="W7" t="s">
        <v>95</v>
      </c>
      <c r="X7" t="s">
        <v>96</v>
      </c>
      <c r="Y7" t="s">
        <v>95</v>
      </c>
      <c r="Z7" t="s">
        <v>96</v>
      </c>
      <c r="AA7" t="s">
        <v>95</v>
      </c>
      <c r="AB7" t="s">
        <v>96</v>
      </c>
      <c r="AC7" t="s">
        <v>95</v>
      </c>
      <c r="AD7" t="s">
        <v>96</v>
      </c>
      <c r="AE7" t="s">
        <v>95</v>
      </c>
    </row>
    <row r="8" spans="1:31" x14ac:dyDescent="0.25">
      <c r="A8" s="1">
        <v>43668.427986111114</v>
      </c>
      <c r="B8" s="1">
        <v>43668.42900462963</v>
      </c>
      <c r="C8" t="s">
        <v>31</v>
      </c>
      <c r="D8" t="s">
        <v>97</v>
      </c>
      <c r="E8">
        <v>100</v>
      </c>
      <c r="F8">
        <v>87</v>
      </c>
      <c r="G8" t="b">
        <v>1</v>
      </c>
      <c r="H8" s="1">
        <v>43668.42900462963</v>
      </c>
      <c r="I8" t="s">
        <v>107</v>
      </c>
      <c r="N8">
        <v>40.7359008789062</v>
      </c>
      <c r="O8">
        <v>-73.990402221679602</v>
      </c>
      <c r="P8" t="s">
        <v>89</v>
      </c>
      <c r="Q8" t="s">
        <v>90</v>
      </c>
      <c r="R8">
        <v>6525</v>
      </c>
      <c r="S8" t="s">
        <v>108</v>
      </c>
      <c r="T8" t="s">
        <v>92</v>
      </c>
      <c r="U8" t="s">
        <v>93</v>
      </c>
      <c r="V8" t="s">
        <v>104</v>
      </c>
      <c r="W8" t="s">
        <v>102</v>
      </c>
      <c r="X8" t="s">
        <v>96</v>
      </c>
      <c r="Y8" t="s">
        <v>102</v>
      </c>
      <c r="Z8" t="s">
        <v>104</v>
      </c>
      <c r="AA8" t="s">
        <v>102</v>
      </c>
      <c r="AB8" t="s">
        <v>96</v>
      </c>
      <c r="AC8" t="s">
        <v>102</v>
      </c>
      <c r="AD8" t="s">
        <v>94</v>
      </c>
      <c r="AE8" t="s">
        <v>94</v>
      </c>
    </row>
    <row r="9" spans="1:31" x14ac:dyDescent="0.25">
      <c r="A9" s="1">
        <v>43668.445543981485</v>
      </c>
      <c r="B9" s="1">
        <v>43668.447106481479</v>
      </c>
      <c r="C9" t="s">
        <v>31</v>
      </c>
      <c r="D9" t="s">
        <v>97</v>
      </c>
      <c r="E9">
        <v>100</v>
      </c>
      <c r="F9">
        <v>135</v>
      </c>
      <c r="G9" t="b">
        <v>1</v>
      </c>
      <c r="H9" s="1">
        <v>43668.447106481479</v>
      </c>
      <c r="I9" t="s">
        <v>109</v>
      </c>
      <c r="N9">
        <v>40.7359008789062</v>
      </c>
      <c r="O9">
        <v>-73.990402221679602</v>
      </c>
      <c r="P9" t="s">
        <v>89</v>
      </c>
      <c r="Q9" t="s">
        <v>90</v>
      </c>
      <c r="R9">
        <v>3409</v>
      </c>
      <c r="S9" t="s">
        <v>108</v>
      </c>
      <c r="T9" t="s">
        <v>92</v>
      </c>
      <c r="U9" t="s">
        <v>110</v>
      </c>
      <c r="V9" t="s">
        <v>94</v>
      </c>
      <c r="W9" t="s">
        <v>95</v>
      </c>
      <c r="X9" t="s">
        <v>96</v>
      </c>
      <c r="Y9" t="s">
        <v>102</v>
      </c>
      <c r="Z9" t="s">
        <v>94</v>
      </c>
      <c r="AA9" t="s">
        <v>95</v>
      </c>
      <c r="AB9" t="s">
        <v>94</v>
      </c>
      <c r="AC9" t="s">
        <v>95</v>
      </c>
      <c r="AD9" t="s">
        <v>96</v>
      </c>
      <c r="AE9" t="s">
        <v>95</v>
      </c>
    </row>
    <row r="10" spans="1:31" x14ac:dyDescent="0.25">
      <c r="A10" s="1">
        <v>43668.559710648151</v>
      </c>
      <c r="B10" s="1">
        <v>43668.560520833336</v>
      </c>
      <c r="C10" t="s">
        <v>31</v>
      </c>
      <c r="D10" t="s">
        <v>111</v>
      </c>
      <c r="E10">
        <v>100</v>
      </c>
      <c r="F10">
        <v>69</v>
      </c>
      <c r="G10" t="b">
        <v>1</v>
      </c>
      <c r="H10" s="1">
        <v>43668.560532407406</v>
      </c>
      <c r="I10" t="s">
        <v>112</v>
      </c>
      <c r="N10">
        <v>40.7359008789062</v>
      </c>
      <c r="O10">
        <v>-73.990402221679602</v>
      </c>
      <c r="P10" t="s">
        <v>89</v>
      </c>
      <c r="Q10" t="s">
        <v>90</v>
      </c>
      <c r="R10">
        <v>5837</v>
      </c>
      <c r="S10" t="s">
        <v>91</v>
      </c>
      <c r="T10" t="s">
        <v>92</v>
      </c>
      <c r="U10" t="s">
        <v>93</v>
      </c>
      <c r="V10" t="s">
        <v>102</v>
      </c>
      <c r="W10" t="s">
        <v>95</v>
      </c>
      <c r="X10" t="s">
        <v>96</v>
      </c>
      <c r="Y10" t="s">
        <v>95</v>
      </c>
      <c r="Z10" t="s">
        <v>96</v>
      </c>
      <c r="AA10" t="s">
        <v>95</v>
      </c>
      <c r="AB10" t="s">
        <v>96</v>
      </c>
      <c r="AC10" t="s">
        <v>95</v>
      </c>
      <c r="AD10" t="s">
        <v>96</v>
      </c>
      <c r="AE10" t="s">
        <v>95</v>
      </c>
    </row>
    <row r="11" spans="1:31" x14ac:dyDescent="0.25">
      <c r="A11" s="1">
        <v>43668.600844907407</v>
      </c>
      <c r="B11" s="1">
        <v>43668.602071759262</v>
      </c>
      <c r="C11" t="s">
        <v>31</v>
      </c>
      <c r="D11" t="s">
        <v>111</v>
      </c>
      <c r="E11">
        <v>100</v>
      </c>
      <c r="F11">
        <v>106</v>
      </c>
      <c r="G11" t="b">
        <v>1</v>
      </c>
      <c r="H11" s="1">
        <v>43668.602083333331</v>
      </c>
      <c r="I11" t="s">
        <v>113</v>
      </c>
      <c r="N11">
        <v>40.7359008789062</v>
      </c>
      <c r="O11">
        <v>-73.990402221679602</v>
      </c>
      <c r="P11" t="s">
        <v>89</v>
      </c>
      <c r="Q11" t="s">
        <v>90</v>
      </c>
      <c r="R11">
        <v>3689</v>
      </c>
      <c r="S11" t="s">
        <v>114</v>
      </c>
      <c r="T11" t="s">
        <v>92</v>
      </c>
      <c r="U11" t="s">
        <v>93</v>
      </c>
      <c r="V11" t="s">
        <v>96</v>
      </c>
      <c r="W11" t="s">
        <v>95</v>
      </c>
      <c r="X11" t="s">
        <v>96</v>
      </c>
      <c r="Y11" t="s">
        <v>95</v>
      </c>
      <c r="Z11" t="s">
        <v>96</v>
      </c>
      <c r="AA11" t="s">
        <v>95</v>
      </c>
      <c r="AB11" t="s">
        <v>96</v>
      </c>
      <c r="AC11" t="s">
        <v>95</v>
      </c>
      <c r="AD11" t="s">
        <v>96</v>
      </c>
      <c r="AE11" t="s">
        <v>95</v>
      </c>
    </row>
    <row r="12" spans="1:31" x14ac:dyDescent="0.25">
      <c r="A12" s="1">
        <v>43668.639421296299</v>
      </c>
      <c r="B12" s="1">
        <v>43668.640972222223</v>
      </c>
      <c r="C12" t="s">
        <v>31</v>
      </c>
      <c r="D12" t="s">
        <v>111</v>
      </c>
      <c r="E12">
        <v>100</v>
      </c>
      <c r="F12">
        <v>133</v>
      </c>
      <c r="G12" t="b">
        <v>1</v>
      </c>
      <c r="H12" s="1">
        <v>43668.640972222223</v>
      </c>
      <c r="I12" t="s">
        <v>115</v>
      </c>
      <c r="N12">
        <v>40.7359008789062</v>
      </c>
      <c r="O12">
        <v>-73.990402221679602</v>
      </c>
      <c r="P12" t="s">
        <v>89</v>
      </c>
      <c r="Q12" t="s">
        <v>90</v>
      </c>
      <c r="R12">
        <v>9717</v>
      </c>
      <c r="S12" t="s">
        <v>108</v>
      </c>
      <c r="T12" t="s">
        <v>100</v>
      </c>
      <c r="U12" t="s">
        <v>93</v>
      </c>
      <c r="V12" t="s">
        <v>94</v>
      </c>
      <c r="W12" t="s">
        <v>95</v>
      </c>
      <c r="X12" t="s">
        <v>96</v>
      </c>
      <c r="Y12" t="s">
        <v>95</v>
      </c>
      <c r="Z12" t="s">
        <v>96</v>
      </c>
      <c r="AA12" t="s">
        <v>95</v>
      </c>
      <c r="AB12" t="s">
        <v>96</v>
      </c>
      <c r="AC12" t="s">
        <v>95</v>
      </c>
      <c r="AD12" t="s">
        <v>96</v>
      </c>
      <c r="AE12" t="s">
        <v>95</v>
      </c>
    </row>
    <row r="13" spans="1:31" x14ac:dyDescent="0.25">
      <c r="A13" s="1">
        <v>43668.646909722222</v>
      </c>
      <c r="B13" s="1">
        <v>43668.650173611109</v>
      </c>
      <c r="C13" t="s">
        <v>31</v>
      </c>
      <c r="D13" t="s">
        <v>111</v>
      </c>
      <c r="E13">
        <v>100</v>
      </c>
      <c r="F13">
        <v>281</v>
      </c>
      <c r="G13" t="b">
        <v>1</v>
      </c>
      <c r="H13" s="1">
        <v>43668.650173611109</v>
      </c>
      <c r="I13" t="s">
        <v>116</v>
      </c>
      <c r="N13">
        <v>40.7359008789062</v>
      </c>
      <c r="O13">
        <v>-73.990402221679602</v>
      </c>
      <c r="P13" t="s">
        <v>89</v>
      </c>
      <c r="Q13" t="s">
        <v>90</v>
      </c>
      <c r="R13">
        <v>2990</v>
      </c>
      <c r="S13" t="s">
        <v>91</v>
      </c>
      <c r="T13" t="s">
        <v>100</v>
      </c>
      <c r="U13" t="s">
        <v>93</v>
      </c>
      <c r="V13" t="s">
        <v>96</v>
      </c>
      <c r="W13" t="s">
        <v>95</v>
      </c>
      <c r="X13" t="s">
        <v>94</v>
      </c>
      <c r="Y13" t="s">
        <v>94</v>
      </c>
      <c r="Z13" t="s">
        <v>95</v>
      </c>
      <c r="AA13" t="s">
        <v>95</v>
      </c>
      <c r="AB13" t="s">
        <v>96</v>
      </c>
      <c r="AC13" t="s">
        <v>102</v>
      </c>
      <c r="AD13" t="s">
        <v>96</v>
      </c>
      <c r="AE13" t="s">
        <v>95</v>
      </c>
    </row>
    <row r="14" spans="1:31" x14ac:dyDescent="0.25">
      <c r="A14" s="1">
        <v>43669.403599537036</v>
      </c>
      <c r="B14" s="1">
        <v>43669.404282407406</v>
      </c>
      <c r="C14" t="s">
        <v>31</v>
      </c>
      <c r="D14" t="s">
        <v>117</v>
      </c>
      <c r="E14">
        <v>100</v>
      </c>
      <c r="F14">
        <v>59</v>
      </c>
      <c r="G14" t="b">
        <v>1</v>
      </c>
      <c r="H14" s="1">
        <v>43669.404293981483</v>
      </c>
      <c r="I14" t="s">
        <v>118</v>
      </c>
      <c r="N14">
        <v>40.7359008789062</v>
      </c>
      <c r="O14">
        <v>-73.990402221679602</v>
      </c>
      <c r="P14" t="s">
        <v>89</v>
      </c>
      <c r="Q14" t="s">
        <v>90</v>
      </c>
      <c r="R14">
        <v>3154</v>
      </c>
      <c r="S14" t="s">
        <v>108</v>
      </c>
      <c r="T14" t="s">
        <v>92</v>
      </c>
      <c r="U14" t="s">
        <v>93</v>
      </c>
      <c r="V14" t="s">
        <v>94</v>
      </c>
      <c r="W14" t="s">
        <v>102</v>
      </c>
      <c r="X14" t="s">
        <v>96</v>
      </c>
      <c r="Y14" t="s">
        <v>102</v>
      </c>
      <c r="Z14" t="s">
        <v>94</v>
      </c>
      <c r="AA14" t="s">
        <v>102</v>
      </c>
      <c r="AB14" t="s">
        <v>96</v>
      </c>
      <c r="AC14" t="s">
        <v>95</v>
      </c>
      <c r="AD14" t="s">
        <v>96</v>
      </c>
      <c r="AE14" t="s">
        <v>102</v>
      </c>
    </row>
    <row r="15" spans="1:31" x14ac:dyDescent="0.25">
      <c r="A15" s="1">
        <v>43669.417187500003</v>
      </c>
      <c r="B15" s="1">
        <v>43669.419814814813</v>
      </c>
      <c r="C15" t="s">
        <v>31</v>
      </c>
      <c r="D15" t="s">
        <v>117</v>
      </c>
      <c r="E15">
        <v>100</v>
      </c>
      <c r="F15">
        <v>227</v>
      </c>
      <c r="G15" t="b">
        <v>1</v>
      </c>
      <c r="H15" s="1">
        <v>43669.419814814813</v>
      </c>
      <c r="I15" t="s">
        <v>119</v>
      </c>
      <c r="N15">
        <v>40.7359008789062</v>
      </c>
      <c r="O15">
        <v>-73.990402221679602</v>
      </c>
      <c r="P15" t="s">
        <v>89</v>
      </c>
      <c r="Q15" t="s">
        <v>90</v>
      </c>
      <c r="R15">
        <v>6339</v>
      </c>
      <c r="S15" t="s">
        <v>91</v>
      </c>
      <c r="T15" t="s">
        <v>100</v>
      </c>
      <c r="U15" t="s">
        <v>93</v>
      </c>
      <c r="V15" t="s">
        <v>104</v>
      </c>
      <c r="W15" t="s">
        <v>102</v>
      </c>
      <c r="X15" t="s">
        <v>94</v>
      </c>
      <c r="Y15" t="s">
        <v>94</v>
      </c>
      <c r="Z15" t="s">
        <v>104</v>
      </c>
      <c r="AA15" t="s">
        <v>102</v>
      </c>
      <c r="AB15" t="s">
        <v>94</v>
      </c>
      <c r="AC15" t="s">
        <v>102</v>
      </c>
      <c r="AD15" t="s">
        <v>94</v>
      </c>
      <c r="AE15" t="s">
        <v>102</v>
      </c>
    </row>
    <row r="16" spans="1:31" x14ac:dyDescent="0.25">
      <c r="A16" s="1">
        <v>43669.456562500003</v>
      </c>
      <c r="B16" s="1">
        <v>43669.45684027778</v>
      </c>
      <c r="C16" t="s">
        <v>31</v>
      </c>
      <c r="D16" t="s">
        <v>120</v>
      </c>
      <c r="E16">
        <v>100</v>
      </c>
      <c r="F16">
        <v>23</v>
      </c>
      <c r="G16" t="b">
        <v>1</v>
      </c>
      <c r="H16" s="1">
        <v>43669.45684027778</v>
      </c>
      <c r="I16" t="s">
        <v>121</v>
      </c>
      <c r="N16">
        <v>40.7359008789062</v>
      </c>
      <c r="O16">
        <v>-73.990402221679602</v>
      </c>
      <c r="P16" t="s">
        <v>89</v>
      </c>
      <c r="Q16" t="s">
        <v>90</v>
      </c>
    </row>
    <row r="17" spans="1:31" x14ac:dyDescent="0.25">
      <c r="A17" s="1">
        <v>43672.739594907405</v>
      </c>
      <c r="B17" s="1">
        <v>43672.741365740738</v>
      </c>
      <c r="C17" t="s">
        <v>31</v>
      </c>
      <c r="D17" t="s">
        <v>122</v>
      </c>
      <c r="E17">
        <v>100</v>
      </c>
      <c r="F17">
        <v>153</v>
      </c>
      <c r="G17" t="b">
        <v>1</v>
      </c>
      <c r="H17" s="1">
        <v>43672.741365740738</v>
      </c>
      <c r="I17" t="s">
        <v>123</v>
      </c>
      <c r="N17">
        <v>40.7359008789062</v>
      </c>
      <c r="O17">
        <v>-73.990402221679602</v>
      </c>
      <c r="P17" t="s">
        <v>89</v>
      </c>
      <c r="Q17" t="s">
        <v>90</v>
      </c>
      <c r="R17">
        <v>9053</v>
      </c>
      <c r="S17" t="s">
        <v>91</v>
      </c>
      <c r="T17" t="s">
        <v>100</v>
      </c>
      <c r="U17" t="s">
        <v>93</v>
      </c>
      <c r="V17" t="s">
        <v>94</v>
      </c>
      <c r="W17" t="s">
        <v>95</v>
      </c>
      <c r="X17" t="s">
        <v>96</v>
      </c>
      <c r="Y17" t="s">
        <v>95</v>
      </c>
      <c r="Z17" t="s">
        <v>96</v>
      </c>
      <c r="AA17" t="s">
        <v>95</v>
      </c>
      <c r="AB17" t="s">
        <v>96</v>
      </c>
      <c r="AC17" t="s">
        <v>95</v>
      </c>
      <c r="AD17" t="s">
        <v>96</v>
      </c>
      <c r="AE17" t="s">
        <v>95</v>
      </c>
    </row>
    <row r="18" spans="1:31" x14ac:dyDescent="0.25">
      <c r="A18" s="1">
        <v>43678.598564814813</v>
      </c>
      <c r="B18" s="1">
        <v>43678.600162037037</v>
      </c>
      <c r="C18" t="s">
        <v>31</v>
      </c>
      <c r="D18" t="s">
        <v>122</v>
      </c>
      <c r="E18">
        <v>100</v>
      </c>
      <c r="F18">
        <v>138</v>
      </c>
      <c r="G18" t="b">
        <v>1</v>
      </c>
      <c r="H18" s="1">
        <v>43678.600162037037</v>
      </c>
      <c r="I18" t="s">
        <v>124</v>
      </c>
      <c r="N18">
        <v>40.7359008789062</v>
      </c>
      <c r="O18">
        <v>-73.990402221679602</v>
      </c>
      <c r="P18" t="s">
        <v>89</v>
      </c>
      <c r="Q18" t="s">
        <v>90</v>
      </c>
      <c r="R18">
        <v>7612</v>
      </c>
      <c r="S18" t="s">
        <v>108</v>
      </c>
      <c r="T18" t="s">
        <v>92</v>
      </c>
      <c r="U18" t="s">
        <v>93</v>
      </c>
      <c r="V18" t="s">
        <v>96</v>
      </c>
      <c r="W18" t="s">
        <v>95</v>
      </c>
      <c r="X18" t="s">
        <v>96</v>
      </c>
      <c r="Y18" t="s">
        <v>95</v>
      </c>
      <c r="Z18" t="s">
        <v>96</v>
      </c>
      <c r="AA18" t="s">
        <v>95</v>
      </c>
      <c r="AB18" t="s">
        <v>96</v>
      </c>
      <c r="AC18" t="s">
        <v>95</v>
      </c>
      <c r="AD18" t="s">
        <v>96</v>
      </c>
      <c r="AE18" t="s">
        <v>95</v>
      </c>
    </row>
    <row r="19" spans="1:31" x14ac:dyDescent="0.25">
      <c r="A19" s="1">
        <v>43678.623599537037</v>
      </c>
      <c r="B19" s="1">
        <v>43678.624374999999</v>
      </c>
      <c r="C19" t="s">
        <v>31</v>
      </c>
      <c r="D19" t="s">
        <v>122</v>
      </c>
      <c r="E19">
        <v>100</v>
      </c>
      <c r="F19">
        <v>66</v>
      </c>
      <c r="G19" t="b">
        <v>1</v>
      </c>
      <c r="H19" s="1">
        <v>43678.624374999999</v>
      </c>
      <c r="I19" t="s">
        <v>125</v>
      </c>
      <c r="N19">
        <v>40.7359008789062</v>
      </c>
      <c r="O19">
        <v>-73.990402221679602</v>
      </c>
      <c r="P19" t="s">
        <v>89</v>
      </c>
      <c r="Q19" t="s">
        <v>90</v>
      </c>
      <c r="R19">
        <v>2064</v>
      </c>
      <c r="S19" t="s">
        <v>108</v>
      </c>
      <c r="T19" t="s">
        <v>92</v>
      </c>
      <c r="U19" t="s">
        <v>93</v>
      </c>
      <c r="V19" t="s">
        <v>96</v>
      </c>
      <c r="W19" t="s">
        <v>95</v>
      </c>
      <c r="X19" t="s">
        <v>96</v>
      </c>
      <c r="Y19" t="s">
        <v>95</v>
      </c>
      <c r="Z19" t="s">
        <v>94</v>
      </c>
      <c r="AA19" t="s">
        <v>94</v>
      </c>
      <c r="AB19" t="s">
        <v>96</v>
      </c>
      <c r="AC19" t="s">
        <v>95</v>
      </c>
      <c r="AD19" t="s">
        <v>96</v>
      </c>
      <c r="AE19" t="s">
        <v>95</v>
      </c>
    </row>
    <row r="20" spans="1:31" x14ac:dyDescent="0.25">
      <c r="A20" s="1">
        <v>43678.64340277778</v>
      </c>
      <c r="B20" s="1">
        <v>43678.644270833334</v>
      </c>
      <c r="C20" t="s">
        <v>31</v>
      </c>
      <c r="D20" t="s">
        <v>122</v>
      </c>
      <c r="E20">
        <v>100</v>
      </c>
      <c r="F20">
        <v>75</v>
      </c>
      <c r="G20" t="b">
        <v>1</v>
      </c>
      <c r="H20" s="1">
        <v>43678.644282407404</v>
      </c>
      <c r="I20" t="s">
        <v>126</v>
      </c>
      <c r="N20">
        <v>40.7359008789062</v>
      </c>
      <c r="O20">
        <v>-73.990402221679602</v>
      </c>
      <c r="P20" t="s">
        <v>89</v>
      </c>
      <c r="Q20" t="s">
        <v>90</v>
      </c>
      <c r="R20">
        <v>3162</v>
      </c>
      <c r="S20" t="s">
        <v>108</v>
      </c>
      <c r="T20" t="s">
        <v>92</v>
      </c>
      <c r="U20" t="s">
        <v>93</v>
      </c>
      <c r="V20" t="s">
        <v>94</v>
      </c>
      <c r="W20" t="s">
        <v>102</v>
      </c>
      <c r="X20" t="s">
        <v>96</v>
      </c>
      <c r="Y20" t="s">
        <v>95</v>
      </c>
      <c r="Z20" t="s">
        <v>94</v>
      </c>
      <c r="AA20" t="s">
        <v>94</v>
      </c>
      <c r="AB20" t="s">
        <v>94</v>
      </c>
      <c r="AC20" t="s">
        <v>95</v>
      </c>
      <c r="AD20" t="s">
        <v>96</v>
      </c>
      <c r="AE20" t="s">
        <v>95</v>
      </c>
    </row>
    <row r="21" spans="1:31" x14ac:dyDescent="0.25">
      <c r="A21" s="1">
        <v>43678.663425925923</v>
      </c>
      <c r="B21" s="1">
        <v>43678.664409722223</v>
      </c>
      <c r="C21" t="s">
        <v>31</v>
      </c>
      <c r="D21" t="s">
        <v>122</v>
      </c>
      <c r="E21">
        <v>100</v>
      </c>
      <c r="F21">
        <v>84</v>
      </c>
      <c r="G21" t="b">
        <v>1</v>
      </c>
      <c r="H21" s="1">
        <v>43678.664409722223</v>
      </c>
      <c r="I21" t="s">
        <v>127</v>
      </c>
      <c r="N21">
        <v>40.7359008789062</v>
      </c>
      <c r="O21">
        <v>-73.990402221679602</v>
      </c>
      <c r="P21" t="s">
        <v>89</v>
      </c>
      <c r="Q21" t="s">
        <v>90</v>
      </c>
      <c r="R21">
        <v>2463</v>
      </c>
      <c r="S21" t="s">
        <v>108</v>
      </c>
      <c r="T21" t="s">
        <v>92</v>
      </c>
      <c r="U21" t="s">
        <v>93</v>
      </c>
      <c r="V21" t="s">
        <v>94</v>
      </c>
      <c r="W21" t="s">
        <v>95</v>
      </c>
      <c r="X21" t="s">
        <v>96</v>
      </c>
      <c r="Y21" t="s">
        <v>95</v>
      </c>
      <c r="Z21" t="s">
        <v>96</v>
      </c>
      <c r="AA21" t="s">
        <v>95</v>
      </c>
      <c r="AB21" t="s">
        <v>94</v>
      </c>
      <c r="AC21" t="s">
        <v>102</v>
      </c>
      <c r="AD21" t="s">
        <v>96</v>
      </c>
      <c r="AE21" t="s">
        <v>95</v>
      </c>
    </row>
    <row r="25" spans="1:31" x14ac:dyDescent="0.25">
      <c r="U25" t="s">
        <v>96</v>
      </c>
    </row>
    <row r="26" spans="1:31" x14ac:dyDescent="0.25">
      <c r="U26" t="s">
        <v>94</v>
      </c>
    </row>
    <row r="27" spans="1:31" x14ac:dyDescent="0.25">
      <c r="U27" t="s">
        <v>104</v>
      </c>
    </row>
    <row r="28" spans="1:31" x14ac:dyDescent="0.25">
      <c r="U28" t="s">
        <v>102</v>
      </c>
    </row>
    <row r="29" spans="1:31" x14ac:dyDescent="0.25">
      <c r="U2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9EB6-03DD-4B3F-AC3F-54667C4F5CB8}">
  <dimension ref="A1:N37"/>
  <sheetViews>
    <sheetView topLeftCell="M1" workbookViewId="0">
      <selection activeCell="O51" sqref="O51"/>
    </sheetView>
  </sheetViews>
  <sheetFormatPr defaultRowHeight="15" x14ac:dyDescent="0.25"/>
  <cols>
    <col min="1" max="1" width="10.5703125" customWidth="1"/>
    <col min="2" max="2" width="10" customWidth="1"/>
    <col min="3" max="3" width="8.7109375" customWidth="1"/>
    <col min="4" max="4" width="15.28515625" customWidth="1"/>
    <col min="5" max="5" width="48.7109375" bestFit="1" customWidth="1"/>
    <col min="6" max="6" width="39" bestFit="1" customWidth="1"/>
    <col min="7" max="7" width="34.140625" bestFit="1" customWidth="1"/>
    <col min="8" max="8" width="80" bestFit="1" customWidth="1"/>
    <col min="9" max="9" width="59.5703125" bestFit="1" customWidth="1"/>
    <col min="10" max="10" width="53.28515625" bestFit="1" customWidth="1"/>
    <col min="11" max="11" width="71.140625" bestFit="1" customWidth="1"/>
    <col min="12" max="12" width="40.5703125" bestFit="1" customWidth="1"/>
    <col min="13" max="13" width="34.5703125" bestFit="1" customWidth="1"/>
    <col min="14" max="14" width="79.5703125" customWidth="1"/>
  </cols>
  <sheetData>
    <row r="1" spans="1:14" x14ac:dyDescent="0.25">
      <c r="A1" s="2" t="s">
        <v>128</v>
      </c>
      <c r="B1" s="2" t="s">
        <v>129</v>
      </c>
      <c r="C1" s="2" t="s">
        <v>130</v>
      </c>
      <c r="D1" s="2" t="s">
        <v>131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</row>
    <row r="2" spans="1:14" x14ac:dyDescent="0.25">
      <c r="A2" s="2">
        <v>312</v>
      </c>
      <c r="B2" s="2" t="s">
        <v>91</v>
      </c>
      <c r="C2" s="2" t="s">
        <v>92</v>
      </c>
      <c r="D2" s="2" t="s">
        <v>93</v>
      </c>
      <c r="E2" t="s">
        <v>94</v>
      </c>
      <c r="F2" t="s">
        <v>95</v>
      </c>
      <c r="G2" t="s">
        <v>94</v>
      </c>
      <c r="H2" t="s">
        <v>95</v>
      </c>
      <c r="I2" t="s">
        <v>96</v>
      </c>
      <c r="J2" t="s">
        <v>95</v>
      </c>
      <c r="K2" t="s">
        <v>96</v>
      </c>
      <c r="L2" t="s">
        <v>95</v>
      </c>
      <c r="M2" t="s">
        <v>96</v>
      </c>
      <c r="N2" t="s">
        <v>95</v>
      </c>
    </row>
    <row r="3" spans="1:14" x14ac:dyDescent="0.25">
      <c r="A3" s="2">
        <v>6219</v>
      </c>
      <c r="B3" s="2" t="s">
        <v>99</v>
      </c>
      <c r="C3" s="2" t="s">
        <v>100</v>
      </c>
      <c r="D3" s="2" t="s">
        <v>101</v>
      </c>
      <c r="E3" t="s">
        <v>94</v>
      </c>
      <c r="F3" t="s">
        <v>95</v>
      </c>
      <c r="G3" t="s">
        <v>96</v>
      </c>
      <c r="H3" t="s">
        <v>95</v>
      </c>
      <c r="I3" t="s">
        <v>94</v>
      </c>
      <c r="J3" t="s">
        <v>95</v>
      </c>
      <c r="K3" t="s">
        <v>96</v>
      </c>
      <c r="L3" t="s">
        <v>95</v>
      </c>
      <c r="M3" t="s">
        <v>96</v>
      </c>
      <c r="N3" t="s">
        <v>102</v>
      </c>
    </row>
    <row r="4" spans="1:14" x14ac:dyDescent="0.25">
      <c r="A4" s="2">
        <v>3581</v>
      </c>
      <c r="B4" s="2" t="s">
        <v>91</v>
      </c>
      <c r="C4" s="2" t="s">
        <v>100</v>
      </c>
      <c r="D4" s="2" t="s">
        <v>93</v>
      </c>
      <c r="E4" t="s">
        <v>96</v>
      </c>
      <c r="F4" t="s">
        <v>95</v>
      </c>
      <c r="G4" t="s">
        <v>96</v>
      </c>
      <c r="H4" t="s">
        <v>96</v>
      </c>
      <c r="I4" t="s">
        <v>96</v>
      </c>
      <c r="J4" t="s">
        <v>102</v>
      </c>
      <c r="K4" t="s">
        <v>96</v>
      </c>
      <c r="L4" t="s">
        <v>104</v>
      </c>
      <c r="M4" t="s">
        <v>96</v>
      </c>
      <c r="N4" t="s">
        <v>95</v>
      </c>
    </row>
    <row r="5" spans="1:14" x14ac:dyDescent="0.25">
      <c r="A5" s="2">
        <v>3380</v>
      </c>
      <c r="B5" s="2" t="s">
        <v>106</v>
      </c>
      <c r="C5" s="2" t="s">
        <v>92</v>
      </c>
      <c r="D5" s="2" t="s">
        <v>93</v>
      </c>
      <c r="E5" t="s">
        <v>96</v>
      </c>
      <c r="F5" t="s">
        <v>95</v>
      </c>
      <c r="G5" t="s">
        <v>96</v>
      </c>
      <c r="H5" t="s">
        <v>95</v>
      </c>
      <c r="I5" t="s">
        <v>96</v>
      </c>
      <c r="J5" t="s">
        <v>95</v>
      </c>
      <c r="K5" t="s">
        <v>96</v>
      </c>
      <c r="L5" t="s">
        <v>95</v>
      </c>
      <c r="M5" t="s">
        <v>96</v>
      </c>
      <c r="N5" t="s">
        <v>95</v>
      </c>
    </row>
    <row r="6" spans="1:14" x14ac:dyDescent="0.25">
      <c r="A6" s="2">
        <v>6525</v>
      </c>
      <c r="B6" s="2" t="s">
        <v>108</v>
      </c>
      <c r="C6" s="2" t="s">
        <v>92</v>
      </c>
      <c r="D6" s="2" t="s">
        <v>93</v>
      </c>
      <c r="E6" t="s">
        <v>104</v>
      </c>
      <c r="F6" t="s">
        <v>102</v>
      </c>
      <c r="G6" t="s">
        <v>96</v>
      </c>
      <c r="H6" t="s">
        <v>102</v>
      </c>
      <c r="I6" t="s">
        <v>104</v>
      </c>
      <c r="J6" t="s">
        <v>102</v>
      </c>
      <c r="K6" t="s">
        <v>96</v>
      </c>
      <c r="L6" t="s">
        <v>102</v>
      </c>
      <c r="M6" t="s">
        <v>94</v>
      </c>
      <c r="N6" t="s">
        <v>94</v>
      </c>
    </row>
    <row r="7" spans="1:14" x14ac:dyDescent="0.25">
      <c r="A7" s="2">
        <v>3409</v>
      </c>
      <c r="B7" s="2" t="s">
        <v>108</v>
      </c>
      <c r="C7" s="2" t="s">
        <v>92</v>
      </c>
      <c r="D7" s="2" t="s">
        <v>110</v>
      </c>
      <c r="E7" t="s">
        <v>94</v>
      </c>
      <c r="F7" t="s">
        <v>95</v>
      </c>
      <c r="G7" t="s">
        <v>96</v>
      </c>
      <c r="H7" t="s">
        <v>102</v>
      </c>
      <c r="I7" t="s">
        <v>94</v>
      </c>
      <c r="J7" t="s">
        <v>95</v>
      </c>
      <c r="K7" t="s">
        <v>94</v>
      </c>
      <c r="L7" t="s">
        <v>95</v>
      </c>
      <c r="M7" t="s">
        <v>96</v>
      </c>
      <c r="N7" t="s">
        <v>95</v>
      </c>
    </row>
    <row r="8" spans="1:14" x14ac:dyDescent="0.25">
      <c r="A8" s="2">
        <v>5837</v>
      </c>
      <c r="B8" s="2" t="s">
        <v>91</v>
      </c>
      <c r="C8" s="2" t="s">
        <v>92</v>
      </c>
      <c r="D8" s="2" t="s">
        <v>93</v>
      </c>
      <c r="E8" t="s">
        <v>102</v>
      </c>
      <c r="F8" t="s">
        <v>95</v>
      </c>
      <c r="G8" t="s">
        <v>96</v>
      </c>
      <c r="H8" t="s">
        <v>95</v>
      </c>
      <c r="I8" t="s">
        <v>96</v>
      </c>
      <c r="J8" t="s">
        <v>95</v>
      </c>
      <c r="K8" t="s">
        <v>96</v>
      </c>
      <c r="L8" t="s">
        <v>95</v>
      </c>
      <c r="M8" t="s">
        <v>96</v>
      </c>
      <c r="N8" t="s">
        <v>95</v>
      </c>
    </row>
    <row r="9" spans="1:14" x14ac:dyDescent="0.25">
      <c r="A9" s="2">
        <v>3689</v>
      </c>
      <c r="B9" s="2" t="s">
        <v>114</v>
      </c>
      <c r="C9" s="2" t="s">
        <v>92</v>
      </c>
      <c r="D9" s="2" t="s">
        <v>93</v>
      </c>
      <c r="E9" t="s">
        <v>96</v>
      </c>
      <c r="F9" t="s">
        <v>95</v>
      </c>
      <c r="G9" t="s">
        <v>96</v>
      </c>
      <c r="H9" t="s">
        <v>95</v>
      </c>
      <c r="I9" t="s">
        <v>96</v>
      </c>
      <c r="J9" t="s">
        <v>95</v>
      </c>
      <c r="K9" t="s">
        <v>96</v>
      </c>
      <c r="L9" t="s">
        <v>95</v>
      </c>
      <c r="M9" t="s">
        <v>96</v>
      </c>
      <c r="N9" t="s">
        <v>95</v>
      </c>
    </row>
    <row r="10" spans="1:14" x14ac:dyDescent="0.25">
      <c r="A10" s="2">
        <v>9717</v>
      </c>
      <c r="B10" s="2" t="s">
        <v>108</v>
      </c>
      <c r="C10" s="2" t="s">
        <v>100</v>
      </c>
      <c r="D10" s="2" t="s">
        <v>93</v>
      </c>
      <c r="E10" t="s">
        <v>94</v>
      </c>
      <c r="F10" t="s">
        <v>95</v>
      </c>
      <c r="G10" t="s">
        <v>96</v>
      </c>
      <c r="H10" t="s">
        <v>95</v>
      </c>
      <c r="I10" t="s">
        <v>96</v>
      </c>
      <c r="J10" t="s">
        <v>95</v>
      </c>
      <c r="K10" t="s">
        <v>96</v>
      </c>
      <c r="L10" t="s">
        <v>95</v>
      </c>
      <c r="M10" t="s">
        <v>96</v>
      </c>
      <c r="N10" t="s">
        <v>95</v>
      </c>
    </row>
    <row r="11" spans="1:14" x14ac:dyDescent="0.25">
      <c r="A11" s="2">
        <v>2990</v>
      </c>
      <c r="B11" s="2" t="s">
        <v>91</v>
      </c>
      <c r="C11" s="2" t="s">
        <v>100</v>
      </c>
      <c r="D11" s="2" t="s">
        <v>93</v>
      </c>
      <c r="E11" t="s">
        <v>96</v>
      </c>
      <c r="F11" t="s">
        <v>95</v>
      </c>
      <c r="G11" t="s">
        <v>94</v>
      </c>
      <c r="H11" t="s">
        <v>94</v>
      </c>
      <c r="I11" t="s">
        <v>95</v>
      </c>
      <c r="J11" t="s">
        <v>95</v>
      </c>
      <c r="K11" t="s">
        <v>96</v>
      </c>
      <c r="L11" t="s">
        <v>102</v>
      </c>
      <c r="M11" t="s">
        <v>96</v>
      </c>
      <c r="N11" t="s">
        <v>95</v>
      </c>
    </row>
    <row r="12" spans="1:14" x14ac:dyDescent="0.25">
      <c r="A12" s="2">
        <v>3154</v>
      </c>
      <c r="B12" s="2" t="s">
        <v>108</v>
      </c>
      <c r="C12" s="2" t="s">
        <v>92</v>
      </c>
      <c r="D12" s="2" t="s">
        <v>93</v>
      </c>
      <c r="E12" t="s">
        <v>94</v>
      </c>
      <c r="F12" t="s">
        <v>102</v>
      </c>
      <c r="G12" t="s">
        <v>96</v>
      </c>
      <c r="H12" t="s">
        <v>102</v>
      </c>
      <c r="I12" t="s">
        <v>94</v>
      </c>
      <c r="J12" t="s">
        <v>102</v>
      </c>
      <c r="K12" t="s">
        <v>96</v>
      </c>
      <c r="L12" t="s">
        <v>95</v>
      </c>
      <c r="M12" t="s">
        <v>96</v>
      </c>
      <c r="N12" t="s">
        <v>102</v>
      </c>
    </row>
    <row r="13" spans="1:14" x14ac:dyDescent="0.25">
      <c r="A13" s="2">
        <v>6339</v>
      </c>
      <c r="B13" s="2" t="s">
        <v>91</v>
      </c>
      <c r="C13" s="2" t="s">
        <v>100</v>
      </c>
      <c r="D13" s="2" t="s">
        <v>93</v>
      </c>
      <c r="E13" t="s">
        <v>104</v>
      </c>
      <c r="F13" t="s">
        <v>102</v>
      </c>
      <c r="G13" t="s">
        <v>94</v>
      </c>
      <c r="H13" t="s">
        <v>94</v>
      </c>
      <c r="I13" t="s">
        <v>104</v>
      </c>
      <c r="J13" t="s">
        <v>102</v>
      </c>
      <c r="K13" t="s">
        <v>94</v>
      </c>
      <c r="L13" t="s">
        <v>102</v>
      </c>
      <c r="M13" t="s">
        <v>94</v>
      </c>
      <c r="N13" t="s">
        <v>102</v>
      </c>
    </row>
    <row r="14" spans="1:14" x14ac:dyDescent="0.25">
      <c r="A14" s="2">
        <v>9053</v>
      </c>
      <c r="B14" s="2" t="s">
        <v>91</v>
      </c>
      <c r="C14" s="2" t="s">
        <v>100</v>
      </c>
      <c r="D14" s="2" t="s">
        <v>93</v>
      </c>
      <c r="E14" t="s">
        <v>94</v>
      </c>
      <c r="F14" t="s">
        <v>95</v>
      </c>
      <c r="G14" t="s">
        <v>96</v>
      </c>
      <c r="H14" t="s">
        <v>95</v>
      </c>
      <c r="I14" t="s">
        <v>96</v>
      </c>
      <c r="J14" t="s">
        <v>95</v>
      </c>
      <c r="K14" t="s">
        <v>96</v>
      </c>
      <c r="L14" t="s">
        <v>95</v>
      </c>
      <c r="M14" t="s">
        <v>96</v>
      </c>
      <c r="N14" t="s">
        <v>95</v>
      </c>
    </row>
    <row r="15" spans="1:14" x14ac:dyDescent="0.25">
      <c r="A15" s="2">
        <v>7612</v>
      </c>
      <c r="B15" s="2" t="s">
        <v>108</v>
      </c>
      <c r="C15" s="2" t="s">
        <v>92</v>
      </c>
      <c r="D15" s="2" t="s">
        <v>93</v>
      </c>
      <c r="E15" t="s">
        <v>96</v>
      </c>
      <c r="F15" t="s">
        <v>95</v>
      </c>
      <c r="G15" t="s">
        <v>96</v>
      </c>
      <c r="H15" t="s">
        <v>95</v>
      </c>
      <c r="I15" t="s">
        <v>96</v>
      </c>
      <c r="J15" t="s">
        <v>95</v>
      </c>
      <c r="K15" t="s">
        <v>96</v>
      </c>
      <c r="L15" t="s">
        <v>95</v>
      </c>
      <c r="M15" t="s">
        <v>96</v>
      </c>
      <c r="N15" t="s">
        <v>95</v>
      </c>
    </row>
    <row r="16" spans="1:14" x14ac:dyDescent="0.25">
      <c r="A16" s="2">
        <v>2064</v>
      </c>
      <c r="B16" s="2" t="s">
        <v>108</v>
      </c>
      <c r="C16" s="2" t="s">
        <v>92</v>
      </c>
      <c r="D16" s="2" t="s">
        <v>93</v>
      </c>
      <c r="E16" t="s">
        <v>96</v>
      </c>
      <c r="F16" t="s">
        <v>95</v>
      </c>
      <c r="G16" t="s">
        <v>96</v>
      </c>
      <c r="H16" t="s">
        <v>95</v>
      </c>
      <c r="I16" t="s">
        <v>94</v>
      </c>
      <c r="J16" t="s">
        <v>94</v>
      </c>
      <c r="K16" t="s">
        <v>96</v>
      </c>
      <c r="L16" t="s">
        <v>95</v>
      </c>
      <c r="M16" t="s">
        <v>96</v>
      </c>
      <c r="N16" t="s">
        <v>95</v>
      </c>
    </row>
    <row r="17" spans="1:14" x14ac:dyDescent="0.25">
      <c r="A17" s="2">
        <v>3162</v>
      </c>
      <c r="B17" s="2" t="s">
        <v>108</v>
      </c>
      <c r="C17" s="2" t="s">
        <v>92</v>
      </c>
      <c r="D17" s="2" t="s">
        <v>93</v>
      </c>
      <c r="E17" t="s">
        <v>94</v>
      </c>
      <c r="F17" t="s">
        <v>102</v>
      </c>
      <c r="G17" t="s">
        <v>96</v>
      </c>
      <c r="H17" t="s">
        <v>95</v>
      </c>
      <c r="I17" t="s">
        <v>94</v>
      </c>
      <c r="J17" t="s">
        <v>94</v>
      </c>
      <c r="K17" t="s">
        <v>94</v>
      </c>
      <c r="L17" t="s">
        <v>95</v>
      </c>
      <c r="M17" t="s">
        <v>96</v>
      </c>
      <c r="N17" t="s">
        <v>95</v>
      </c>
    </row>
    <row r="18" spans="1:14" x14ac:dyDescent="0.25">
      <c r="A18" s="2">
        <v>2463</v>
      </c>
      <c r="B18" s="2" t="s">
        <v>108</v>
      </c>
      <c r="C18" s="2" t="s">
        <v>92</v>
      </c>
      <c r="D18" s="2" t="s">
        <v>93</v>
      </c>
      <c r="E18" t="s">
        <v>94</v>
      </c>
      <c r="F18" t="s">
        <v>95</v>
      </c>
      <c r="G18" t="s">
        <v>96</v>
      </c>
      <c r="H18" t="s">
        <v>95</v>
      </c>
      <c r="I18" t="s">
        <v>96</v>
      </c>
      <c r="J18" t="s">
        <v>95</v>
      </c>
      <c r="K18" t="s">
        <v>94</v>
      </c>
      <c r="L18" t="s">
        <v>102</v>
      </c>
      <c r="M18" t="s">
        <v>96</v>
      </c>
      <c r="N18" t="s">
        <v>95</v>
      </c>
    </row>
    <row r="28" spans="1:14" x14ac:dyDescent="0.25">
      <c r="M28">
        <v>1</v>
      </c>
      <c r="N28" t="s">
        <v>46</v>
      </c>
    </row>
    <row r="29" spans="1:14" x14ac:dyDescent="0.25">
      <c r="M29">
        <v>2</v>
      </c>
      <c r="N29" t="s">
        <v>47</v>
      </c>
    </row>
    <row r="30" spans="1:14" x14ac:dyDescent="0.25">
      <c r="M30">
        <v>3</v>
      </c>
      <c r="N30" t="s">
        <v>48</v>
      </c>
    </row>
    <row r="31" spans="1:14" x14ac:dyDescent="0.25">
      <c r="M31">
        <v>4</v>
      </c>
      <c r="N31" t="s">
        <v>49</v>
      </c>
    </row>
    <row r="32" spans="1:14" x14ac:dyDescent="0.25">
      <c r="M32">
        <v>5</v>
      </c>
      <c r="N32" t="s">
        <v>50</v>
      </c>
    </row>
    <row r="33" spans="13:14" x14ac:dyDescent="0.25">
      <c r="M33">
        <v>6</v>
      </c>
      <c r="N33" t="s">
        <v>51</v>
      </c>
    </row>
    <row r="34" spans="13:14" x14ac:dyDescent="0.25">
      <c r="M34">
        <v>7</v>
      </c>
      <c r="N34" t="s">
        <v>52</v>
      </c>
    </row>
    <row r="35" spans="13:14" x14ac:dyDescent="0.25">
      <c r="M35">
        <v>8</v>
      </c>
      <c r="N35" t="s">
        <v>53</v>
      </c>
    </row>
    <row r="36" spans="13:14" x14ac:dyDescent="0.25">
      <c r="M36">
        <v>9</v>
      </c>
      <c r="N36" t="s">
        <v>54</v>
      </c>
    </row>
    <row r="37" spans="13:14" x14ac:dyDescent="0.25">
      <c r="M37">
        <v>10</v>
      </c>
      <c r="N37" t="s">
        <v>55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5C2A-44C9-4F92-A0A1-E5355093D816}">
  <dimension ref="A1:S27"/>
  <sheetViews>
    <sheetView workbookViewId="0">
      <selection activeCell="H27" sqref="H27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7.5703125" bestFit="1" customWidth="1"/>
    <col min="4" max="4" width="14.7109375" bestFit="1" customWidth="1"/>
    <col min="5" max="16" width="20.7109375" customWidth="1"/>
  </cols>
  <sheetData>
    <row r="1" spans="1:17" x14ac:dyDescent="0.25"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  <c r="O1" s="5"/>
      <c r="P1" s="5"/>
    </row>
    <row r="2" spans="1:17" s="4" customFormat="1" ht="75" x14ac:dyDescent="0.25">
      <c r="A2" s="4" t="s">
        <v>128</v>
      </c>
      <c r="B2" s="4" t="s">
        <v>129</v>
      </c>
      <c r="C2" s="4" t="s">
        <v>130</v>
      </c>
      <c r="D2" s="4" t="s">
        <v>131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133</v>
      </c>
      <c r="P2" s="4" t="s">
        <v>134</v>
      </c>
      <c r="Q2" s="4" t="s">
        <v>132</v>
      </c>
    </row>
    <row r="3" spans="1:17" x14ac:dyDescent="0.25">
      <c r="A3" s="3">
        <v>312</v>
      </c>
      <c r="B3" s="3" t="s">
        <v>91</v>
      </c>
      <c r="C3" s="3" t="s">
        <v>92</v>
      </c>
      <c r="D3" s="3" t="s">
        <v>93</v>
      </c>
      <c r="E3" s="3" cm="1">
        <f t="array" ref="E3">_xlfn.IFS(data_question!E2="Strongly agree",5,data_question!E2="Somewhat agree",4,data_question!E2="Neither agree nor disagree",3,data_question!E2="Somewhat disagree",2,data_question!E2="Strongly disagree",1)</f>
        <v>4</v>
      </c>
      <c r="F3" s="3" cm="1">
        <f t="array" ref="F3">_xlfn.IFS(data_question!F2="Strongly agree",5,data_question!F2="Somewhat agree",4,data_question!F2="Neither agree nor disagree",3,data_question!F2="Somewhat disagree",2,data_question!F2="Strongly disagree",1)</f>
        <v>1</v>
      </c>
      <c r="G3" s="3" cm="1">
        <f t="array" ref="G3">_xlfn.IFS(data_question!G2="Strongly agree",5,data_question!G2="Somewhat agree",4,data_question!G2="Neither agree nor disagree",3,data_question!G2="Somewhat disagree",2,data_question!G2="Strongly disagree",1)</f>
        <v>4</v>
      </c>
      <c r="H3" s="3" cm="1">
        <f t="array" ref="H3">_xlfn.IFS(data_question!H2="Strongly agree",5,data_question!H2="Somewhat agree",4,data_question!H2="Neither agree nor disagree",3,data_question!H2="Somewhat disagree",2,data_question!H2="Strongly disagree",1)</f>
        <v>1</v>
      </c>
      <c r="I3" s="3" cm="1">
        <f t="array" ref="I3">_xlfn.IFS(data_question!I2="Strongly agree",5,data_question!I2="Somewhat agree",4,data_question!I2="Neither agree nor disagree",3,data_question!I2="Somewhat disagree",2,data_question!I2="Strongly disagree",1)</f>
        <v>5</v>
      </c>
      <c r="J3" s="3" cm="1">
        <f t="array" ref="J3">_xlfn.IFS(data_question!J2="Strongly agree",5,data_question!J2="Somewhat agree",4,data_question!J2="Neither agree nor disagree",3,data_question!J2="Somewhat disagree",2,data_question!J2="Strongly disagree",1)</f>
        <v>1</v>
      </c>
      <c r="K3" s="3" cm="1">
        <f t="array" ref="K3">_xlfn.IFS(data_question!K2="Strongly agree",5,data_question!K2="Somewhat agree",4,data_question!K2="Neither agree nor disagree",3,data_question!K2="Somewhat disagree",2,data_question!K2="Strongly disagree",1)</f>
        <v>5</v>
      </c>
      <c r="L3" s="3" cm="1">
        <f t="array" ref="L3">_xlfn.IFS(data_question!L2="Strongly agree",5,data_question!L2="Somewhat agree",4,data_question!L2="Neither agree nor disagree",3,data_question!L2="Somewhat disagree",2,data_question!L2="Strongly disagree",1)</f>
        <v>1</v>
      </c>
      <c r="M3" s="3" cm="1">
        <f t="array" ref="M3">_xlfn.IFS(data_question!M2="Strongly agree",5,data_question!M2="Somewhat agree",4,data_question!M2="Neither agree nor disagree",3,data_question!M2="Somewhat disagree",2,data_question!M2="Strongly disagree",1)</f>
        <v>5</v>
      </c>
      <c r="N3" s="3" cm="1">
        <f t="array" ref="N3">_xlfn.IFS(data_question!N2="Strongly agree",5,data_question!N2="Somewhat agree",4,data_question!N2="Neither agree nor disagree",3,data_question!N2="Somewhat disagree",2,data_question!N2="Strongly disagree",1)</f>
        <v>1</v>
      </c>
      <c r="O3" s="3">
        <f>25-(F3+H3+J3+L3+N3)</f>
        <v>20</v>
      </c>
      <c r="P3" s="3">
        <f>E3+G3+I3+K3+M3-5</f>
        <v>18</v>
      </c>
      <c r="Q3">
        <f>(P3+O3)*2.5</f>
        <v>95</v>
      </c>
    </row>
    <row r="4" spans="1:17" x14ac:dyDescent="0.25">
      <c r="A4" s="3">
        <v>6219</v>
      </c>
      <c r="B4" s="3" t="s">
        <v>99</v>
      </c>
      <c r="C4" s="3" t="s">
        <v>100</v>
      </c>
      <c r="D4" s="3" t="s">
        <v>101</v>
      </c>
      <c r="E4" s="3" cm="1">
        <f t="array" ref="E4">_xlfn.IFS(data_question!E3="Strongly agree",5,data_question!E3="Somewhat agree",4,data_question!E3="Neither agree nor disagree",3,data_question!E3="Somewhat disagree",2,data_question!E3="Strongly disagree",1)</f>
        <v>4</v>
      </c>
      <c r="F4" s="3" cm="1">
        <f t="array" ref="F4">_xlfn.IFS(data_question!F3="Strongly agree",5,data_question!F3="Somewhat agree",4,data_question!F3="Neither agree nor disagree",3,data_question!F3="Somewhat disagree",2,data_question!F3="Strongly disagree",1)</f>
        <v>1</v>
      </c>
      <c r="G4" s="3" cm="1">
        <f t="array" ref="G4">_xlfn.IFS(data_question!G3="Strongly agree",5,data_question!G3="Somewhat agree",4,data_question!G3="Neither agree nor disagree",3,data_question!G3="Somewhat disagree",2,data_question!G3="Strongly disagree",1)</f>
        <v>5</v>
      </c>
      <c r="H4" s="3" cm="1">
        <f t="array" ref="H4">_xlfn.IFS(data_question!H3="Strongly agree",5,data_question!H3="Somewhat agree",4,data_question!H3="Neither agree nor disagree",3,data_question!H3="Somewhat disagree",2,data_question!H3="Strongly disagree",1)</f>
        <v>1</v>
      </c>
      <c r="I4" s="3" cm="1">
        <f t="array" ref="I4">_xlfn.IFS(data_question!I3="Strongly agree",5,data_question!I3="Somewhat agree",4,data_question!I3="Neither agree nor disagree",3,data_question!I3="Somewhat disagree",2,data_question!I3="Strongly disagree",1)</f>
        <v>4</v>
      </c>
      <c r="J4" s="3" cm="1">
        <f t="array" ref="J4">_xlfn.IFS(data_question!J3="Strongly agree",5,data_question!J3="Somewhat agree",4,data_question!J3="Neither agree nor disagree",3,data_question!J3="Somewhat disagree",2,data_question!J3="Strongly disagree",1)</f>
        <v>1</v>
      </c>
      <c r="K4" s="3" cm="1">
        <f t="array" ref="K4">_xlfn.IFS(data_question!K3="Strongly agree",5,data_question!K3="Somewhat agree",4,data_question!K3="Neither agree nor disagree",3,data_question!K3="Somewhat disagree",2,data_question!K3="Strongly disagree",1)</f>
        <v>5</v>
      </c>
      <c r="L4" s="3" cm="1">
        <f t="array" ref="L4">_xlfn.IFS(data_question!L3="Strongly agree",5,data_question!L3="Somewhat agree",4,data_question!L3="Neither agree nor disagree",3,data_question!L3="Somewhat disagree",2,data_question!L3="Strongly disagree",1)</f>
        <v>1</v>
      </c>
      <c r="M4" s="3" cm="1">
        <f t="array" ref="M4">_xlfn.IFS(data_question!M3="Strongly agree",5,data_question!M3="Somewhat agree",4,data_question!M3="Neither agree nor disagree",3,data_question!M3="Somewhat disagree",2,data_question!M3="Strongly disagree",1)</f>
        <v>5</v>
      </c>
      <c r="N4" s="3" cm="1">
        <f t="array" ref="N4">_xlfn.IFS(data_question!N3="Strongly agree",5,data_question!N3="Somewhat agree",4,data_question!N3="Neither agree nor disagree",3,data_question!N3="Somewhat disagree",2,data_question!N3="Strongly disagree",1)</f>
        <v>2</v>
      </c>
      <c r="O4" s="3">
        <f t="shared" ref="O4:O19" si="0">25-(F4+H4+J4+L4+N4)</f>
        <v>19</v>
      </c>
      <c r="P4" s="3">
        <f t="shared" ref="P4:P19" si="1">E4+G4+I4+K4+M4-5</f>
        <v>18</v>
      </c>
      <c r="Q4">
        <f t="shared" ref="Q4:Q19" si="2">(P4+O4)*2.5</f>
        <v>92.5</v>
      </c>
    </row>
    <row r="5" spans="1:17" x14ac:dyDescent="0.25">
      <c r="A5" s="3">
        <v>3581</v>
      </c>
      <c r="B5" s="3" t="s">
        <v>91</v>
      </c>
      <c r="C5" s="3" t="s">
        <v>100</v>
      </c>
      <c r="D5" s="3" t="s">
        <v>93</v>
      </c>
      <c r="E5" s="3" cm="1">
        <f t="array" ref="E5">_xlfn.IFS(data_question!E4="Strongly agree",5,data_question!E4="Somewhat agree",4,data_question!E4="Neither agree nor disagree",3,data_question!E4="Somewhat disagree",2,data_question!E4="Strongly disagree",1)</f>
        <v>5</v>
      </c>
      <c r="F5" s="3" cm="1">
        <f t="array" ref="F5">_xlfn.IFS(data_question!F4="Strongly agree",5,data_question!F4="Somewhat agree",4,data_question!F4="Neither agree nor disagree",3,data_question!F4="Somewhat disagree",2,data_question!F4="Strongly disagree",1)</f>
        <v>1</v>
      </c>
      <c r="G5" s="3" cm="1">
        <f t="array" ref="G5">_xlfn.IFS(data_question!G4="Strongly agree",5,data_question!G4="Somewhat agree",4,data_question!G4="Neither agree nor disagree",3,data_question!G4="Somewhat disagree",2,data_question!G4="Strongly disagree",1)</f>
        <v>5</v>
      </c>
      <c r="H5" s="3" cm="1">
        <f t="array" ref="H5">_xlfn.IFS(data_question!H4="Strongly agree",5,data_question!H4="Somewhat agree",4,data_question!H4="Neither agree nor disagree",3,data_question!H4="Somewhat disagree",2,data_question!H4="Strongly disagree",1)</f>
        <v>5</v>
      </c>
      <c r="I5" s="3" cm="1">
        <f t="array" ref="I5">_xlfn.IFS(data_question!I4="Strongly agree",5,data_question!I4="Somewhat agree",4,data_question!I4="Neither agree nor disagree",3,data_question!I4="Somewhat disagree",2,data_question!I4="Strongly disagree",1)</f>
        <v>5</v>
      </c>
      <c r="J5" s="3" cm="1">
        <f t="array" ref="J5">_xlfn.IFS(data_question!J4="Strongly agree",5,data_question!J4="Somewhat agree",4,data_question!J4="Neither agree nor disagree",3,data_question!J4="Somewhat disagree",2,data_question!J4="Strongly disagree",1)</f>
        <v>2</v>
      </c>
      <c r="K5" s="3" cm="1">
        <f t="array" ref="K5">_xlfn.IFS(data_question!K4="Strongly agree",5,data_question!K4="Somewhat agree",4,data_question!K4="Neither agree nor disagree",3,data_question!K4="Somewhat disagree",2,data_question!K4="Strongly disagree",1)</f>
        <v>5</v>
      </c>
      <c r="L5" s="3" cm="1">
        <f t="array" ref="L5">_xlfn.IFS(data_question!L4="Strongly agree",5,data_question!L4="Somewhat agree",4,data_question!L4="Neither agree nor disagree",3,data_question!L4="Somewhat disagree",2,data_question!L4="Strongly disagree",1)</f>
        <v>3</v>
      </c>
      <c r="M5" s="3" cm="1">
        <f t="array" ref="M5">_xlfn.IFS(data_question!M4="Strongly agree",5,data_question!M4="Somewhat agree",4,data_question!M4="Neither agree nor disagree",3,data_question!M4="Somewhat disagree",2,data_question!M4="Strongly disagree",1)</f>
        <v>5</v>
      </c>
      <c r="N5" s="3" cm="1">
        <f t="array" ref="N5">_xlfn.IFS(data_question!N4="Strongly agree",5,data_question!N4="Somewhat agree",4,data_question!N4="Neither agree nor disagree",3,data_question!N4="Somewhat disagree",2,data_question!N4="Strongly disagree",1)</f>
        <v>1</v>
      </c>
      <c r="O5" s="3">
        <f t="shared" si="0"/>
        <v>13</v>
      </c>
      <c r="P5" s="3">
        <f t="shared" si="1"/>
        <v>20</v>
      </c>
      <c r="Q5">
        <f t="shared" si="2"/>
        <v>82.5</v>
      </c>
    </row>
    <row r="6" spans="1:17" x14ac:dyDescent="0.25">
      <c r="A6" s="3">
        <v>3380</v>
      </c>
      <c r="B6" s="3" t="s">
        <v>106</v>
      </c>
      <c r="C6" s="3" t="s">
        <v>92</v>
      </c>
      <c r="D6" s="3" t="s">
        <v>93</v>
      </c>
      <c r="E6" s="3" cm="1">
        <f t="array" ref="E6">_xlfn.IFS(data_question!E5="Strongly agree",5,data_question!E5="Somewhat agree",4,data_question!E5="Neither agree nor disagree",3,data_question!E5="Somewhat disagree",2,data_question!E5="Strongly disagree",1)</f>
        <v>5</v>
      </c>
      <c r="F6" s="3" cm="1">
        <f t="array" ref="F6">_xlfn.IFS(data_question!F5="Strongly agree",5,data_question!F5="Somewhat agree",4,data_question!F5="Neither agree nor disagree",3,data_question!F5="Somewhat disagree",2,data_question!F5="Strongly disagree",1)</f>
        <v>1</v>
      </c>
      <c r="G6" s="3" cm="1">
        <f t="array" ref="G6">_xlfn.IFS(data_question!G5="Strongly agree",5,data_question!G5="Somewhat agree",4,data_question!G5="Neither agree nor disagree",3,data_question!G5="Somewhat disagree",2,data_question!G5="Strongly disagree",1)</f>
        <v>5</v>
      </c>
      <c r="H6" s="3" cm="1">
        <f t="array" ref="H6">_xlfn.IFS(data_question!H5="Strongly agree",5,data_question!H5="Somewhat agree",4,data_question!H5="Neither agree nor disagree",3,data_question!H5="Somewhat disagree",2,data_question!H5="Strongly disagree",1)</f>
        <v>1</v>
      </c>
      <c r="I6" s="3" cm="1">
        <f t="array" ref="I6">_xlfn.IFS(data_question!I5="Strongly agree",5,data_question!I5="Somewhat agree",4,data_question!I5="Neither agree nor disagree",3,data_question!I5="Somewhat disagree",2,data_question!I5="Strongly disagree",1)</f>
        <v>5</v>
      </c>
      <c r="J6" s="3" cm="1">
        <f t="array" ref="J6">_xlfn.IFS(data_question!J5="Strongly agree",5,data_question!J5="Somewhat agree",4,data_question!J5="Neither agree nor disagree",3,data_question!J5="Somewhat disagree",2,data_question!J5="Strongly disagree",1)</f>
        <v>1</v>
      </c>
      <c r="K6" s="3" cm="1">
        <f t="array" ref="K6">_xlfn.IFS(data_question!K5="Strongly agree",5,data_question!K5="Somewhat agree",4,data_question!K5="Neither agree nor disagree",3,data_question!K5="Somewhat disagree",2,data_question!K5="Strongly disagree",1)</f>
        <v>5</v>
      </c>
      <c r="L6" s="3" cm="1">
        <f t="array" ref="L6">_xlfn.IFS(data_question!L5="Strongly agree",5,data_question!L5="Somewhat agree",4,data_question!L5="Neither agree nor disagree",3,data_question!L5="Somewhat disagree",2,data_question!L5="Strongly disagree",1)</f>
        <v>1</v>
      </c>
      <c r="M6" s="3" cm="1">
        <f t="array" ref="M6">_xlfn.IFS(data_question!M5="Strongly agree",5,data_question!M5="Somewhat agree",4,data_question!M5="Neither agree nor disagree",3,data_question!M5="Somewhat disagree",2,data_question!M5="Strongly disagree",1)</f>
        <v>5</v>
      </c>
      <c r="N6" s="3" cm="1">
        <f t="array" ref="N6">_xlfn.IFS(data_question!N5="Strongly agree",5,data_question!N5="Somewhat agree",4,data_question!N5="Neither agree nor disagree",3,data_question!N5="Somewhat disagree",2,data_question!N5="Strongly disagree",1)</f>
        <v>1</v>
      </c>
      <c r="O6" s="3">
        <f t="shared" si="0"/>
        <v>20</v>
      </c>
      <c r="P6" s="3">
        <f t="shared" si="1"/>
        <v>20</v>
      </c>
      <c r="Q6">
        <f t="shared" si="2"/>
        <v>100</v>
      </c>
    </row>
    <row r="7" spans="1:17" x14ac:dyDescent="0.25">
      <c r="A7" s="3">
        <v>6525</v>
      </c>
      <c r="B7" s="3" t="s">
        <v>108</v>
      </c>
      <c r="C7" s="3" t="s">
        <v>92</v>
      </c>
      <c r="D7" s="3" t="s">
        <v>93</v>
      </c>
      <c r="E7" s="3" cm="1">
        <f t="array" ref="E7">_xlfn.IFS(data_question!E6="Strongly agree",5,data_question!E6="Somewhat agree",4,data_question!E6="Neither agree nor disagree",3,data_question!E6="Somewhat disagree",2,data_question!E6="Strongly disagree",1)</f>
        <v>3</v>
      </c>
      <c r="F7" s="3" cm="1">
        <f t="array" ref="F7">_xlfn.IFS(data_question!F6="Strongly agree",5,data_question!F6="Somewhat agree",4,data_question!F6="Neither agree nor disagree",3,data_question!F6="Somewhat disagree",2,data_question!F6="Strongly disagree",1)</f>
        <v>2</v>
      </c>
      <c r="G7" s="3" cm="1">
        <f t="array" ref="G7">_xlfn.IFS(data_question!G6="Strongly agree",5,data_question!G6="Somewhat agree",4,data_question!G6="Neither agree nor disagree",3,data_question!G6="Somewhat disagree",2,data_question!G6="Strongly disagree",1)</f>
        <v>5</v>
      </c>
      <c r="H7" s="3" cm="1">
        <f t="array" ref="H7">_xlfn.IFS(data_question!H6="Strongly agree",5,data_question!H6="Somewhat agree",4,data_question!H6="Neither agree nor disagree",3,data_question!H6="Somewhat disagree",2,data_question!H6="Strongly disagree",1)</f>
        <v>2</v>
      </c>
      <c r="I7" s="3" cm="1">
        <f t="array" ref="I7">_xlfn.IFS(data_question!I6="Strongly agree",5,data_question!I6="Somewhat agree",4,data_question!I6="Neither agree nor disagree",3,data_question!I6="Somewhat disagree",2,data_question!I6="Strongly disagree",1)</f>
        <v>3</v>
      </c>
      <c r="J7" s="3" cm="1">
        <f t="array" ref="J7">_xlfn.IFS(data_question!J6="Strongly agree",5,data_question!J6="Somewhat agree",4,data_question!J6="Neither agree nor disagree",3,data_question!J6="Somewhat disagree",2,data_question!J6="Strongly disagree",1)</f>
        <v>2</v>
      </c>
      <c r="K7" s="3" cm="1">
        <f t="array" ref="K7">_xlfn.IFS(data_question!K6="Strongly agree",5,data_question!K6="Somewhat agree",4,data_question!K6="Neither agree nor disagree",3,data_question!K6="Somewhat disagree",2,data_question!K6="Strongly disagree",1)</f>
        <v>5</v>
      </c>
      <c r="L7" s="3" cm="1">
        <f t="array" ref="L7">_xlfn.IFS(data_question!L6="Strongly agree",5,data_question!L6="Somewhat agree",4,data_question!L6="Neither agree nor disagree",3,data_question!L6="Somewhat disagree",2,data_question!L6="Strongly disagree",1)</f>
        <v>2</v>
      </c>
      <c r="M7" s="3" cm="1">
        <f t="array" ref="M7">_xlfn.IFS(data_question!M6="Strongly agree",5,data_question!M6="Somewhat agree",4,data_question!M6="Neither agree nor disagree",3,data_question!M6="Somewhat disagree",2,data_question!M6="Strongly disagree",1)</f>
        <v>4</v>
      </c>
      <c r="N7" s="3" cm="1">
        <f t="array" ref="N7">_xlfn.IFS(data_question!N6="Strongly agree",5,data_question!N6="Somewhat agree",4,data_question!N6="Neither agree nor disagree",3,data_question!N6="Somewhat disagree",2,data_question!N6="Strongly disagree",1)</f>
        <v>4</v>
      </c>
      <c r="O7" s="3">
        <f t="shared" si="0"/>
        <v>13</v>
      </c>
      <c r="P7" s="3">
        <f t="shared" si="1"/>
        <v>15</v>
      </c>
      <c r="Q7">
        <f t="shared" si="2"/>
        <v>70</v>
      </c>
    </row>
    <row r="8" spans="1:17" x14ac:dyDescent="0.25">
      <c r="A8" s="3">
        <v>3409</v>
      </c>
      <c r="B8" s="3" t="s">
        <v>108</v>
      </c>
      <c r="C8" s="3" t="s">
        <v>92</v>
      </c>
      <c r="D8" s="3" t="s">
        <v>110</v>
      </c>
      <c r="E8" s="3" cm="1">
        <f t="array" ref="E8">_xlfn.IFS(data_question!E7="Strongly agree",5,data_question!E7="Somewhat agree",4,data_question!E7="Neither agree nor disagree",3,data_question!E7="Somewhat disagree",2,data_question!E7="Strongly disagree",1)</f>
        <v>4</v>
      </c>
      <c r="F8" s="3" cm="1">
        <f t="array" ref="F8">_xlfn.IFS(data_question!F7="Strongly agree",5,data_question!F7="Somewhat agree",4,data_question!F7="Neither agree nor disagree",3,data_question!F7="Somewhat disagree",2,data_question!F7="Strongly disagree",1)</f>
        <v>1</v>
      </c>
      <c r="G8" s="3" cm="1">
        <f t="array" ref="G8">_xlfn.IFS(data_question!G7="Strongly agree",5,data_question!G7="Somewhat agree",4,data_question!G7="Neither agree nor disagree",3,data_question!G7="Somewhat disagree",2,data_question!G7="Strongly disagree",1)</f>
        <v>5</v>
      </c>
      <c r="H8" s="3" cm="1">
        <f t="array" ref="H8">_xlfn.IFS(data_question!H7="Strongly agree",5,data_question!H7="Somewhat agree",4,data_question!H7="Neither agree nor disagree",3,data_question!H7="Somewhat disagree",2,data_question!H7="Strongly disagree",1)</f>
        <v>2</v>
      </c>
      <c r="I8" s="3" cm="1">
        <f t="array" ref="I8">_xlfn.IFS(data_question!I7="Strongly agree",5,data_question!I7="Somewhat agree",4,data_question!I7="Neither agree nor disagree",3,data_question!I7="Somewhat disagree",2,data_question!I7="Strongly disagree",1)</f>
        <v>4</v>
      </c>
      <c r="J8" s="3" cm="1">
        <f t="array" ref="J8">_xlfn.IFS(data_question!J7="Strongly agree",5,data_question!J7="Somewhat agree",4,data_question!J7="Neither agree nor disagree",3,data_question!J7="Somewhat disagree",2,data_question!J7="Strongly disagree",1)</f>
        <v>1</v>
      </c>
      <c r="K8" s="3" cm="1">
        <f t="array" ref="K8">_xlfn.IFS(data_question!K7="Strongly agree",5,data_question!K7="Somewhat agree",4,data_question!K7="Neither agree nor disagree",3,data_question!K7="Somewhat disagree",2,data_question!K7="Strongly disagree",1)</f>
        <v>4</v>
      </c>
      <c r="L8" s="3" cm="1">
        <f t="array" ref="L8">_xlfn.IFS(data_question!L7="Strongly agree",5,data_question!L7="Somewhat agree",4,data_question!L7="Neither agree nor disagree",3,data_question!L7="Somewhat disagree",2,data_question!L7="Strongly disagree",1)</f>
        <v>1</v>
      </c>
      <c r="M8" s="3" cm="1">
        <f t="array" ref="M8">_xlfn.IFS(data_question!M7="Strongly agree",5,data_question!M7="Somewhat agree",4,data_question!M7="Neither agree nor disagree",3,data_question!M7="Somewhat disagree",2,data_question!M7="Strongly disagree",1)</f>
        <v>5</v>
      </c>
      <c r="N8" s="3" cm="1">
        <f t="array" ref="N8">_xlfn.IFS(data_question!N7="Strongly agree",5,data_question!N7="Somewhat agree",4,data_question!N7="Neither agree nor disagree",3,data_question!N7="Somewhat disagree",2,data_question!N7="Strongly disagree",1)</f>
        <v>1</v>
      </c>
      <c r="O8" s="3">
        <f t="shared" si="0"/>
        <v>19</v>
      </c>
      <c r="P8" s="3">
        <f t="shared" si="1"/>
        <v>17</v>
      </c>
      <c r="Q8">
        <f t="shared" si="2"/>
        <v>90</v>
      </c>
    </row>
    <row r="9" spans="1:17" x14ac:dyDescent="0.25">
      <c r="A9" s="3">
        <v>5837</v>
      </c>
      <c r="B9" s="3" t="s">
        <v>91</v>
      </c>
      <c r="C9" s="3" t="s">
        <v>92</v>
      </c>
      <c r="D9" s="3" t="s">
        <v>93</v>
      </c>
      <c r="E9" s="3" cm="1">
        <f t="array" ref="E9">_xlfn.IFS(data_question!E8="Strongly agree",5,data_question!E8="Somewhat agree",4,data_question!E8="Neither agree nor disagree",3,data_question!E8="Somewhat disagree",2,data_question!E8="Strongly disagree",1)</f>
        <v>2</v>
      </c>
      <c r="F9" s="3" cm="1">
        <f t="array" ref="F9">_xlfn.IFS(data_question!F8="Strongly agree",5,data_question!F8="Somewhat agree",4,data_question!F8="Neither agree nor disagree",3,data_question!F8="Somewhat disagree",2,data_question!F8="Strongly disagree",1)</f>
        <v>1</v>
      </c>
      <c r="G9" s="3" cm="1">
        <f t="array" ref="G9">_xlfn.IFS(data_question!G8="Strongly agree",5,data_question!G8="Somewhat agree",4,data_question!G8="Neither agree nor disagree",3,data_question!G8="Somewhat disagree",2,data_question!G8="Strongly disagree",1)</f>
        <v>5</v>
      </c>
      <c r="H9" s="3" cm="1">
        <f t="array" ref="H9">_xlfn.IFS(data_question!H8="Strongly agree",5,data_question!H8="Somewhat agree",4,data_question!H8="Neither agree nor disagree",3,data_question!H8="Somewhat disagree",2,data_question!H8="Strongly disagree",1)</f>
        <v>1</v>
      </c>
      <c r="I9" s="3" cm="1">
        <f t="array" ref="I9">_xlfn.IFS(data_question!I8="Strongly agree",5,data_question!I8="Somewhat agree",4,data_question!I8="Neither agree nor disagree",3,data_question!I8="Somewhat disagree",2,data_question!I8="Strongly disagree",1)</f>
        <v>5</v>
      </c>
      <c r="J9" s="3" cm="1">
        <f t="array" ref="J9">_xlfn.IFS(data_question!J8="Strongly agree",5,data_question!J8="Somewhat agree",4,data_question!J8="Neither agree nor disagree",3,data_question!J8="Somewhat disagree",2,data_question!J8="Strongly disagree",1)</f>
        <v>1</v>
      </c>
      <c r="K9" s="3" cm="1">
        <f t="array" ref="K9">_xlfn.IFS(data_question!K8="Strongly agree",5,data_question!K8="Somewhat agree",4,data_question!K8="Neither agree nor disagree",3,data_question!K8="Somewhat disagree",2,data_question!K8="Strongly disagree",1)</f>
        <v>5</v>
      </c>
      <c r="L9" s="3" cm="1">
        <f t="array" ref="L9">_xlfn.IFS(data_question!L8="Strongly agree",5,data_question!L8="Somewhat agree",4,data_question!L8="Neither agree nor disagree",3,data_question!L8="Somewhat disagree",2,data_question!L8="Strongly disagree",1)</f>
        <v>1</v>
      </c>
      <c r="M9" s="3" cm="1">
        <f t="array" ref="M9">_xlfn.IFS(data_question!M8="Strongly agree",5,data_question!M8="Somewhat agree",4,data_question!M8="Neither agree nor disagree",3,data_question!M8="Somewhat disagree",2,data_question!M8="Strongly disagree",1)</f>
        <v>5</v>
      </c>
      <c r="N9" s="3" cm="1">
        <f t="array" ref="N9">_xlfn.IFS(data_question!N8="Strongly agree",5,data_question!N8="Somewhat agree",4,data_question!N8="Neither agree nor disagree",3,data_question!N8="Somewhat disagree",2,data_question!N8="Strongly disagree",1)</f>
        <v>1</v>
      </c>
      <c r="O9" s="3">
        <f t="shared" si="0"/>
        <v>20</v>
      </c>
      <c r="P9" s="3">
        <f t="shared" si="1"/>
        <v>17</v>
      </c>
      <c r="Q9">
        <f t="shared" si="2"/>
        <v>92.5</v>
      </c>
    </row>
    <row r="10" spans="1:17" x14ac:dyDescent="0.25">
      <c r="A10" s="3">
        <v>3689</v>
      </c>
      <c r="B10" s="3" t="s">
        <v>114</v>
      </c>
      <c r="C10" s="3" t="s">
        <v>92</v>
      </c>
      <c r="D10" s="3" t="s">
        <v>93</v>
      </c>
      <c r="E10" s="3" cm="1">
        <f t="array" ref="E10">_xlfn.IFS(data_question!E9="Strongly agree",5,data_question!E9="Somewhat agree",4,data_question!E9="Neither agree nor disagree",3,data_question!E9="Somewhat disagree",2,data_question!E9="Strongly disagree",1)</f>
        <v>5</v>
      </c>
      <c r="F10" s="3" cm="1">
        <f t="array" ref="F10">_xlfn.IFS(data_question!F9="Strongly agree",5,data_question!F9="Somewhat agree",4,data_question!F9="Neither agree nor disagree",3,data_question!F9="Somewhat disagree",2,data_question!F9="Strongly disagree",1)</f>
        <v>1</v>
      </c>
      <c r="G10" s="3" cm="1">
        <f t="array" ref="G10">_xlfn.IFS(data_question!G9="Strongly agree",5,data_question!G9="Somewhat agree",4,data_question!G9="Neither agree nor disagree",3,data_question!G9="Somewhat disagree",2,data_question!G9="Strongly disagree",1)</f>
        <v>5</v>
      </c>
      <c r="H10" s="3" cm="1">
        <f t="array" ref="H10">_xlfn.IFS(data_question!H9="Strongly agree",5,data_question!H9="Somewhat agree",4,data_question!H9="Neither agree nor disagree",3,data_question!H9="Somewhat disagree",2,data_question!H9="Strongly disagree",1)</f>
        <v>1</v>
      </c>
      <c r="I10" s="3" cm="1">
        <f t="array" ref="I10">_xlfn.IFS(data_question!I9="Strongly agree",5,data_question!I9="Somewhat agree",4,data_question!I9="Neither agree nor disagree",3,data_question!I9="Somewhat disagree",2,data_question!I9="Strongly disagree",1)</f>
        <v>5</v>
      </c>
      <c r="J10" s="3" cm="1">
        <f t="array" ref="J10">_xlfn.IFS(data_question!J9="Strongly agree",5,data_question!J9="Somewhat agree",4,data_question!J9="Neither agree nor disagree",3,data_question!J9="Somewhat disagree",2,data_question!J9="Strongly disagree",1)</f>
        <v>1</v>
      </c>
      <c r="K10" s="3" cm="1">
        <f t="array" ref="K10">_xlfn.IFS(data_question!K9="Strongly agree",5,data_question!K9="Somewhat agree",4,data_question!K9="Neither agree nor disagree",3,data_question!K9="Somewhat disagree",2,data_question!K9="Strongly disagree",1)</f>
        <v>5</v>
      </c>
      <c r="L10" s="3" cm="1">
        <f t="array" ref="L10">_xlfn.IFS(data_question!L9="Strongly agree",5,data_question!L9="Somewhat agree",4,data_question!L9="Neither agree nor disagree",3,data_question!L9="Somewhat disagree",2,data_question!L9="Strongly disagree",1)</f>
        <v>1</v>
      </c>
      <c r="M10" s="3" cm="1">
        <f t="array" ref="M10">_xlfn.IFS(data_question!M9="Strongly agree",5,data_question!M9="Somewhat agree",4,data_question!M9="Neither agree nor disagree",3,data_question!M9="Somewhat disagree",2,data_question!M9="Strongly disagree",1)</f>
        <v>5</v>
      </c>
      <c r="N10" s="3" cm="1">
        <f t="array" ref="N10">_xlfn.IFS(data_question!N9="Strongly agree",5,data_question!N9="Somewhat agree",4,data_question!N9="Neither agree nor disagree",3,data_question!N9="Somewhat disagree",2,data_question!N9="Strongly disagree",1)</f>
        <v>1</v>
      </c>
      <c r="O10" s="3">
        <f t="shared" si="0"/>
        <v>20</v>
      </c>
      <c r="P10" s="3">
        <f t="shared" si="1"/>
        <v>20</v>
      </c>
      <c r="Q10">
        <f t="shared" si="2"/>
        <v>100</v>
      </c>
    </row>
    <row r="11" spans="1:17" x14ac:dyDescent="0.25">
      <c r="A11" s="3">
        <v>9717</v>
      </c>
      <c r="B11" s="3" t="s">
        <v>108</v>
      </c>
      <c r="C11" s="3" t="s">
        <v>100</v>
      </c>
      <c r="D11" s="3" t="s">
        <v>93</v>
      </c>
      <c r="E11" s="3" cm="1">
        <f t="array" ref="E11">_xlfn.IFS(data_question!E10="Strongly agree",5,data_question!E10="Somewhat agree",4,data_question!E10="Neither agree nor disagree",3,data_question!E10="Somewhat disagree",2,data_question!E10="Strongly disagree",1)</f>
        <v>4</v>
      </c>
      <c r="F11" s="3" cm="1">
        <f t="array" ref="F11">_xlfn.IFS(data_question!F10="Strongly agree",5,data_question!F10="Somewhat agree",4,data_question!F10="Neither agree nor disagree",3,data_question!F10="Somewhat disagree",2,data_question!F10="Strongly disagree",1)</f>
        <v>1</v>
      </c>
      <c r="G11" s="3" cm="1">
        <f t="array" ref="G11">_xlfn.IFS(data_question!G10="Strongly agree",5,data_question!G10="Somewhat agree",4,data_question!G10="Neither agree nor disagree",3,data_question!G10="Somewhat disagree",2,data_question!G10="Strongly disagree",1)</f>
        <v>5</v>
      </c>
      <c r="H11" s="3" cm="1">
        <f t="array" ref="H11">_xlfn.IFS(data_question!H10="Strongly agree",5,data_question!H10="Somewhat agree",4,data_question!H10="Neither agree nor disagree",3,data_question!H10="Somewhat disagree",2,data_question!H10="Strongly disagree",1)</f>
        <v>1</v>
      </c>
      <c r="I11" s="3" cm="1">
        <f t="array" ref="I11">_xlfn.IFS(data_question!I10="Strongly agree",5,data_question!I10="Somewhat agree",4,data_question!I10="Neither agree nor disagree",3,data_question!I10="Somewhat disagree",2,data_question!I10="Strongly disagree",1)</f>
        <v>5</v>
      </c>
      <c r="J11" s="3" cm="1">
        <f t="array" ref="J11">_xlfn.IFS(data_question!J10="Strongly agree",5,data_question!J10="Somewhat agree",4,data_question!J10="Neither agree nor disagree",3,data_question!J10="Somewhat disagree",2,data_question!J10="Strongly disagree",1)</f>
        <v>1</v>
      </c>
      <c r="K11" s="3" cm="1">
        <f t="array" ref="K11">_xlfn.IFS(data_question!K10="Strongly agree",5,data_question!K10="Somewhat agree",4,data_question!K10="Neither agree nor disagree",3,data_question!K10="Somewhat disagree",2,data_question!K10="Strongly disagree",1)</f>
        <v>5</v>
      </c>
      <c r="L11" s="3" cm="1">
        <f t="array" ref="L11">_xlfn.IFS(data_question!L10="Strongly agree",5,data_question!L10="Somewhat agree",4,data_question!L10="Neither agree nor disagree",3,data_question!L10="Somewhat disagree",2,data_question!L10="Strongly disagree",1)</f>
        <v>1</v>
      </c>
      <c r="M11" s="3" cm="1">
        <f t="array" ref="M11">_xlfn.IFS(data_question!M10="Strongly agree",5,data_question!M10="Somewhat agree",4,data_question!M10="Neither agree nor disagree",3,data_question!M10="Somewhat disagree",2,data_question!M10="Strongly disagree",1)</f>
        <v>5</v>
      </c>
      <c r="N11" s="3" cm="1">
        <f t="array" ref="N11">_xlfn.IFS(data_question!N10="Strongly agree",5,data_question!N10="Somewhat agree",4,data_question!N10="Neither agree nor disagree",3,data_question!N10="Somewhat disagree",2,data_question!N10="Strongly disagree",1)</f>
        <v>1</v>
      </c>
      <c r="O11" s="3">
        <f t="shared" si="0"/>
        <v>20</v>
      </c>
      <c r="P11" s="3">
        <f t="shared" si="1"/>
        <v>19</v>
      </c>
      <c r="Q11">
        <f t="shared" si="2"/>
        <v>97.5</v>
      </c>
    </row>
    <row r="12" spans="1:17" x14ac:dyDescent="0.25">
      <c r="A12" s="3">
        <v>2990</v>
      </c>
      <c r="B12" s="3" t="s">
        <v>91</v>
      </c>
      <c r="C12" s="3" t="s">
        <v>100</v>
      </c>
      <c r="D12" s="3" t="s">
        <v>93</v>
      </c>
      <c r="E12" s="3" cm="1">
        <f t="array" ref="E12">_xlfn.IFS(data_question!E11="Strongly agree",5,data_question!E11="Somewhat agree",4,data_question!E11="Neither agree nor disagree",3,data_question!E11="Somewhat disagree",2,data_question!E11="Strongly disagree",1)</f>
        <v>5</v>
      </c>
      <c r="F12" s="3" cm="1">
        <f t="array" ref="F12">_xlfn.IFS(data_question!F11="Strongly agree",5,data_question!F11="Somewhat agree",4,data_question!F11="Neither agree nor disagree",3,data_question!F11="Somewhat disagree",2,data_question!F11="Strongly disagree",1)</f>
        <v>1</v>
      </c>
      <c r="G12" s="3" cm="1">
        <f t="array" ref="G12">_xlfn.IFS(data_question!G11="Strongly agree",5,data_question!G11="Somewhat agree",4,data_question!G11="Neither agree nor disagree",3,data_question!G11="Somewhat disagree",2,data_question!G11="Strongly disagree",1)</f>
        <v>4</v>
      </c>
      <c r="H12" s="3" cm="1">
        <f t="array" ref="H12">_xlfn.IFS(data_question!H11="Strongly agree",5,data_question!H11="Somewhat agree",4,data_question!H11="Neither agree nor disagree",3,data_question!H11="Somewhat disagree",2,data_question!H11="Strongly disagree",1)</f>
        <v>4</v>
      </c>
      <c r="I12" s="3" cm="1">
        <f t="array" ref="I12">_xlfn.IFS(data_question!I11="Strongly agree",5,data_question!I11="Somewhat agree",4,data_question!I11="Neither agree nor disagree",3,data_question!I11="Somewhat disagree",2,data_question!I11="Strongly disagree",1)</f>
        <v>1</v>
      </c>
      <c r="J12" s="3" cm="1">
        <f t="array" ref="J12">_xlfn.IFS(data_question!J11="Strongly agree",5,data_question!J11="Somewhat agree",4,data_question!J11="Neither agree nor disagree",3,data_question!J11="Somewhat disagree",2,data_question!J11="Strongly disagree",1)</f>
        <v>1</v>
      </c>
      <c r="K12" s="3" cm="1">
        <f t="array" ref="K12">_xlfn.IFS(data_question!K11="Strongly agree",5,data_question!K11="Somewhat agree",4,data_question!K11="Neither agree nor disagree",3,data_question!K11="Somewhat disagree",2,data_question!K11="Strongly disagree",1)</f>
        <v>5</v>
      </c>
      <c r="L12" s="3" cm="1">
        <f t="array" ref="L12">_xlfn.IFS(data_question!L11="Strongly agree",5,data_question!L11="Somewhat agree",4,data_question!L11="Neither agree nor disagree",3,data_question!L11="Somewhat disagree",2,data_question!L11="Strongly disagree",1)</f>
        <v>2</v>
      </c>
      <c r="M12" s="3" cm="1">
        <f t="array" ref="M12">_xlfn.IFS(data_question!M11="Strongly agree",5,data_question!M11="Somewhat agree",4,data_question!M11="Neither agree nor disagree",3,data_question!M11="Somewhat disagree",2,data_question!M11="Strongly disagree",1)</f>
        <v>5</v>
      </c>
      <c r="N12" s="3" cm="1">
        <f t="array" ref="N12">_xlfn.IFS(data_question!N11="Strongly agree",5,data_question!N11="Somewhat agree",4,data_question!N11="Neither agree nor disagree",3,data_question!N11="Somewhat disagree",2,data_question!N11="Strongly disagree",1)</f>
        <v>1</v>
      </c>
      <c r="O12" s="3">
        <f t="shared" si="0"/>
        <v>16</v>
      </c>
      <c r="P12" s="3">
        <f t="shared" si="1"/>
        <v>15</v>
      </c>
      <c r="Q12">
        <f t="shared" si="2"/>
        <v>77.5</v>
      </c>
    </row>
    <row r="13" spans="1:17" x14ac:dyDescent="0.25">
      <c r="A13" s="3">
        <v>3154</v>
      </c>
      <c r="B13" s="3" t="s">
        <v>108</v>
      </c>
      <c r="C13" s="3" t="s">
        <v>92</v>
      </c>
      <c r="D13" s="3" t="s">
        <v>93</v>
      </c>
      <c r="E13" s="3" cm="1">
        <f t="array" ref="E13">_xlfn.IFS(data_question!E12="Strongly agree",5,data_question!E12="Somewhat agree",4,data_question!E12="Neither agree nor disagree",3,data_question!E12="Somewhat disagree",2,data_question!E12="Strongly disagree",1)</f>
        <v>4</v>
      </c>
      <c r="F13" s="3" cm="1">
        <f t="array" ref="F13">_xlfn.IFS(data_question!F12="Strongly agree",5,data_question!F12="Somewhat agree",4,data_question!F12="Neither agree nor disagree",3,data_question!F12="Somewhat disagree",2,data_question!F12="Strongly disagree",1)</f>
        <v>2</v>
      </c>
      <c r="G13" s="3" cm="1">
        <f t="array" ref="G13">_xlfn.IFS(data_question!G12="Strongly agree",5,data_question!G12="Somewhat agree",4,data_question!G12="Neither agree nor disagree",3,data_question!G12="Somewhat disagree",2,data_question!G12="Strongly disagree",1)</f>
        <v>5</v>
      </c>
      <c r="H13" s="3" cm="1">
        <f t="array" ref="H13">_xlfn.IFS(data_question!H12="Strongly agree",5,data_question!H12="Somewhat agree",4,data_question!H12="Neither agree nor disagree",3,data_question!H12="Somewhat disagree",2,data_question!H12="Strongly disagree",1)</f>
        <v>2</v>
      </c>
      <c r="I13" s="3" cm="1">
        <f t="array" ref="I13">_xlfn.IFS(data_question!I12="Strongly agree",5,data_question!I12="Somewhat agree",4,data_question!I12="Neither agree nor disagree",3,data_question!I12="Somewhat disagree",2,data_question!I12="Strongly disagree",1)</f>
        <v>4</v>
      </c>
      <c r="J13" s="3" cm="1">
        <f t="array" ref="J13">_xlfn.IFS(data_question!J12="Strongly agree",5,data_question!J12="Somewhat agree",4,data_question!J12="Neither agree nor disagree",3,data_question!J12="Somewhat disagree",2,data_question!J12="Strongly disagree",1)</f>
        <v>2</v>
      </c>
      <c r="K13" s="3" cm="1">
        <f t="array" ref="K13">_xlfn.IFS(data_question!K12="Strongly agree",5,data_question!K12="Somewhat agree",4,data_question!K12="Neither agree nor disagree",3,data_question!K12="Somewhat disagree",2,data_question!K12="Strongly disagree",1)</f>
        <v>5</v>
      </c>
      <c r="L13" s="3" cm="1">
        <f t="array" ref="L13">_xlfn.IFS(data_question!L12="Strongly agree",5,data_question!L12="Somewhat agree",4,data_question!L12="Neither agree nor disagree",3,data_question!L12="Somewhat disagree",2,data_question!L12="Strongly disagree",1)</f>
        <v>1</v>
      </c>
      <c r="M13" s="3" cm="1">
        <f t="array" ref="M13">_xlfn.IFS(data_question!M12="Strongly agree",5,data_question!M12="Somewhat agree",4,data_question!M12="Neither agree nor disagree",3,data_question!M12="Somewhat disagree",2,data_question!M12="Strongly disagree",1)</f>
        <v>5</v>
      </c>
      <c r="N13" s="3" cm="1">
        <f t="array" ref="N13">_xlfn.IFS(data_question!N12="Strongly agree",5,data_question!N12="Somewhat agree",4,data_question!N12="Neither agree nor disagree",3,data_question!N12="Somewhat disagree",2,data_question!N12="Strongly disagree",1)</f>
        <v>2</v>
      </c>
      <c r="O13" s="3">
        <f t="shared" si="0"/>
        <v>16</v>
      </c>
      <c r="P13" s="3">
        <f t="shared" si="1"/>
        <v>18</v>
      </c>
      <c r="Q13">
        <f t="shared" si="2"/>
        <v>85</v>
      </c>
    </row>
    <row r="14" spans="1:17" x14ac:dyDescent="0.25">
      <c r="A14" s="3">
        <v>6339</v>
      </c>
      <c r="B14" s="3" t="s">
        <v>91</v>
      </c>
      <c r="C14" s="3" t="s">
        <v>100</v>
      </c>
      <c r="D14" s="3" t="s">
        <v>93</v>
      </c>
      <c r="E14" s="3" cm="1">
        <f t="array" ref="E14">_xlfn.IFS(data_question!E13="Strongly agree",5,data_question!E13="Somewhat agree",4,data_question!E13="Neither agree nor disagree",3,data_question!E13="Somewhat disagree",2,data_question!E13="Strongly disagree",1)</f>
        <v>3</v>
      </c>
      <c r="F14" s="3" cm="1">
        <f t="array" ref="F14">_xlfn.IFS(data_question!F13="Strongly agree",5,data_question!F13="Somewhat agree",4,data_question!F13="Neither agree nor disagree",3,data_question!F13="Somewhat disagree",2,data_question!F13="Strongly disagree",1)</f>
        <v>2</v>
      </c>
      <c r="G14" s="3" cm="1">
        <f t="array" ref="G14">_xlfn.IFS(data_question!G13="Strongly agree",5,data_question!G13="Somewhat agree",4,data_question!G13="Neither agree nor disagree",3,data_question!G13="Somewhat disagree",2,data_question!G13="Strongly disagree",1)</f>
        <v>4</v>
      </c>
      <c r="H14" s="3" cm="1">
        <f t="array" ref="H14">_xlfn.IFS(data_question!H13="Strongly agree",5,data_question!H13="Somewhat agree",4,data_question!H13="Neither agree nor disagree",3,data_question!H13="Somewhat disagree",2,data_question!H13="Strongly disagree",1)</f>
        <v>4</v>
      </c>
      <c r="I14" s="3" cm="1">
        <f t="array" ref="I14">_xlfn.IFS(data_question!I13="Strongly agree",5,data_question!I13="Somewhat agree",4,data_question!I13="Neither agree nor disagree",3,data_question!I13="Somewhat disagree",2,data_question!I13="Strongly disagree",1)</f>
        <v>3</v>
      </c>
      <c r="J14" s="3" cm="1">
        <f t="array" ref="J14">_xlfn.IFS(data_question!J13="Strongly agree",5,data_question!J13="Somewhat agree",4,data_question!J13="Neither agree nor disagree",3,data_question!J13="Somewhat disagree",2,data_question!J13="Strongly disagree",1)</f>
        <v>2</v>
      </c>
      <c r="K14" s="3" cm="1">
        <f t="array" ref="K14">_xlfn.IFS(data_question!K13="Strongly agree",5,data_question!K13="Somewhat agree",4,data_question!K13="Neither agree nor disagree",3,data_question!K13="Somewhat disagree",2,data_question!K13="Strongly disagree",1)</f>
        <v>4</v>
      </c>
      <c r="L14" s="3" cm="1">
        <f t="array" ref="L14">_xlfn.IFS(data_question!L13="Strongly agree",5,data_question!L13="Somewhat agree",4,data_question!L13="Neither agree nor disagree",3,data_question!L13="Somewhat disagree",2,data_question!L13="Strongly disagree",1)</f>
        <v>2</v>
      </c>
      <c r="M14" s="3" cm="1">
        <f t="array" ref="M14">_xlfn.IFS(data_question!M13="Strongly agree",5,data_question!M13="Somewhat agree",4,data_question!M13="Neither agree nor disagree",3,data_question!M13="Somewhat disagree",2,data_question!M13="Strongly disagree",1)</f>
        <v>4</v>
      </c>
      <c r="N14" s="3" cm="1">
        <f t="array" ref="N14">_xlfn.IFS(data_question!N13="Strongly agree",5,data_question!N13="Somewhat agree",4,data_question!N13="Neither agree nor disagree",3,data_question!N13="Somewhat disagree",2,data_question!N13="Strongly disagree",1)</f>
        <v>2</v>
      </c>
      <c r="O14" s="3">
        <f t="shared" si="0"/>
        <v>13</v>
      </c>
      <c r="P14" s="3">
        <f t="shared" si="1"/>
        <v>13</v>
      </c>
      <c r="Q14">
        <f t="shared" si="2"/>
        <v>65</v>
      </c>
    </row>
    <row r="15" spans="1:17" x14ac:dyDescent="0.25">
      <c r="A15" s="3">
        <v>9053</v>
      </c>
      <c r="B15" s="3" t="s">
        <v>91</v>
      </c>
      <c r="C15" s="3" t="s">
        <v>100</v>
      </c>
      <c r="D15" s="3" t="s">
        <v>93</v>
      </c>
      <c r="E15" s="3" cm="1">
        <f t="array" ref="E15">_xlfn.IFS(data_question!E14="Strongly agree",5,data_question!E14="Somewhat agree",4,data_question!E14="Neither agree nor disagree",3,data_question!E14="Somewhat disagree",2,data_question!E14="Strongly disagree",1)</f>
        <v>4</v>
      </c>
      <c r="F15" s="3" cm="1">
        <f t="array" ref="F15">_xlfn.IFS(data_question!F14="Strongly agree",5,data_question!F14="Somewhat agree",4,data_question!F14="Neither agree nor disagree",3,data_question!F14="Somewhat disagree",2,data_question!F14="Strongly disagree",1)</f>
        <v>1</v>
      </c>
      <c r="G15" s="3" cm="1">
        <f t="array" ref="G15">_xlfn.IFS(data_question!G14="Strongly agree",5,data_question!G14="Somewhat agree",4,data_question!G14="Neither agree nor disagree",3,data_question!G14="Somewhat disagree",2,data_question!G14="Strongly disagree",1)</f>
        <v>5</v>
      </c>
      <c r="H15" s="3" cm="1">
        <f t="array" ref="H15">_xlfn.IFS(data_question!H14="Strongly agree",5,data_question!H14="Somewhat agree",4,data_question!H14="Neither agree nor disagree",3,data_question!H14="Somewhat disagree",2,data_question!H14="Strongly disagree",1)</f>
        <v>1</v>
      </c>
      <c r="I15" s="3" cm="1">
        <f t="array" ref="I15">_xlfn.IFS(data_question!I14="Strongly agree",5,data_question!I14="Somewhat agree",4,data_question!I14="Neither agree nor disagree",3,data_question!I14="Somewhat disagree",2,data_question!I14="Strongly disagree",1)</f>
        <v>5</v>
      </c>
      <c r="J15" s="3" cm="1">
        <f t="array" ref="J15">_xlfn.IFS(data_question!J14="Strongly agree",5,data_question!J14="Somewhat agree",4,data_question!J14="Neither agree nor disagree",3,data_question!J14="Somewhat disagree",2,data_question!J14="Strongly disagree",1)</f>
        <v>1</v>
      </c>
      <c r="K15" s="3" cm="1">
        <f t="array" ref="K15">_xlfn.IFS(data_question!K14="Strongly agree",5,data_question!K14="Somewhat agree",4,data_question!K14="Neither agree nor disagree",3,data_question!K14="Somewhat disagree",2,data_question!K14="Strongly disagree",1)</f>
        <v>5</v>
      </c>
      <c r="L15" s="3" cm="1">
        <f t="array" ref="L15">_xlfn.IFS(data_question!L14="Strongly agree",5,data_question!L14="Somewhat agree",4,data_question!L14="Neither agree nor disagree",3,data_question!L14="Somewhat disagree",2,data_question!L14="Strongly disagree",1)</f>
        <v>1</v>
      </c>
      <c r="M15" s="3" cm="1">
        <f t="array" ref="M15">_xlfn.IFS(data_question!M14="Strongly agree",5,data_question!M14="Somewhat agree",4,data_question!M14="Neither agree nor disagree",3,data_question!M14="Somewhat disagree",2,data_question!M14="Strongly disagree",1)</f>
        <v>5</v>
      </c>
      <c r="N15" s="3" cm="1">
        <f t="array" ref="N15">_xlfn.IFS(data_question!N14="Strongly agree",5,data_question!N14="Somewhat agree",4,data_question!N14="Neither agree nor disagree",3,data_question!N14="Somewhat disagree",2,data_question!N14="Strongly disagree",1)</f>
        <v>1</v>
      </c>
      <c r="O15" s="3">
        <f t="shared" si="0"/>
        <v>20</v>
      </c>
      <c r="P15" s="3">
        <f t="shared" si="1"/>
        <v>19</v>
      </c>
      <c r="Q15">
        <f t="shared" si="2"/>
        <v>97.5</v>
      </c>
    </row>
    <row r="16" spans="1:17" x14ac:dyDescent="0.25">
      <c r="A16" s="3">
        <v>7612</v>
      </c>
      <c r="B16" s="3" t="s">
        <v>108</v>
      </c>
      <c r="C16" s="3" t="s">
        <v>92</v>
      </c>
      <c r="D16" s="3" t="s">
        <v>93</v>
      </c>
      <c r="E16" s="3" cm="1">
        <f t="array" ref="E16">_xlfn.IFS(data_question!E15="Strongly agree",5,data_question!E15="Somewhat agree",4,data_question!E15="Neither agree nor disagree",3,data_question!E15="Somewhat disagree",2,data_question!E15="Strongly disagree",1)</f>
        <v>5</v>
      </c>
      <c r="F16" s="3" cm="1">
        <f t="array" ref="F16">_xlfn.IFS(data_question!F15="Strongly agree",5,data_question!F15="Somewhat agree",4,data_question!F15="Neither agree nor disagree",3,data_question!F15="Somewhat disagree",2,data_question!F15="Strongly disagree",1)</f>
        <v>1</v>
      </c>
      <c r="G16" s="3" cm="1">
        <f t="array" ref="G16">_xlfn.IFS(data_question!G15="Strongly agree",5,data_question!G15="Somewhat agree",4,data_question!G15="Neither agree nor disagree",3,data_question!G15="Somewhat disagree",2,data_question!G15="Strongly disagree",1)</f>
        <v>5</v>
      </c>
      <c r="H16" s="3" cm="1">
        <f t="array" ref="H16">_xlfn.IFS(data_question!H15="Strongly agree",5,data_question!H15="Somewhat agree",4,data_question!H15="Neither agree nor disagree",3,data_question!H15="Somewhat disagree",2,data_question!H15="Strongly disagree",1)</f>
        <v>1</v>
      </c>
      <c r="I16" s="3" cm="1">
        <f t="array" ref="I16">_xlfn.IFS(data_question!I15="Strongly agree",5,data_question!I15="Somewhat agree",4,data_question!I15="Neither agree nor disagree",3,data_question!I15="Somewhat disagree",2,data_question!I15="Strongly disagree",1)</f>
        <v>5</v>
      </c>
      <c r="J16" s="3" cm="1">
        <f t="array" ref="J16">_xlfn.IFS(data_question!J15="Strongly agree",5,data_question!J15="Somewhat agree",4,data_question!J15="Neither agree nor disagree",3,data_question!J15="Somewhat disagree",2,data_question!J15="Strongly disagree",1)</f>
        <v>1</v>
      </c>
      <c r="K16" s="3" cm="1">
        <f t="array" ref="K16">_xlfn.IFS(data_question!K15="Strongly agree",5,data_question!K15="Somewhat agree",4,data_question!K15="Neither agree nor disagree",3,data_question!K15="Somewhat disagree",2,data_question!K15="Strongly disagree",1)</f>
        <v>5</v>
      </c>
      <c r="L16" s="3" cm="1">
        <f t="array" ref="L16">_xlfn.IFS(data_question!L15="Strongly agree",5,data_question!L15="Somewhat agree",4,data_question!L15="Neither agree nor disagree",3,data_question!L15="Somewhat disagree",2,data_question!L15="Strongly disagree",1)</f>
        <v>1</v>
      </c>
      <c r="M16" s="3" cm="1">
        <f t="array" ref="M16">_xlfn.IFS(data_question!M15="Strongly agree",5,data_question!M15="Somewhat agree",4,data_question!M15="Neither agree nor disagree",3,data_question!M15="Somewhat disagree",2,data_question!M15="Strongly disagree",1)</f>
        <v>5</v>
      </c>
      <c r="N16" s="3" cm="1">
        <f t="array" ref="N16">_xlfn.IFS(data_question!N15="Strongly agree",5,data_question!N15="Somewhat agree",4,data_question!N15="Neither agree nor disagree",3,data_question!N15="Somewhat disagree",2,data_question!N15="Strongly disagree",1)</f>
        <v>1</v>
      </c>
      <c r="O16" s="3">
        <f t="shared" si="0"/>
        <v>20</v>
      </c>
      <c r="P16" s="3">
        <f t="shared" si="1"/>
        <v>20</v>
      </c>
      <c r="Q16">
        <f t="shared" si="2"/>
        <v>100</v>
      </c>
    </row>
    <row r="17" spans="1:19" x14ac:dyDescent="0.25">
      <c r="A17" s="3">
        <v>2064</v>
      </c>
      <c r="B17" s="3" t="s">
        <v>108</v>
      </c>
      <c r="C17" s="3" t="s">
        <v>92</v>
      </c>
      <c r="D17" s="3" t="s">
        <v>93</v>
      </c>
      <c r="E17" s="3" cm="1">
        <f t="array" ref="E17">_xlfn.IFS(data_question!E16="Strongly agree",5,data_question!E16="Somewhat agree",4,data_question!E16="Neither agree nor disagree",3,data_question!E16="Somewhat disagree",2,data_question!E16="Strongly disagree",1)</f>
        <v>5</v>
      </c>
      <c r="F17" s="3" cm="1">
        <f t="array" ref="F17">_xlfn.IFS(data_question!F16="Strongly agree",5,data_question!F16="Somewhat agree",4,data_question!F16="Neither agree nor disagree",3,data_question!F16="Somewhat disagree",2,data_question!F16="Strongly disagree",1)</f>
        <v>1</v>
      </c>
      <c r="G17" s="3" cm="1">
        <f t="array" ref="G17">_xlfn.IFS(data_question!G16="Strongly agree",5,data_question!G16="Somewhat agree",4,data_question!G16="Neither agree nor disagree",3,data_question!G16="Somewhat disagree",2,data_question!G16="Strongly disagree",1)</f>
        <v>5</v>
      </c>
      <c r="H17" s="3" cm="1">
        <f t="array" ref="H17">_xlfn.IFS(data_question!H16="Strongly agree",5,data_question!H16="Somewhat agree",4,data_question!H16="Neither agree nor disagree",3,data_question!H16="Somewhat disagree",2,data_question!H16="Strongly disagree",1)</f>
        <v>1</v>
      </c>
      <c r="I17" s="3" cm="1">
        <f t="array" ref="I17">_xlfn.IFS(data_question!I16="Strongly agree",5,data_question!I16="Somewhat agree",4,data_question!I16="Neither agree nor disagree",3,data_question!I16="Somewhat disagree",2,data_question!I16="Strongly disagree",1)</f>
        <v>4</v>
      </c>
      <c r="J17" s="3" cm="1">
        <f t="array" ref="J17">_xlfn.IFS(data_question!J16="Strongly agree",5,data_question!J16="Somewhat agree",4,data_question!J16="Neither agree nor disagree",3,data_question!J16="Somewhat disagree",2,data_question!J16="Strongly disagree",1)</f>
        <v>4</v>
      </c>
      <c r="K17" s="3" cm="1">
        <f t="array" ref="K17">_xlfn.IFS(data_question!K16="Strongly agree",5,data_question!K16="Somewhat agree",4,data_question!K16="Neither agree nor disagree",3,data_question!K16="Somewhat disagree",2,data_question!K16="Strongly disagree",1)</f>
        <v>5</v>
      </c>
      <c r="L17" s="3" cm="1">
        <f t="array" ref="L17">_xlfn.IFS(data_question!L16="Strongly agree",5,data_question!L16="Somewhat agree",4,data_question!L16="Neither agree nor disagree",3,data_question!L16="Somewhat disagree",2,data_question!L16="Strongly disagree",1)</f>
        <v>1</v>
      </c>
      <c r="M17" s="3" cm="1">
        <f t="array" ref="M17">_xlfn.IFS(data_question!M16="Strongly agree",5,data_question!M16="Somewhat agree",4,data_question!M16="Neither agree nor disagree",3,data_question!M16="Somewhat disagree",2,data_question!M16="Strongly disagree",1)</f>
        <v>5</v>
      </c>
      <c r="N17" s="3" cm="1">
        <f t="array" ref="N17">_xlfn.IFS(data_question!N16="Strongly agree",5,data_question!N16="Somewhat agree",4,data_question!N16="Neither agree nor disagree",3,data_question!N16="Somewhat disagree",2,data_question!N16="Strongly disagree",1)</f>
        <v>1</v>
      </c>
      <c r="O17" s="3">
        <f t="shared" si="0"/>
        <v>17</v>
      </c>
      <c r="P17" s="3">
        <f t="shared" si="1"/>
        <v>19</v>
      </c>
      <c r="Q17">
        <f t="shared" si="2"/>
        <v>90</v>
      </c>
    </row>
    <row r="18" spans="1:19" x14ac:dyDescent="0.25">
      <c r="A18" s="3">
        <v>3162</v>
      </c>
      <c r="B18" s="3" t="s">
        <v>108</v>
      </c>
      <c r="C18" s="3" t="s">
        <v>92</v>
      </c>
      <c r="D18" s="3" t="s">
        <v>93</v>
      </c>
      <c r="E18" s="3" cm="1">
        <f t="array" ref="E18">_xlfn.IFS(data_question!E17="Strongly agree",5,data_question!E17="Somewhat agree",4,data_question!E17="Neither agree nor disagree",3,data_question!E17="Somewhat disagree",2,data_question!E17="Strongly disagree",1)</f>
        <v>4</v>
      </c>
      <c r="F18" s="3" cm="1">
        <f t="array" ref="F18">_xlfn.IFS(data_question!F17="Strongly agree",5,data_question!F17="Somewhat agree",4,data_question!F17="Neither agree nor disagree",3,data_question!F17="Somewhat disagree",2,data_question!F17="Strongly disagree",1)</f>
        <v>2</v>
      </c>
      <c r="G18" s="3" cm="1">
        <f t="array" ref="G18">_xlfn.IFS(data_question!G17="Strongly agree",5,data_question!G17="Somewhat agree",4,data_question!G17="Neither agree nor disagree",3,data_question!G17="Somewhat disagree",2,data_question!G17="Strongly disagree",1)</f>
        <v>5</v>
      </c>
      <c r="H18" s="3" cm="1">
        <f t="array" ref="H18">_xlfn.IFS(data_question!H17="Strongly agree",5,data_question!H17="Somewhat agree",4,data_question!H17="Neither agree nor disagree",3,data_question!H17="Somewhat disagree",2,data_question!H17="Strongly disagree",1)</f>
        <v>1</v>
      </c>
      <c r="I18" s="3" cm="1">
        <f t="array" ref="I18">_xlfn.IFS(data_question!I17="Strongly agree",5,data_question!I17="Somewhat agree",4,data_question!I17="Neither agree nor disagree",3,data_question!I17="Somewhat disagree",2,data_question!I17="Strongly disagree",1)</f>
        <v>4</v>
      </c>
      <c r="J18" s="3" cm="1">
        <f t="array" ref="J18">_xlfn.IFS(data_question!J17="Strongly agree",5,data_question!J17="Somewhat agree",4,data_question!J17="Neither agree nor disagree",3,data_question!J17="Somewhat disagree",2,data_question!J17="Strongly disagree",1)</f>
        <v>4</v>
      </c>
      <c r="K18" s="3" cm="1">
        <f t="array" ref="K18">_xlfn.IFS(data_question!K17="Strongly agree",5,data_question!K17="Somewhat agree",4,data_question!K17="Neither agree nor disagree",3,data_question!K17="Somewhat disagree",2,data_question!K17="Strongly disagree",1)</f>
        <v>4</v>
      </c>
      <c r="L18" s="3" cm="1">
        <f t="array" ref="L18">_xlfn.IFS(data_question!L17="Strongly agree",5,data_question!L17="Somewhat agree",4,data_question!L17="Neither agree nor disagree",3,data_question!L17="Somewhat disagree",2,data_question!L17="Strongly disagree",1)</f>
        <v>1</v>
      </c>
      <c r="M18" s="3" cm="1">
        <f t="array" ref="M18">_xlfn.IFS(data_question!M17="Strongly agree",5,data_question!M17="Somewhat agree",4,data_question!M17="Neither agree nor disagree",3,data_question!M17="Somewhat disagree",2,data_question!M17="Strongly disagree",1)</f>
        <v>5</v>
      </c>
      <c r="N18" s="3" cm="1">
        <f t="array" ref="N18">_xlfn.IFS(data_question!N17="Strongly agree",5,data_question!N17="Somewhat agree",4,data_question!N17="Neither agree nor disagree",3,data_question!N17="Somewhat disagree",2,data_question!N17="Strongly disagree",1)</f>
        <v>1</v>
      </c>
      <c r="O18" s="3">
        <f t="shared" si="0"/>
        <v>16</v>
      </c>
      <c r="P18" s="3">
        <f t="shared" si="1"/>
        <v>17</v>
      </c>
      <c r="Q18">
        <f t="shared" si="2"/>
        <v>82.5</v>
      </c>
    </row>
    <row r="19" spans="1:19" x14ac:dyDescent="0.25">
      <c r="A19" s="3">
        <v>2463</v>
      </c>
      <c r="B19" s="3" t="s">
        <v>108</v>
      </c>
      <c r="C19" s="3" t="s">
        <v>92</v>
      </c>
      <c r="D19" s="3" t="s">
        <v>93</v>
      </c>
      <c r="E19" s="3" cm="1">
        <f t="array" ref="E19">_xlfn.IFS(data_question!E18="Strongly agree",5,data_question!E18="Somewhat agree",4,data_question!E18="Neither agree nor disagree",3,data_question!E18="Somewhat disagree",2,data_question!E18="Strongly disagree",1)</f>
        <v>4</v>
      </c>
      <c r="F19" s="3" cm="1">
        <f t="array" ref="F19">_xlfn.IFS(data_question!F18="Strongly agree",5,data_question!F18="Somewhat agree",4,data_question!F18="Neither agree nor disagree",3,data_question!F18="Somewhat disagree",2,data_question!F18="Strongly disagree",1)</f>
        <v>1</v>
      </c>
      <c r="G19" s="3" cm="1">
        <f t="array" ref="G19">_xlfn.IFS(data_question!G18="Strongly agree",5,data_question!G18="Somewhat agree",4,data_question!G18="Neither agree nor disagree",3,data_question!G18="Somewhat disagree",2,data_question!G18="Strongly disagree",1)</f>
        <v>5</v>
      </c>
      <c r="H19" s="3" cm="1">
        <f t="array" ref="H19">_xlfn.IFS(data_question!H18="Strongly agree",5,data_question!H18="Somewhat agree",4,data_question!H18="Neither agree nor disagree",3,data_question!H18="Somewhat disagree",2,data_question!H18="Strongly disagree",1)</f>
        <v>1</v>
      </c>
      <c r="I19" s="3" cm="1">
        <f t="array" ref="I19">_xlfn.IFS(data_question!I18="Strongly agree",5,data_question!I18="Somewhat agree",4,data_question!I18="Neither agree nor disagree",3,data_question!I18="Somewhat disagree",2,data_question!I18="Strongly disagree",1)</f>
        <v>5</v>
      </c>
      <c r="J19" s="3" cm="1">
        <f t="array" ref="J19">_xlfn.IFS(data_question!J18="Strongly agree",5,data_question!J18="Somewhat agree",4,data_question!J18="Neither agree nor disagree",3,data_question!J18="Somewhat disagree",2,data_question!J18="Strongly disagree",1)</f>
        <v>1</v>
      </c>
      <c r="K19" s="3" cm="1">
        <f t="array" ref="K19">_xlfn.IFS(data_question!K18="Strongly agree",5,data_question!K18="Somewhat agree",4,data_question!K18="Neither agree nor disagree",3,data_question!K18="Somewhat disagree",2,data_question!K18="Strongly disagree",1)</f>
        <v>4</v>
      </c>
      <c r="L19" s="3" cm="1">
        <f t="array" ref="L19">_xlfn.IFS(data_question!L18="Strongly agree",5,data_question!L18="Somewhat agree",4,data_question!L18="Neither agree nor disagree",3,data_question!L18="Somewhat disagree",2,data_question!L18="Strongly disagree",1)</f>
        <v>2</v>
      </c>
      <c r="M19" s="3" cm="1">
        <f t="array" ref="M19">_xlfn.IFS(data_question!M18="Strongly agree",5,data_question!M18="Somewhat agree",4,data_question!M18="Neither agree nor disagree",3,data_question!M18="Somewhat disagree",2,data_question!M18="Strongly disagree",1)</f>
        <v>5</v>
      </c>
      <c r="N19" s="3" cm="1">
        <f t="array" ref="N19">_xlfn.IFS(data_question!N18="Strongly agree",5,data_question!N18="Somewhat agree",4,data_question!N18="Neither agree nor disagree",3,data_question!N18="Somewhat disagree",2,data_question!N18="Strongly disagree",1)</f>
        <v>1</v>
      </c>
      <c r="O19" s="3">
        <f t="shared" si="0"/>
        <v>19</v>
      </c>
      <c r="P19" s="3">
        <f t="shared" si="1"/>
        <v>18</v>
      </c>
      <c r="Q19">
        <f t="shared" si="2"/>
        <v>92.5</v>
      </c>
      <c r="S19">
        <f>MEDIAN(Q3:Q19)</f>
        <v>92.5</v>
      </c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S20">
        <f>QUARTILE(Q3:Q19,1)</f>
        <v>82.5</v>
      </c>
    </row>
    <row r="21" spans="1:19" x14ac:dyDescent="0.25">
      <c r="C21" s="3" t="s">
        <v>135</v>
      </c>
      <c r="Q21" s="6">
        <f>AVERAGE(Q3:Q19)</f>
        <v>88.82352941176471</v>
      </c>
      <c r="S21">
        <f>QUARTILE(Q3:Q19,3)</f>
        <v>97.5</v>
      </c>
    </row>
    <row r="22" spans="1:19" x14ac:dyDescent="0.25">
      <c r="A22" t="s">
        <v>108</v>
      </c>
      <c r="B22" s="2">
        <f>COUNTIF(B3:B19,A22)</f>
        <v>8</v>
      </c>
      <c r="C22" s="2">
        <f>COUNTIF(C3:C19,"=Male")</f>
        <v>11</v>
      </c>
      <c r="Q22" s="6">
        <f>_xlfn.STDEV.P(Q3:Q19)</f>
        <v>10.150255251021999</v>
      </c>
    </row>
    <row r="23" spans="1:19" x14ac:dyDescent="0.25">
      <c r="A23" t="s">
        <v>91</v>
      </c>
      <c r="B23" s="2">
        <f>COUNTIF(B3:B19,A23)</f>
        <v>6</v>
      </c>
      <c r="C23" s="2">
        <f>COUNTIF(C3:C19,"=Female")</f>
        <v>6</v>
      </c>
    </row>
    <row r="24" spans="1:19" x14ac:dyDescent="0.25">
      <c r="A24" t="s">
        <v>106</v>
      </c>
      <c r="B24" s="2">
        <f>COUNTIF(B3:B19,A24)</f>
        <v>1</v>
      </c>
      <c r="C24" s="3" t="s">
        <v>136</v>
      </c>
    </row>
    <row r="25" spans="1:19" x14ac:dyDescent="0.25">
      <c r="A25" t="s">
        <v>99</v>
      </c>
      <c r="B25" s="2">
        <f>COUNTIF(B3:B19,A25)</f>
        <v>1</v>
      </c>
    </row>
    <row r="26" spans="1:19" x14ac:dyDescent="0.25">
      <c r="A26" t="s">
        <v>114</v>
      </c>
      <c r="B26" s="2">
        <f>COUNTIF(B4:B21,A26)</f>
        <v>1</v>
      </c>
    </row>
    <row r="27" spans="1:19" x14ac:dyDescent="0.25">
      <c r="B27" s="2">
        <f>SUM(B22:B26)</f>
        <v>17</v>
      </c>
      <c r="C27">
        <f>SUM(C22:C23)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505A-8013-4D07-9F70-FBD34166A50F}">
  <dimension ref="B1:CB37"/>
  <sheetViews>
    <sheetView topLeftCell="N35" zoomScale="77" zoomScaleNormal="77" workbookViewId="0">
      <selection activeCell="V81" sqref="V81"/>
    </sheetView>
  </sheetViews>
  <sheetFormatPr defaultRowHeight="15" x14ac:dyDescent="0.25"/>
  <cols>
    <col min="2" max="10" width="3.140625" bestFit="1" customWidth="1"/>
    <col min="11" max="11" width="4.140625" bestFit="1" customWidth="1"/>
    <col min="15" max="15" width="27.5703125" customWidth="1"/>
    <col min="16" max="16" width="3.7109375" style="3" customWidth="1"/>
    <col min="17" max="26" width="9.140625" style="3"/>
    <col min="31" max="31" width="27.140625" customWidth="1"/>
    <col min="32" max="32" width="16.42578125" bestFit="1" customWidth="1"/>
    <col min="33" max="33" width="18.85546875" bestFit="1" customWidth="1"/>
    <col min="34" max="34" width="25.28515625" bestFit="1" customWidth="1"/>
    <col min="35" max="35" width="17.42578125" bestFit="1" customWidth="1"/>
    <col min="36" max="36" width="15" bestFit="1" customWidth="1"/>
    <col min="37" max="38" width="16.85546875" bestFit="1" customWidth="1"/>
    <col min="44" max="44" width="4.5703125" bestFit="1" customWidth="1"/>
    <col min="45" max="45" width="25.140625" bestFit="1" customWidth="1"/>
    <col min="46" max="46" width="18.42578125" customWidth="1"/>
    <col min="47" max="47" width="18.7109375" bestFit="1" customWidth="1"/>
    <col min="48" max="48" width="25.140625" bestFit="1" customWidth="1"/>
    <col min="49" max="49" width="16.140625" bestFit="1" customWidth="1"/>
    <col min="50" max="50" width="13.85546875" bestFit="1" customWidth="1"/>
    <col min="74" max="74" width="4.5703125" bestFit="1" customWidth="1"/>
    <col min="75" max="75" width="25.140625" bestFit="1" customWidth="1"/>
    <col min="76" max="76" width="18.7109375" bestFit="1" customWidth="1"/>
    <col min="77" max="77" width="16.42578125" bestFit="1" customWidth="1"/>
    <col min="78" max="78" width="25.140625" bestFit="1" customWidth="1"/>
    <col min="79" max="79" width="16.140625" bestFit="1" customWidth="1"/>
    <col min="80" max="80" width="13.85546875" bestFit="1" customWidth="1"/>
  </cols>
  <sheetData>
    <row r="1" spans="2:80" x14ac:dyDescent="0.25">
      <c r="AE1" t="s">
        <v>104</v>
      </c>
      <c r="AF1" t="s">
        <v>95</v>
      </c>
      <c r="AG1" t="s">
        <v>102</v>
      </c>
      <c r="AH1" t="s">
        <v>104</v>
      </c>
      <c r="AI1" t="s">
        <v>94</v>
      </c>
      <c r="AJ1" t="s">
        <v>96</v>
      </c>
    </row>
    <row r="2" spans="2:80" x14ac:dyDescent="0.25"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AD2" s="3" t="s">
        <v>137</v>
      </c>
      <c r="AE2" s="3">
        <v>11.764705882352942</v>
      </c>
      <c r="AF2" s="3">
        <v>0</v>
      </c>
      <c r="AG2" s="3">
        <v>5.882352941176471</v>
      </c>
      <c r="AH2" s="3">
        <v>11.764705882352942</v>
      </c>
      <c r="AI2" s="3">
        <v>47.058823529411768</v>
      </c>
      <c r="AJ2" s="3">
        <v>35.294117647058826</v>
      </c>
      <c r="BV2" s="2"/>
      <c r="BW2" s="2" t="s">
        <v>95</v>
      </c>
      <c r="BX2" s="2" t="s">
        <v>102</v>
      </c>
      <c r="BY2" s="2" t="s">
        <v>104</v>
      </c>
      <c r="BZ2" s="2" t="s">
        <v>104</v>
      </c>
      <c r="CA2" s="2" t="s">
        <v>94</v>
      </c>
      <c r="CB2" s="2" t="s">
        <v>96</v>
      </c>
    </row>
    <row r="3" spans="2:80" x14ac:dyDescent="0.25">
      <c r="B3">
        <v>4</v>
      </c>
      <c r="C3">
        <v>1</v>
      </c>
      <c r="D3">
        <v>4</v>
      </c>
      <c r="E3">
        <v>1</v>
      </c>
      <c r="F3">
        <v>5</v>
      </c>
      <c r="G3">
        <v>1</v>
      </c>
      <c r="H3">
        <v>5</v>
      </c>
      <c r="I3">
        <v>1</v>
      </c>
      <c r="J3">
        <v>5</v>
      </c>
      <c r="K3">
        <v>1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D3" s="3" t="s">
        <v>138</v>
      </c>
      <c r="AE3" s="3">
        <v>0</v>
      </c>
      <c r="AF3" s="3">
        <v>76.470588235294116</v>
      </c>
      <c r="AG3" s="3">
        <v>23.529411764705884</v>
      </c>
      <c r="AH3" s="3">
        <v>0</v>
      </c>
      <c r="AI3" s="3">
        <v>0</v>
      </c>
      <c r="AJ3" s="3">
        <v>0</v>
      </c>
      <c r="BV3" s="2" t="s">
        <v>137</v>
      </c>
      <c r="BW3" s="20">
        <v>0</v>
      </c>
      <c r="BX3" s="20">
        <v>-5.882352941176471</v>
      </c>
      <c r="BY3" s="20">
        <v>-5.882352941176471</v>
      </c>
      <c r="BZ3" s="20">
        <v>5.882352941176471</v>
      </c>
      <c r="CA3" s="20">
        <v>47.058823529411768</v>
      </c>
      <c r="CB3" s="20">
        <v>35.294117647058826</v>
      </c>
    </row>
    <row r="4" spans="2:80" x14ac:dyDescent="0.25">
      <c r="B4">
        <v>4</v>
      </c>
      <c r="C4">
        <v>1</v>
      </c>
      <c r="D4">
        <v>5</v>
      </c>
      <c r="E4">
        <v>1</v>
      </c>
      <c r="F4">
        <v>4</v>
      </c>
      <c r="G4">
        <v>1</v>
      </c>
      <c r="H4">
        <v>5</v>
      </c>
      <c r="I4">
        <v>1</v>
      </c>
      <c r="J4">
        <v>5</v>
      </c>
      <c r="K4">
        <v>2</v>
      </c>
      <c r="O4" t="s">
        <v>95</v>
      </c>
      <c r="P4" s="3">
        <v>1</v>
      </c>
      <c r="Q4" s="3">
        <f>COUNTIF(B$3:B$19,$P4)*100/17</f>
        <v>0</v>
      </c>
      <c r="R4" s="3">
        <f t="shared" ref="R4:Z8" si="0">COUNTIF(C$3:C$19,$P4)*100/17</f>
        <v>76.470588235294116</v>
      </c>
      <c r="S4" s="3">
        <f t="shared" si="0"/>
        <v>0</v>
      </c>
      <c r="T4" s="3">
        <f t="shared" si="0"/>
        <v>64.705882352941174</v>
      </c>
      <c r="U4" s="3">
        <f t="shared" si="0"/>
        <v>5.882352941176471</v>
      </c>
      <c r="V4" s="3">
        <f t="shared" si="0"/>
        <v>64.705882352941174</v>
      </c>
      <c r="W4" s="3">
        <f t="shared" si="0"/>
        <v>0</v>
      </c>
      <c r="X4" s="3">
        <f t="shared" si="0"/>
        <v>70.588235294117652</v>
      </c>
      <c r="Y4" s="3">
        <f t="shared" si="0"/>
        <v>0</v>
      </c>
      <c r="Z4" s="3">
        <f t="shared" si="0"/>
        <v>76.470588235294116</v>
      </c>
      <c r="AD4" s="3" t="s">
        <v>139</v>
      </c>
      <c r="AE4" s="3">
        <v>0</v>
      </c>
      <c r="AF4" s="3">
        <v>0</v>
      </c>
      <c r="AG4" s="3">
        <v>0</v>
      </c>
      <c r="AH4" s="3">
        <v>0</v>
      </c>
      <c r="AI4" s="3">
        <v>17.647058823529413</v>
      </c>
      <c r="AJ4" s="3">
        <v>82.352941176470594</v>
      </c>
      <c r="BV4" s="2" t="s">
        <v>138</v>
      </c>
      <c r="BW4" s="20">
        <v>-76.470588235294116</v>
      </c>
      <c r="BX4" s="20">
        <v>-23.529411764705884</v>
      </c>
      <c r="BY4" s="20">
        <v>0</v>
      </c>
      <c r="BZ4" s="20">
        <v>0</v>
      </c>
      <c r="CA4" s="20">
        <v>0</v>
      </c>
      <c r="CB4" s="20">
        <v>0</v>
      </c>
    </row>
    <row r="5" spans="2:80" x14ac:dyDescent="0.25">
      <c r="B5">
        <v>5</v>
      </c>
      <c r="C5">
        <v>1</v>
      </c>
      <c r="D5">
        <v>5</v>
      </c>
      <c r="E5">
        <v>5</v>
      </c>
      <c r="F5">
        <v>5</v>
      </c>
      <c r="G5">
        <v>2</v>
      </c>
      <c r="H5">
        <v>5</v>
      </c>
      <c r="I5">
        <v>3</v>
      </c>
      <c r="J5">
        <v>5</v>
      </c>
      <c r="K5">
        <v>1</v>
      </c>
      <c r="O5" t="s">
        <v>102</v>
      </c>
      <c r="P5" s="3">
        <v>2</v>
      </c>
      <c r="Q5" s="3">
        <f t="shared" ref="Q5:Q8" si="1">COUNTIF(B$3:B$19,$P5)*100/17</f>
        <v>5.882352941176471</v>
      </c>
      <c r="R5" s="3">
        <f t="shared" si="0"/>
        <v>23.529411764705884</v>
      </c>
      <c r="S5" s="3">
        <f t="shared" si="0"/>
        <v>0</v>
      </c>
      <c r="T5" s="3">
        <f t="shared" si="0"/>
        <v>17.647058823529413</v>
      </c>
      <c r="U5" s="3">
        <f t="shared" si="0"/>
        <v>0</v>
      </c>
      <c r="V5" s="3">
        <f t="shared" si="0"/>
        <v>23.529411764705884</v>
      </c>
      <c r="W5" s="3">
        <f t="shared" si="0"/>
        <v>0</v>
      </c>
      <c r="X5" s="3">
        <f t="shared" si="0"/>
        <v>23.529411764705884</v>
      </c>
      <c r="Y5" s="3">
        <f t="shared" si="0"/>
        <v>0</v>
      </c>
      <c r="Z5" s="3">
        <f t="shared" si="0"/>
        <v>17.647058823529413</v>
      </c>
      <c r="AD5" s="3" t="s">
        <v>140</v>
      </c>
      <c r="AE5" s="3">
        <v>0</v>
      </c>
      <c r="AF5" s="3">
        <v>64.705882352941174</v>
      </c>
      <c r="AG5" s="3">
        <v>17.647058823529413</v>
      </c>
      <c r="AH5" s="3">
        <v>0</v>
      </c>
      <c r="AI5" s="3">
        <v>11.764705882352942</v>
      </c>
      <c r="AJ5" s="3">
        <v>5.882352941176471</v>
      </c>
      <c r="AR5" s="2"/>
      <c r="AS5" s="2" t="s">
        <v>104</v>
      </c>
      <c r="AT5" s="2" t="s">
        <v>102</v>
      </c>
      <c r="AU5" s="2" t="s">
        <v>95</v>
      </c>
      <c r="AV5" s="2" t="s">
        <v>104</v>
      </c>
      <c r="AW5" s="2" t="s">
        <v>94</v>
      </c>
      <c r="AX5" s="2" t="s">
        <v>96</v>
      </c>
      <c r="BV5" s="2" t="s">
        <v>139</v>
      </c>
      <c r="BW5" s="20">
        <v>0</v>
      </c>
      <c r="BX5" s="20">
        <v>0</v>
      </c>
      <c r="BY5" s="20">
        <v>0</v>
      </c>
      <c r="BZ5" s="20">
        <v>0</v>
      </c>
      <c r="CA5" s="20">
        <v>17.647058823529413</v>
      </c>
      <c r="CB5" s="20">
        <v>82.352941176470594</v>
      </c>
    </row>
    <row r="6" spans="2:80" x14ac:dyDescent="0.25">
      <c r="B6">
        <v>5</v>
      </c>
      <c r="C6">
        <v>1</v>
      </c>
      <c r="D6">
        <v>5</v>
      </c>
      <c r="E6">
        <v>1</v>
      </c>
      <c r="F6">
        <v>5</v>
      </c>
      <c r="G6">
        <v>1</v>
      </c>
      <c r="H6">
        <v>5</v>
      </c>
      <c r="I6">
        <v>1</v>
      </c>
      <c r="J6">
        <v>5</v>
      </c>
      <c r="K6">
        <v>1</v>
      </c>
      <c r="O6" t="s">
        <v>104</v>
      </c>
      <c r="P6" s="3">
        <v>3</v>
      </c>
      <c r="Q6" s="3">
        <f t="shared" si="1"/>
        <v>11.764705882352942</v>
      </c>
      <c r="R6" s="3">
        <f t="shared" si="0"/>
        <v>0</v>
      </c>
      <c r="S6" s="3">
        <f t="shared" si="0"/>
        <v>0</v>
      </c>
      <c r="T6" s="3">
        <f t="shared" si="0"/>
        <v>0</v>
      </c>
      <c r="U6" s="3">
        <f t="shared" si="0"/>
        <v>11.764705882352942</v>
      </c>
      <c r="V6" s="3">
        <f t="shared" si="0"/>
        <v>0</v>
      </c>
      <c r="W6" s="3">
        <f t="shared" si="0"/>
        <v>0</v>
      </c>
      <c r="X6" s="3">
        <f t="shared" si="0"/>
        <v>5.882352941176471</v>
      </c>
      <c r="Y6" s="3">
        <f t="shared" si="0"/>
        <v>0</v>
      </c>
      <c r="Z6" s="3">
        <f t="shared" si="0"/>
        <v>0</v>
      </c>
      <c r="AD6" s="3" t="s">
        <v>141</v>
      </c>
      <c r="AE6" s="3">
        <v>11.764705882352942</v>
      </c>
      <c r="AF6" s="3">
        <v>5.882352941176471</v>
      </c>
      <c r="AG6" s="3">
        <v>0</v>
      </c>
      <c r="AH6" s="3">
        <v>11.764705882352942</v>
      </c>
      <c r="AI6" s="3">
        <v>29.411764705882351</v>
      </c>
      <c r="AJ6" s="3">
        <v>52.941176470588232</v>
      </c>
      <c r="AR6" s="2" t="s">
        <v>137</v>
      </c>
      <c r="AS6" s="20">
        <v>-5.882352941176471</v>
      </c>
      <c r="AT6" s="20">
        <v>-5.882352941176471</v>
      </c>
      <c r="AU6" s="20">
        <v>0</v>
      </c>
      <c r="AV6" s="20">
        <v>5.882352941176471</v>
      </c>
      <c r="AW6" s="20">
        <v>47.058823529411768</v>
      </c>
      <c r="AX6" s="20">
        <v>35.294117647058826</v>
      </c>
      <c r="BV6" s="2" t="s">
        <v>140</v>
      </c>
      <c r="BW6" s="20">
        <v>-64.705882352941174</v>
      </c>
      <c r="BX6" s="20">
        <v>-17.647058823529413</v>
      </c>
      <c r="BY6" s="20">
        <v>0</v>
      </c>
      <c r="BZ6" s="20">
        <v>0</v>
      </c>
      <c r="CA6" s="20">
        <v>11.764705882352942</v>
      </c>
      <c r="CB6" s="20">
        <v>5.882352941176471</v>
      </c>
    </row>
    <row r="7" spans="2:80" x14ac:dyDescent="0.25">
      <c r="B7">
        <v>3</v>
      </c>
      <c r="C7">
        <v>2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4</v>
      </c>
      <c r="O7" t="s">
        <v>94</v>
      </c>
      <c r="P7" s="3">
        <v>4</v>
      </c>
      <c r="Q7" s="3">
        <f t="shared" si="1"/>
        <v>47.058823529411768</v>
      </c>
      <c r="R7" s="3">
        <f t="shared" si="0"/>
        <v>0</v>
      </c>
      <c r="S7" s="3">
        <f t="shared" si="0"/>
        <v>17.647058823529413</v>
      </c>
      <c r="T7" s="3">
        <f t="shared" si="0"/>
        <v>11.764705882352942</v>
      </c>
      <c r="U7" s="3">
        <f t="shared" si="0"/>
        <v>29.411764705882351</v>
      </c>
      <c r="V7" s="3">
        <f t="shared" si="0"/>
        <v>11.764705882352942</v>
      </c>
      <c r="W7" s="3">
        <f t="shared" si="0"/>
        <v>23.529411764705884</v>
      </c>
      <c r="X7" s="3">
        <f t="shared" si="0"/>
        <v>0</v>
      </c>
      <c r="Y7" s="3">
        <f t="shared" si="0"/>
        <v>11.764705882352942</v>
      </c>
      <c r="Z7" s="3">
        <f t="shared" si="0"/>
        <v>5.882352941176471</v>
      </c>
      <c r="AD7" s="3" t="s">
        <v>142</v>
      </c>
      <c r="AE7" s="3">
        <v>0</v>
      </c>
      <c r="AF7" s="3">
        <v>64.705882352941174</v>
      </c>
      <c r="AG7" s="3">
        <v>23.529411764705884</v>
      </c>
      <c r="AH7" s="3">
        <v>0</v>
      </c>
      <c r="AI7" s="3">
        <v>11.764705882352942</v>
      </c>
      <c r="AJ7" s="3">
        <v>0</v>
      </c>
      <c r="AR7" s="2" t="s">
        <v>138</v>
      </c>
      <c r="AS7" s="20">
        <v>0</v>
      </c>
      <c r="AT7" s="20">
        <v>-23.529411764705884</v>
      </c>
      <c r="AU7" s="20">
        <v>-76.470588235294116</v>
      </c>
      <c r="AV7" s="20">
        <v>0</v>
      </c>
      <c r="AW7" s="20">
        <v>0</v>
      </c>
      <c r="AX7" s="20">
        <v>0</v>
      </c>
      <c r="BV7" s="2" t="s">
        <v>141</v>
      </c>
      <c r="BW7" s="20">
        <v>-5.882352941176471</v>
      </c>
      <c r="BX7" s="20">
        <v>0</v>
      </c>
      <c r="BY7" s="20">
        <v>-5.882352941176471</v>
      </c>
      <c r="BZ7" s="20">
        <v>5.882352941176471</v>
      </c>
      <c r="CA7" s="20">
        <v>29.411764705882351</v>
      </c>
      <c r="CB7" s="20">
        <v>52.941176470588232</v>
      </c>
    </row>
    <row r="8" spans="2:80" x14ac:dyDescent="0.25">
      <c r="B8">
        <v>4</v>
      </c>
      <c r="C8">
        <v>1</v>
      </c>
      <c r="D8">
        <v>5</v>
      </c>
      <c r="E8">
        <v>2</v>
      </c>
      <c r="F8">
        <v>4</v>
      </c>
      <c r="G8">
        <v>1</v>
      </c>
      <c r="H8">
        <v>4</v>
      </c>
      <c r="I8">
        <v>1</v>
      </c>
      <c r="J8">
        <v>5</v>
      </c>
      <c r="K8">
        <v>1</v>
      </c>
      <c r="O8" t="s">
        <v>96</v>
      </c>
      <c r="P8" s="3">
        <v>5</v>
      </c>
      <c r="Q8" s="3">
        <f t="shared" si="1"/>
        <v>35.294117647058826</v>
      </c>
      <c r="R8" s="3">
        <f t="shared" si="0"/>
        <v>0</v>
      </c>
      <c r="S8" s="3">
        <f t="shared" si="0"/>
        <v>82.352941176470594</v>
      </c>
      <c r="T8" s="3">
        <f t="shared" si="0"/>
        <v>5.882352941176471</v>
      </c>
      <c r="U8" s="3">
        <f t="shared" si="0"/>
        <v>52.941176470588232</v>
      </c>
      <c r="V8" s="3">
        <f t="shared" si="0"/>
        <v>0</v>
      </c>
      <c r="W8" s="3">
        <f t="shared" si="0"/>
        <v>76.470588235294116</v>
      </c>
      <c r="X8" s="3">
        <f t="shared" si="0"/>
        <v>0</v>
      </c>
      <c r="Y8" s="3">
        <f t="shared" si="0"/>
        <v>88.235294117647058</v>
      </c>
      <c r="Z8" s="3">
        <f t="shared" si="0"/>
        <v>0</v>
      </c>
      <c r="AD8" s="3" t="s">
        <v>143</v>
      </c>
      <c r="AE8" s="3">
        <v>0</v>
      </c>
      <c r="AF8" s="3">
        <v>0</v>
      </c>
      <c r="AG8" s="3">
        <v>0</v>
      </c>
      <c r="AH8" s="3">
        <v>0</v>
      </c>
      <c r="AI8" s="3">
        <v>23.529411764705884</v>
      </c>
      <c r="AJ8" s="3">
        <v>76.470588235294116</v>
      </c>
      <c r="AR8" s="2" t="s">
        <v>139</v>
      </c>
      <c r="AS8" s="20">
        <v>0</v>
      </c>
      <c r="AT8" s="20">
        <v>0</v>
      </c>
      <c r="AU8" s="20">
        <v>0</v>
      </c>
      <c r="AV8" s="20">
        <v>0</v>
      </c>
      <c r="AW8" s="20">
        <v>17.647058823529413</v>
      </c>
      <c r="AX8" s="20">
        <v>82.352941176470594</v>
      </c>
      <c r="BV8" s="2" t="s">
        <v>142</v>
      </c>
      <c r="BW8" s="20">
        <v>-64.705882352941174</v>
      </c>
      <c r="BX8" s="20">
        <v>-23.529411764705884</v>
      </c>
      <c r="BY8" s="20">
        <v>0</v>
      </c>
      <c r="BZ8" s="20">
        <v>0</v>
      </c>
      <c r="CA8" s="20">
        <v>11.764705882352942</v>
      </c>
      <c r="CB8" s="20">
        <v>0</v>
      </c>
    </row>
    <row r="9" spans="2:80" x14ac:dyDescent="0.25">
      <c r="B9">
        <v>2</v>
      </c>
      <c r="C9">
        <v>1</v>
      </c>
      <c r="D9">
        <v>5</v>
      </c>
      <c r="E9">
        <v>1</v>
      </c>
      <c r="F9">
        <v>5</v>
      </c>
      <c r="G9">
        <v>1</v>
      </c>
      <c r="H9">
        <v>5</v>
      </c>
      <c r="I9">
        <v>1</v>
      </c>
      <c r="J9">
        <v>5</v>
      </c>
      <c r="K9">
        <v>1</v>
      </c>
      <c r="AD9" s="3" t="s">
        <v>144</v>
      </c>
      <c r="AE9" s="3">
        <v>5.882352941176471</v>
      </c>
      <c r="AF9" s="3">
        <v>70.588235294117652</v>
      </c>
      <c r="AG9" s="3">
        <v>23.529411764705884</v>
      </c>
      <c r="AH9" s="3">
        <v>5.882352941176471</v>
      </c>
      <c r="AI9" s="3">
        <v>0</v>
      </c>
      <c r="AJ9" s="3">
        <v>0</v>
      </c>
      <c r="AR9" s="2" t="s">
        <v>140</v>
      </c>
      <c r="AS9" s="20">
        <v>0</v>
      </c>
      <c r="AT9" s="20">
        <v>-17.647058823529413</v>
      </c>
      <c r="AU9" s="20">
        <v>-64.705882352941174</v>
      </c>
      <c r="AV9" s="20">
        <v>0</v>
      </c>
      <c r="AW9" s="20">
        <v>11.764705882352942</v>
      </c>
      <c r="AX9" s="20">
        <v>5.882352941176471</v>
      </c>
      <c r="BV9" s="2" t="s">
        <v>143</v>
      </c>
      <c r="BW9" s="20">
        <v>0</v>
      </c>
      <c r="BX9" s="20">
        <v>0</v>
      </c>
      <c r="BY9" s="20">
        <v>0</v>
      </c>
      <c r="BZ9" s="20">
        <v>0</v>
      </c>
      <c r="CA9" s="20">
        <v>23.529411764705884</v>
      </c>
      <c r="CB9" s="20">
        <v>76.470588235294116</v>
      </c>
    </row>
    <row r="10" spans="2:80" x14ac:dyDescent="0.25">
      <c r="B10">
        <v>5</v>
      </c>
      <c r="C10">
        <v>1</v>
      </c>
      <c r="D10">
        <v>5</v>
      </c>
      <c r="E10">
        <v>1</v>
      </c>
      <c r="F10">
        <v>5</v>
      </c>
      <c r="G10">
        <v>1</v>
      </c>
      <c r="H10">
        <v>5</v>
      </c>
      <c r="I10">
        <v>1</v>
      </c>
      <c r="J10">
        <v>5</v>
      </c>
      <c r="K10">
        <v>1</v>
      </c>
      <c r="AD10" s="3" t="s">
        <v>145</v>
      </c>
      <c r="AE10" s="3">
        <v>0</v>
      </c>
      <c r="AF10" s="3">
        <v>0</v>
      </c>
      <c r="AG10" s="3">
        <v>0</v>
      </c>
      <c r="AH10" s="3">
        <v>0</v>
      </c>
      <c r="AI10" s="3">
        <v>11.764705882352942</v>
      </c>
      <c r="AJ10" s="3">
        <v>88.235294117647058</v>
      </c>
      <c r="AR10" s="2" t="s">
        <v>141</v>
      </c>
      <c r="AS10" s="20">
        <v>-5.882352941176471</v>
      </c>
      <c r="AT10" s="20">
        <v>0</v>
      </c>
      <c r="AU10" s="20">
        <v>-5.882352941176471</v>
      </c>
      <c r="AV10" s="20">
        <v>5.882352941176471</v>
      </c>
      <c r="AW10" s="20">
        <v>29.411764705882351</v>
      </c>
      <c r="AX10" s="20">
        <v>52.941176470588232</v>
      </c>
      <c r="BV10" s="2" t="s">
        <v>144</v>
      </c>
      <c r="BW10" s="20">
        <v>-70.588235294117652</v>
      </c>
      <c r="BX10" s="20">
        <v>-23.529411764705884</v>
      </c>
      <c r="BY10" s="20">
        <v>-2.9411764705882355</v>
      </c>
      <c r="BZ10" s="20">
        <v>2.9411764705882355</v>
      </c>
      <c r="CA10" s="20">
        <v>0</v>
      </c>
      <c r="CB10" s="20">
        <v>0</v>
      </c>
    </row>
    <row r="11" spans="2:80" x14ac:dyDescent="0.25">
      <c r="B11">
        <v>4</v>
      </c>
      <c r="C11">
        <v>1</v>
      </c>
      <c r="D11">
        <v>5</v>
      </c>
      <c r="E11">
        <v>1</v>
      </c>
      <c r="F11">
        <v>5</v>
      </c>
      <c r="G11">
        <v>1</v>
      </c>
      <c r="H11">
        <v>5</v>
      </c>
      <c r="I11">
        <v>1</v>
      </c>
      <c r="J11">
        <v>5</v>
      </c>
      <c r="K11">
        <v>1</v>
      </c>
      <c r="AD11" s="3" t="s">
        <v>146</v>
      </c>
      <c r="AE11" s="3">
        <v>0</v>
      </c>
      <c r="AF11" s="3">
        <v>76.470588235294116</v>
      </c>
      <c r="AG11" s="3">
        <v>17.647058823529413</v>
      </c>
      <c r="AH11" s="3">
        <v>0</v>
      </c>
      <c r="AI11" s="3">
        <v>5.882352941176471</v>
      </c>
      <c r="AJ11" s="3">
        <v>0</v>
      </c>
      <c r="AR11" s="2" t="s">
        <v>142</v>
      </c>
      <c r="AS11" s="20">
        <v>0</v>
      </c>
      <c r="AT11" s="20">
        <v>-23.529411764705884</v>
      </c>
      <c r="AU11" s="20">
        <v>-64.705882352941174</v>
      </c>
      <c r="AV11" s="20">
        <v>0</v>
      </c>
      <c r="AW11" s="20">
        <v>11.764705882352942</v>
      </c>
      <c r="AX11" s="20">
        <v>0</v>
      </c>
      <c r="BV11" s="2" t="s">
        <v>145</v>
      </c>
      <c r="BW11" s="20">
        <v>0</v>
      </c>
      <c r="BX11" s="20">
        <v>0</v>
      </c>
      <c r="BY11" s="20">
        <v>0</v>
      </c>
      <c r="BZ11" s="20">
        <v>0</v>
      </c>
      <c r="CA11" s="20">
        <v>11.764705882352942</v>
      </c>
      <c r="CB11" s="20">
        <v>88.235294117647058</v>
      </c>
    </row>
    <row r="12" spans="2:80" x14ac:dyDescent="0.25">
      <c r="B12">
        <v>5</v>
      </c>
      <c r="C12">
        <v>1</v>
      </c>
      <c r="D12">
        <v>4</v>
      </c>
      <c r="E12">
        <v>4</v>
      </c>
      <c r="F12">
        <v>1</v>
      </c>
      <c r="G12">
        <v>1</v>
      </c>
      <c r="H12">
        <v>5</v>
      </c>
      <c r="I12">
        <v>2</v>
      </c>
      <c r="J12">
        <v>5</v>
      </c>
      <c r="K12">
        <v>1</v>
      </c>
      <c r="AR12" s="2" t="s">
        <v>143</v>
      </c>
      <c r="AS12" s="20">
        <v>0</v>
      </c>
      <c r="AT12" s="20">
        <v>0</v>
      </c>
      <c r="AU12" s="20">
        <v>0</v>
      </c>
      <c r="AV12" s="20">
        <v>0</v>
      </c>
      <c r="AW12" s="20">
        <v>23.529411764705884</v>
      </c>
      <c r="AX12" s="20">
        <v>76.470588235294116</v>
      </c>
      <c r="BV12" s="2" t="s">
        <v>146</v>
      </c>
      <c r="BW12" s="20">
        <v>-76.470588235294116</v>
      </c>
      <c r="BX12" s="20">
        <v>-17.647058823529413</v>
      </c>
      <c r="BY12" s="20">
        <v>0</v>
      </c>
      <c r="BZ12" s="20">
        <v>0</v>
      </c>
      <c r="CA12" s="20">
        <v>5.882352941176471</v>
      </c>
      <c r="CB12" s="20">
        <v>0</v>
      </c>
    </row>
    <row r="13" spans="2:80" x14ac:dyDescent="0.25">
      <c r="B13">
        <v>4</v>
      </c>
      <c r="C13">
        <v>2</v>
      </c>
      <c r="D13">
        <v>5</v>
      </c>
      <c r="E13">
        <v>2</v>
      </c>
      <c r="F13">
        <v>4</v>
      </c>
      <c r="G13">
        <v>2</v>
      </c>
      <c r="H13">
        <v>5</v>
      </c>
      <c r="I13">
        <v>1</v>
      </c>
      <c r="J13">
        <v>5</v>
      </c>
      <c r="K13">
        <v>2</v>
      </c>
      <c r="O13" t="s">
        <v>95</v>
      </c>
      <c r="Q13" s="3">
        <v>0</v>
      </c>
      <c r="R13" s="3">
        <v>76.470588235294116</v>
      </c>
      <c r="S13" s="3">
        <v>0</v>
      </c>
      <c r="T13" s="3">
        <v>64.705882352941174</v>
      </c>
      <c r="U13" s="3">
        <v>5.882352941176471</v>
      </c>
      <c r="V13" s="3">
        <v>64.705882352941174</v>
      </c>
      <c r="W13" s="3">
        <v>0</v>
      </c>
      <c r="X13" s="3">
        <v>70.588235294117652</v>
      </c>
      <c r="Y13" s="3">
        <v>0</v>
      </c>
      <c r="Z13" s="3">
        <v>76.470588235294116</v>
      </c>
      <c r="AD13" s="7"/>
      <c r="AE13" s="7" t="s">
        <v>104</v>
      </c>
      <c r="AF13" s="7" t="s">
        <v>95</v>
      </c>
      <c r="AG13" s="7" t="s">
        <v>102</v>
      </c>
      <c r="AH13" s="7" t="s">
        <v>104</v>
      </c>
      <c r="AI13" s="7" t="s">
        <v>94</v>
      </c>
      <c r="AJ13" s="7" t="s">
        <v>96</v>
      </c>
      <c r="AR13" s="2" t="s">
        <v>144</v>
      </c>
      <c r="AS13" s="20">
        <v>-2.9411764705882355</v>
      </c>
      <c r="AT13" s="20">
        <v>-23.529411764705884</v>
      </c>
      <c r="AU13" s="20">
        <v>-70.588235294117652</v>
      </c>
      <c r="AV13" s="20">
        <v>2.9411764705882355</v>
      </c>
      <c r="AW13" s="20">
        <v>0</v>
      </c>
      <c r="AX13" s="20">
        <v>0</v>
      </c>
    </row>
    <row r="14" spans="2:80" x14ac:dyDescent="0.25">
      <c r="B14">
        <v>3</v>
      </c>
      <c r="C14">
        <v>2</v>
      </c>
      <c r="D14">
        <v>4</v>
      </c>
      <c r="E14">
        <v>4</v>
      </c>
      <c r="F14">
        <v>3</v>
      </c>
      <c r="G14">
        <v>2</v>
      </c>
      <c r="H14">
        <v>4</v>
      </c>
      <c r="I14">
        <v>2</v>
      </c>
      <c r="J14">
        <v>4</v>
      </c>
      <c r="K14">
        <v>2</v>
      </c>
      <c r="O14" t="s">
        <v>102</v>
      </c>
      <c r="Q14" s="3">
        <v>5.882352941176471</v>
      </c>
      <c r="R14" s="3">
        <v>23.529411764705884</v>
      </c>
      <c r="S14" s="3">
        <v>0</v>
      </c>
      <c r="T14" s="3">
        <v>17.647058823529413</v>
      </c>
      <c r="U14" s="3">
        <v>0</v>
      </c>
      <c r="V14" s="3">
        <v>23.529411764705884</v>
      </c>
      <c r="W14" s="3">
        <v>0</v>
      </c>
      <c r="X14" s="3">
        <v>23.529411764705884</v>
      </c>
      <c r="Y14" s="3">
        <v>0</v>
      </c>
      <c r="Z14" s="3">
        <v>17.647058823529413</v>
      </c>
      <c r="AD14" s="7" t="s">
        <v>137</v>
      </c>
      <c r="AE14" s="7">
        <f>AE2*-1/2</f>
        <v>-5.882352941176471</v>
      </c>
      <c r="AF14" s="7">
        <f>AF2*-1</f>
        <v>0</v>
      </c>
      <c r="AG14" s="7">
        <f>AG2*-1</f>
        <v>-5.882352941176471</v>
      </c>
      <c r="AH14" s="7">
        <f>AH2/2</f>
        <v>5.882352941176471</v>
      </c>
      <c r="AI14" s="7">
        <v>47.058823529411768</v>
      </c>
      <c r="AJ14" s="7">
        <v>35.294117647058826</v>
      </c>
      <c r="AR14" s="2" t="s">
        <v>145</v>
      </c>
      <c r="AS14" s="20">
        <v>0</v>
      </c>
      <c r="AT14" s="20">
        <v>0</v>
      </c>
      <c r="AU14" s="20">
        <v>0</v>
      </c>
      <c r="AV14" s="20">
        <v>0</v>
      </c>
      <c r="AW14" s="20">
        <v>11.764705882352942</v>
      </c>
      <c r="AX14" s="20">
        <v>88.235294117647058</v>
      </c>
    </row>
    <row r="15" spans="2:80" x14ac:dyDescent="0.25">
      <c r="B15">
        <v>4</v>
      </c>
      <c r="C15">
        <v>1</v>
      </c>
      <c r="D15">
        <v>5</v>
      </c>
      <c r="E15">
        <v>1</v>
      </c>
      <c r="F15">
        <v>5</v>
      </c>
      <c r="G15">
        <v>1</v>
      </c>
      <c r="H15">
        <v>5</v>
      </c>
      <c r="I15">
        <v>1</v>
      </c>
      <c r="J15">
        <v>5</v>
      </c>
      <c r="K15">
        <v>1</v>
      </c>
      <c r="O15" t="s">
        <v>104</v>
      </c>
      <c r="Q15" s="3">
        <v>11.764705882352942</v>
      </c>
      <c r="R15" s="3">
        <v>0</v>
      </c>
      <c r="S15" s="3">
        <v>0</v>
      </c>
      <c r="T15" s="3">
        <v>0</v>
      </c>
      <c r="U15" s="3">
        <v>11.764705882352942</v>
      </c>
      <c r="V15" s="3">
        <v>0</v>
      </c>
      <c r="W15" s="3">
        <v>0</v>
      </c>
      <c r="X15" s="3">
        <v>5.882352941176471</v>
      </c>
      <c r="Y15" s="3">
        <v>0</v>
      </c>
      <c r="Z15" s="3">
        <v>0</v>
      </c>
      <c r="AD15" s="7" t="s">
        <v>138</v>
      </c>
      <c r="AE15" s="7">
        <f t="shared" ref="AE15:AE23" si="2">AE3*-1/2</f>
        <v>0</v>
      </c>
      <c r="AF15" s="7">
        <f t="shared" ref="AF15:AG23" si="3">AF3*-1</f>
        <v>-76.470588235294116</v>
      </c>
      <c r="AG15" s="7">
        <f t="shared" si="3"/>
        <v>-23.529411764705884</v>
      </c>
      <c r="AH15" s="7">
        <f t="shared" ref="AH15:AH23" si="4">AH3/2</f>
        <v>0</v>
      </c>
      <c r="AI15" s="7">
        <v>0</v>
      </c>
      <c r="AJ15" s="7">
        <v>0</v>
      </c>
      <c r="AR15" s="2" t="s">
        <v>146</v>
      </c>
      <c r="AS15" s="20">
        <v>0</v>
      </c>
      <c r="AT15" s="20">
        <v>-17.647058823529413</v>
      </c>
      <c r="AU15" s="20">
        <v>-76.470588235294116</v>
      </c>
      <c r="AV15" s="20">
        <v>0</v>
      </c>
      <c r="AW15" s="20">
        <v>5.882352941176471</v>
      </c>
      <c r="AX15" s="20">
        <v>0</v>
      </c>
    </row>
    <row r="16" spans="2:80" x14ac:dyDescent="0.25">
      <c r="B16">
        <v>5</v>
      </c>
      <c r="C16">
        <v>1</v>
      </c>
      <c r="D16">
        <v>5</v>
      </c>
      <c r="E16">
        <v>1</v>
      </c>
      <c r="F16">
        <v>5</v>
      </c>
      <c r="G16">
        <v>1</v>
      </c>
      <c r="H16">
        <v>5</v>
      </c>
      <c r="I16">
        <v>1</v>
      </c>
      <c r="J16">
        <v>5</v>
      </c>
      <c r="K16">
        <v>1</v>
      </c>
      <c r="O16" t="s">
        <v>94</v>
      </c>
      <c r="Q16" s="3">
        <v>47.058823529411768</v>
      </c>
      <c r="R16" s="3">
        <v>0</v>
      </c>
      <c r="S16" s="3">
        <v>17.647058823529413</v>
      </c>
      <c r="T16" s="3">
        <v>11.764705882352942</v>
      </c>
      <c r="U16" s="3">
        <v>29.411764705882351</v>
      </c>
      <c r="V16" s="3">
        <v>11.764705882352942</v>
      </c>
      <c r="W16" s="3">
        <v>23.529411764705884</v>
      </c>
      <c r="X16" s="3">
        <v>0</v>
      </c>
      <c r="Y16" s="3">
        <v>11.764705882352942</v>
      </c>
      <c r="Z16" s="3">
        <v>5.882352941176471</v>
      </c>
      <c r="AD16" s="7" t="s">
        <v>139</v>
      </c>
      <c r="AE16" s="7">
        <f t="shared" si="2"/>
        <v>0</v>
      </c>
      <c r="AF16" s="7">
        <f t="shared" si="3"/>
        <v>0</v>
      </c>
      <c r="AG16" s="7">
        <f t="shared" si="3"/>
        <v>0</v>
      </c>
      <c r="AH16" s="7">
        <f t="shared" si="4"/>
        <v>0</v>
      </c>
      <c r="AI16" s="7">
        <v>17.647058823529413</v>
      </c>
      <c r="AJ16" s="7">
        <v>82.352941176470594</v>
      </c>
    </row>
    <row r="17" spans="2:38" x14ac:dyDescent="0.25">
      <c r="B17">
        <v>5</v>
      </c>
      <c r="C17">
        <v>1</v>
      </c>
      <c r="D17">
        <v>5</v>
      </c>
      <c r="E17">
        <v>1</v>
      </c>
      <c r="F17">
        <v>4</v>
      </c>
      <c r="G17">
        <v>4</v>
      </c>
      <c r="H17">
        <v>5</v>
      </c>
      <c r="I17">
        <v>1</v>
      </c>
      <c r="J17">
        <v>5</v>
      </c>
      <c r="K17">
        <v>1</v>
      </c>
      <c r="O17" t="s">
        <v>96</v>
      </c>
      <c r="Q17" s="3">
        <v>35.294117647058826</v>
      </c>
      <c r="R17" s="3">
        <v>0</v>
      </c>
      <c r="S17" s="3">
        <v>82.352941176470594</v>
      </c>
      <c r="T17" s="3">
        <v>5.882352941176471</v>
      </c>
      <c r="U17" s="3">
        <v>52.941176470588232</v>
      </c>
      <c r="V17" s="3">
        <v>0</v>
      </c>
      <c r="W17" s="3">
        <v>76.470588235294116</v>
      </c>
      <c r="X17" s="3">
        <v>0</v>
      </c>
      <c r="Y17" s="3">
        <v>88.235294117647058</v>
      </c>
      <c r="Z17" s="3">
        <v>0</v>
      </c>
      <c r="AD17" s="7" t="s">
        <v>140</v>
      </c>
      <c r="AE17" s="7">
        <f t="shared" si="2"/>
        <v>0</v>
      </c>
      <c r="AF17" s="7">
        <f t="shared" si="3"/>
        <v>-64.705882352941174</v>
      </c>
      <c r="AG17" s="7">
        <f t="shared" si="3"/>
        <v>-17.647058823529413</v>
      </c>
      <c r="AH17" s="7">
        <f t="shared" si="4"/>
        <v>0</v>
      </c>
      <c r="AI17" s="7">
        <v>11.764705882352942</v>
      </c>
      <c r="AJ17" s="7">
        <v>5.882352941176471</v>
      </c>
    </row>
    <row r="18" spans="2:38" x14ac:dyDescent="0.25">
      <c r="B18">
        <v>4</v>
      </c>
      <c r="C18">
        <v>2</v>
      </c>
      <c r="D18">
        <v>5</v>
      </c>
      <c r="E18">
        <v>1</v>
      </c>
      <c r="F18">
        <v>4</v>
      </c>
      <c r="G18">
        <v>4</v>
      </c>
      <c r="H18">
        <v>4</v>
      </c>
      <c r="I18">
        <v>1</v>
      </c>
      <c r="J18">
        <v>5</v>
      </c>
      <c r="K18">
        <v>1</v>
      </c>
      <c r="AD18" s="7" t="s">
        <v>141</v>
      </c>
      <c r="AE18" s="7">
        <f t="shared" si="2"/>
        <v>-5.882352941176471</v>
      </c>
      <c r="AF18" s="7">
        <f t="shared" si="3"/>
        <v>-5.882352941176471</v>
      </c>
      <c r="AG18" s="7">
        <f t="shared" si="3"/>
        <v>0</v>
      </c>
      <c r="AH18" s="7">
        <f t="shared" si="4"/>
        <v>5.882352941176471</v>
      </c>
      <c r="AI18" s="7">
        <v>29.411764705882351</v>
      </c>
      <c r="AJ18" s="7">
        <v>52.941176470588232</v>
      </c>
    </row>
    <row r="19" spans="2:38" x14ac:dyDescent="0.25">
      <c r="B19">
        <v>4</v>
      </c>
      <c r="C19">
        <v>1</v>
      </c>
      <c r="D19">
        <v>5</v>
      </c>
      <c r="E19">
        <v>1</v>
      </c>
      <c r="F19">
        <v>5</v>
      </c>
      <c r="G19">
        <v>1</v>
      </c>
      <c r="H19">
        <v>4</v>
      </c>
      <c r="I19">
        <v>2</v>
      </c>
      <c r="J19">
        <v>5</v>
      </c>
      <c r="K19">
        <v>1</v>
      </c>
      <c r="AD19" s="7" t="s">
        <v>142</v>
      </c>
      <c r="AE19" s="7">
        <f t="shared" si="2"/>
        <v>0</v>
      </c>
      <c r="AF19" s="7">
        <f t="shared" si="3"/>
        <v>-64.705882352941174</v>
      </c>
      <c r="AG19" s="7">
        <f t="shared" si="3"/>
        <v>-23.529411764705884</v>
      </c>
      <c r="AH19" s="7">
        <f t="shared" si="4"/>
        <v>0</v>
      </c>
      <c r="AI19" s="7">
        <v>11.764705882352942</v>
      </c>
      <c r="AJ19" s="7">
        <v>0</v>
      </c>
    </row>
    <row r="20" spans="2:38" x14ac:dyDescent="0.25">
      <c r="AD20" s="7" t="s">
        <v>143</v>
      </c>
      <c r="AE20" s="7">
        <f t="shared" si="2"/>
        <v>0</v>
      </c>
      <c r="AF20" s="7">
        <f t="shared" si="3"/>
        <v>0</v>
      </c>
      <c r="AG20" s="7">
        <f t="shared" si="3"/>
        <v>0</v>
      </c>
      <c r="AH20" s="7">
        <f t="shared" si="4"/>
        <v>0</v>
      </c>
      <c r="AI20" s="7">
        <v>23.529411764705884</v>
      </c>
      <c r="AJ20" s="7">
        <v>76.470588235294116</v>
      </c>
    </row>
    <row r="21" spans="2:38" x14ac:dyDescent="0.25">
      <c r="Z21" s="8"/>
      <c r="AD21" s="7" t="s">
        <v>144</v>
      </c>
      <c r="AE21" s="7">
        <f t="shared" si="2"/>
        <v>-2.9411764705882355</v>
      </c>
      <c r="AF21" s="7">
        <f t="shared" si="3"/>
        <v>-70.588235294117652</v>
      </c>
      <c r="AG21" s="7">
        <f t="shared" si="3"/>
        <v>-23.529411764705884</v>
      </c>
      <c r="AH21" s="7">
        <f t="shared" si="4"/>
        <v>2.9411764705882355</v>
      </c>
      <c r="AI21" s="7">
        <v>0</v>
      </c>
      <c r="AJ21" s="7">
        <v>0</v>
      </c>
    </row>
    <row r="22" spans="2:38" x14ac:dyDescent="0.25">
      <c r="AD22" s="7" t="s">
        <v>145</v>
      </c>
      <c r="AE22" s="7">
        <f t="shared" si="2"/>
        <v>0</v>
      </c>
      <c r="AF22" s="7">
        <f t="shared" si="3"/>
        <v>0</v>
      </c>
      <c r="AG22" s="7">
        <f t="shared" si="3"/>
        <v>0</v>
      </c>
      <c r="AH22" s="7">
        <f t="shared" si="4"/>
        <v>0</v>
      </c>
      <c r="AI22" s="7">
        <v>11.764705882352942</v>
      </c>
      <c r="AJ22" s="7">
        <v>88.235294117647058</v>
      </c>
    </row>
    <row r="23" spans="2:38" x14ac:dyDescent="0.25">
      <c r="AD23" s="7" t="s">
        <v>146</v>
      </c>
      <c r="AE23" s="7">
        <f t="shared" si="2"/>
        <v>0</v>
      </c>
      <c r="AF23" s="7">
        <f t="shared" si="3"/>
        <v>-76.470588235294116</v>
      </c>
      <c r="AG23" s="7">
        <f t="shared" si="3"/>
        <v>-17.647058823529413</v>
      </c>
      <c r="AH23" s="7">
        <f t="shared" si="4"/>
        <v>0</v>
      </c>
      <c r="AI23" s="7">
        <v>5.882352941176471</v>
      </c>
      <c r="AJ23" s="7">
        <v>0</v>
      </c>
    </row>
    <row r="28" spans="2:38" x14ac:dyDescent="0.25">
      <c r="AG28" s="10">
        <v>12</v>
      </c>
      <c r="AH28" s="10"/>
      <c r="AI28" s="10">
        <v>5.8823529411764701</v>
      </c>
      <c r="AJ28" s="10">
        <v>5.882352941176471</v>
      </c>
      <c r="AK28" s="10">
        <v>47.058823529411768</v>
      </c>
      <c r="AL28" s="10">
        <v>35.294117647058826</v>
      </c>
    </row>
    <row r="29" spans="2:38" x14ac:dyDescent="0.25">
      <c r="AG29" s="10"/>
      <c r="AH29" s="10">
        <v>76.470588235294102</v>
      </c>
      <c r="AI29" s="10">
        <v>23.529411764705898</v>
      </c>
      <c r="AJ29" s="10"/>
      <c r="AK29" s="10"/>
      <c r="AL29" s="10"/>
    </row>
    <row r="30" spans="2:38" x14ac:dyDescent="0.25">
      <c r="Y30" s="9"/>
      <c r="AG30" s="10"/>
      <c r="AH30" s="10"/>
      <c r="AI30" s="10"/>
      <c r="AJ30" s="10"/>
      <c r="AK30" s="10">
        <v>17.647058823529413</v>
      </c>
      <c r="AL30" s="10">
        <v>82.352941176470594</v>
      </c>
    </row>
    <row r="31" spans="2:38" x14ac:dyDescent="0.25">
      <c r="AG31" s="10"/>
      <c r="AH31" s="10">
        <v>64.705882352941202</v>
      </c>
      <c r="AI31" s="10">
        <v>17.647058823529399</v>
      </c>
      <c r="AJ31" s="10"/>
      <c r="AK31" s="10">
        <v>11.764705882352942</v>
      </c>
      <c r="AL31" s="10">
        <v>5.882352941176471</v>
      </c>
    </row>
    <row r="32" spans="2:38" x14ac:dyDescent="0.25">
      <c r="AG32" s="10">
        <v>12</v>
      </c>
      <c r="AH32" s="10">
        <v>5.8823529411764701</v>
      </c>
      <c r="AI32" s="10"/>
      <c r="AJ32" s="10">
        <v>5.882352941176471</v>
      </c>
      <c r="AK32" s="10">
        <v>29.411764705882351</v>
      </c>
      <c r="AL32" s="10">
        <v>52.941176470588232</v>
      </c>
    </row>
    <row r="33" spans="33:38" x14ac:dyDescent="0.25">
      <c r="AG33" s="10"/>
      <c r="AH33" s="10">
        <v>64.705882352941202</v>
      </c>
      <c r="AI33" s="10">
        <v>23.529411764705898</v>
      </c>
      <c r="AJ33" s="10"/>
      <c r="AK33" s="10">
        <v>11.764705882352942</v>
      </c>
      <c r="AL33" s="10"/>
    </row>
    <row r="34" spans="33:38" x14ac:dyDescent="0.25">
      <c r="AG34" s="10"/>
      <c r="AH34" s="10"/>
      <c r="AI34" s="10"/>
      <c r="AJ34" s="10"/>
      <c r="AK34" s="10">
        <v>23.529411764705884</v>
      </c>
      <c r="AL34" s="10">
        <v>76.470588235294116</v>
      </c>
    </row>
    <row r="35" spans="33:38" x14ac:dyDescent="0.25">
      <c r="AG35" s="10">
        <v>6</v>
      </c>
      <c r="AH35" s="10">
        <v>70.588235294117695</v>
      </c>
      <c r="AI35" s="10">
        <v>23.529411764705898</v>
      </c>
      <c r="AJ35" s="10">
        <v>2.9411764705882355</v>
      </c>
      <c r="AK35" s="10"/>
      <c r="AL35" s="10"/>
    </row>
    <row r="36" spans="33:38" x14ac:dyDescent="0.25">
      <c r="AG36" s="10"/>
      <c r="AH36" s="10"/>
      <c r="AI36" s="10"/>
      <c r="AJ36" s="10"/>
      <c r="AK36" s="10">
        <v>11.764705882352942</v>
      </c>
      <c r="AL36" s="10">
        <v>88.235294117647058</v>
      </c>
    </row>
    <row r="37" spans="33:38" x14ac:dyDescent="0.25">
      <c r="AG37" s="10"/>
      <c r="AH37" s="10">
        <v>76.470588235294102</v>
      </c>
      <c r="AI37" s="10">
        <v>17.647058823529399</v>
      </c>
      <c r="AJ37" s="10"/>
      <c r="AK37" s="10">
        <v>5.882352941176471</v>
      </c>
      <c r="AL37" s="10"/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C1A4-9360-4D70-A585-6E201842CAD7}">
  <dimension ref="A1:H65"/>
  <sheetViews>
    <sheetView workbookViewId="0">
      <selection activeCell="C38" sqref="C38"/>
    </sheetView>
  </sheetViews>
  <sheetFormatPr defaultRowHeight="15" x14ac:dyDescent="0.25"/>
  <cols>
    <col min="1" max="1" width="56.7109375" customWidth="1"/>
    <col min="5" max="5" width="10.42578125" customWidth="1"/>
    <col min="6" max="8" width="9.7109375" bestFit="1" customWidth="1"/>
  </cols>
  <sheetData>
    <row r="1" spans="1:8" ht="16.5" thickTop="1" thickBot="1" x14ac:dyDescent="0.3">
      <c r="B1" s="11"/>
      <c r="C1" s="11"/>
      <c r="D1" s="11"/>
      <c r="E1" s="2" t="s">
        <v>157</v>
      </c>
      <c r="F1" s="2"/>
      <c r="G1" s="2"/>
      <c r="H1" s="2"/>
    </row>
    <row r="2" spans="1:8" ht="15.75" thickTop="1" x14ac:dyDescent="0.25">
      <c r="A2" s="17" t="s">
        <v>147</v>
      </c>
      <c r="B2" s="12">
        <v>0.73</v>
      </c>
      <c r="C2" s="12">
        <v>0.65</v>
      </c>
      <c r="D2" s="12">
        <v>0.81</v>
      </c>
      <c r="E2" s="2" t="s">
        <v>158</v>
      </c>
      <c r="F2" s="2" t="str" cm="1">
        <f t="array" ref="F2">_xlfn.IFS(AND(B2&gt;=0.4,B2&lt;=0.6),"moderate",AND(B2&gt;=0.6,B2&lt;=0.8),"good",AND(B2&gt;=0.8,B2&lt;=1),"very good")</f>
        <v>good</v>
      </c>
      <c r="G2" s="2" t="str" cm="1">
        <f t="array" ref="G2">_xlfn.IFS(AND(C2&gt;=0.4,C2&lt;=0.6),"moderate",AND(C2&gt;=0.6,C2&lt;=0.8),"good",AND(C2&gt;=0.8,C2&lt;=1),"very good")</f>
        <v>good</v>
      </c>
      <c r="H2" s="2" t="str" cm="1">
        <f t="array" ref="H2">_xlfn.IFS(AND(D2&gt;=0.4,D2&lt;=0.6),"moderate",AND(D2&gt;=0.6,D2&lt;=0.8),"good",AND(D2&gt;=0.8,D2&lt;=1),"very good")</f>
        <v>very good</v>
      </c>
    </row>
    <row r="3" spans="1:8" x14ac:dyDescent="0.25">
      <c r="A3" s="15" t="s">
        <v>148</v>
      </c>
      <c r="B3" s="13">
        <v>0.7</v>
      </c>
      <c r="C3" s="13">
        <v>0.68</v>
      </c>
      <c r="D3" s="13">
        <v>0.71</v>
      </c>
      <c r="E3" s="2" t="s">
        <v>159</v>
      </c>
      <c r="F3" s="2" t="str" cm="1">
        <f t="array" ref="F3">_xlfn.IFS(AND(B3&gt;=0.4,B3&lt;=0.6),"moderate",AND(B3&gt;=0.6,B3&lt;=0.8),"good",AND(B3&gt;=0.8,B3&lt;=1),"very good")</f>
        <v>good</v>
      </c>
      <c r="G3" s="2" t="str" cm="1">
        <f t="array" ref="G3">_xlfn.IFS(AND(C3&gt;=0.4,C3&lt;=0.6),"moderate",AND(C3&gt;=0.6,C3&lt;=0.8),"good",AND(C3&gt;=0.8,C3&lt;=1),"very good")</f>
        <v>good</v>
      </c>
      <c r="H3" s="2" t="str" cm="1">
        <f t="array" ref="H3">_xlfn.IFS(AND(D3&gt;=0.4,D3&lt;=0.6),"moderate",AND(D3&gt;=0.6,D3&lt;=0.8),"good",AND(D3&gt;=0.8,D3&lt;=1),"very good")</f>
        <v>good</v>
      </c>
    </row>
    <row r="4" spans="1:8" x14ac:dyDescent="0.25">
      <c r="A4" s="15" t="s">
        <v>149</v>
      </c>
      <c r="B4" s="13">
        <v>0.46</v>
      </c>
      <c r="C4" s="13">
        <v>0.55000000000000004</v>
      </c>
      <c r="D4" s="13">
        <v>0.56999999999999995</v>
      </c>
      <c r="E4" s="2" t="s">
        <v>160</v>
      </c>
      <c r="F4" s="2" t="str" cm="1">
        <f t="array" ref="F4">_xlfn.IFS(AND(B4&gt;=0.4,B4&lt;=0.6),"moderate",AND(B4&gt;=0.6,B4&lt;=0.8),"good",AND(B4&gt;=0.8,B4&lt;=1),"very good")</f>
        <v>moderate</v>
      </c>
      <c r="G4" s="2" t="str" cm="1">
        <f t="array" ref="G4">_xlfn.IFS(AND(C4&gt;=0.4,C4&lt;=0.6),"moderate",AND(C4&gt;=0.6,C4&lt;=0.8),"good",AND(C4&gt;=0.8,C4&lt;=1),"very good")</f>
        <v>moderate</v>
      </c>
      <c r="H4" s="2" t="str" cm="1">
        <f t="array" ref="H4">_xlfn.IFS(AND(D4&gt;=0.4,D4&lt;=0.6),"moderate",AND(D4&gt;=0.6,D4&lt;=0.8),"good",AND(D4&gt;=0.8,D4&lt;=1),"very good")</f>
        <v>moderate</v>
      </c>
    </row>
    <row r="5" spans="1:8" x14ac:dyDescent="0.25">
      <c r="A5" s="15" t="s">
        <v>150</v>
      </c>
      <c r="B5" s="13">
        <v>0.69</v>
      </c>
      <c r="C5" s="13">
        <v>0.71</v>
      </c>
      <c r="D5" s="13">
        <v>0.1</v>
      </c>
      <c r="E5" s="2" t="s">
        <v>158</v>
      </c>
      <c r="F5" s="2" t="str" cm="1">
        <f t="array" ref="F5">_xlfn.IFS(AND(B5&gt;=0.4,B5&lt;=0.6),"moderate",AND(B5&gt;=0.6,B5&lt;=0.8),"good",AND(B5&gt;=0.8,B5&lt;=1),"very good")</f>
        <v>good</v>
      </c>
      <c r="G5" s="2" t="str" cm="1">
        <f t="array" ref="G5">_xlfn.IFS(AND(C5&gt;=0.4,C5&lt;=0.6),"moderate",AND(C5&gt;=0.6,C5&lt;=0.8),"good",AND(C5&gt;=0.8,C5&lt;=1),"very good")</f>
        <v>good</v>
      </c>
      <c r="H5" s="2" t="str" cm="1">
        <f t="array" ref="H5">_xlfn.IFS(AND(D5&gt;=0.4,D5&lt;=0.6),"moderate",AND(D5&gt;=0.6,D5&lt;=0.8),"good",AND(D5&gt;=0.8,D5&lt;=1),"very good",AND(D5&gt;=0,D5&lt;=0.2),"poor")</f>
        <v>poor</v>
      </c>
    </row>
    <row r="6" spans="1:8" x14ac:dyDescent="0.25">
      <c r="A6" s="15" t="s">
        <v>151</v>
      </c>
      <c r="B6" s="13">
        <v>0.69</v>
      </c>
      <c r="C6" s="13">
        <v>0.64</v>
      </c>
      <c r="D6" s="13">
        <v>0.62</v>
      </c>
      <c r="E6" s="2" t="s">
        <v>159</v>
      </c>
      <c r="F6" s="2" t="str" cm="1">
        <f t="array" ref="F6">_xlfn.IFS(AND(B6&gt;=0.4,B6&lt;=0.6),"moderate",AND(B6&gt;=0.6,B6&lt;=0.8),"good",AND(B6&gt;=0.8,B6&lt;=1),"very good")</f>
        <v>good</v>
      </c>
      <c r="G6" s="2" t="str" cm="1">
        <f t="array" ref="G6">_xlfn.IFS(AND(C6&gt;=0.4,C6&lt;=0.6),"moderate",AND(C6&gt;=0.6,C6&lt;=0.8),"good",AND(C6&gt;=0.8,C6&lt;=1),"very good")</f>
        <v>good</v>
      </c>
      <c r="H6" s="2" t="str" cm="1">
        <f t="array" ref="H6">_xlfn.IFS(AND(D6&gt;=0.4,D6&lt;=0.6),"moderate",AND(D6&gt;=0.6,D6&lt;=0.8),"good",AND(D6&gt;=0.8,D6&lt;=1),"very good")</f>
        <v>good</v>
      </c>
    </row>
    <row r="7" spans="1:8" x14ac:dyDescent="0.25">
      <c r="A7" s="15" t="s">
        <v>152</v>
      </c>
      <c r="B7" s="13">
        <v>0.9</v>
      </c>
      <c r="C7" s="13">
        <v>0.89</v>
      </c>
      <c r="D7" s="13">
        <v>0.68</v>
      </c>
      <c r="E7" s="2" t="s">
        <v>158</v>
      </c>
      <c r="F7" s="2" t="str" cm="1">
        <f t="array" ref="F7">_xlfn.IFS(AND(B7&gt;=0.4,B7&lt;=0.6),"moderate",AND(B7&gt;=0.6,B7&lt;=0.8),"good",AND(B7&gt;=0.8,B7&lt;=1),"very good")</f>
        <v>very good</v>
      </c>
      <c r="G7" s="2" t="str" cm="1">
        <f t="array" ref="G7">_xlfn.IFS(AND(C7&gt;=0.4,C7&lt;=0.6),"moderate",AND(C7&gt;=0.6,C7&lt;=0.8),"good",AND(C7&gt;=0.8,C7&lt;=1),"very good")</f>
        <v>very good</v>
      </c>
      <c r="H7" s="2" t="str" cm="1">
        <f t="array" ref="H7">_xlfn.IFS(AND(D7&gt;=0.4,D7&lt;=0.6),"moderate",AND(D7&gt;=0.6,D7&lt;=0.8),"good",AND(D7&gt;=0.8,D7&lt;=1),"very good")</f>
        <v>good</v>
      </c>
    </row>
    <row r="8" spans="1:8" x14ac:dyDescent="0.25">
      <c r="A8" s="15" t="s">
        <v>153</v>
      </c>
      <c r="B8" s="13">
        <v>0.82</v>
      </c>
      <c r="C8" s="13">
        <v>0.88</v>
      </c>
      <c r="D8" s="13">
        <v>0.75</v>
      </c>
      <c r="E8" s="2" t="s">
        <v>159</v>
      </c>
      <c r="F8" s="2" t="str" cm="1">
        <f t="array" ref="F8">_xlfn.IFS(AND(B8&gt;=0.4,B8&lt;=0.6),"moderate",AND(B8&gt;=0.6,B8&lt;=0.8),"good",AND(B8&gt;=0.8,B8&lt;=1),"very good")</f>
        <v>very good</v>
      </c>
      <c r="G8" s="2" t="str" cm="1">
        <f t="array" ref="G8">_xlfn.IFS(AND(C8&gt;=0.4,C8&lt;=0.6),"moderate",AND(C8&gt;=0.6,C8&lt;=0.8),"good",AND(C8&gt;=0.8,C8&lt;=1),"very good")</f>
        <v>very good</v>
      </c>
      <c r="H8" s="2" t="str" cm="1">
        <f t="array" ref="H8">_xlfn.IFS(AND(D8&gt;=0.4,D8&lt;=0.6),"moderate",AND(D8&gt;=0.6,D8&lt;=0.8),"good",AND(D8&gt;=0.8,D8&lt;=1),"very good")</f>
        <v>good</v>
      </c>
    </row>
    <row r="9" spans="1:8" x14ac:dyDescent="0.25">
      <c r="A9" s="15" t="s">
        <v>154</v>
      </c>
      <c r="B9" s="13">
        <v>0.75</v>
      </c>
      <c r="C9" s="13">
        <v>0.81</v>
      </c>
      <c r="D9" s="13">
        <v>0.69</v>
      </c>
      <c r="E9" s="2" t="s">
        <v>160</v>
      </c>
      <c r="F9" s="2" t="str" cm="1">
        <f t="array" ref="F9">_xlfn.IFS(AND(B9&gt;=0.4,B9&lt;=0.6),"moderate",AND(B9&gt;=0.6,B9&lt;=0.8),"good",AND(B9&gt;=0.8,B9&lt;=1),"very good")</f>
        <v>good</v>
      </c>
      <c r="G9" s="2" t="str" cm="1">
        <f t="array" ref="G9">_xlfn.IFS(AND(C9&gt;=0.4,C9&lt;=0.6),"moderate",AND(C9&gt;=0.6,C9&lt;=0.8),"good",AND(C9&gt;=0.8,C9&lt;=1),"very good")</f>
        <v>very good</v>
      </c>
      <c r="H9" s="2" t="str" cm="1">
        <f t="array" ref="H9">_xlfn.IFS(AND(D9&gt;=0.4,D9&lt;=0.6),"moderate",AND(D9&gt;=0.6,D9&lt;=0.8),"good",AND(D9&gt;=0.8,D9&lt;=1),"very good")</f>
        <v>good</v>
      </c>
    </row>
    <row r="10" spans="1:8" x14ac:dyDescent="0.25">
      <c r="A10" s="15" t="s">
        <v>155</v>
      </c>
      <c r="B10" s="13">
        <v>0.89</v>
      </c>
      <c r="C10" s="13">
        <v>0.83</v>
      </c>
      <c r="D10" s="13">
        <v>0.15</v>
      </c>
      <c r="E10" s="2" t="s">
        <v>158</v>
      </c>
      <c r="F10" s="2" t="str" cm="1">
        <f t="array" ref="F10">_xlfn.IFS(AND(B10&gt;=0.4,B10&lt;=0.6),"moderate",AND(B10&gt;=0.6,B10&lt;=0.8),"good",AND(B10&gt;=0.8,B10&lt;=1),"very good")</f>
        <v>very good</v>
      </c>
      <c r="G10" s="2" t="str" cm="1">
        <f t="array" ref="G10">_xlfn.IFS(AND(C10&gt;=0.4,C10&lt;=0.6),"moderate",AND(C10&gt;=0.6,C10&lt;=0.8),"good",AND(C10&gt;=0.8,C10&lt;=1),"very good")</f>
        <v>very good</v>
      </c>
      <c r="H10" s="2" t="str" cm="1">
        <f t="array" ref="H10">_xlfn.IFS(AND(D10&gt;=0.4,D10&lt;=0.6),"moderate",AND(D10&gt;=0.6,D10&lt;=0.8),"good",AND(D10&gt;=0.8,D10&lt;=1),"very good",AND(D10&gt;=0,D10&lt;=0.2),"poor")</f>
        <v>poor</v>
      </c>
    </row>
    <row r="11" spans="1:8" ht="15.75" thickBot="1" x14ac:dyDescent="0.3">
      <c r="A11" s="15" t="s">
        <v>156</v>
      </c>
      <c r="B11" s="14">
        <v>0.66</v>
      </c>
      <c r="C11" s="14">
        <v>0.7</v>
      </c>
      <c r="D11" s="14">
        <v>0.55000000000000004</v>
      </c>
      <c r="E11" s="2" t="s">
        <v>159</v>
      </c>
      <c r="F11" s="2" t="str" cm="1">
        <f t="array" ref="F11">_xlfn.IFS(AND(B11&gt;=0.4,B11&lt;=0.6),"moderate",AND(B11&gt;=0.6,B11&lt;=0.8),"good",AND(B11&gt;=0.8,B11&lt;=1),"very good")</f>
        <v>good</v>
      </c>
      <c r="G11" s="2" t="str" cm="1">
        <f t="array" ref="G11">_xlfn.IFS(AND(C11&gt;=0.4,C11&lt;=0.6),"moderate",AND(C11&gt;=0.6,C11&lt;=0.8),"good",AND(C11&gt;=0.8,C11&lt;=1),"very good")</f>
        <v>good</v>
      </c>
      <c r="H11" s="2" t="str" cm="1">
        <f t="array" ref="H11">_xlfn.IFS(AND(D11&gt;=0.4,D11&lt;=0.6),"moderate",AND(D11&gt;=0.6,D11&lt;=0.8),"good",AND(D11&gt;=0.8,D11&lt;=1),"very good")</f>
        <v>moderate</v>
      </c>
    </row>
    <row r="12" spans="1:8" ht="15.75" thickTop="1" x14ac:dyDescent="0.25"/>
    <row r="27" spans="1:1" ht="15.75" thickBot="1" x14ac:dyDescent="0.3"/>
    <row r="28" spans="1:1" ht="15.75" thickTop="1" x14ac:dyDescent="0.25">
      <c r="A28" s="17" t="s">
        <v>147</v>
      </c>
    </row>
    <row r="29" spans="1:1" x14ac:dyDescent="0.25">
      <c r="A29" s="18"/>
    </row>
    <row r="30" spans="1:1" x14ac:dyDescent="0.25">
      <c r="A30" s="15" t="s">
        <v>148</v>
      </c>
    </row>
    <row r="31" spans="1:1" x14ac:dyDescent="0.25">
      <c r="A31" s="15"/>
    </row>
    <row r="32" spans="1:1" x14ac:dyDescent="0.25">
      <c r="A32" s="15" t="s">
        <v>149</v>
      </c>
    </row>
    <row r="33" spans="1:1" x14ac:dyDescent="0.25">
      <c r="A33" s="15"/>
    </row>
    <row r="34" spans="1:1" x14ac:dyDescent="0.25">
      <c r="A34" s="15" t="s">
        <v>150</v>
      </c>
    </row>
    <row r="35" spans="1:1" x14ac:dyDescent="0.25">
      <c r="A35" s="15"/>
    </row>
    <row r="36" spans="1:1" x14ac:dyDescent="0.25">
      <c r="A36" s="15" t="s">
        <v>151</v>
      </c>
    </row>
    <row r="37" spans="1:1" x14ac:dyDescent="0.25">
      <c r="A37" s="15"/>
    </row>
    <row r="38" spans="1:1" x14ac:dyDescent="0.25">
      <c r="A38" s="15" t="s">
        <v>152</v>
      </c>
    </row>
    <row r="39" spans="1:1" x14ac:dyDescent="0.25">
      <c r="A39" s="15"/>
    </row>
    <row r="40" spans="1:1" x14ac:dyDescent="0.25">
      <c r="A40" s="15" t="s">
        <v>153</v>
      </c>
    </row>
    <row r="41" spans="1:1" x14ac:dyDescent="0.25">
      <c r="A41" s="15"/>
    </row>
    <row r="42" spans="1:1" x14ac:dyDescent="0.25">
      <c r="A42" s="15" t="s">
        <v>154</v>
      </c>
    </row>
    <row r="43" spans="1:1" x14ac:dyDescent="0.25">
      <c r="A43" s="15"/>
    </row>
    <row r="44" spans="1:1" x14ac:dyDescent="0.25">
      <c r="A44" s="15" t="s">
        <v>155</v>
      </c>
    </row>
    <row r="45" spans="1:1" x14ac:dyDescent="0.25">
      <c r="A45" s="15"/>
    </row>
    <row r="46" spans="1:1" x14ac:dyDescent="0.25">
      <c r="A46" s="15" t="s">
        <v>156</v>
      </c>
    </row>
    <row r="47" spans="1:1" ht="15.75" thickBot="1" x14ac:dyDescent="0.3">
      <c r="A47" s="16"/>
    </row>
    <row r="48" spans="1:1" ht="15.75" thickTop="1" x14ac:dyDescent="0.25"/>
    <row r="55" spans="1:1" ht="15.75" thickBot="1" x14ac:dyDescent="0.3"/>
    <row r="56" spans="1:1" ht="15.75" thickTop="1" x14ac:dyDescent="0.25">
      <c r="A56" s="17" t="s">
        <v>147</v>
      </c>
    </row>
    <row r="57" spans="1:1" x14ac:dyDescent="0.25">
      <c r="A57" s="15" t="s">
        <v>148</v>
      </c>
    </row>
    <row r="58" spans="1:1" x14ac:dyDescent="0.25">
      <c r="A58" s="15" t="s">
        <v>149</v>
      </c>
    </row>
    <row r="59" spans="1:1" x14ac:dyDescent="0.25">
      <c r="A59" s="15" t="s">
        <v>150</v>
      </c>
    </row>
    <row r="60" spans="1:1" x14ac:dyDescent="0.25">
      <c r="A60" s="15" t="s">
        <v>151</v>
      </c>
    </row>
    <row r="61" spans="1:1" x14ac:dyDescent="0.25">
      <c r="A61" s="15" t="s">
        <v>152</v>
      </c>
    </row>
    <row r="62" spans="1:1" x14ac:dyDescent="0.25">
      <c r="A62" s="15" t="s">
        <v>153</v>
      </c>
    </row>
    <row r="63" spans="1:1" x14ac:dyDescent="0.25">
      <c r="A63" s="15" t="s">
        <v>154</v>
      </c>
    </row>
    <row r="64" spans="1:1" x14ac:dyDescent="0.25">
      <c r="A64" s="15" t="s">
        <v>155</v>
      </c>
    </row>
    <row r="65" spans="1:1" x14ac:dyDescent="0.25">
      <c r="A65" s="15" t="s">
        <v>156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A028-CAA8-4A3F-B45A-F92A0115B860}">
  <dimension ref="A1:L24"/>
  <sheetViews>
    <sheetView workbookViewId="0">
      <selection activeCell="K23" sqref="K23"/>
    </sheetView>
  </sheetViews>
  <sheetFormatPr defaultRowHeight="15" x14ac:dyDescent="0.25"/>
  <cols>
    <col min="1" max="10" width="20.7109375" customWidth="1"/>
  </cols>
  <sheetData>
    <row r="1" spans="1:12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</row>
    <row r="2" spans="1:12" s="19" customFormat="1" ht="75.75" customHeight="1" x14ac:dyDescent="0.25">
      <c r="A2" s="4" t="s">
        <v>46</v>
      </c>
      <c r="B2" s="4" t="s">
        <v>47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</row>
    <row r="3" spans="1:12" x14ac:dyDescent="0.25">
      <c r="A3" s="3">
        <v>4</v>
      </c>
      <c r="B3" s="3">
        <v>1</v>
      </c>
      <c r="C3" s="3">
        <v>4</v>
      </c>
      <c r="D3" s="3">
        <v>1</v>
      </c>
      <c r="E3" s="3">
        <v>5</v>
      </c>
      <c r="F3" s="3">
        <v>1</v>
      </c>
      <c r="G3" s="3">
        <v>5</v>
      </c>
      <c r="H3" s="3">
        <v>1</v>
      </c>
      <c r="I3" s="3">
        <v>5</v>
      </c>
      <c r="J3" s="3">
        <v>1</v>
      </c>
      <c r="K3">
        <f>A3+C3+E3+G3+I3</f>
        <v>23</v>
      </c>
      <c r="L3">
        <f>B3+D3+F3+H3+J3</f>
        <v>5</v>
      </c>
    </row>
    <row r="4" spans="1:12" x14ac:dyDescent="0.25">
      <c r="A4" s="3">
        <v>4</v>
      </c>
      <c r="B4" s="3">
        <v>1</v>
      </c>
      <c r="C4" s="3">
        <v>5</v>
      </c>
      <c r="D4" s="3">
        <v>1</v>
      </c>
      <c r="E4" s="3">
        <v>4</v>
      </c>
      <c r="F4" s="3">
        <v>1</v>
      </c>
      <c r="G4" s="3">
        <v>5</v>
      </c>
      <c r="H4" s="3">
        <v>1</v>
      </c>
      <c r="I4" s="3">
        <v>5</v>
      </c>
      <c r="J4" s="3">
        <v>2</v>
      </c>
      <c r="K4">
        <f t="shared" ref="K4:K19" si="0">A4+C4+E4+G4+I4</f>
        <v>23</v>
      </c>
      <c r="L4">
        <f t="shared" ref="L4:L19" si="1">B4+D4+F4+H4+J4</f>
        <v>6</v>
      </c>
    </row>
    <row r="5" spans="1:12" x14ac:dyDescent="0.25">
      <c r="A5" s="3">
        <v>5</v>
      </c>
      <c r="B5" s="3">
        <v>1</v>
      </c>
      <c r="C5" s="3">
        <v>5</v>
      </c>
      <c r="D5" s="3">
        <v>5</v>
      </c>
      <c r="E5" s="3">
        <v>5</v>
      </c>
      <c r="F5" s="3">
        <v>2</v>
      </c>
      <c r="G5" s="3">
        <v>5</v>
      </c>
      <c r="H5" s="3">
        <v>3</v>
      </c>
      <c r="I5" s="3">
        <v>5</v>
      </c>
      <c r="J5" s="3">
        <v>1</v>
      </c>
      <c r="K5">
        <f t="shared" si="0"/>
        <v>25</v>
      </c>
      <c r="L5">
        <f t="shared" si="1"/>
        <v>12</v>
      </c>
    </row>
    <row r="6" spans="1:12" x14ac:dyDescent="0.25">
      <c r="A6" s="3">
        <v>5</v>
      </c>
      <c r="B6" s="3">
        <v>1</v>
      </c>
      <c r="C6" s="3">
        <v>5</v>
      </c>
      <c r="D6" s="3">
        <v>1</v>
      </c>
      <c r="E6" s="3">
        <v>5</v>
      </c>
      <c r="F6" s="3">
        <v>1</v>
      </c>
      <c r="G6" s="3">
        <v>5</v>
      </c>
      <c r="H6" s="3">
        <v>1</v>
      </c>
      <c r="I6" s="3">
        <v>5</v>
      </c>
      <c r="J6" s="3">
        <v>1</v>
      </c>
      <c r="K6">
        <f t="shared" si="0"/>
        <v>25</v>
      </c>
      <c r="L6">
        <f t="shared" si="1"/>
        <v>5</v>
      </c>
    </row>
    <row r="7" spans="1:12" x14ac:dyDescent="0.25">
      <c r="A7" s="3">
        <v>3</v>
      </c>
      <c r="B7" s="3">
        <v>2</v>
      </c>
      <c r="C7" s="3">
        <v>5</v>
      </c>
      <c r="D7" s="3">
        <v>2</v>
      </c>
      <c r="E7" s="3">
        <v>3</v>
      </c>
      <c r="F7" s="3">
        <v>2</v>
      </c>
      <c r="G7" s="3">
        <v>5</v>
      </c>
      <c r="H7" s="3">
        <v>2</v>
      </c>
      <c r="I7" s="3">
        <v>4</v>
      </c>
      <c r="J7" s="3">
        <v>4</v>
      </c>
      <c r="K7">
        <f t="shared" si="0"/>
        <v>20</v>
      </c>
      <c r="L7">
        <f t="shared" si="1"/>
        <v>12</v>
      </c>
    </row>
    <row r="8" spans="1:12" x14ac:dyDescent="0.25">
      <c r="A8" s="3">
        <v>4</v>
      </c>
      <c r="B8" s="3">
        <v>1</v>
      </c>
      <c r="C8" s="3">
        <v>5</v>
      </c>
      <c r="D8" s="3">
        <v>2</v>
      </c>
      <c r="E8" s="3">
        <v>4</v>
      </c>
      <c r="F8" s="3">
        <v>1</v>
      </c>
      <c r="G8" s="3">
        <v>4</v>
      </c>
      <c r="H8" s="3">
        <v>1</v>
      </c>
      <c r="I8" s="3">
        <v>5</v>
      </c>
      <c r="J8" s="3">
        <v>1</v>
      </c>
      <c r="K8">
        <f t="shared" si="0"/>
        <v>22</v>
      </c>
      <c r="L8">
        <f t="shared" si="1"/>
        <v>6</v>
      </c>
    </row>
    <row r="9" spans="1:12" x14ac:dyDescent="0.25">
      <c r="A9" s="3">
        <v>2</v>
      </c>
      <c r="B9" s="3">
        <v>1</v>
      </c>
      <c r="C9" s="3">
        <v>5</v>
      </c>
      <c r="D9" s="3">
        <v>1</v>
      </c>
      <c r="E9" s="3">
        <v>5</v>
      </c>
      <c r="F9" s="3">
        <v>1</v>
      </c>
      <c r="G9" s="3">
        <v>5</v>
      </c>
      <c r="H9" s="3">
        <v>1</v>
      </c>
      <c r="I9" s="3">
        <v>5</v>
      </c>
      <c r="J9" s="3">
        <v>1</v>
      </c>
      <c r="K9">
        <f t="shared" si="0"/>
        <v>22</v>
      </c>
      <c r="L9">
        <f t="shared" si="1"/>
        <v>5</v>
      </c>
    </row>
    <row r="10" spans="1:12" x14ac:dyDescent="0.25">
      <c r="A10" s="3">
        <v>5</v>
      </c>
      <c r="B10" s="3">
        <v>1</v>
      </c>
      <c r="C10" s="3">
        <v>5</v>
      </c>
      <c r="D10" s="3">
        <v>1</v>
      </c>
      <c r="E10" s="3">
        <v>5</v>
      </c>
      <c r="F10" s="3">
        <v>1</v>
      </c>
      <c r="G10" s="3">
        <v>5</v>
      </c>
      <c r="H10" s="3">
        <v>1</v>
      </c>
      <c r="I10" s="3">
        <v>5</v>
      </c>
      <c r="J10" s="3">
        <v>1</v>
      </c>
      <c r="K10">
        <f t="shared" si="0"/>
        <v>25</v>
      </c>
      <c r="L10">
        <f t="shared" si="1"/>
        <v>5</v>
      </c>
    </row>
    <row r="11" spans="1:12" x14ac:dyDescent="0.25">
      <c r="A11" s="3">
        <v>4</v>
      </c>
      <c r="B11" s="3">
        <v>1</v>
      </c>
      <c r="C11" s="3">
        <v>5</v>
      </c>
      <c r="D11" s="3">
        <v>1</v>
      </c>
      <c r="E11" s="3">
        <v>5</v>
      </c>
      <c r="F11" s="3">
        <v>1</v>
      </c>
      <c r="G11" s="3">
        <v>5</v>
      </c>
      <c r="H11" s="3">
        <v>1</v>
      </c>
      <c r="I11" s="3">
        <v>5</v>
      </c>
      <c r="J11" s="3">
        <v>1</v>
      </c>
      <c r="K11">
        <f t="shared" si="0"/>
        <v>24</v>
      </c>
      <c r="L11">
        <f t="shared" si="1"/>
        <v>5</v>
      </c>
    </row>
    <row r="12" spans="1:12" x14ac:dyDescent="0.25">
      <c r="A12" s="3">
        <v>5</v>
      </c>
      <c r="B12" s="3">
        <v>1</v>
      </c>
      <c r="C12" s="3">
        <v>4</v>
      </c>
      <c r="D12" s="3">
        <v>4</v>
      </c>
      <c r="E12" s="3">
        <v>1</v>
      </c>
      <c r="F12" s="3">
        <v>1</v>
      </c>
      <c r="G12" s="3">
        <v>5</v>
      </c>
      <c r="H12" s="3">
        <v>2</v>
      </c>
      <c r="I12" s="3">
        <v>5</v>
      </c>
      <c r="J12" s="3">
        <v>1</v>
      </c>
      <c r="K12">
        <f t="shared" si="0"/>
        <v>20</v>
      </c>
      <c r="L12">
        <f t="shared" si="1"/>
        <v>9</v>
      </c>
    </row>
    <row r="13" spans="1:12" x14ac:dyDescent="0.25">
      <c r="A13" s="3">
        <v>4</v>
      </c>
      <c r="B13" s="3">
        <v>2</v>
      </c>
      <c r="C13" s="3">
        <v>5</v>
      </c>
      <c r="D13" s="3">
        <v>2</v>
      </c>
      <c r="E13" s="3">
        <v>4</v>
      </c>
      <c r="F13" s="3">
        <v>2</v>
      </c>
      <c r="G13" s="3">
        <v>5</v>
      </c>
      <c r="H13" s="3">
        <v>1</v>
      </c>
      <c r="I13" s="3">
        <v>5</v>
      </c>
      <c r="J13" s="3">
        <v>2</v>
      </c>
      <c r="K13">
        <f t="shared" si="0"/>
        <v>23</v>
      </c>
      <c r="L13">
        <f t="shared" si="1"/>
        <v>9</v>
      </c>
    </row>
    <row r="14" spans="1:12" x14ac:dyDescent="0.25">
      <c r="A14" s="3">
        <v>3</v>
      </c>
      <c r="B14" s="3">
        <v>2</v>
      </c>
      <c r="C14" s="3">
        <v>4</v>
      </c>
      <c r="D14" s="3">
        <v>4</v>
      </c>
      <c r="E14" s="3">
        <v>3</v>
      </c>
      <c r="F14" s="3">
        <v>2</v>
      </c>
      <c r="G14" s="3">
        <v>4</v>
      </c>
      <c r="H14" s="3">
        <v>2</v>
      </c>
      <c r="I14" s="3">
        <v>4</v>
      </c>
      <c r="J14" s="3">
        <v>2</v>
      </c>
      <c r="K14">
        <f t="shared" si="0"/>
        <v>18</v>
      </c>
      <c r="L14">
        <f t="shared" si="1"/>
        <v>12</v>
      </c>
    </row>
    <row r="15" spans="1:12" x14ac:dyDescent="0.25">
      <c r="A15" s="3">
        <v>4</v>
      </c>
      <c r="B15" s="3">
        <v>1</v>
      </c>
      <c r="C15" s="3">
        <v>5</v>
      </c>
      <c r="D15" s="3">
        <v>1</v>
      </c>
      <c r="E15" s="3">
        <v>5</v>
      </c>
      <c r="F15" s="3">
        <v>1</v>
      </c>
      <c r="G15" s="3">
        <v>5</v>
      </c>
      <c r="H15" s="3">
        <v>1</v>
      </c>
      <c r="I15" s="3">
        <v>5</v>
      </c>
      <c r="J15" s="3">
        <v>1</v>
      </c>
      <c r="K15">
        <f t="shared" si="0"/>
        <v>24</v>
      </c>
      <c r="L15">
        <f t="shared" si="1"/>
        <v>5</v>
      </c>
    </row>
    <row r="16" spans="1:12" x14ac:dyDescent="0.25">
      <c r="A16" s="3">
        <v>5</v>
      </c>
      <c r="B16" s="3">
        <v>1</v>
      </c>
      <c r="C16" s="3">
        <v>5</v>
      </c>
      <c r="D16" s="3">
        <v>1</v>
      </c>
      <c r="E16" s="3">
        <v>5</v>
      </c>
      <c r="F16" s="3">
        <v>1</v>
      </c>
      <c r="G16" s="3">
        <v>5</v>
      </c>
      <c r="H16" s="3">
        <v>1</v>
      </c>
      <c r="I16" s="3">
        <v>5</v>
      </c>
      <c r="J16" s="3">
        <v>1</v>
      </c>
      <c r="K16">
        <f t="shared" si="0"/>
        <v>25</v>
      </c>
      <c r="L16">
        <f t="shared" si="1"/>
        <v>5</v>
      </c>
    </row>
    <row r="17" spans="1:12" x14ac:dyDescent="0.25">
      <c r="A17" s="3">
        <v>5</v>
      </c>
      <c r="B17" s="3">
        <v>1</v>
      </c>
      <c r="C17" s="3">
        <v>5</v>
      </c>
      <c r="D17" s="3">
        <v>1</v>
      </c>
      <c r="E17" s="3">
        <v>4</v>
      </c>
      <c r="F17" s="3">
        <v>4</v>
      </c>
      <c r="G17" s="3">
        <v>5</v>
      </c>
      <c r="H17" s="3">
        <v>1</v>
      </c>
      <c r="I17" s="3">
        <v>5</v>
      </c>
      <c r="J17" s="3">
        <v>1</v>
      </c>
      <c r="K17">
        <f t="shared" si="0"/>
        <v>24</v>
      </c>
      <c r="L17">
        <f t="shared" si="1"/>
        <v>8</v>
      </c>
    </row>
    <row r="18" spans="1:12" x14ac:dyDescent="0.25">
      <c r="A18" s="3">
        <v>4</v>
      </c>
      <c r="B18" s="3">
        <v>2</v>
      </c>
      <c r="C18" s="3">
        <v>5</v>
      </c>
      <c r="D18" s="3">
        <v>1</v>
      </c>
      <c r="E18" s="3">
        <v>4</v>
      </c>
      <c r="F18" s="3">
        <v>4</v>
      </c>
      <c r="G18" s="3">
        <v>4</v>
      </c>
      <c r="H18" s="3">
        <v>1</v>
      </c>
      <c r="I18" s="3">
        <v>5</v>
      </c>
      <c r="J18" s="3">
        <v>1</v>
      </c>
      <c r="K18">
        <f t="shared" si="0"/>
        <v>22</v>
      </c>
      <c r="L18">
        <f t="shared" si="1"/>
        <v>9</v>
      </c>
    </row>
    <row r="19" spans="1:12" x14ac:dyDescent="0.25">
      <c r="A19" s="3">
        <v>4</v>
      </c>
      <c r="B19" s="3">
        <v>1</v>
      </c>
      <c r="C19" s="3">
        <v>5</v>
      </c>
      <c r="D19" s="3">
        <v>1</v>
      </c>
      <c r="E19" s="3">
        <v>5</v>
      </c>
      <c r="F19" s="3">
        <v>1</v>
      </c>
      <c r="G19" s="3">
        <v>4</v>
      </c>
      <c r="H19" s="3">
        <v>2</v>
      </c>
      <c r="I19" s="3">
        <v>5</v>
      </c>
      <c r="J19" s="3">
        <v>1</v>
      </c>
      <c r="K19">
        <f t="shared" si="0"/>
        <v>23</v>
      </c>
      <c r="L19">
        <f t="shared" si="1"/>
        <v>6</v>
      </c>
    </row>
    <row r="20" spans="1:12" x14ac:dyDescent="0.25">
      <c r="A20">
        <f>_xlfn.VAR.P(A3:A19)</f>
        <v>0.69204152249134943</v>
      </c>
      <c r="B20">
        <f t="shared" ref="B20:J20" si="2">_xlfn.VAR.P(B3:B19)</f>
        <v>0.17993079584775087</v>
      </c>
      <c r="C20">
        <f t="shared" si="2"/>
        <v>0.14532871972318348</v>
      </c>
      <c r="D20">
        <f t="shared" si="2"/>
        <v>1.5916955017301038</v>
      </c>
      <c r="E20">
        <f t="shared" si="2"/>
        <v>1.1211072664359862</v>
      </c>
      <c r="F20">
        <f t="shared" si="2"/>
        <v>0.94809688581314877</v>
      </c>
      <c r="G20">
        <f t="shared" si="2"/>
        <v>0.17993079584775085</v>
      </c>
      <c r="H20">
        <f t="shared" si="2"/>
        <v>0.34602076124567471</v>
      </c>
      <c r="I20">
        <f t="shared" si="2"/>
        <v>0.10380622837370243</v>
      </c>
      <c r="J20">
        <f t="shared" si="2"/>
        <v>0.58131487889273359</v>
      </c>
    </row>
    <row r="21" spans="1:12" x14ac:dyDescent="0.25">
      <c r="I21" t="s">
        <v>161</v>
      </c>
      <c r="K21">
        <f>A20+C20+E20+G20+I20</f>
        <v>2.2422145328719725</v>
      </c>
      <c r="L21">
        <f>B20+D20+F20+H20+J20</f>
        <v>3.6470588235294117</v>
      </c>
    </row>
    <row r="22" spans="1:12" x14ac:dyDescent="0.25">
      <c r="I22" t="s">
        <v>162</v>
      </c>
      <c r="K22">
        <v>5</v>
      </c>
      <c r="L22">
        <v>5</v>
      </c>
    </row>
    <row r="23" spans="1:12" x14ac:dyDescent="0.25">
      <c r="I23" t="s">
        <v>163</v>
      </c>
      <c r="K23">
        <f>_xlfn.VAR.P(K3:K19)</f>
        <v>3.7923875432525951</v>
      </c>
      <c r="L23">
        <f>_xlfn.VAR.P(L3:L19)</f>
        <v>6.9134948096885811</v>
      </c>
    </row>
    <row r="24" spans="1:12" x14ac:dyDescent="0.25">
      <c r="I24" t="s">
        <v>164</v>
      </c>
      <c r="K24">
        <f>(K22/(K22-1))*(1-(K21/K23))</f>
        <v>0.51094890510948898</v>
      </c>
      <c r="L24">
        <f>(L22/(L22-1))*(1-(L21/L23))</f>
        <v>0.5905905905905906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2C60-52E5-48D1-8EE3-DA050404E753}">
  <dimension ref="A2:X25"/>
  <sheetViews>
    <sheetView tabSelected="1" workbookViewId="0">
      <selection activeCell="R29" sqref="R29"/>
    </sheetView>
  </sheetViews>
  <sheetFormatPr defaultRowHeight="15" x14ac:dyDescent="0.25"/>
  <cols>
    <col min="13" max="13" width="11.7109375" customWidth="1"/>
    <col min="23" max="23" width="23.28515625" customWidth="1"/>
    <col min="24" max="24" width="13.28515625" customWidth="1"/>
  </cols>
  <sheetData>
    <row r="2" spans="1:24" x14ac:dyDescent="0.25">
      <c r="M2" t="s">
        <v>165</v>
      </c>
      <c r="N2" t="s">
        <v>166</v>
      </c>
      <c r="O2" t="s">
        <v>167</v>
      </c>
      <c r="P2" t="s">
        <v>168</v>
      </c>
      <c r="Q2" t="s">
        <v>169</v>
      </c>
      <c r="R2" t="s">
        <v>22</v>
      </c>
      <c r="S2" t="s">
        <v>170</v>
      </c>
      <c r="T2" t="s">
        <v>171</v>
      </c>
      <c r="U2" t="s">
        <v>172</v>
      </c>
      <c r="V2" t="s">
        <v>17</v>
      </c>
      <c r="W2" t="s">
        <v>21</v>
      </c>
      <c r="X2" t="s">
        <v>173</v>
      </c>
    </row>
    <row r="3" spans="1:24" x14ac:dyDescent="0.25">
      <c r="A3">
        <v>1</v>
      </c>
      <c r="B3" s="3">
        <v>4</v>
      </c>
      <c r="C3" s="3">
        <v>1</v>
      </c>
      <c r="D3" s="3">
        <v>4</v>
      </c>
      <c r="E3" s="3">
        <v>1</v>
      </c>
      <c r="F3" s="3">
        <v>5</v>
      </c>
      <c r="G3" s="3">
        <v>1</v>
      </c>
      <c r="H3" s="3">
        <v>5</v>
      </c>
      <c r="I3" s="3">
        <v>1</v>
      </c>
      <c r="J3" s="3">
        <v>5</v>
      </c>
      <c r="K3" s="3">
        <v>1</v>
      </c>
      <c r="L3" s="3"/>
      <c r="M3">
        <v>1</v>
      </c>
      <c r="N3">
        <f>B3-1</f>
        <v>3</v>
      </c>
      <c r="O3">
        <f>5-C3</f>
        <v>4</v>
      </c>
      <c r="P3">
        <f>D3-1</f>
        <v>3</v>
      </c>
      <c r="Q3">
        <f>5-E3</f>
        <v>4</v>
      </c>
      <c r="R3">
        <f>F3-1</f>
        <v>4</v>
      </c>
      <c r="S3">
        <f>5-G3</f>
        <v>4</v>
      </c>
      <c r="T3">
        <f>H3-1</f>
        <v>4</v>
      </c>
      <c r="U3">
        <f>5-I3</f>
        <v>4</v>
      </c>
      <c r="V3">
        <f>J3-1</f>
        <v>4</v>
      </c>
      <c r="W3">
        <f>5-K3</f>
        <v>4</v>
      </c>
      <c r="X3">
        <f>SUM(N3:W3)</f>
        <v>38</v>
      </c>
    </row>
    <row r="4" spans="1:24" x14ac:dyDescent="0.25">
      <c r="A4">
        <v>2</v>
      </c>
      <c r="B4" s="3">
        <v>4</v>
      </c>
      <c r="C4" s="3">
        <v>1</v>
      </c>
      <c r="D4" s="3">
        <v>5</v>
      </c>
      <c r="E4" s="3">
        <v>1</v>
      </c>
      <c r="F4" s="3">
        <v>4</v>
      </c>
      <c r="G4" s="3">
        <v>1</v>
      </c>
      <c r="H4" s="3">
        <v>5</v>
      </c>
      <c r="I4" s="3">
        <v>1</v>
      </c>
      <c r="J4" s="3">
        <v>5</v>
      </c>
      <c r="K4" s="3">
        <v>2</v>
      </c>
      <c r="L4" s="3"/>
      <c r="M4">
        <v>2</v>
      </c>
      <c r="N4">
        <f t="shared" ref="N4:N19" si="0">B4-1</f>
        <v>3</v>
      </c>
      <c r="O4">
        <f t="shared" ref="O4:O19" si="1">5-C4</f>
        <v>4</v>
      </c>
      <c r="P4">
        <f t="shared" ref="P4:P19" si="2">D4-1</f>
        <v>4</v>
      </c>
      <c r="Q4">
        <f t="shared" ref="Q4:Q19" si="3">5-E4</f>
        <v>4</v>
      </c>
      <c r="R4">
        <f t="shared" ref="R4:R19" si="4">F4-1</f>
        <v>3</v>
      </c>
      <c r="S4">
        <f t="shared" ref="S4:S19" si="5">5-G4</f>
        <v>4</v>
      </c>
      <c r="T4">
        <f t="shared" ref="T4:T19" si="6">H4-1</f>
        <v>4</v>
      </c>
      <c r="U4">
        <f t="shared" ref="U4:U19" si="7">5-I4</f>
        <v>4</v>
      </c>
      <c r="V4">
        <f t="shared" ref="V4:V19" si="8">J4-1</f>
        <v>4</v>
      </c>
      <c r="W4">
        <f t="shared" ref="W4:W19" si="9">5-K4</f>
        <v>3</v>
      </c>
      <c r="X4">
        <f t="shared" ref="X4:X19" si="10">SUM(N4:W4)</f>
        <v>37</v>
      </c>
    </row>
    <row r="5" spans="1:24" x14ac:dyDescent="0.25">
      <c r="A5">
        <v>3</v>
      </c>
      <c r="B5" s="3">
        <v>5</v>
      </c>
      <c r="C5" s="3">
        <v>1</v>
      </c>
      <c r="D5" s="3">
        <v>5</v>
      </c>
      <c r="E5" s="3">
        <v>5</v>
      </c>
      <c r="F5" s="3">
        <v>5</v>
      </c>
      <c r="G5" s="3">
        <v>2</v>
      </c>
      <c r="H5" s="3">
        <v>5</v>
      </c>
      <c r="I5" s="3">
        <v>3</v>
      </c>
      <c r="J5" s="3">
        <v>5</v>
      </c>
      <c r="K5" s="3">
        <v>1</v>
      </c>
      <c r="L5" s="3"/>
      <c r="M5">
        <v>3</v>
      </c>
      <c r="N5">
        <f t="shared" si="0"/>
        <v>4</v>
      </c>
      <c r="O5">
        <f t="shared" si="1"/>
        <v>4</v>
      </c>
      <c r="P5">
        <f t="shared" si="2"/>
        <v>4</v>
      </c>
      <c r="Q5">
        <f t="shared" si="3"/>
        <v>0</v>
      </c>
      <c r="R5">
        <f t="shared" si="4"/>
        <v>4</v>
      </c>
      <c r="S5">
        <f t="shared" si="5"/>
        <v>3</v>
      </c>
      <c r="T5">
        <f t="shared" si="6"/>
        <v>4</v>
      </c>
      <c r="U5">
        <f t="shared" si="7"/>
        <v>2</v>
      </c>
      <c r="V5">
        <f t="shared" si="8"/>
        <v>4</v>
      </c>
      <c r="W5">
        <f t="shared" si="9"/>
        <v>4</v>
      </c>
      <c r="X5">
        <f t="shared" si="10"/>
        <v>33</v>
      </c>
    </row>
    <row r="6" spans="1:24" x14ac:dyDescent="0.25">
      <c r="A6">
        <v>4</v>
      </c>
      <c r="B6" s="3">
        <v>5</v>
      </c>
      <c r="C6" s="3">
        <v>1</v>
      </c>
      <c r="D6" s="3">
        <v>5</v>
      </c>
      <c r="E6" s="3">
        <v>1</v>
      </c>
      <c r="F6" s="3">
        <v>5</v>
      </c>
      <c r="G6" s="3">
        <v>1</v>
      </c>
      <c r="H6" s="3">
        <v>5</v>
      </c>
      <c r="I6" s="3">
        <v>1</v>
      </c>
      <c r="J6" s="3">
        <v>5</v>
      </c>
      <c r="K6" s="3">
        <v>1</v>
      </c>
      <c r="L6" s="3"/>
      <c r="M6">
        <v>4</v>
      </c>
      <c r="N6">
        <f t="shared" si="0"/>
        <v>4</v>
      </c>
      <c r="O6">
        <f t="shared" si="1"/>
        <v>4</v>
      </c>
      <c r="P6">
        <f t="shared" si="2"/>
        <v>4</v>
      </c>
      <c r="Q6">
        <f t="shared" si="3"/>
        <v>4</v>
      </c>
      <c r="R6">
        <f t="shared" si="4"/>
        <v>4</v>
      </c>
      <c r="S6">
        <f t="shared" si="5"/>
        <v>4</v>
      </c>
      <c r="T6">
        <f t="shared" si="6"/>
        <v>4</v>
      </c>
      <c r="U6">
        <f t="shared" si="7"/>
        <v>4</v>
      </c>
      <c r="V6">
        <f t="shared" si="8"/>
        <v>4</v>
      </c>
      <c r="W6">
        <f t="shared" si="9"/>
        <v>4</v>
      </c>
      <c r="X6">
        <f t="shared" si="10"/>
        <v>40</v>
      </c>
    </row>
    <row r="7" spans="1:24" x14ac:dyDescent="0.25">
      <c r="A7">
        <v>5</v>
      </c>
      <c r="B7" s="3">
        <v>3</v>
      </c>
      <c r="C7" s="3">
        <v>2</v>
      </c>
      <c r="D7" s="3">
        <v>5</v>
      </c>
      <c r="E7" s="3">
        <v>2</v>
      </c>
      <c r="F7" s="3">
        <v>3</v>
      </c>
      <c r="G7" s="3">
        <v>2</v>
      </c>
      <c r="H7" s="3">
        <v>5</v>
      </c>
      <c r="I7" s="3">
        <v>2</v>
      </c>
      <c r="J7" s="3">
        <v>4</v>
      </c>
      <c r="K7" s="3">
        <v>4</v>
      </c>
      <c r="L7" s="3"/>
      <c r="M7">
        <v>5</v>
      </c>
      <c r="N7">
        <f t="shared" si="0"/>
        <v>2</v>
      </c>
      <c r="O7">
        <f t="shared" si="1"/>
        <v>3</v>
      </c>
      <c r="P7">
        <f t="shared" si="2"/>
        <v>4</v>
      </c>
      <c r="Q7">
        <f t="shared" si="3"/>
        <v>3</v>
      </c>
      <c r="R7">
        <f t="shared" si="4"/>
        <v>2</v>
      </c>
      <c r="S7">
        <f t="shared" si="5"/>
        <v>3</v>
      </c>
      <c r="T7">
        <f t="shared" si="6"/>
        <v>4</v>
      </c>
      <c r="U7">
        <f t="shared" si="7"/>
        <v>3</v>
      </c>
      <c r="V7">
        <f t="shared" si="8"/>
        <v>3</v>
      </c>
      <c r="W7">
        <f t="shared" si="9"/>
        <v>1</v>
      </c>
      <c r="X7">
        <f t="shared" si="10"/>
        <v>28</v>
      </c>
    </row>
    <row r="8" spans="1:24" x14ac:dyDescent="0.25">
      <c r="A8">
        <v>6</v>
      </c>
      <c r="B8" s="3">
        <v>4</v>
      </c>
      <c r="C8" s="3">
        <v>1</v>
      </c>
      <c r="D8" s="3">
        <v>5</v>
      </c>
      <c r="E8" s="3">
        <v>2</v>
      </c>
      <c r="F8" s="3">
        <v>4</v>
      </c>
      <c r="G8" s="3">
        <v>1</v>
      </c>
      <c r="H8" s="3">
        <v>4</v>
      </c>
      <c r="I8" s="3">
        <v>1</v>
      </c>
      <c r="J8" s="3">
        <v>5</v>
      </c>
      <c r="K8" s="3">
        <v>1</v>
      </c>
      <c r="L8" s="3"/>
      <c r="M8">
        <v>6</v>
      </c>
      <c r="N8">
        <f t="shared" si="0"/>
        <v>3</v>
      </c>
      <c r="O8">
        <f t="shared" si="1"/>
        <v>4</v>
      </c>
      <c r="P8">
        <f t="shared" si="2"/>
        <v>4</v>
      </c>
      <c r="Q8">
        <f t="shared" si="3"/>
        <v>3</v>
      </c>
      <c r="R8">
        <f t="shared" si="4"/>
        <v>3</v>
      </c>
      <c r="S8">
        <f t="shared" si="5"/>
        <v>4</v>
      </c>
      <c r="T8">
        <f t="shared" si="6"/>
        <v>3</v>
      </c>
      <c r="U8">
        <f t="shared" si="7"/>
        <v>4</v>
      </c>
      <c r="V8">
        <f t="shared" si="8"/>
        <v>4</v>
      </c>
      <c r="W8">
        <f t="shared" si="9"/>
        <v>4</v>
      </c>
      <c r="X8">
        <f t="shared" si="10"/>
        <v>36</v>
      </c>
    </row>
    <row r="9" spans="1:24" x14ac:dyDescent="0.25">
      <c r="A9">
        <v>7</v>
      </c>
      <c r="B9" s="3">
        <v>2</v>
      </c>
      <c r="C9" s="3">
        <v>1</v>
      </c>
      <c r="D9" s="3">
        <v>5</v>
      </c>
      <c r="E9" s="3">
        <v>1</v>
      </c>
      <c r="F9" s="3">
        <v>5</v>
      </c>
      <c r="G9" s="3">
        <v>1</v>
      </c>
      <c r="H9" s="3">
        <v>5</v>
      </c>
      <c r="I9" s="3">
        <v>1</v>
      </c>
      <c r="J9" s="3">
        <v>5</v>
      </c>
      <c r="K9" s="3">
        <v>1</v>
      </c>
      <c r="L9" s="3"/>
      <c r="M9">
        <v>7</v>
      </c>
      <c r="N9">
        <f t="shared" si="0"/>
        <v>1</v>
      </c>
      <c r="O9">
        <f t="shared" si="1"/>
        <v>4</v>
      </c>
      <c r="P9">
        <f t="shared" si="2"/>
        <v>4</v>
      </c>
      <c r="Q9">
        <f t="shared" si="3"/>
        <v>4</v>
      </c>
      <c r="R9">
        <f t="shared" si="4"/>
        <v>4</v>
      </c>
      <c r="S9">
        <f t="shared" si="5"/>
        <v>4</v>
      </c>
      <c r="T9">
        <f t="shared" si="6"/>
        <v>4</v>
      </c>
      <c r="U9">
        <f t="shared" si="7"/>
        <v>4</v>
      </c>
      <c r="V9">
        <f t="shared" si="8"/>
        <v>4</v>
      </c>
      <c r="W9">
        <f t="shared" si="9"/>
        <v>4</v>
      </c>
      <c r="X9">
        <f t="shared" si="10"/>
        <v>37</v>
      </c>
    </row>
    <row r="10" spans="1:24" x14ac:dyDescent="0.25">
      <c r="A10">
        <v>8</v>
      </c>
      <c r="B10" s="3">
        <v>5</v>
      </c>
      <c r="C10" s="3">
        <v>1</v>
      </c>
      <c r="D10" s="3">
        <v>5</v>
      </c>
      <c r="E10" s="3">
        <v>1</v>
      </c>
      <c r="F10" s="3">
        <v>5</v>
      </c>
      <c r="G10" s="3">
        <v>1</v>
      </c>
      <c r="H10" s="3">
        <v>5</v>
      </c>
      <c r="I10" s="3">
        <v>1</v>
      </c>
      <c r="J10" s="3">
        <v>5</v>
      </c>
      <c r="K10" s="3">
        <v>1</v>
      </c>
      <c r="L10" s="3"/>
      <c r="M10">
        <v>8</v>
      </c>
      <c r="N10">
        <f t="shared" si="0"/>
        <v>4</v>
      </c>
      <c r="O10">
        <f t="shared" si="1"/>
        <v>4</v>
      </c>
      <c r="P10">
        <f t="shared" si="2"/>
        <v>4</v>
      </c>
      <c r="Q10">
        <f t="shared" si="3"/>
        <v>4</v>
      </c>
      <c r="R10">
        <f t="shared" si="4"/>
        <v>4</v>
      </c>
      <c r="S10">
        <f t="shared" si="5"/>
        <v>4</v>
      </c>
      <c r="T10">
        <f t="shared" si="6"/>
        <v>4</v>
      </c>
      <c r="U10">
        <f t="shared" si="7"/>
        <v>4</v>
      </c>
      <c r="V10">
        <f t="shared" si="8"/>
        <v>4</v>
      </c>
      <c r="W10">
        <f t="shared" si="9"/>
        <v>4</v>
      </c>
      <c r="X10">
        <f t="shared" si="10"/>
        <v>40</v>
      </c>
    </row>
    <row r="11" spans="1:24" x14ac:dyDescent="0.25">
      <c r="A11">
        <v>9</v>
      </c>
      <c r="B11" s="3">
        <v>4</v>
      </c>
      <c r="C11" s="3">
        <v>1</v>
      </c>
      <c r="D11" s="3">
        <v>5</v>
      </c>
      <c r="E11" s="3">
        <v>1</v>
      </c>
      <c r="F11" s="3">
        <v>5</v>
      </c>
      <c r="G11" s="3">
        <v>1</v>
      </c>
      <c r="H11" s="3">
        <v>5</v>
      </c>
      <c r="I11" s="3">
        <v>1</v>
      </c>
      <c r="J11" s="3">
        <v>5</v>
      </c>
      <c r="K11" s="3">
        <v>1</v>
      </c>
      <c r="L11" s="3"/>
      <c r="M11">
        <v>9</v>
      </c>
      <c r="N11">
        <f t="shared" si="0"/>
        <v>3</v>
      </c>
      <c r="O11">
        <f t="shared" si="1"/>
        <v>4</v>
      </c>
      <c r="P11">
        <f t="shared" si="2"/>
        <v>4</v>
      </c>
      <c r="Q11">
        <f t="shared" si="3"/>
        <v>4</v>
      </c>
      <c r="R11">
        <f t="shared" si="4"/>
        <v>4</v>
      </c>
      <c r="S11">
        <f t="shared" si="5"/>
        <v>4</v>
      </c>
      <c r="T11">
        <f t="shared" si="6"/>
        <v>4</v>
      </c>
      <c r="U11">
        <f t="shared" si="7"/>
        <v>4</v>
      </c>
      <c r="V11">
        <f t="shared" si="8"/>
        <v>4</v>
      </c>
      <c r="W11">
        <f t="shared" si="9"/>
        <v>4</v>
      </c>
      <c r="X11">
        <f t="shared" si="10"/>
        <v>39</v>
      </c>
    </row>
    <row r="12" spans="1:24" x14ac:dyDescent="0.25">
      <c r="A12">
        <v>10</v>
      </c>
      <c r="B12" s="3">
        <v>5</v>
      </c>
      <c r="C12" s="3">
        <v>1</v>
      </c>
      <c r="D12" s="3">
        <v>4</v>
      </c>
      <c r="E12" s="3">
        <v>4</v>
      </c>
      <c r="F12" s="3">
        <v>1</v>
      </c>
      <c r="G12" s="3">
        <v>1</v>
      </c>
      <c r="H12" s="3">
        <v>5</v>
      </c>
      <c r="I12" s="3">
        <v>2</v>
      </c>
      <c r="J12" s="3">
        <v>5</v>
      </c>
      <c r="K12" s="3">
        <v>1</v>
      </c>
      <c r="L12" s="3"/>
      <c r="M12">
        <v>10</v>
      </c>
      <c r="N12">
        <f t="shared" si="0"/>
        <v>4</v>
      </c>
      <c r="O12">
        <f t="shared" si="1"/>
        <v>4</v>
      </c>
      <c r="P12">
        <f t="shared" si="2"/>
        <v>3</v>
      </c>
      <c r="Q12">
        <f t="shared" si="3"/>
        <v>1</v>
      </c>
      <c r="R12">
        <f t="shared" si="4"/>
        <v>0</v>
      </c>
      <c r="S12">
        <f t="shared" si="5"/>
        <v>4</v>
      </c>
      <c r="T12">
        <f t="shared" si="6"/>
        <v>4</v>
      </c>
      <c r="U12">
        <f t="shared" si="7"/>
        <v>3</v>
      </c>
      <c r="V12">
        <f t="shared" si="8"/>
        <v>4</v>
      </c>
      <c r="W12">
        <f t="shared" si="9"/>
        <v>4</v>
      </c>
      <c r="X12">
        <f t="shared" si="10"/>
        <v>31</v>
      </c>
    </row>
    <row r="13" spans="1:24" x14ac:dyDescent="0.25">
      <c r="A13">
        <v>11</v>
      </c>
      <c r="B13" s="3">
        <v>4</v>
      </c>
      <c r="C13" s="3">
        <v>2</v>
      </c>
      <c r="D13" s="3">
        <v>5</v>
      </c>
      <c r="E13" s="3">
        <v>2</v>
      </c>
      <c r="F13" s="3">
        <v>4</v>
      </c>
      <c r="G13" s="3">
        <v>2</v>
      </c>
      <c r="H13" s="3">
        <v>5</v>
      </c>
      <c r="I13" s="3">
        <v>1</v>
      </c>
      <c r="J13" s="3">
        <v>5</v>
      </c>
      <c r="K13" s="3">
        <v>2</v>
      </c>
      <c r="L13" s="3"/>
      <c r="M13">
        <v>11</v>
      </c>
      <c r="N13">
        <f t="shared" si="0"/>
        <v>3</v>
      </c>
      <c r="O13">
        <f t="shared" si="1"/>
        <v>3</v>
      </c>
      <c r="P13">
        <f t="shared" si="2"/>
        <v>4</v>
      </c>
      <c r="Q13">
        <f t="shared" si="3"/>
        <v>3</v>
      </c>
      <c r="R13">
        <f t="shared" si="4"/>
        <v>3</v>
      </c>
      <c r="S13">
        <f t="shared" si="5"/>
        <v>3</v>
      </c>
      <c r="T13">
        <f t="shared" si="6"/>
        <v>4</v>
      </c>
      <c r="U13">
        <f t="shared" si="7"/>
        <v>4</v>
      </c>
      <c r="V13">
        <f t="shared" si="8"/>
        <v>4</v>
      </c>
      <c r="W13">
        <f t="shared" si="9"/>
        <v>3</v>
      </c>
      <c r="X13">
        <f t="shared" si="10"/>
        <v>34</v>
      </c>
    </row>
    <row r="14" spans="1:24" x14ac:dyDescent="0.25">
      <c r="A14">
        <v>12</v>
      </c>
      <c r="B14" s="3">
        <v>3</v>
      </c>
      <c r="C14" s="3">
        <v>2</v>
      </c>
      <c r="D14" s="3">
        <v>4</v>
      </c>
      <c r="E14" s="3">
        <v>4</v>
      </c>
      <c r="F14" s="3">
        <v>3</v>
      </c>
      <c r="G14" s="3">
        <v>2</v>
      </c>
      <c r="H14" s="3">
        <v>4</v>
      </c>
      <c r="I14" s="3">
        <v>2</v>
      </c>
      <c r="J14" s="3">
        <v>4</v>
      </c>
      <c r="K14" s="3">
        <v>2</v>
      </c>
      <c r="L14" s="3"/>
      <c r="M14">
        <v>12</v>
      </c>
      <c r="N14">
        <f t="shared" si="0"/>
        <v>2</v>
      </c>
      <c r="O14">
        <f t="shared" si="1"/>
        <v>3</v>
      </c>
      <c r="P14">
        <f t="shared" si="2"/>
        <v>3</v>
      </c>
      <c r="Q14">
        <f t="shared" si="3"/>
        <v>1</v>
      </c>
      <c r="R14">
        <f t="shared" si="4"/>
        <v>2</v>
      </c>
      <c r="S14">
        <f t="shared" si="5"/>
        <v>3</v>
      </c>
      <c r="T14">
        <f t="shared" si="6"/>
        <v>3</v>
      </c>
      <c r="U14">
        <f t="shared" si="7"/>
        <v>3</v>
      </c>
      <c r="V14">
        <f t="shared" si="8"/>
        <v>3</v>
      </c>
      <c r="W14">
        <f t="shared" si="9"/>
        <v>3</v>
      </c>
      <c r="X14">
        <f t="shared" si="10"/>
        <v>26</v>
      </c>
    </row>
    <row r="15" spans="1:24" x14ac:dyDescent="0.25">
      <c r="A15">
        <v>13</v>
      </c>
      <c r="B15" s="3">
        <v>4</v>
      </c>
      <c r="C15" s="3">
        <v>1</v>
      </c>
      <c r="D15" s="3">
        <v>5</v>
      </c>
      <c r="E15" s="3">
        <v>1</v>
      </c>
      <c r="F15" s="3">
        <v>5</v>
      </c>
      <c r="G15" s="3">
        <v>1</v>
      </c>
      <c r="H15" s="3">
        <v>5</v>
      </c>
      <c r="I15" s="3">
        <v>1</v>
      </c>
      <c r="J15" s="3">
        <v>5</v>
      </c>
      <c r="K15" s="3">
        <v>1</v>
      </c>
      <c r="L15" s="3"/>
      <c r="M15">
        <v>13</v>
      </c>
      <c r="N15">
        <f t="shared" si="0"/>
        <v>3</v>
      </c>
      <c r="O15">
        <f t="shared" si="1"/>
        <v>4</v>
      </c>
      <c r="P15">
        <f t="shared" si="2"/>
        <v>4</v>
      </c>
      <c r="Q15">
        <f t="shared" si="3"/>
        <v>4</v>
      </c>
      <c r="R15">
        <f t="shared" si="4"/>
        <v>4</v>
      </c>
      <c r="S15">
        <f t="shared" si="5"/>
        <v>4</v>
      </c>
      <c r="T15">
        <f t="shared" si="6"/>
        <v>4</v>
      </c>
      <c r="U15">
        <f t="shared" si="7"/>
        <v>4</v>
      </c>
      <c r="V15">
        <f t="shared" si="8"/>
        <v>4</v>
      </c>
      <c r="W15">
        <f t="shared" si="9"/>
        <v>4</v>
      </c>
      <c r="X15">
        <f t="shared" si="10"/>
        <v>39</v>
      </c>
    </row>
    <row r="16" spans="1:24" x14ac:dyDescent="0.25">
      <c r="A16">
        <v>14</v>
      </c>
      <c r="B16" s="3">
        <v>5</v>
      </c>
      <c r="C16" s="3">
        <v>1</v>
      </c>
      <c r="D16" s="3">
        <v>5</v>
      </c>
      <c r="E16" s="3">
        <v>1</v>
      </c>
      <c r="F16" s="3">
        <v>5</v>
      </c>
      <c r="G16" s="3">
        <v>1</v>
      </c>
      <c r="H16" s="3">
        <v>5</v>
      </c>
      <c r="I16" s="3">
        <v>1</v>
      </c>
      <c r="J16" s="3">
        <v>5</v>
      </c>
      <c r="K16" s="3">
        <v>1</v>
      </c>
      <c r="L16" s="3"/>
      <c r="M16">
        <v>14</v>
      </c>
      <c r="N16">
        <f t="shared" si="0"/>
        <v>4</v>
      </c>
      <c r="O16">
        <f t="shared" si="1"/>
        <v>4</v>
      </c>
      <c r="P16">
        <f t="shared" si="2"/>
        <v>4</v>
      </c>
      <c r="Q16">
        <f t="shared" si="3"/>
        <v>4</v>
      </c>
      <c r="R16">
        <f t="shared" si="4"/>
        <v>4</v>
      </c>
      <c r="S16">
        <f t="shared" si="5"/>
        <v>4</v>
      </c>
      <c r="T16">
        <f t="shared" si="6"/>
        <v>4</v>
      </c>
      <c r="U16">
        <f t="shared" si="7"/>
        <v>4</v>
      </c>
      <c r="V16">
        <f t="shared" si="8"/>
        <v>4</v>
      </c>
      <c r="W16">
        <f t="shared" si="9"/>
        <v>4</v>
      </c>
      <c r="X16">
        <f t="shared" si="10"/>
        <v>40</v>
      </c>
    </row>
    <row r="17" spans="1:24" x14ac:dyDescent="0.25">
      <c r="A17">
        <v>15</v>
      </c>
      <c r="B17" s="3">
        <v>5</v>
      </c>
      <c r="C17" s="3">
        <v>1</v>
      </c>
      <c r="D17" s="3">
        <v>5</v>
      </c>
      <c r="E17" s="3">
        <v>1</v>
      </c>
      <c r="F17" s="3">
        <v>4</v>
      </c>
      <c r="G17" s="3">
        <v>4</v>
      </c>
      <c r="H17" s="3">
        <v>5</v>
      </c>
      <c r="I17" s="3">
        <v>1</v>
      </c>
      <c r="J17" s="3">
        <v>5</v>
      </c>
      <c r="K17" s="3">
        <v>1</v>
      </c>
      <c r="L17" s="3"/>
      <c r="M17">
        <v>15</v>
      </c>
      <c r="N17">
        <f t="shared" si="0"/>
        <v>4</v>
      </c>
      <c r="O17">
        <f t="shared" si="1"/>
        <v>4</v>
      </c>
      <c r="P17">
        <f t="shared" si="2"/>
        <v>4</v>
      </c>
      <c r="Q17">
        <f t="shared" si="3"/>
        <v>4</v>
      </c>
      <c r="R17">
        <f t="shared" si="4"/>
        <v>3</v>
      </c>
      <c r="S17">
        <f t="shared" si="5"/>
        <v>1</v>
      </c>
      <c r="T17">
        <f t="shared" si="6"/>
        <v>4</v>
      </c>
      <c r="U17">
        <f t="shared" si="7"/>
        <v>4</v>
      </c>
      <c r="V17">
        <f t="shared" si="8"/>
        <v>4</v>
      </c>
      <c r="W17">
        <f t="shared" si="9"/>
        <v>4</v>
      </c>
      <c r="X17">
        <f t="shared" si="10"/>
        <v>36</v>
      </c>
    </row>
    <row r="18" spans="1:24" x14ac:dyDescent="0.25">
      <c r="A18">
        <v>16</v>
      </c>
      <c r="B18" s="3">
        <v>4</v>
      </c>
      <c r="C18" s="3">
        <v>2</v>
      </c>
      <c r="D18" s="3">
        <v>5</v>
      </c>
      <c r="E18" s="3">
        <v>1</v>
      </c>
      <c r="F18" s="3">
        <v>4</v>
      </c>
      <c r="G18" s="3">
        <v>4</v>
      </c>
      <c r="H18" s="3">
        <v>4</v>
      </c>
      <c r="I18" s="3">
        <v>1</v>
      </c>
      <c r="J18" s="3">
        <v>5</v>
      </c>
      <c r="K18" s="3">
        <v>1</v>
      </c>
      <c r="L18" s="3"/>
      <c r="M18">
        <v>16</v>
      </c>
      <c r="N18">
        <f t="shared" si="0"/>
        <v>3</v>
      </c>
      <c r="O18">
        <f t="shared" si="1"/>
        <v>3</v>
      </c>
      <c r="P18">
        <f t="shared" si="2"/>
        <v>4</v>
      </c>
      <c r="Q18">
        <f t="shared" si="3"/>
        <v>4</v>
      </c>
      <c r="R18">
        <f t="shared" si="4"/>
        <v>3</v>
      </c>
      <c r="S18">
        <f t="shared" si="5"/>
        <v>1</v>
      </c>
      <c r="T18">
        <f t="shared" si="6"/>
        <v>3</v>
      </c>
      <c r="U18">
        <f t="shared" si="7"/>
        <v>4</v>
      </c>
      <c r="V18">
        <f t="shared" si="8"/>
        <v>4</v>
      </c>
      <c r="W18">
        <f t="shared" si="9"/>
        <v>4</v>
      </c>
      <c r="X18">
        <f t="shared" si="10"/>
        <v>33</v>
      </c>
    </row>
    <row r="19" spans="1:24" x14ac:dyDescent="0.25">
      <c r="A19">
        <v>17</v>
      </c>
      <c r="B19" s="3">
        <v>4</v>
      </c>
      <c r="C19" s="3">
        <v>1</v>
      </c>
      <c r="D19" s="3">
        <v>5</v>
      </c>
      <c r="E19" s="3">
        <v>1</v>
      </c>
      <c r="F19" s="3">
        <v>5</v>
      </c>
      <c r="G19" s="3">
        <v>1</v>
      </c>
      <c r="H19" s="3">
        <v>4</v>
      </c>
      <c r="I19" s="3">
        <v>2</v>
      </c>
      <c r="J19" s="3">
        <v>5</v>
      </c>
      <c r="K19" s="3">
        <v>1</v>
      </c>
      <c r="L19" s="3"/>
      <c r="M19">
        <v>17</v>
      </c>
      <c r="N19">
        <f t="shared" si="0"/>
        <v>3</v>
      </c>
      <c r="O19">
        <f t="shared" si="1"/>
        <v>4</v>
      </c>
      <c r="P19">
        <f t="shared" si="2"/>
        <v>4</v>
      </c>
      <c r="Q19">
        <f t="shared" si="3"/>
        <v>4</v>
      </c>
      <c r="R19">
        <f t="shared" si="4"/>
        <v>4</v>
      </c>
      <c r="S19">
        <f t="shared" si="5"/>
        <v>4</v>
      </c>
      <c r="T19">
        <f t="shared" si="6"/>
        <v>3</v>
      </c>
      <c r="U19">
        <f t="shared" si="7"/>
        <v>3</v>
      </c>
      <c r="V19">
        <f t="shared" si="8"/>
        <v>4</v>
      </c>
      <c r="W19">
        <f t="shared" si="9"/>
        <v>4</v>
      </c>
      <c r="X19">
        <f t="shared" si="10"/>
        <v>37</v>
      </c>
    </row>
    <row r="20" spans="1:24" x14ac:dyDescent="0.25">
      <c r="M20" t="s">
        <v>174</v>
      </c>
      <c r="N20">
        <f>_xlfn.VAR.P(N3:N19)</f>
        <v>0.69204152249134943</v>
      </c>
      <c r="O20">
        <f t="shared" ref="O20:W20" si="11">_xlfn.VAR.P(O3:O19)</f>
        <v>0.17993079584775087</v>
      </c>
      <c r="P20">
        <f t="shared" si="11"/>
        <v>0.14532871972318334</v>
      </c>
      <c r="Q20">
        <f t="shared" si="11"/>
        <v>1.5916955017301038</v>
      </c>
      <c r="R20">
        <f t="shared" si="11"/>
        <v>1.1211072664359862</v>
      </c>
      <c r="S20">
        <f t="shared" si="11"/>
        <v>0.94809688581314877</v>
      </c>
      <c r="T20">
        <f t="shared" si="11"/>
        <v>0.17993079584775087</v>
      </c>
      <c r="U20">
        <f t="shared" si="11"/>
        <v>0.34602076124567471</v>
      </c>
      <c r="V20">
        <f t="shared" si="11"/>
        <v>0.1038062283737024</v>
      </c>
      <c r="W20">
        <f t="shared" si="11"/>
        <v>0.58131487889273359</v>
      </c>
    </row>
    <row r="22" spans="1:24" x14ac:dyDescent="0.25">
      <c r="W22" t="s">
        <v>161</v>
      </c>
      <c r="X22">
        <f>SUM(N20:W20)</f>
        <v>5.8892733564013842</v>
      </c>
    </row>
    <row r="23" spans="1:24" x14ac:dyDescent="0.25">
      <c r="W23" t="s">
        <v>163</v>
      </c>
      <c r="X23">
        <f>_xlfn.VAR.P(X3:X19)</f>
        <v>16.484429065743946</v>
      </c>
    </row>
    <row r="24" spans="1:24" x14ac:dyDescent="0.25">
      <c r="W24" t="s">
        <v>162</v>
      </c>
      <c r="X24">
        <v>10</v>
      </c>
    </row>
    <row r="25" spans="1:24" x14ac:dyDescent="0.25">
      <c r="W25" t="s">
        <v>164</v>
      </c>
      <c r="X25">
        <f>(10/(10-1))*(1-(X22/X23))</f>
        <v>0.71415243959324581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Wearable Inertial Sensors for E</vt:lpstr>
      <vt:lpstr>data_question</vt:lpstr>
      <vt:lpstr>Calculation</vt:lpstr>
      <vt:lpstr>Sheet1</vt:lpstr>
      <vt:lpstr>Sheet2</vt:lpstr>
      <vt:lpstr>Calpha</vt:lpstr>
      <vt:lpstr>Calpha_normalized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User</cp:lastModifiedBy>
  <dcterms:modified xsi:type="dcterms:W3CDTF">2019-09-26T16:49:22Z</dcterms:modified>
</cp:coreProperties>
</file>