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X52" i="1" l="1"/>
  <c r="Y54" i="1"/>
  <c r="X56" i="1" s="1"/>
  <c r="AD52" i="1"/>
  <c r="X22" i="1"/>
  <c r="Z16" i="1"/>
  <c r="X50" i="1"/>
  <c r="AD55" i="1" l="1"/>
  <c r="B4" i="1"/>
  <c r="X23" i="1" l="1"/>
  <c r="AA16" i="1"/>
  <c r="AA4" i="1"/>
  <c r="AA3" i="1"/>
  <c r="D29" i="1" l="1"/>
  <c r="E31" i="1" s="1"/>
  <c r="D23" i="1"/>
  <c r="E25" i="1" s="1"/>
  <c r="D14" i="1"/>
  <c r="D8" i="1"/>
  <c r="H44" i="1" l="1"/>
  <c r="H45" i="1" s="1"/>
  <c r="G44" i="1"/>
  <c r="G45" i="1" s="1"/>
  <c r="F44" i="1"/>
  <c r="G39" i="1"/>
  <c r="G40" i="1" s="1"/>
  <c r="H39" i="1"/>
  <c r="F39" i="1"/>
  <c r="F40" i="1" s="1"/>
  <c r="I40" i="1" s="1"/>
  <c r="H40" i="1"/>
  <c r="I45" i="1" l="1"/>
  <c r="F45" i="1"/>
  <c r="I44" i="1"/>
  <c r="I39" i="1"/>
</calcChain>
</file>

<file path=xl/comments1.xml><?xml version="1.0" encoding="utf-8"?>
<comments xmlns="http://schemas.openxmlformats.org/spreadsheetml/2006/main">
  <authors>
    <author>sarita araujo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sarita araujo:</t>
        </r>
        <r>
          <rPr>
            <sz val="9"/>
            <color indexed="81"/>
            <rFont val="Tahoma"/>
            <family val="2"/>
          </rPr>
          <t xml:space="preserve">
PREENCHER COM DADOS</t>
        </r>
      </text>
    </comment>
  </commentList>
</comments>
</file>

<file path=xl/sharedStrings.xml><?xml version="1.0" encoding="utf-8"?>
<sst xmlns="http://schemas.openxmlformats.org/spreadsheetml/2006/main" count="173" uniqueCount="94">
  <si>
    <t>FÓRMULAS DAS NECESSIDADES ENERGÉTICAS ADULTOS (&gt;19 ANOS)</t>
  </si>
  <si>
    <t>GASTO ENERGÉTICO TOTAL (GET)</t>
  </si>
  <si>
    <t xml:space="preserve">PREENCHER COM O VALOR </t>
  </si>
  <si>
    <t>FÓRMULA PARA O EXCEL</t>
  </si>
  <si>
    <t>HOMENS</t>
  </si>
  <si>
    <t>NEE= 662 - (9,53 x IDADE [anos]) + NAF x (15,91 x PESO [kg] + 539,6 x ALTURA [m])</t>
  </si>
  <si>
    <t>TMB</t>
  </si>
  <si>
    <t>NÍVEL DE ATIVIDADE FÍSICA (NAF)</t>
  </si>
  <si>
    <t>Idade (anos)</t>
  </si>
  <si>
    <t>NAF=</t>
  </si>
  <si>
    <t>SEDENTÁRIO</t>
  </si>
  <si>
    <t>Estatura (m)</t>
  </si>
  <si>
    <t>ATIVIDADE LEVE</t>
  </si>
  <si>
    <t xml:space="preserve">± </t>
  </si>
  <si>
    <t>Peso (kg)</t>
  </si>
  <si>
    <t xml:space="preserve">ATIVIDADE MODERADA </t>
  </si>
  <si>
    <t>DP=</t>
  </si>
  <si>
    <t>ATIVIDADE INTENSA</t>
  </si>
  <si>
    <t xml:space="preserve">MULHERES </t>
  </si>
  <si>
    <t>NEE= 354 - (6,91 x IDADE [anos]) + NAF x (9,36 x PESO [kg] + 726 x ALTURA [m])</t>
  </si>
  <si>
    <t>NEE= 1086 - (10,1 x IDADE [anos]) + NAF x (13,7 x PESO [kg] + 416 x ALTURA [m])</t>
  </si>
  <si>
    <t>NEE= 448 - (7,95 x IDADE [anos]) + NAF x (11,4 x PESO [kg] + 619 x ALTURA [m])</t>
  </si>
  <si>
    <t xml:space="preserve">INDIVÍDUOS EUTRÓFICOS </t>
  </si>
  <si>
    <t>INDIVÍDUOS SOBREPESOS</t>
  </si>
  <si>
    <t>Nível de Atividade Física (NAF)</t>
  </si>
  <si>
    <t>INDICE DE MASSA CORPÓREA (IMC)</t>
  </si>
  <si>
    <t>Kg/m²</t>
  </si>
  <si>
    <t>O VALOR DA NEE PARA HOMENS É:</t>
  </si>
  <si>
    <t>O VALOR DA NEE PARA MULHERES É:</t>
  </si>
  <si>
    <t>NEE COM DESVIO PADRÃO (-416)</t>
  </si>
  <si>
    <t>NEE COM DESVIO PADRÃO (-320)</t>
  </si>
  <si>
    <t>Kcal/dia.</t>
  </si>
  <si>
    <t>RECOMENDAÇÕES DE MACRONUTRIENTES EM FUNÇÃO DO VET</t>
  </si>
  <si>
    <t>CARBOIDRATO</t>
  </si>
  <si>
    <t xml:space="preserve">CHO SIMPLES </t>
  </si>
  <si>
    <t>LIPÍDEOS</t>
  </si>
  <si>
    <t>PROTEÍNAS</t>
  </si>
  <si>
    <t>DRI (2005)</t>
  </si>
  <si>
    <t>ADULTOS &gt; 18 anos</t>
  </si>
  <si>
    <t>CHO</t>
  </si>
  <si>
    <t>LIP</t>
  </si>
  <si>
    <t>PTN</t>
  </si>
  <si>
    <t>55 A 75%</t>
  </si>
  <si>
    <t>&lt;10%</t>
  </si>
  <si>
    <t>10 a 15%</t>
  </si>
  <si>
    <t>15  30%</t>
  </si>
  <si>
    <t>TOTAL</t>
  </si>
  <si>
    <t xml:space="preserve">kcal/dia </t>
  </si>
  <si>
    <t>g/dia</t>
  </si>
  <si>
    <t xml:space="preserve">Estimativa de peso saudável </t>
  </si>
  <si>
    <t>Peso máximo</t>
  </si>
  <si>
    <t>Peso Mínimo</t>
  </si>
  <si>
    <t xml:space="preserve">IMC </t>
  </si>
  <si>
    <t>RESUTADO</t>
  </si>
  <si>
    <t>ALTURA²</t>
  </si>
  <si>
    <t>Circunferência da Cintura CC</t>
  </si>
  <si>
    <t xml:space="preserve">Homens </t>
  </si>
  <si>
    <t>Mulheres</t>
  </si>
  <si>
    <t>Risco aumentado</t>
  </si>
  <si>
    <t>94cm</t>
  </si>
  <si>
    <t>80cm</t>
  </si>
  <si>
    <t>Subs. Aumentado</t>
  </si>
  <si>
    <t>102cm</t>
  </si>
  <si>
    <t>88cm</t>
  </si>
  <si>
    <t>RESULTADO</t>
  </si>
  <si>
    <t>Relação Cintura-Quadril</t>
  </si>
  <si>
    <t>RCQ</t>
  </si>
  <si>
    <t>&gt; 1,0</t>
  </si>
  <si>
    <t>&gt; 0,85</t>
  </si>
  <si>
    <t>Risco p/ doenças cardiovasculares</t>
  </si>
  <si>
    <t>Alto</t>
  </si>
  <si>
    <t>Relação Cintura-Quadril=</t>
  </si>
  <si>
    <t>% de gordura corporal=</t>
  </si>
  <si>
    <t>IDADE</t>
  </si>
  <si>
    <t>SEXO</t>
  </si>
  <si>
    <r>
      <t xml:space="preserve">FÓRMULA NA INTEGRA (GET PARA </t>
    </r>
    <r>
      <rPr>
        <b/>
        <sz val="14"/>
        <color theme="1"/>
        <rFont val="Calibri"/>
        <family val="2"/>
        <scheme val="minor"/>
      </rPr>
      <t>EUTRÓFICOS</t>
    </r>
    <r>
      <rPr>
        <sz val="14"/>
        <color theme="1"/>
        <rFont val="Calibri"/>
        <family val="2"/>
        <scheme val="minor"/>
      </rPr>
      <t>) IMC= 18,5 - 24,9kg/m²</t>
    </r>
  </si>
  <si>
    <r>
      <t xml:space="preserve">FÓRMULA NA INTEGRA (GET PARA </t>
    </r>
    <r>
      <rPr>
        <b/>
        <sz val="14"/>
        <color theme="1"/>
        <rFont val="Calibri"/>
        <family val="2"/>
        <scheme val="minor"/>
      </rPr>
      <t>SOBREPESOS</t>
    </r>
    <r>
      <rPr>
        <sz val="14"/>
        <color theme="1"/>
        <rFont val="Calibri"/>
        <family val="2"/>
        <scheme val="minor"/>
      </rPr>
      <t>) IMC= maior que 25kg/m²</t>
    </r>
  </si>
  <si>
    <t>VALOR</t>
  </si>
  <si>
    <t>% DE GORDURA CORPORAL (ADULTOS)</t>
  </si>
  <si>
    <t>Homens</t>
  </si>
  <si>
    <t>DOBRAS:</t>
  </si>
  <si>
    <t>Subescapular</t>
  </si>
  <si>
    <t xml:space="preserve">SubraiLíaca </t>
  </si>
  <si>
    <t>Tríceps</t>
  </si>
  <si>
    <t>Panturrilha</t>
  </si>
  <si>
    <t>MULHERES</t>
  </si>
  <si>
    <t>Axilar X</t>
  </si>
  <si>
    <t>Coxa</t>
  </si>
  <si>
    <t>Somatório das dobras</t>
  </si>
  <si>
    <t>Idade</t>
  </si>
  <si>
    <t>%G</t>
  </si>
  <si>
    <t xml:space="preserve">PACIENTE:  </t>
  </si>
  <si>
    <t xml:space="preserve">SEXO: </t>
  </si>
  <si>
    <t xml:space="preserve">MOTIVO DA CONSULTA: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</si>
</sst>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"/>
    <numFmt numFmtId="166" formatCode="0.0000000"/>
    <numFmt numFmtId="167" formatCode="0.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564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FF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1" fillId="7" borderId="5" xfId="0" applyFont="1" applyFill="1" applyBorder="1"/>
    <xf numFmtId="0" fontId="2" fillId="5" borderId="9" xfId="0" applyFont="1" applyFill="1" applyBorder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1" fillId="8" borderId="5" xfId="0" applyFont="1" applyFill="1" applyBorder="1"/>
    <xf numFmtId="0" fontId="0" fillId="5" borderId="12" xfId="0" applyFill="1" applyBorder="1" applyAlignment="1">
      <alignment horizontal="center"/>
    </xf>
    <xf numFmtId="0" fontId="2" fillId="5" borderId="1" xfId="0" applyFont="1" applyFill="1" applyBorder="1"/>
    <xf numFmtId="0" fontId="0" fillId="5" borderId="12" xfId="0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5" borderId="2" xfId="0" applyFill="1" applyBorder="1"/>
    <xf numFmtId="0" fontId="0" fillId="5" borderId="14" xfId="0" applyFill="1" applyBorder="1"/>
    <xf numFmtId="0" fontId="0" fillId="5" borderId="0" xfId="0" applyFont="1" applyFill="1" applyBorder="1"/>
    <xf numFmtId="0" fontId="0" fillId="5" borderId="14" xfId="0" applyFont="1" applyFill="1" applyBorder="1"/>
    <xf numFmtId="0" fontId="0" fillId="5" borderId="0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0" fillId="5" borderId="10" xfId="0" applyFill="1" applyBorder="1"/>
    <xf numFmtId="0" fontId="0" fillId="5" borderId="13" xfId="0" applyFill="1" applyBorder="1"/>
    <xf numFmtId="0" fontId="0" fillId="5" borderId="3" xfId="0" applyFill="1" applyBorder="1"/>
    <xf numFmtId="0" fontId="3" fillId="12" borderId="0" xfId="0" applyFont="1" applyFill="1" applyBorder="1" applyAlignment="1">
      <alignment horizontal="center"/>
    </xf>
    <xf numFmtId="0" fontId="5" fillId="5" borderId="0" xfId="0" applyFont="1" applyFill="1" applyAlignment="1">
      <alignment vertical="center"/>
    </xf>
    <xf numFmtId="0" fontId="7" fillId="4" borderId="5" xfId="0" applyFont="1" applyFill="1" applyBorder="1" applyAlignment="1">
      <alignment horizontal="left" vertical="center"/>
    </xf>
    <xf numFmtId="0" fontId="2" fillId="5" borderId="7" xfId="0" applyFont="1" applyFill="1" applyBorder="1"/>
    <xf numFmtId="0" fontId="10" fillId="12" borderId="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2" fontId="0" fillId="5" borderId="18" xfId="0" applyNumberFormat="1" applyFill="1" applyBorder="1"/>
    <xf numFmtId="0" fontId="10" fillId="1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16" borderId="0" xfId="0" applyFont="1" applyFill="1" applyBorder="1" applyAlignment="1">
      <alignment horizontal="center" vertical="center" wrapText="1"/>
    </xf>
    <xf numFmtId="0" fontId="0" fillId="14" borderId="8" xfId="0" applyFill="1" applyBorder="1"/>
    <xf numFmtId="0" fontId="0" fillId="14" borderId="18" xfId="0" applyFill="1" applyBorder="1"/>
    <xf numFmtId="0" fontId="0" fillId="5" borderId="18" xfId="0" applyFill="1" applyBorder="1" applyAlignment="1">
      <alignment horizontal="center"/>
    </xf>
    <xf numFmtId="0" fontId="9" fillId="12" borderId="1" xfId="0" applyFont="1" applyFill="1" applyBorder="1" applyAlignment="1">
      <alignment vertical="center" wrapText="1"/>
    </xf>
    <xf numFmtId="0" fontId="9" fillId="12" borderId="2" xfId="0" applyFont="1" applyFill="1" applyBorder="1" applyAlignment="1">
      <alignment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9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0" borderId="1" xfId="0" applyBorder="1"/>
    <xf numFmtId="2" fontId="15" fillId="4" borderId="5" xfId="0" applyNumberFormat="1" applyFont="1" applyFill="1" applyBorder="1" applyAlignment="1">
      <alignment horizontal="right"/>
    </xf>
    <xf numFmtId="0" fontId="2" fillId="14" borderId="4" xfId="0" applyFont="1" applyFill="1" applyBorder="1" applyAlignment="1">
      <alignment horizontal="center"/>
    </xf>
    <xf numFmtId="164" fontId="0" fillId="5" borderId="18" xfId="0" applyNumberFormat="1" applyFill="1" applyBorder="1"/>
    <xf numFmtId="0" fontId="0" fillId="24" borderId="0" xfId="0" applyFill="1" applyBorder="1"/>
    <xf numFmtId="0" fontId="0" fillId="14" borderId="9" xfId="0" applyFill="1" applyBorder="1"/>
    <xf numFmtId="0" fontId="0" fillId="14" borderId="0" xfId="0" applyFill="1" applyBorder="1"/>
    <xf numFmtId="0" fontId="0" fillId="0" borderId="0" xfId="0" applyBorder="1"/>
    <xf numFmtId="0" fontId="10" fillId="12" borderId="9" xfId="0" applyFont="1" applyFill="1" applyBorder="1" applyAlignment="1">
      <alignment horizontal="center" vertical="center" wrapText="1"/>
    </xf>
    <xf numFmtId="2" fontId="0" fillId="5" borderId="4" xfId="0" applyNumberFormat="1" applyFill="1" applyBorder="1"/>
    <xf numFmtId="0" fontId="0" fillId="14" borderId="0" xfId="0" applyFill="1" applyBorder="1" applyAlignment="1">
      <alignment horizontal="center"/>
    </xf>
    <xf numFmtId="0" fontId="0" fillId="0" borderId="9" xfId="0" applyBorder="1"/>
    <xf numFmtId="0" fontId="0" fillId="3" borderId="0" xfId="0" applyFill="1" applyAlignment="1">
      <alignment horizontal="center"/>
    </xf>
    <xf numFmtId="2" fontId="0" fillId="5" borderId="1" xfId="0" applyNumberFormat="1" applyFill="1" applyBorder="1"/>
    <xf numFmtId="0" fontId="6" fillId="5" borderId="0" xfId="0" applyFont="1" applyFill="1" applyAlignment="1">
      <alignment wrapText="1"/>
    </xf>
    <xf numFmtId="0" fontId="2" fillId="5" borderId="0" xfId="0" applyFont="1" applyFill="1" applyAlignment="1"/>
    <xf numFmtId="0" fontId="2" fillId="25" borderId="1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0" fontId="2" fillId="25" borderId="2" xfId="0" applyFont="1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9" xfId="0" applyFill="1" applyBorder="1" applyAlignment="1">
      <alignment horizontal="center"/>
    </xf>
    <xf numFmtId="0" fontId="0" fillId="25" borderId="0" xfId="0" applyFill="1" applyBorder="1"/>
    <xf numFmtId="0" fontId="11" fillId="25" borderId="0" xfId="0" applyFont="1" applyFill="1" applyBorder="1"/>
    <xf numFmtId="0" fontId="11" fillId="25" borderId="10" xfId="0" applyFont="1" applyFill="1" applyBorder="1"/>
    <xf numFmtId="0" fontId="0" fillId="25" borderId="12" xfId="0" applyFill="1" applyBorder="1"/>
    <xf numFmtId="0" fontId="0" fillId="25" borderId="14" xfId="0" applyFill="1" applyBorder="1"/>
    <xf numFmtId="0" fontId="2" fillId="25" borderId="14" xfId="0" applyFont="1" applyFill="1" applyBorder="1"/>
    <xf numFmtId="0" fontId="2" fillId="25" borderId="13" xfId="0" applyFont="1" applyFill="1" applyBorder="1"/>
    <xf numFmtId="0" fontId="2" fillId="13" borderId="1" xfId="0" applyFont="1" applyFill="1" applyBorder="1" applyAlignment="1"/>
    <xf numFmtId="0" fontId="2" fillId="13" borderId="2" xfId="0" applyFont="1" applyFill="1" applyBorder="1" applyAlignment="1">
      <alignment horizontal="center"/>
    </xf>
    <xf numFmtId="0" fontId="2" fillId="13" borderId="2" xfId="0" applyFont="1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9" xfId="0" applyFill="1" applyBorder="1" applyAlignment="1">
      <alignment horizontal="center"/>
    </xf>
    <xf numFmtId="0" fontId="0" fillId="13" borderId="0" xfId="0" applyFill="1" applyBorder="1"/>
    <xf numFmtId="0" fontId="11" fillId="13" borderId="0" xfId="0" applyFont="1" applyFill="1" applyBorder="1"/>
    <xf numFmtId="0" fontId="0" fillId="13" borderId="10" xfId="0" applyFill="1" applyBorder="1"/>
    <xf numFmtId="0" fontId="0" fillId="13" borderId="12" xfId="0" applyFill="1" applyBorder="1"/>
    <xf numFmtId="0" fontId="0" fillId="13" borderId="14" xfId="0" applyFill="1" applyBorder="1"/>
    <xf numFmtId="0" fontId="2" fillId="13" borderId="14" xfId="0" applyFont="1" applyFill="1" applyBorder="1"/>
    <xf numFmtId="0" fontId="0" fillId="13" borderId="13" xfId="0" applyFill="1" applyBorder="1"/>
    <xf numFmtId="2" fontId="0" fillId="13" borderId="0" xfId="0" applyNumberFormat="1" applyFill="1" applyBorder="1" applyAlignment="1">
      <alignment horizontal="center"/>
    </xf>
    <xf numFmtId="2" fontId="0" fillId="25" borderId="0" xfId="0" applyNumberFormat="1" applyFill="1" applyBorder="1" applyAlignment="1">
      <alignment horizontal="center"/>
    </xf>
    <xf numFmtId="0" fontId="9" fillId="26" borderId="0" xfId="0" applyFont="1" applyFill="1" applyBorder="1" applyAlignment="1">
      <alignment horizontal="center" vertical="center" wrapText="1"/>
    </xf>
    <xf numFmtId="0" fontId="9" fillId="27" borderId="0" xfId="0" applyFont="1" applyFill="1" applyBorder="1" applyAlignment="1">
      <alignment horizontal="center" vertical="center" wrapText="1"/>
    </xf>
    <xf numFmtId="0" fontId="2" fillId="14" borderId="5" xfId="0" applyFont="1" applyFill="1" applyBorder="1"/>
    <xf numFmtId="0" fontId="2" fillId="14" borderId="18" xfId="0" applyFont="1" applyFill="1" applyBorder="1" applyAlignment="1">
      <alignment horizontal="center"/>
    </xf>
    <xf numFmtId="0" fontId="2" fillId="5" borderId="0" xfId="0" applyFont="1" applyFill="1"/>
    <xf numFmtId="0" fontId="0" fillId="0" borderId="21" xfId="0" applyBorder="1"/>
    <xf numFmtId="0" fontId="0" fillId="31" borderId="22" xfId="0" applyFill="1" applyBorder="1"/>
    <xf numFmtId="0" fontId="0" fillId="5" borderId="23" xfId="0" applyFill="1" applyBorder="1"/>
    <xf numFmtId="0" fontId="0" fillId="31" borderId="24" xfId="0" applyFill="1" applyBorder="1"/>
    <xf numFmtId="0" fontId="0" fillId="0" borderId="23" xfId="0" applyBorder="1"/>
    <xf numFmtId="0" fontId="0" fillId="5" borderId="25" xfId="0" applyFill="1" applyBorder="1"/>
    <xf numFmtId="0" fontId="0" fillId="31" borderId="26" xfId="0" applyFill="1" applyBorder="1"/>
    <xf numFmtId="0" fontId="0" fillId="31" borderId="19" xfId="0" applyFill="1" applyBorder="1"/>
    <xf numFmtId="0" fontId="0" fillId="31" borderId="11" xfId="0" applyFill="1" applyBorder="1"/>
    <xf numFmtId="0" fontId="0" fillId="31" borderId="27" xfId="0" applyFill="1" applyBorder="1"/>
    <xf numFmtId="0" fontId="0" fillId="5" borderId="21" xfId="0" applyFill="1" applyBorder="1"/>
    <xf numFmtId="0" fontId="18" fillId="5" borderId="0" xfId="0" applyFont="1" applyFill="1" applyAlignment="1">
      <alignment horizontal="center" wrapText="1"/>
    </xf>
    <xf numFmtId="0" fontId="0" fillId="5" borderId="18" xfId="0" applyFill="1" applyBorder="1"/>
    <xf numFmtId="0" fontId="0" fillId="32" borderId="0" xfId="0" applyFill="1"/>
    <xf numFmtId="165" fontId="0" fillId="24" borderId="0" xfId="0" applyNumberFormat="1" applyFill="1"/>
    <xf numFmtId="0" fontId="0" fillId="24" borderId="18" xfId="0" applyFill="1" applyBorder="1"/>
    <xf numFmtId="167" fontId="0" fillId="24" borderId="0" xfId="0" applyNumberFormat="1" applyFill="1"/>
    <xf numFmtId="166" fontId="0" fillId="5" borderId="0" xfId="0" applyNumberFormat="1" applyFill="1"/>
    <xf numFmtId="0" fontId="0" fillId="33" borderId="0" xfId="0" applyFill="1"/>
    <xf numFmtId="164" fontId="19" fillId="5" borderId="18" xfId="0" applyNumberFormat="1" applyFont="1" applyFill="1" applyBorder="1"/>
    <xf numFmtId="0" fontId="0" fillId="25" borderId="0" xfId="0" applyFill="1"/>
    <xf numFmtId="0" fontId="0" fillId="33" borderId="18" xfId="0" applyFill="1" applyBorder="1"/>
    <xf numFmtId="166" fontId="0" fillId="33" borderId="0" xfId="0" applyNumberFormat="1" applyFill="1"/>
    <xf numFmtId="0" fontId="0" fillId="5" borderId="0" xfId="0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9" fillId="20" borderId="0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9" fillId="20" borderId="9" xfId="0" applyFont="1" applyFill="1" applyBorder="1" applyAlignment="1">
      <alignment horizontal="center" vertical="center" wrapText="1"/>
    </xf>
    <xf numFmtId="0" fontId="2" fillId="21" borderId="2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7" fillId="15" borderId="9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 wrapText="1"/>
    </xf>
    <xf numFmtId="0" fontId="2" fillId="23" borderId="12" xfId="0" applyFont="1" applyFill="1" applyBorder="1" applyAlignment="1">
      <alignment horizontal="center" wrapText="1"/>
    </xf>
    <xf numFmtId="0" fontId="14" fillId="23" borderId="1" xfId="0" applyFont="1" applyFill="1" applyBorder="1" applyAlignment="1">
      <alignment horizontal="right" vertical="center" wrapText="1"/>
    </xf>
    <xf numFmtId="0" fontId="14" fillId="23" borderId="12" xfId="0" applyFont="1" applyFill="1" applyBorder="1" applyAlignment="1">
      <alignment horizontal="righ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13" borderId="3" xfId="0" applyFill="1" applyBorder="1" applyAlignment="1">
      <alignment horizontal="left" vertical="center" wrapText="1"/>
    </xf>
    <xf numFmtId="0" fontId="0" fillId="13" borderId="14" xfId="0" applyFill="1" applyBorder="1" applyAlignment="1">
      <alignment horizontal="left" vertical="center" wrapText="1"/>
    </xf>
    <xf numFmtId="0" fontId="0" fillId="13" borderId="13" xfId="0" applyFill="1" applyBorder="1" applyAlignment="1">
      <alignment horizontal="left" vertical="center" wrapText="1"/>
    </xf>
    <xf numFmtId="0" fontId="0" fillId="25" borderId="2" xfId="0" applyFill="1" applyBorder="1" applyAlignment="1">
      <alignment horizontal="left" vertical="center" wrapText="1"/>
    </xf>
    <xf numFmtId="0" fontId="0" fillId="25" borderId="3" xfId="0" applyFill="1" applyBorder="1" applyAlignment="1">
      <alignment horizontal="left" vertical="center" wrapText="1"/>
    </xf>
    <xf numFmtId="0" fontId="0" fillId="25" borderId="14" xfId="0" applyFill="1" applyBorder="1" applyAlignment="1">
      <alignment horizontal="left" vertical="center" wrapText="1"/>
    </xf>
    <xf numFmtId="0" fontId="0" fillId="25" borderId="13" xfId="0" applyFill="1" applyBorder="1" applyAlignment="1">
      <alignment horizontal="left" vertical="center" wrapText="1"/>
    </xf>
    <xf numFmtId="0" fontId="0" fillId="23" borderId="2" xfId="0" applyFill="1" applyBorder="1" applyAlignment="1">
      <alignment horizontal="left" vertical="center" wrapText="1"/>
    </xf>
    <xf numFmtId="0" fontId="0" fillId="23" borderId="3" xfId="0" applyFill="1" applyBorder="1" applyAlignment="1">
      <alignment horizontal="left" vertical="center" wrapText="1"/>
    </xf>
    <xf numFmtId="0" fontId="0" fillId="23" borderId="14" xfId="0" applyFill="1" applyBorder="1" applyAlignment="1">
      <alignment horizontal="left" vertical="center" wrapText="1"/>
    </xf>
    <xf numFmtId="0" fontId="0" fillId="23" borderId="13" xfId="0" applyFill="1" applyBorder="1" applyAlignment="1">
      <alignment horizontal="left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0" fillId="25" borderId="10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8" fillId="12" borderId="0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  <xf numFmtId="0" fontId="2" fillId="23" borderId="9" xfId="0" applyFont="1" applyFill="1" applyBorder="1" applyAlignment="1">
      <alignment horizontal="center" wrapText="1"/>
    </xf>
    <xf numFmtId="2" fontId="14" fillId="13" borderId="1" xfId="0" applyNumberFormat="1" applyFont="1" applyFill="1" applyBorder="1" applyAlignment="1">
      <alignment horizontal="right" vertical="center" wrapText="1"/>
    </xf>
    <xf numFmtId="2" fontId="14" fillId="13" borderId="12" xfId="0" applyNumberFormat="1" applyFont="1" applyFill="1" applyBorder="1" applyAlignment="1">
      <alignment horizontal="right" vertical="center" wrapText="1"/>
    </xf>
    <xf numFmtId="0" fontId="0" fillId="6" borderId="0" xfId="0" applyFill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2" borderId="7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4" fillId="25" borderId="1" xfId="0" applyFont="1" applyFill="1" applyBorder="1" applyAlignment="1">
      <alignment horizontal="right" vertical="center" wrapText="1"/>
    </xf>
    <xf numFmtId="0" fontId="14" fillId="25" borderId="12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/>
    </xf>
    <xf numFmtId="0" fontId="2" fillId="29" borderId="14" xfId="0" applyFont="1" applyFill="1" applyBorder="1" applyAlignment="1">
      <alignment horizontal="center"/>
    </xf>
    <xf numFmtId="0" fontId="5" fillId="30" borderId="9" xfId="0" applyFont="1" applyFill="1" applyBorder="1" applyAlignment="1">
      <alignment horizontal="center" vertical="center" wrapText="1"/>
    </xf>
    <xf numFmtId="0" fontId="5" fillId="30" borderId="0" xfId="0" applyFont="1" applyFill="1" applyBorder="1" applyAlignment="1">
      <alignment horizontal="center" vertical="center" wrapText="1"/>
    </xf>
    <xf numFmtId="0" fontId="5" fillId="30" borderId="12" xfId="0" applyFont="1" applyFill="1" applyBorder="1" applyAlignment="1">
      <alignment horizontal="center" vertical="center" wrapText="1"/>
    </xf>
    <xf numFmtId="0" fontId="5" fillId="30" borderId="14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9" fillId="19" borderId="0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556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423335</xdr:colOff>
      <xdr:row>23</xdr:row>
      <xdr:rowOff>116416</xdr:rowOff>
    </xdr:from>
    <xdr:to>
      <xdr:col>26</xdr:col>
      <xdr:colOff>563035</xdr:colOff>
      <xdr:row>32</xdr:row>
      <xdr:rowOff>116416</xdr:rowOff>
    </xdr:to>
    <xdr:pic>
      <xdr:nvPicPr>
        <xdr:cNvPr id="3" name="Imagem 2" descr="T_%gorduraFEM_P&amp;W_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6168" y="4995333"/>
          <a:ext cx="42291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275166</xdr:colOff>
      <xdr:row>13</xdr:row>
      <xdr:rowOff>52917</xdr:rowOff>
    </xdr:from>
    <xdr:to>
      <xdr:col>1</xdr:col>
      <xdr:colOff>649303</xdr:colOff>
      <xdr:row>23</xdr:row>
      <xdr:rowOff>84667</xdr:rowOff>
    </xdr:to>
    <xdr:pic>
      <xdr:nvPicPr>
        <xdr:cNvPr id="4" name="Imagem 3" descr="T_IMC_OMS_9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6" y="2878667"/>
          <a:ext cx="2374387" cy="208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412752</xdr:colOff>
      <xdr:row>33</xdr:row>
      <xdr:rowOff>74084</xdr:rowOff>
    </xdr:from>
    <xdr:to>
      <xdr:col>26</xdr:col>
      <xdr:colOff>566210</xdr:colOff>
      <xdr:row>41</xdr:row>
      <xdr:rowOff>117476</xdr:rowOff>
    </xdr:to>
    <xdr:pic>
      <xdr:nvPicPr>
        <xdr:cNvPr id="5" name="Imagem 4" descr="T_%gorduraMAS_P&amp;W_9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5585" y="6963834"/>
          <a:ext cx="4242858" cy="1789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127001</xdr:colOff>
      <xdr:row>9</xdr:row>
      <xdr:rowOff>10583</xdr:rowOff>
    </xdr:from>
    <xdr:to>
      <xdr:col>36</xdr:col>
      <xdr:colOff>7409</xdr:colOff>
      <xdr:row>16</xdr:row>
      <xdr:rowOff>0</xdr:rowOff>
    </xdr:to>
    <xdr:pic>
      <xdr:nvPicPr>
        <xdr:cNvPr id="6" name="Imagem 5" descr="T_CinQuaFEM_B&amp;G_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9334" y="2032000"/>
          <a:ext cx="3563408" cy="139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137584</xdr:colOff>
      <xdr:row>16</xdr:row>
      <xdr:rowOff>95250</xdr:rowOff>
    </xdr:from>
    <xdr:to>
      <xdr:col>36</xdr:col>
      <xdr:colOff>8467</xdr:colOff>
      <xdr:row>23</xdr:row>
      <xdr:rowOff>37041</xdr:rowOff>
    </xdr:to>
    <xdr:pic>
      <xdr:nvPicPr>
        <xdr:cNvPr id="7" name="Imagem 6" descr="T_CinQuaMAS_B&amp;G_8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9917" y="3524250"/>
          <a:ext cx="3553883" cy="1391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603249</xdr:colOff>
      <xdr:row>29</xdr:row>
      <xdr:rowOff>127000</xdr:rowOff>
    </xdr:from>
    <xdr:to>
      <xdr:col>35</xdr:col>
      <xdr:colOff>208490</xdr:colOff>
      <xdr:row>35</xdr:row>
      <xdr:rowOff>148167</xdr:rowOff>
    </xdr:to>
    <xdr:pic>
      <xdr:nvPicPr>
        <xdr:cNvPr id="8" name="Imagem 7" descr="T_CirAbdominal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9416" y="6212417"/>
          <a:ext cx="2060575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06"/>
  <sheetViews>
    <sheetView tabSelected="1" topLeftCell="A28" zoomScale="85" zoomScaleNormal="85" workbookViewId="0">
      <selection activeCell="B9" sqref="B9"/>
    </sheetView>
  </sheetViews>
  <sheetFormatPr defaultRowHeight="15" x14ac:dyDescent="0.25"/>
  <cols>
    <col min="1" max="1" width="30" customWidth="1"/>
    <col min="2" max="2" width="14.85546875" customWidth="1"/>
    <col min="3" max="3" width="18" customWidth="1"/>
    <col min="4" max="4" width="13" customWidth="1"/>
    <col min="5" max="5" width="5.5703125" customWidth="1"/>
    <col min="6" max="6" width="5.42578125" customWidth="1"/>
    <col min="7" max="7" width="6.5703125" customWidth="1"/>
    <col min="8" max="8" width="6" customWidth="1"/>
    <col min="9" max="9" width="6.140625" customWidth="1"/>
    <col min="10" max="10" width="4.5703125" customWidth="1"/>
    <col min="11" max="11" width="10.7109375" bestFit="1" customWidth="1"/>
    <col min="22" max="22" width="15.140625" bestFit="1" customWidth="1"/>
    <col min="23" max="23" width="12.85546875" bestFit="1" customWidth="1"/>
    <col min="24" max="24" width="11.5703125" bestFit="1" customWidth="1"/>
    <col min="25" max="25" width="12" customWidth="1"/>
    <col min="26" max="26" width="9.7109375" bestFit="1" customWidth="1"/>
    <col min="27" max="27" width="11.5703125" customWidth="1"/>
    <col min="29" max="29" width="11.28515625" bestFit="1" customWidth="1"/>
    <col min="30" max="30" width="7" bestFit="1" customWidth="1"/>
  </cols>
  <sheetData>
    <row r="1" spans="1:54" ht="28.5" customHeight="1" thickBot="1" x14ac:dyDescent="0.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"/>
      <c r="U1" s="1"/>
      <c r="V1" s="1"/>
      <c r="W1" s="1"/>
      <c r="X1" s="1"/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6.5" customHeight="1" thickBot="1" x14ac:dyDescent="0.5">
      <c r="A2" s="29" t="s">
        <v>91</v>
      </c>
      <c r="B2" s="182" t="s">
        <v>92</v>
      </c>
      <c r="C2" s="182"/>
      <c r="D2" s="183" t="s">
        <v>93</v>
      </c>
      <c r="E2" s="183"/>
      <c r="F2" s="183"/>
      <c r="G2" s="183"/>
      <c r="H2" s="183"/>
      <c r="I2" s="183"/>
      <c r="J2" s="183"/>
      <c r="K2" s="183"/>
      <c r="L2" s="183"/>
      <c r="M2" s="28"/>
      <c r="N2" s="28"/>
      <c r="O2" s="28"/>
      <c r="P2" s="28"/>
      <c r="Q2" s="28"/>
      <c r="R2" s="28"/>
      <c r="S2" s="28"/>
      <c r="T2" s="1"/>
      <c r="U2" s="50"/>
      <c r="V2" s="15"/>
      <c r="W2" s="15"/>
      <c r="X2" s="15"/>
      <c r="Y2" s="15"/>
      <c r="Z2" s="51" t="s">
        <v>52</v>
      </c>
      <c r="AA2" s="44" t="s">
        <v>53</v>
      </c>
      <c r="AB2" s="52" t="s">
        <v>54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13" t="s">
        <v>49</v>
      </c>
      <c r="V3" s="214"/>
      <c r="W3" s="214"/>
      <c r="X3" s="211" t="s">
        <v>50</v>
      </c>
      <c r="Y3" s="211"/>
      <c r="Z3" s="12">
        <v>18.5</v>
      </c>
      <c r="AA3" s="58">
        <f>Z3*(AB3*AB3)</f>
        <v>0</v>
      </c>
      <c r="AB3" s="53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9.5" thickBot="1" x14ac:dyDescent="0.35">
      <c r="A4" s="30" t="s">
        <v>25</v>
      </c>
      <c r="B4" s="56" t="e">
        <f>B10/(B9*2)</f>
        <v>#DIV/0!</v>
      </c>
      <c r="C4" s="31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15"/>
      <c r="V4" s="216"/>
      <c r="W4" s="216"/>
      <c r="X4" s="212" t="s">
        <v>51</v>
      </c>
      <c r="Y4" s="212"/>
      <c r="Z4" s="16">
        <v>24.9</v>
      </c>
      <c r="AA4" s="38">
        <f>Z4*(AB4*AB4)</f>
        <v>0</v>
      </c>
      <c r="AB4" s="54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5.75" customHeight="1" thickBot="1" x14ac:dyDescent="0.35">
      <c r="A5" s="194" t="s">
        <v>3</v>
      </c>
      <c r="B5" s="194"/>
      <c r="C5" s="194"/>
      <c r="D5" s="194"/>
      <c r="E5" s="194"/>
      <c r="F5" s="194"/>
      <c r="G5" s="194"/>
      <c r="H5" s="194"/>
      <c r="I5" s="194"/>
      <c r="J5" s="1"/>
      <c r="K5" s="186" t="s">
        <v>75</v>
      </c>
      <c r="L5" s="187"/>
      <c r="M5" s="187"/>
      <c r="N5" s="187"/>
      <c r="O5" s="187"/>
      <c r="P5" s="187"/>
      <c r="Q5" s="187"/>
      <c r="R5" s="187"/>
      <c r="S5" s="18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5.75" customHeight="1" thickBot="1" x14ac:dyDescent="0.3">
      <c r="A6" s="209" t="s">
        <v>1</v>
      </c>
      <c r="B6" s="189" t="s">
        <v>2</v>
      </c>
      <c r="C6" s="195" t="s">
        <v>22</v>
      </c>
      <c r="D6" s="196"/>
      <c r="E6" s="196"/>
      <c r="F6" s="196"/>
      <c r="G6" s="196"/>
      <c r="H6" s="196"/>
      <c r="I6" s="197"/>
      <c r="J6" s="1"/>
      <c r="K6" s="4" t="s">
        <v>4</v>
      </c>
      <c r="L6" s="184" t="s">
        <v>5</v>
      </c>
      <c r="M6" s="184"/>
      <c r="N6" s="184"/>
      <c r="O6" s="184"/>
      <c r="P6" s="184"/>
      <c r="Q6" s="184"/>
      <c r="R6" s="184"/>
      <c r="S6" s="185"/>
      <c r="T6" s="1"/>
      <c r="U6" s="45"/>
      <c r="V6" s="46"/>
      <c r="W6" s="46"/>
      <c r="X6" s="46"/>
      <c r="Y6" s="219" t="s">
        <v>58</v>
      </c>
      <c r="Z6" s="219"/>
      <c r="AA6" s="220" t="s">
        <v>61</v>
      </c>
      <c r="AB6" s="220"/>
      <c r="AC6" s="57" t="s">
        <v>64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customHeight="1" thickBot="1" x14ac:dyDescent="0.3">
      <c r="A7" s="210"/>
      <c r="B7" s="190"/>
      <c r="C7" s="141" t="s">
        <v>4</v>
      </c>
      <c r="D7" s="171"/>
      <c r="E7" s="33" t="s">
        <v>6</v>
      </c>
      <c r="F7" s="15">
        <v>662</v>
      </c>
      <c r="G7" s="2">
        <v>9.5299999999999994</v>
      </c>
      <c r="H7" s="2">
        <v>15.91</v>
      </c>
      <c r="I7" s="3">
        <v>539.6</v>
      </c>
      <c r="J7" s="1"/>
      <c r="K7" s="5" t="s">
        <v>7</v>
      </c>
      <c r="L7" s="12"/>
      <c r="M7" s="12"/>
      <c r="N7" s="12"/>
      <c r="O7" s="12"/>
      <c r="P7" s="12"/>
      <c r="Q7" s="19"/>
      <c r="R7" s="12"/>
      <c r="S7" s="25"/>
      <c r="T7" s="1"/>
      <c r="U7" s="217" t="s">
        <v>55</v>
      </c>
      <c r="V7" s="218"/>
      <c r="W7" s="218"/>
      <c r="X7" s="40" t="s">
        <v>56</v>
      </c>
      <c r="Y7" s="127" t="s">
        <v>59</v>
      </c>
      <c r="Z7" s="127"/>
      <c r="AA7" s="127" t="s">
        <v>62</v>
      </c>
      <c r="AB7" s="127"/>
      <c r="AC7" s="43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5.75" customHeight="1" thickBot="1" x14ac:dyDescent="0.3">
      <c r="A8" s="101" t="s">
        <v>8</v>
      </c>
      <c r="B8" s="102"/>
      <c r="C8" s="191" t="s">
        <v>27</v>
      </c>
      <c r="D8" s="192">
        <f>F7-(G7*B8)+B11*(H7*B10+I7*B9)</f>
        <v>662</v>
      </c>
      <c r="E8" s="155" t="s">
        <v>31</v>
      </c>
      <c r="F8" s="156"/>
      <c r="G8" s="12"/>
      <c r="H8" s="12"/>
      <c r="I8" s="25"/>
      <c r="J8" s="1"/>
      <c r="K8" s="6" t="s">
        <v>9</v>
      </c>
      <c r="L8" s="13">
        <v>1</v>
      </c>
      <c r="M8" s="17" t="s">
        <v>10</v>
      </c>
      <c r="N8" s="12"/>
      <c r="O8" s="12"/>
      <c r="P8" s="12"/>
      <c r="Q8" s="19"/>
      <c r="R8" s="12"/>
      <c r="S8" s="25"/>
      <c r="T8" s="1"/>
      <c r="U8" s="47"/>
      <c r="V8" s="48"/>
      <c r="W8" s="48"/>
      <c r="X8" s="49" t="s">
        <v>57</v>
      </c>
      <c r="Y8" s="181" t="s">
        <v>60</v>
      </c>
      <c r="Z8" s="181"/>
      <c r="AA8" s="181" t="s">
        <v>63</v>
      </c>
      <c r="AB8" s="181"/>
      <c r="AC8" s="42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customHeight="1" thickBot="1" x14ac:dyDescent="0.3">
      <c r="A9" s="101" t="s">
        <v>11</v>
      </c>
      <c r="B9" s="102"/>
      <c r="C9" s="152"/>
      <c r="D9" s="193"/>
      <c r="E9" s="157"/>
      <c r="F9" s="158"/>
      <c r="G9" s="12"/>
      <c r="H9" s="12"/>
      <c r="I9" s="25"/>
      <c r="J9" s="1"/>
      <c r="K9" s="6" t="s">
        <v>9</v>
      </c>
      <c r="L9" s="13">
        <v>1.1100000000000001</v>
      </c>
      <c r="M9" s="17" t="s">
        <v>12</v>
      </c>
      <c r="N9" s="12"/>
      <c r="O9" s="12"/>
      <c r="P9" s="1"/>
      <c r="Q9" s="20"/>
      <c r="R9" s="23" t="s">
        <v>13</v>
      </c>
      <c r="S9" s="25"/>
      <c r="T9" s="1"/>
      <c r="U9" s="32"/>
      <c r="V9" s="134"/>
      <c r="W9" s="134"/>
      <c r="X9" s="134"/>
      <c r="Y9" s="1"/>
      <c r="Z9" s="1"/>
      <c r="AA9" s="1"/>
      <c r="AB9" s="1"/>
      <c r="AC9" s="1"/>
      <c r="AD9" s="1"/>
      <c r="AE9" s="205" t="s">
        <v>65</v>
      </c>
      <c r="AF9" s="206"/>
      <c r="AG9" s="206"/>
      <c r="AH9" s="206"/>
      <c r="AI9" s="206"/>
      <c r="AJ9" s="206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5.75" customHeight="1" thickBot="1" x14ac:dyDescent="0.3">
      <c r="A10" s="101" t="s">
        <v>14</v>
      </c>
      <c r="B10" s="102"/>
      <c r="C10" s="6"/>
      <c r="D10" s="12"/>
      <c r="E10" s="12"/>
      <c r="F10" s="12"/>
      <c r="G10" s="12"/>
      <c r="H10" s="12"/>
      <c r="I10" s="25"/>
      <c r="J10" s="1"/>
      <c r="K10" s="6" t="s">
        <v>9</v>
      </c>
      <c r="L10" s="13">
        <v>1.25</v>
      </c>
      <c r="M10" s="17" t="s">
        <v>15</v>
      </c>
      <c r="N10" s="12"/>
      <c r="O10" s="12"/>
      <c r="P10" s="1"/>
      <c r="Q10" s="21" t="s">
        <v>16</v>
      </c>
      <c r="R10" s="24">
        <v>398</v>
      </c>
      <c r="S10" s="25"/>
      <c r="T10" s="1"/>
      <c r="U10" s="55"/>
      <c r="V10" s="135"/>
      <c r="W10" s="135"/>
      <c r="X10" s="135"/>
      <c r="Y10" s="133" t="s">
        <v>66</v>
      </c>
      <c r="Z10" s="133"/>
      <c r="AA10" s="128" t="s">
        <v>69</v>
      </c>
      <c r="AB10" s="128"/>
      <c r="AC10" s="128"/>
      <c r="AD10" s="57" t="s">
        <v>77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75" thickBot="1" x14ac:dyDescent="0.3">
      <c r="A11" s="101" t="s">
        <v>24</v>
      </c>
      <c r="B11" s="102"/>
      <c r="C11" s="7"/>
      <c r="D11" s="12"/>
      <c r="E11" s="12"/>
      <c r="F11" s="12"/>
      <c r="G11" s="12"/>
      <c r="H11" s="12"/>
      <c r="I11" s="25"/>
      <c r="J11" s="1"/>
      <c r="K11" s="6" t="s">
        <v>9</v>
      </c>
      <c r="L11" s="13">
        <v>1.48</v>
      </c>
      <c r="M11" s="17" t="s">
        <v>17</v>
      </c>
      <c r="N11" s="12"/>
      <c r="O11" s="12"/>
      <c r="P11" s="12"/>
      <c r="Q11" s="12"/>
      <c r="R11" s="12"/>
      <c r="S11" s="25"/>
      <c r="T11" s="1"/>
      <c r="U11" s="132" t="s">
        <v>65</v>
      </c>
      <c r="V11" s="129"/>
      <c r="W11" s="129"/>
      <c r="X11" s="40" t="s">
        <v>56</v>
      </c>
      <c r="Y11" s="127" t="s">
        <v>67</v>
      </c>
      <c r="Z11" s="127"/>
      <c r="AA11" s="127" t="s">
        <v>70</v>
      </c>
      <c r="AB11" s="127"/>
      <c r="AC11" s="127"/>
      <c r="AD11" s="43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75" thickBot="1" x14ac:dyDescent="0.3">
      <c r="A12" s="1"/>
      <c r="B12" s="1"/>
      <c r="C12" s="7"/>
      <c r="D12" s="12"/>
      <c r="E12" s="12"/>
      <c r="F12" s="12"/>
      <c r="G12" s="12"/>
      <c r="H12" s="12"/>
      <c r="I12" s="25"/>
      <c r="J12" s="1"/>
      <c r="K12" s="7"/>
      <c r="L12" s="12"/>
      <c r="M12" s="12"/>
      <c r="N12" s="12"/>
      <c r="O12" s="12"/>
      <c r="P12" s="12"/>
      <c r="Q12" s="12"/>
      <c r="R12" s="12"/>
      <c r="S12" s="25"/>
      <c r="T12" s="1"/>
      <c r="U12" s="7"/>
      <c r="V12" s="39"/>
      <c r="W12" s="39"/>
      <c r="X12" s="41" t="s">
        <v>57</v>
      </c>
      <c r="Y12" s="127" t="s">
        <v>68</v>
      </c>
      <c r="Z12" s="127"/>
      <c r="AA12" s="127" t="s">
        <v>70</v>
      </c>
      <c r="AB12" s="127"/>
      <c r="AC12" s="127"/>
      <c r="AD12" s="4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thickBot="1" x14ac:dyDescent="0.3">
      <c r="A13" s="1"/>
      <c r="B13" s="1"/>
      <c r="C13" s="149" t="s">
        <v>18</v>
      </c>
      <c r="D13" s="150"/>
      <c r="E13" s="33" t="s">
        <v>6</v>
      </c>
      <c r="F13" s="15">
        <v>354</v>
      </c>
      <c r="G13" s="2">
        <v>6.91</v>
      </c>
      <c r="H13" s="2">
        <v>9.36</v>
      </c>
      <c r="I13" s="3">
        <v>726</v>
      </c>
      <c r="J13" s="1"/>
      <c r="K13" s="8" t="s">
        <v>18</v>
      </c>
      <c r="L13" s="184" t="s">
        <v>19</v>
      </c>
      <c r="M13" s="184"/>
      <c r="N13" s="184"/>
      <c r="O13" s="184"/>
      <c r="P13" s="184"/>
      <c r="Q13" s="184"/>
      <c r="R13" s="184"/>
      <c r="S13" s="185"/>
      <c r="T13" s="1"/>
      <c r="U13" s="7"/>
      <c r="V13" s="12"/>
      <c r="W13" s="12"/>
      <c r="X13" s="12"/>
      <c r="Y13" s="12"/>
      <c r="Z13" s="12"/>
      <c r="AA13" s="12"/>
      <c r="AB13" s="12"/>
      <c r="AC13" s="12"/>
      <c r="AD13" s="25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75" customHeight="1" thickBot="1" x14ac:dyDescent="0.3">
      <c r="A14" s="1"/>
      <c r="B14" s="1"/>
      <c r="C14" s="191" t="s">
        <v>28</v>
      </c>
      <c r="D14" s="207">
        <f>F13-(G13*B8)+B11*(H13*B10+I13*B9)</f>
        <v>354</v>
      </c>
      <c r="E14" s="159" t="s">
        <v>31</v>
      </c>
      <c r="F14" s="160"/>
      <c r="G14" s="12"/>
      <c r="H14" s="12"/>
      <c r="I14" s="25"/>
      <c r="J14" s="1"/>
      <c r="K14" s="5" t="s">
        <v>7</v>
      </c>
      <c r="L14" s="12"/>
      <c r="M14" s="12"/>
      <c r="N14" s="12"/>
      <c r="O14" s="12"/>
      <c r="P14" s="12"/>
      <c r="Q14" s="12"/>
      <c r="R14" s="12"/>
      <c r="S14" s="25"/>
      <c r="T14" s="1"/>
      <c r="U14" s="7"/>
      <c r="V14" s="12"/>
      <c r="W14" s="12"/>
      <c r="X14" s="12"/>
      <c r="Y14" s="12"/>
      <c r="Z14" s="130" t="s">
        <v>64</v>
      </c>
      <c r="AA14" s="131"/>
      <c r="AB14" s="12"/>
      <c r="AC14" s="12"/>
      <c r="AD14" s="2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thickBot="1" x14ac:dyDescent="0.3">
      <c r="A15" s="1"/>
      <c r="B15" s="1"/>
      <c r="C15" s="152"/>
      <c r="D15" s="208"/>
      <c r="E15" s="161"/>
      <c r="F15" s="162"/>
      <c r="G15" s="12"/>
      <c r="H15" s="12"/>
      <c r="I15" s="25"/>
      <c r="J15" s="1"/>
      <c r="K15" s="6" t="s">
        <v>9</v>
      </c>
      <c r="L15" s="13">
        <v>1</v>
      </c>
      <c r="M15" s="17" t="s">
        <v>10</v>
      </c>
      <c r="N15" s="12"/>
      <c r="O15" s="12"/>
      <c r="P15" s="12"/>
      <c r="Q15" s="20"/>
      <c r="R15" s="23" t="s">
        <v>13</v>
      </c>
      <c r="S15" s="25"/>
      <c r="T15" s="1"/>
      <c r="U15" s="7"/>
      <c r="V15" s="12"/>
      <c r="W15" s="12"/>
      <c r="X15" s="12"/>
      <c r="Y15" s="12"/>
      <c r="Z15" s="100" t="s">
        <v>56</v>
      </c>
      <c r="AA15" s="99" t="s">
        <v>57</v>
      </c>
      <c r="AB15" s="12"/>
      <c r="AC15" s="12"/>
      <c r="AD15" s="2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75" thickBot="1" x14ac:dyDescent="0.3">
      <c r="A16" s="1"/>
      <c r="B16" s="1"/>
      <c r="C16" s="7"/>
      <c r="D16" s="12"/>
      <c r="E16" s="12"/>
      <c r="F16" s="12"/>
      <c r="G16" s="12"/>
      <c r="H16" s="12"/>
      <c r="I16" s="25"/>
      <c r="J16" s="1"/>
      <c r="K16" s="6" t="s">
        <v>9</v>
      </c>
      <c r="L16" s="13">
        <v>1.1200000000000001</v>
      </c>
      <c r="M16" s="17" t="s">
        <v>12</v>
      </c>
      <c r="N16" s="12"/>
      <c r="O16" s="12"/>
      <c r="P16" s="12"/>
      <c r="Q16" s="21" t="s">
        <v>16</v>
      </c>
      <c r="R16" s="24">
        <v>324</v>
      </c>
      <c r="S16" s="25"/>
      <c r="T16" s="1"/>
      <c r="U16" s="63"/>
      <c r="V16" s="12"/>
      <c r="W16" s="129" t="s">
        <v>71</v>
      </c>
      <c r="X16" s="129"/>
      <c r="Y16" s="129"/>
      <c r="Z16" s="68" t="e">
        <f>AC7/AD11</f>
        <v>#DIV/0!</v>
      </c>
      <c r="AA16" s="64" t="e">
        <f>AC8/AD12</f>
        <v>#DIV/0!</v>
      </c>
      <c r="AB16" s="12"/>
      <c r="AC16" s="62"/>
      <c r="AD16" s="2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/>
      <c r="B17" s="1"/>
      <c r="C17" s="7"/>
      <c r="D17" s="12"/>
      <c r="E17" s="12"/>
      <c r="F17" s="12"/>
      <c r="G17" s="12"/>
      <c r="H17" s="12"/>
      <c r="I17" s="25"/>
      <c r="J17" s="1"/>
      <c r="K17" s="6" t="s">
        <v>9</v>
      </c>
      <c r="L17" s="13">
        <v>1.27</v>
      </c>
      <c r="M17" s="17" t="s">
        <v>15</v>
      </c>
      <c r="N17" s="12"/>
      <c r="O17" s="12"/>
      <c r="P17" s="12"/>
      <c r="Q17" s="12"/>
      <c r="R17" s="12"/>
      <c r="S17" s="25"/>
      <c r="T17" s="1"/>
      <c r="U17" s="55"/>
      <c r="V17" s="15"/>
      <c r="W17" s="15"/>
      <c r="X17" s="148" t="s">
        <v>3</v>
      </c>
      <c r="Y17" s="148"/>
      <c r="Z17" s="148"/>
      <c r="AA17" s="148"/>
      <c r="AB17" s="15"/>
      <c r="AC17" s="15"/>
      <c r="AD17" s="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thickBot="1" x14ac:dyDescent="0.3">
      <c r="A18" s="1"/>
      <c r="B18" s="1"/>
      <c r="C18" s="11"/>
      <c r="D18" s="16"/>
      <c r="E18" s="16"/>
      <c r="F18" s="16"/>
      <c r="G18" s="16"/>
      <c r="H18" s="16"/>
      <c r="I18" s="26"/>
      <c r="J18" s="1"/>
      <c r="K18" s="9" t="s">
        <v>9</v>
      </c>
      <c r="L18" s="14">
        <v>1.45</v>
      </c>
      <c r="M18" s="18" t="s">
        <v>17</v>
      </c>
      <c r="N18" s="16"/>
      <c r="O18" s="16"/>
      <c r="P18" s="16"/>
      <c r="Q18" s="16"/>
      <c r="R18" s="16"/>
      <c r="S18" s="26"/>
      <c r="T18" s="1"/>
      <c r="U18" s="146" t="s">
        <v>72</v>
      </c>
      <c r="V18" s="147"/>
      <c r="W18" s="147"/>
      <c r="X18" s="59">
        <v>1.2</v>
      </c>
      <c r="Y18" s="59">
        <v>0.23</v>
      </c>
      <c r="Z18" s="59">
        <v>10.8</v>
      </c>
      <c r="AA18" s="59">
        <v>5.4</v>
      </c>
      <c r="AB18" s="12"/>
      <c r="AC18" s="12"/>
      <c r="AD18" s="25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7"/>
      <c r="V19" s="12"/>
      <c r="W19" s="12"/>
      <c r="X19" s="12"/>
      <c r="Y19" s="12"/>
      <c r="Z19" s="12"/>
      <c r="AA19" s="12"/>
      <c r="AB19" s="12"/>
      <c r="AC19" s="12"/>
      <c r="AD19" s="2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9.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43" t="s">
        <v>76</v>
      </c>
      <c r="L20" s="144"/>
      <c r="M20" s="144"/>
      <c r="N20" s="144"/>
      <c r="O20" s="144"/>
      <c r="P20" s="144"/>
      <c r="Q20" s="144"/>
      <c r="R20" s="144"/>
      <c r="S20" s="145"/>
      <c r="T20" s="1"/>
      <c r="U20" s="60" t="s">
        <v>73</v>
      </c>
      <c r="V20" s="61">
        <v>61</v>
      </c>
      <c r="W20" s="12"/>
      <c r="X20" s="12"/>
      <c r="Y20" s="12"/>
      <c r="Z20" s="12"/>
      <c r="AA20" s="12"/>
      <c r="AB20" s="12"/>
      <c r="AC20" s="12"/>
      <c r="AD20" s="2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6.5" thickBot="1" x14ac:dyDescent="0.3">
      <c r="A21" s="1"/>
      <c r="B21" s="1"/>
      <c r="C21" s="198" t="s">
        <v>23</v>
      </c>
      <c r="D21" s="199"/>
      <c r="E21" s="199"/>
      <c r="F21" s="199"/>
      <c r="G21" s="199"/>
      <c r="H21" s="199"/>
      <c r="I21" s="200"/>
      <c r="J21" s="1"/>
      <c r="K21" s="4" t="s">
        <v>4</v>
      </c>
      <c r="L21" s="184" t="s">
        <v>20</v>
      </c>
      <c r="M21" s="184"/>
      <c r="N21" s="184"/>
      <c r="O21" s="184"/>
      <c r="P21" s="184"/>
      <c r="Q21" s="184"/>
      <c r="R21" s="184"/>
      <c r="S21" s="185"/>
      <c r="T21" s="1"/>
      <c r="U21" s="7"/>
      <c r="V21" s="12"/>
      <c r="W21" s="12"/>
      <c r="X21" s="65" t="s">
        <v>64</v>
      </c>
      <c r="Y21" s="12"/>
      <c r="Z21" s="12"/>
      <c r="AA21" s="12"/>
      <c r="AB21" s="12"/>
      <c r="AC21" s="12"/>
      <c r="AD21" s="25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thickBot="1" x14ac:dyDescent="0.3">
      <c r="A22" s="1"/>
      <c r="B22" s="1"/>
      <c r="C22" s="141" t="s">
        <v>4</v>
      </c>
      <c r="D22" s="171"/>
      <c r="E22" s="33" t="s">
        <v>6</v>
      </c>
      <c r="F22" s="15">
        <v>1086</v>
      </c>
      <c r="G22" s="2">
        <v>10.1</v>
      </c>
      <c r="H22" s="2">
        <v>13.7</v>
      </c>
      <c r="I22" s="3">
        <v>416</v>
      </c>
      <c r="J22" s="1"/>
      <c r="K22" s="10" t="s">
        <v>7</v>
      </c>
      <c r="L22" s="15"/>
      <c r="M22" s="15"/>
      <c r="N22" s="15"/>
      <c r="O22" s="15"/>
      <c r="P22" s="15"/>
      <c r="Q22" s="22"/>
      <c r="R22" s="15"/>
      <c r="S22" s="27"/>
      <c r="T22" s="1"/>
      <c r="U22" s="7" t="s">
        <v>74</v>
      </c>
      <c r="V22" s="12">
        <v>1</v>
      </c>
      <c r="W22" s="40" t="s">
        <v>56</v>
      </c>
      <c r="X22" s="97" t="e">
        <f>X18*(B4)+Y18*(V20)-Z18*(V22)-AA18</f>
        <v>#DIV/0!</v>
      </c>
      <c r="Y22" s="12"/>
      <c r="Z22" s="12"/>
      <c r="AA22" s="12"/>
      <c r="AB22" s="62"/>
      <c r="AC22" s="12"/>
      <c r="AD22" s="2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75" thickBot="1" x14ac:dyDescent="0.3">
      <c r="A23" s="1"/>
      <c r="B23" s="1"/>
      <c r="C23" s="151" t="s">
        <v>27</v>
      </c>
      <c r="D23" s="153">
        <f>F22-(G22*B8)+B11*(H22*B10+I22*B9)</f>
        <v>1086</v>
      </c>
      <c r="E23" s="163" t="s">
        <v>31</v>
      </c>
      <c r="F23" s="164"/>
      <c r="G23" s="12"/>
      <c r="H23" s="12"/>
      <c r="I23" s="25"/>
      <c r="J23" s="1"/>
      <c r="K23" s="6" t="s">
        <v>9</v>
      </c>
      <c r="L23" s="13">
        <v>1</v>
      </c>
      <c r="M23" s="17" t="s">
        <v>10</v>
      </c>
      <c r="N23" s="12"/>
      <c r="O23" s="12"/>
      <c r="P23" s="12"/>
      <c r="Q23" s="19"/>
      <c r="R23" s="12"/>
      <c r="S23" s="25"/>
      <c r="T23" s="1"/>
      <c r="U23" s="66"/>
      <c r="V23" s="12">
        <v>0</v>
      </c>
      <c r="W23" s="41" t="s">
        <v>57</v>
      </c>
      <c r="X23" s="98" t="e">
        <f>X18*B4+Y18*(V20)-Z18*(V23)-AA18</f>
        <v>#DIV/0!</v>
      </c>
      <c r="Y23" s="12"/>
      <c r="Z23" s="12"/>
      <c r="AA23" s="12"/>
      <c r="AB23" s="12"/>
      <c r="AC23" s="12"/>
      <c r="AD23" s="2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thickBot="1" x14ac:dyDescent="0.3">
      <c r="A24" s="1"/>
      <c r="B24" s="1"/>
      <c r="C24" s="152"/>
      <c r="D24" s="154"/>
      <c r="E24" s="165"/>
      <c r="F24" s="166"/>
      <c r="G24" s="12"/>
      <c r="H24" s="12"/>
      <c r="I24" s="25"/>
      <c r="J24" s="1"/>
      <c r="K24" s="6" t="s">
        <v>9</v>
      </c>
      <c r="L24" s="13">
        <v>1.1200000000000001</v>
      </c>
      <c r="M24" s="17" t="s">
        <v>12</v>
      </c>
      <c r="N24" s="12"/>
      <c r="O24" s="12"/>
      <c r="P24" s="12"/>
      <c r="Q24" s="20"/>
      <c r="R24" s="23" t="s">
        <v>13</v>
      </c>
      <c r="S24" s="25"/>
      <c r="T24" s="1"/>
      <c r="U24" s="7"/>
      <c r="V24" s="12"/>
      <c r="W24" s="12"/>
      <c r="X24" s="12"/>
      <c r="Y24" s="12"/>
      <c r="Z24" s="12"/>
      <c r="AA24" s="12"/>
      <c r="AB24" s="12"/>
      <c r="AC24" s="12"/>
      <c r="AD24" s="2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75" thickBot="1" x14ac:dyDescent="0.3">
      <c r="A25" s="1"/>
      <c r="B25" s="1"/>
      <c r="C25" s="173" t="s">
        <v>29</v>
      </c>
      <c r="D25" s="174"/>
      <c r="E25" s="167">
        <f>D23-416</f>
        <v>670</v>
      </c>
      <c r="F25" s="168"/>
      <c r="G25" s="12"/>
      <c r="H25" s="12"/>
      <c r="I25" s="25"/>
      <c r="J25" s="1"/>
      <c r="K25" s="6" t="s">
        <v>9</v>
      </c>
      <c r="L25" s="13">
        <v>1.29</v>
      </c>
      <c r="M25" s="17" t="s">
        <v>15</v>
      </c>
      <c r="N25" s="12"/>
      <c r="O25" s="12"/>
      <c r="P25" s="12"/>
      <c r="Q25" s="21" t="s">
        <v>16</v>
      </c>
      <c r="R25" s="24">
        <v>416</v>
      </c>
      <c r="S25" s="25"/>
      <c r="T25" s="1"/>
      <c r="U25" s="7"/>
      <c r="V25" s="12"/>
      <c r="W25" s="12"/>
      <c r="X25" s="12"/>
      <c r="Y25" s="12"/>
      <c r="Z25" s="12"/>
      <c r="AA25" s="62"/>
      <c r="AB25" s="12"/>
      <c r="AC25" s="12"/>
      <c r="AD25" s="25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thickBot="1" x14ac:dyDescent="0.3">
      <c r="A26" s="1"/>
      <c r="B26" s="1"/>
      <c r="C26" s="175"/>
      <c r="D26" s="176"/>
      <c r="E26" s="169"/>
      <c r="F26" s="170"/>
      <c r="G26" s="12"/>
      <c r="H26" s="12"/>
      <c r="I26" s="25"/>
      <c r="J26" s="1"/>
      <c r="K26" s="6" t="s">
        <v>9</v>
      </c>
      <c r="L26" s="13">
        <v>1.59</v>
      </c>
      <c r="M26" s="17" t="s">
        <v>17</v>
      </c>
      <c r="N26" s="12"/>
      <c r="O26" s="12"/>
      <c r="P26" s="12"/>
      <c r="Q26" s="12"/>
      <c r="R26" s="12"/>
      <c r="S26" s="25"/>
      <c r="T26" s="1"/>
      <c r="U26" s="7"/>
      <c r="V26" s="12"/>
      <c r="W26" s="12"/>
      <c r="X26" s="12"/>
      <c r="Y26" s="12"/>
      <c r="Z26" s="12"/>
      <c r="AA26" s="12"/>
      <c r="AB26" s="12"/>
      <c r="AC26" s="12"/>
      <c r="AD26" s="25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75" thickBot="1" x14ac:dyDescent="0.3">
      <c r="A27" s="1"/>
      <c r="B27" s="1"/>
      <c r="C27" s="11"/>
      <c r="D27" s="16"/>
      <c r="E27" s="16"/>
      <c r="F27" s="16"/>
      <c r="G27" s="16"/>
      <c r="H27" s="16"/>
      <c r="I27" s="26"/>
      <c r="J27" s="1"/>
      <c r="K27" s="11"/>
      <c r="L27" s="16"/>
      <c r="M27" s="16"/>
      <c r="N27" s="16"/>
      <c r="O27" s="16"/>
      <c r="P27" s="16"/>
      <c r="Q27" s="16"/>
      <c r="R27" s="16"/>
      <c r="S27" s="26"/>
      <c r="T27" s="1"/>
      <c r="U27" s="7"/>
      <c r="V27" s="12"/>
      <c r="W27" s="12"/>
      <c r="X27" s="12"/>
      <c r="Y27" s="12"/>
      <c r="Z27" s="12"/>
      <c r="AA27" s="12"/>
      <c r="AB27" s="12"/>
      <c r="AC27" s="12"/>
      <c r="AD27" s="25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5.75" thickBot="1" x14ac:dyDescent="0.3">
      <c r="B28" s="1"/>
      <c r="C28" s="149" t="s">
        <v>18</v>
      </c>
      <c r="D28" s="150"/>
      <c r="E28" s="33" t="s">
        <v>6</v>
      </c>
      <c r="F28" s="15">
        <v>448</v>
      </c>
      <c r="G28" s="2">
        <v>7.95</v>
      </c>
      <c r="H28" s="2">
        <v>11.4</v>
      </c>
      <c r="I28" s="3">
        <v>619</v>
      </c>
      <c r="J28" s="1"/>
      <c r="K28" s="8" t="s">
        <v>18</v>
      </c>
      <c r="L28" s="184" t="s">
        <v>21</v>
      </c>
      <c r="M28" s="184"/>
      <c r="N28" s="184"/>
      <c r="O28" s="184"/>
      <c r="P28" s="184"/>
      <c r="Q28" s="184"/>
      <c r="R28" s="184"/>
      <c r="S28" s="185"/>
      <c r="T28" s="1"/>
      <c r="U28" s="7"/>
      <c r="V28" s="12"/>
      <c r="W28" s="12"/>
      <c r="X28" s="12"/>
      <c r="Y28" s="12"/>
      <c r="Z28" s="12"/>
      <c r="AA28" s="12"/>
      <c r="AB28" s="12"/>
      <c r="AC28" s="12"/>
      <c r="AD28" s="25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75" thickBot="1" x14ac:dyDescent="0.3">
      <c r="A29" s="1"/>
      <c r="B29" s="1"/>
      <c r="C29" s="151" t="s">
        <v>28</v>
      </c>
      <c r="D29" s="153">
        <f>F28-(G28*B8)+B11*(H28*B10+I28*B9)</f>
        <v>448</v>
      </c>
      <c r="E29" s="163" t="s">
        <v>31</v>
      </c>
      <c r="F29" s="164"/>
      <c r="G29" s="12"/>
      <c r="H29" s="12"/>
      <c r="I29" s="25"/>
      <c r="J29" s="1"/>
      <c r="K29" s="5" t="s">
        <v>7</v>
      </c>
      <c r="L29" s="12"/>
      <c r="M29" s="12"/>
      <c r="N29" s="12"/>
      <c r="O29" s="12"/>
      <c r="P29" s="12"/>
      <c r="Q29" s="12"/>
      <c r="R29" s="12"/>
      <c r="S29" s="25"/>
      <c r="T29" s="1"/>
      <c r="U29" s="7"/>
      <c r="V29" s="12"/>
      <c r="W29" s="12"/>
      <c r="X29" s="12"/>
      <c r="Y29" s="12"/>
      <c r="Z29" s="12"/>
      <c r="AA29" s="12"/>
      <c r="AB29" s="12"/>
      <c r="AC29" s="12"/>
      <c r="AD29" s="25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75" thickBot="1" x14ac:dyDescent="0.3">
      <c r="A30" s="1"/>
      <c r="B30" s="1"/>
      <c r="C30" s="152"/>
      <c r="D30" s="154"/>
      <c r="E30" s="165"/>
      <c r="F30" s="166"/>
      <c r="G30" s="12"/>
      <c r="H30" s="12"/>
      <c r="I30" s="25"/>
      <c r="J30" s="1"/>
      <c r="K30" s="6" t="s">
        <v>9</v>
      </c>
      <c r="L30" s="13">
        <v>1</v>
      </c>
      <c r="M30" s="17" t="s">
        <v>10</v>
      </c>
      <c r="N30" s="12"/>
      <c r="O30" s="12"/>
      <c r="P30" s="12"/>
      <c r="Q30" s="20"/>
      <c r="R30" s="23" t="s">
        <v>13</v>
      </c>
      <c r="S30" s="25"/>
      <c r="T30" s="1"/>
      <c r="U30" s="7"/>
      <c r="V30" s="12"/>
      <c r="W30" s="12"/>
      <c r="X30" s="12"/>
      <c r="Y30" s="12"/>
      <c r="Z30" s="12"/>
      <c r="AA30" s="12"/>
      <c r="AB30" s="12"/>
      <c r="AC30" s="12"/>
      <c r="AD30" s="25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75" thickBot="1" x14ac:dyDescent="0.3">
      <c r="A31" s="1"/>
      <c r="B31" s="1"/>
      <c r="C31" s="173" t="s">
        <v>30</v>
      </c>
      <c r="D31" s="174"/>
      <c r="E31" s="177">
        <f>D29-320</f>
        <v>128</v>
      </c>
      <c r="F31" s="178"/>
      <c r="G31" s="12"/>
      <c r="H31" s="12"/>
      <c r="I31" s="25"/>
      <c r="J31" s="1"/>
      <c r="K31" s="6" t="s">
        <v>9</v>
      </c>
      <c r="L31" s="13">
        <v>1.1200000000000001</v>
      </c>
      <c r="M31" s="17" t="s">
        <v>12</v>
      </c>
      <c r="N31" s="12"/>
      <c r="O31" s="12"/>
      <c r="P31" s="12"/>
      <c r="Q31" s="21" t="s">
        <v>16</v>
      </c>
      <c r="R31" s="24">
        <v>320</v>
      </c>
      <c r="S31" s="25"/>
      <c r="T31" s="1"/>
      <c r="U31" s="7"/>
      <c r="V31" s="12"/>
      <c r="W31" s="12"/>
      <c r="X31" s="12"/>
      <c r="Y31" s="12"/>
      <c r="Z31" s="12"/>
      <c r="AA31" s="12"/>
      <c r="AB31" s="12"/>
      <c r="AC31" s="12"/>
      <c r="AD31" s="25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thickBot="1" x14ac:dyDescent="0.3">
      <c r="A32" s="1"/>
      <c r="B32" s="1"/>
      <c r="C32" s="175"/>
      <c r="D32" s="176"/>
      <c r="E32" s="179"/>
      <c r="F32" s="180"/>
      <c r="G32" s="12"/>
      <c r="H32" s="12"/>
      <c r="I32" s="25"/>
      <c r="J32" s="1"/>
      <c r="K32" s="6" t="s">
        <v>9</v>
      </c>
      <c r="L32" s="13">
        <v>1.27</v>
      </c>
      <c r="M32" s="17" t="s">
        <v>15</v>
      </c>
      <c r="N32" s="12"/>
      <c r="O32" s="12"/>
      <c r="P32" s="12"/>
      <c r="Q32" s="12"/>
      <c r="R32" s="12"/>
      <c r="S32" s="25"/>
      <c r="T32" s="1"/>
      <c r="U32" s="7"/>
      <c r="V32" s="12"/>
      <c r="W32" s="12"/>
      <c r="X32" s="12"/>
      <c r="Y32" s="12"/>
      <c r="Z32" s="12"/>
      <c r="AA32" s="12"/>
      <c r="AB32" s="12"/>
      <c r="AC32" s="12"/>
      <c r="AD32" s="25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75" thickBot="1" x14ac:dyDescent="0.3">
      <c r="A33" s="1"/>
      <c r="B33" s="1"/>
      <c r="C33" s="11"/>
      <c r="D33" s="16"/>
      <c r="E33" s="16"/>
      <c r="F33" s="16"/>
      <c r="G33" s="16"/>
      <c r="H33" s="16"/>
      <c r="I33" s="26"/>
      <c r="J33" s="1"/>
      <c r="K33" s="9" t="s">
        <v>9</v>
      </c>
      <c r="L33" s="14">
        <v>1.45</v>
      </c>
      <c r="M33" s="18" t="s">
        <v>17</v>
      </c>
      <c r="N33" s="16"/>
      <c r="O33" s="16"/>
      <c r="P33" s="16"/>
      <c r="Q33" s="16"/>
      <c r="R33" s="16"/>
      <c r="S33" s="26"/>
      <c r="T33" s="1"/>
      <c r="U33" s="7"/>
      <c r="V33" s="12"/>
      <c r="W33" s="12"/>
      <c r="X33" s="12"/>
      <c r="Y33" s="12"/>
      <c r="Z33" s="12"/>
      <c r="AA33" s="12"/>
      <c r="AB33" s="12"/>
      <c r="AC33" s="12"/>
      <c r="AD33" s="2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7"/>
      <c r="V34" s="12"/>
      <c r="W34" s="12"/>
      <c r="X34" s="12"/>
      <c r="Y34" s="12"/>
      <c r="Z34" s="12"/>
      <c r="AA34" s="12"/>
      <c r="AB34" s="12"/>
      <c r="AC34" s="12"/>
      <c r="AD34" s="2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7"/>
      <c r="V35" s="12"/>
      <c r="W35" s="12"/>
      <c r="X35" s="12"/>
      <c r="Y35" s="12"/>
      <c r="Z35" s="12"/>
      <c r="AA35" s="12"/>
      <c r="AB35" s="12"/>
      <c r="AC35" s="12"/>
      <c r="AD35" s="25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29.25" thickBot="1" x14ac:dyDescent="0.5">
      <c r="A36" s="136" t="s">
        <v>32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"/>
      <c r="U36" s="7"/>
      <c r="V36" s="12"/>
      <c r="W36" s="12"/>
      <c r="X36" s="12"/>
      <c r="Y36" s="12"/>
      <c r="Z36" s="12"/>
      <c r="AA36" s="12"/>
      <c r="AB36" s="12"/>
      <c r="AC36" s="12"/>
      <c r="AD36" s="25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6.5" thickBot="1" x14ac:dyDescent="0.3">
      <c r="A37" s="139" t="s">
        <v>38</v>
      </c>
      <c r="B37" s="140"/>
      <c r="C37" s="1"/>
      <c r="D37" s="1"/>
      <c r="F37" s="7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7"/>
      <c r="V37" s="12"/>
      <c r="W37" s="12"/>
      <c r="X37" s="12"/>
      <c r="Y37" s="12"/>
      <c r="Z37" s="12"/>
      <c r="AA37" s="12"/>
      <c r="AB37" s="12"/>
      <c r="AC37" s="12"/>
      <c r="AD37" s="2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75" customHeight="1" thickBot="1" x14ac:dyDescent="0.3">
      <c r="A38" s="36" t="s">
        <v>33</v>
      </c>
      <c r="B38" s="37" t="s">
        <v>42</v>
      </c>
      <c r="C38" s="141" t="s">
        <v>4</v>
      </c>
      <c r="D38" s="142"/>
      <c r="E38" s="70"/>
      <c r="F38" s="84" t="s">
        <v>39</v>
      </c>
      <c r="G38" s="85" t="s">
        <v>40</v>
      </c>
      <c r="H38" s="85" t="s">
        <v>41</v>
      </c>
      <c r="I38" s="86" t="s">
        <v>46</v>
      </c>
      <c r="J38" s="87"/>
      <c r="K38" s="88"/>
      <c r="L38" s="1"/>
      <c r="M38" s="1"/>
      <c r="N38" s="1"/>
      <c r="O38" s="1"/>
      <c r="P38" s="1"/>
      <c r="Q38" s="1"/>
      <c r="R38" s="1"/>
      <c r="S38" s="1"/>
      <c r="T38" s="1"/>
      <c r="U38" s="7"/>
      <c r="V38" s="12"/>
      <c r="W38" s="12"/>
      <c r="X38" s="12"/>
      <c r="Y38" s="12"/>
      <c r="Z38" s="12"/>
      <c r="AA38" s="12"/>
      <c r="AB38" s="12"/>
      <c r="AC38" s="12"/>
      <c r="AD38" s="2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34" t="s">
        <v>34</v>
      </c>
      <c r="B39" s="35" t="s">
        <v>43</v>
      </c>
      <c r="C39" s="1"/>
      <c r="D39" s="1"/>
      <c r="E39" s="1"/>
      <c r="F39" s="89">
        <f>E25*75/100</f>
        <v>502.5</v>
      </c>
      <c r="G39" s="90">
        <f>E25*15/100</f>
        <v>100.5</v>
      </c>
      <c r="H39" s="90">
        <f>E25*10/100</f>
        <v>67</v>
      </c>
      <c r="I39" s="91">
        <f>SUM(F39:H39)</f>
        <v>670</v>
      </c>
      <c r="J39" s="91" t="s">
        <v>47</v>
      </c>
      <c r="K39" s="92"/>
      <c r="L39" s="1"/>
      <c r="M39" s="1"/>
      <c r="N39" s="1"/>
      <c r="O39" s="1"/>
      <c r="P39" s="1"/>
      <c r="Q39" s="1"/>
      <c r="R39" s="1"/>
      <c r="S39" s="1"/>
      <c r="T39" s="1"/>
      <c r="U39" s="7"/>
      <c r="V39" s="12"/>
      <c r="W39" s="12"/>
      <c r="X39" s="12"/>
      <c r="Y39" s="12"/>
      <c r="Z39" s="12"/>
      <c r="AA39" s="12"/>
      <c r="AB39" s="12"/>
      <c r="AC39" s="12"/>
      <c r="AD39" s="25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thickBot="1" x14ac:dyDescent="0.3">
      <c r="A40" s="34" t="s">
        <v>35</v>
      </c>
      <c r="B40" s="35" t="s">
        <v>45</v>
      </c>
      <c r="C40" s="1"/>
      <c r="D40" s="1"/>
      <c r="F40" s="93">
        <f>F39/4</f>
        <v>125.625</v>
      </c>
      <c r="G40" s="94">
        <f>G39/9</f>
        <v>11.166666666666666</v>
      </c>
      <c r="H40" s="94">
        <f>H39/4</f>
        <v>16.75</v>
      </c>
      <c r="I40" s="95">
        <f>SUM(F40:H40)</f>
        <v>153.54166666666666</v>
      </c>
      <c r="J40" s="95" t="s">
        <v>48</v>
      </c>
      <c r="K40" s="96"/>
      <c r="L40" s="1"/>
      <c r="M40" s="1"/>
      <c r="N40" s="1"/>
      <c r="O40" s="1"/>
      <c r="P40" s="1"/>
      <c r="Q40" s="1"/>
      <c r="R40" s="1"/>
      <c r="S40" s="1"/>
      <c r="T40" s="1"/>
      <c r="U40" s="7"/>
      <c r="V40" s="12"/>
      <c r="W40" s="12"/>
      <c r="X40" s="12"/>
      <c r="Y40" s="12"/>
      <c r="Z40" s="12"/>
      <c r="AA40" s="12"/>
      <c r="AB40" s="12"/>
      <c r="AC40" s="12"/>
      <c r="AD40" s="25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34" t="s">
        <v>36</v>
      </c>
      <c r="B41" s="35" t="s">
        <v>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7"/>
      <c r="V41" s="12"/>
      <c r="W41" s="12"/>
      <c r="X41" s="12"/>
      <c r="Y41" s="12"/>
      <c r="Z41" s="12"/>
      <c r="AA41" s="12"/>
      <c r="AB41" s="12"/>
      <c r="AC41" s="12"/>
      <c r="AD41" s="2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thickBot="1" x14ac:dyDescent="0.3">
      <c r="A42" s="137" t="s">
        <v>37</v>
      </c>
      <c r="B42" s="138"/>
      <c r="C42" s="1"/>
      <c r="D42" s="1"/>
      <c r="E42" s="1"/>
      <c r="F42" s="6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1"/>
      <c r="V42" s="16"/>
      <c r="W42" s="16"/>
      <c r="X42" s="16"/>
      <c r="Y42" s="16"/>
      <c r="Z42" s="16"/>
      <c r="AA42" s="16"/>
      <c r="AB42" s="16"/>
      <c r="AC42" s="16"/>
      <c r="AD42" s="26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thickBot="1" x14ac:dyDescent="0.3">
      <c r="A43" s="1"/>
      <c r="B43" s="1"/>
      <c r="C43" s="149" t="s">
        <v>18</v>
      </c>
      <c r="D43" s="172"/>
      <c r="F43" s="71" t="s">
        <v>39</v>
      </c>
      <c r="G43" s="72" t="s">
        <v>40</v>
      </c>
      <c r="H43" s="72" t="s">
        <v>41</v>
      </c>
      <c r="I43" s="73" t="s">
        <v>46</v>
      </c>
      <c r="J43" s="74"/>
      <c r="K43" s="7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 t="s">
        <v>80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thickBot="1" x14ac:dyDescent="0.3">
      <c r="A44" s="1"/>
      <c r="B44" s="1"/>
      <c r="C44" s="1"/>
      <c r="D44" s="1"/>
      <c r="E44" s="12"/>
      <c r="F44" s="76">
        <f>E31*75/100</f>
        <v>96</v>
      </c>
      <c r="G44" s="77">
        <f>E31*15/100</f>
        <v>19.2</v>
      </c>
      <c r="H44" s="77">
        <f>E31*10/100</f>
        <v>12.8</v>
      </c>
      <c r="I44" s="78">
        <f>SUM(F44:H44)</f>
        <v>128</v>
      </c>
      <c r="J44" s="78" t="s">
        <v>47</v>
      </c>
      <c r="K44" s="7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01" t="s">
        <v>4</v>
      </c>
      <c r="Z44" s="202"/>
      <c r="AA44" s="203" t="s">
        <v>85</v>
      </c>
      <c r="AB44" s="204"/>
      <c r="AC44" s="67" t="s">
        <v>89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thickBot="1" x14ac:dyDescent="0.3">
      <c r="A45" s="1"/>
      <c r="B45" s="1"/>
      <c r="C45" s="1"/>
      <c r="D45" s="1"/>
      <c r="E45" s="12"/>
      <c r="F45" s="80">
        <f>F44/4</f>
        <v>24</v>
      </c>
      <c r="G45" s="81">
        <f>G44/9</f>
        <v>2.1333333333333333</v>
      </c>
      <c r="H45" s="81">
        <f>H44/4</f>
        <v>3.2</v>
      </c>
      <c r="I45" s="82">
        <f>SUM(F45:H45)</f>
        <v>29.333333333333332</v>
      </c>
      <c r="J45" s="82" t="s">
        <v>48</v>
      </c>
      <c r="K45" s="8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4" t="s">
        <v>81</v>
      </c>
      <c r="Z45" s="111">
        <v>17</v>
      </c>
      <c r="AA45" s="114" t="s">
        <v>86</v>
      </c>
      <c r="AB45" s="105"/>
      <c r="AC45" s="116">
        <v>24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6" t="s">
        <v>83</v>
      </c>
      <c r="Z46" s="112">
        <v>6</v>
      </c>
      <c r="AA46" s="108" t="s">
        <v>82</v>
      </c>
      <c r="AB46" s="10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3" t="s">
        <v>78</v>
      </c>
      <c r="V47" s="1"/>
      <c r="W47" s="1"/>
      <c r="X47" s="1"/>
      <c r="Y47" s="108" t="s">
        <v>82</v>
      </c>
      <c r="Z47" s="112">
        <v>16</v>
      </c>
      <c r="AA47" s="106" t="s">
        <v>87</v>
      </c>
      <c r="AB47" s="10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9" t="s">
        <v>84</v>
      </c>
      <c r="Z48" s="113">
        <v>10</v>
      </c>
      <c r="AA48" s="109" t="s">
        <v>84</v>
      </c>
      <c r="AB48" s="1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2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15" t="s">
        <v>88</v>
      </c>
      <c r="Y49" s="1"/>
      <c r="Z49" s="115" t="s">
        <v>88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17" t="s">
        <v>79</v>
      </c>
      <c r="V50" s="118">
        <v>1.1072686300000001</v>
      </c>
      <c r="W50" s="118">
        <v>8.1201000000000005E-4</v>
      </c>
      <c r="X50" s="119">
        <f>SUM(Z45:Z48)</f>
        <v>49</v>
      </c>
      <c r="Y50" s="118">
        <v>2.12E-6</v>
      </c>
      <c r="Z50" s="43">
        <v>98</v>
      </c>
      <c r="AA50" s="120">
        <v>4.1761000000000001E-4</v>
      </c>
      <c r="AB50" s="1"/>
      <c r="AC50" s="1" t="s">
        <v>90</v>
      </c>
      <c r="AD50" s="122">
        <v>4.95</v>
      </c>
      <c r="AE50" s="122">
        <v>4.5</v>
      </c>
      <c r="AF50" s="122"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21.7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17" t="s">
        <v>79</v>
      </c>
      <c r="X52" s="121">
        <f>V50-W50*(X50)+Y50*(Z50)-AA50*(AC45)</f>
        <v>1.0576652599999998</v>
      </c>
      <c r="Y52" s="1"/>
      <c r="Z52" s="1"/>
      <c r="AA52" s="1"/>
      <c r="AB52" s="1"/>
      <c r="AC52" s="117" t="s">
        <v>90</v>
      </c>
      <c r="AD52" s="123">
        <f>((AD50/X52)-AE50)*AF50</f>
        <v>18.011968172236337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2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15" t="s">
        <v>88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24" t="s">
        <v>57</v>
      </c>
      <c r="V54" s="122">
        <v>1.1954712999999999</v>
      </c>
      <c r="W54" s="122">
        <v>7.5135069999999998E-2</v>
      </c>
      <c r="X54" s="122">
        <v>1</v>
      </c>
      <c r="Y54" s="125">
        <f>SUM(AB45:AB48)</f>
        <v>0</v>
      </c>
      <c r="Z54" s="126">
        <v>4.1072E-4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24" t="s">
        <v>90</v>
      </c>
      <c r="AD55" s="1">
        <f>((AD50/X56)-AE50)*AF50</f>
        <v>-32.494815639916212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24" t="s">
        <v>57</v>
      </c>
      <c r="X56" s="121">
        <f>V54-W54*(Y54)-Z54*(AC45)</f>
        <v>1.1856140199999998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</sheetData>
  <mergeCells count="65">
    <mergeCell ref="Y44:Z44"/>
    <mergeCell ref="AA44:AB44"/>
    <mergeCell ref="AE9:AJ9"/>
    <mergeCell ref="A1:S1"/>
    <mergeCell ref="L13:S13"/>
    <mergeCell ref="C14:C15"/>
    <mergeCell ref="D14:D15"/>
    <mergeCell ref="A6:A7"/>
    <mergeCell ref="X3:Y3"/>
    <mergeCell ref="X4:Y4"/>
    <mergeCell ref="U3:W4"/>
    <mergeCell ref="U7:W7"/>
    <mergeCell ref="Y6:Z6"/>
    <mergeCell ref="Y7:Z7"/>
    <mergeCell ref="Y8:Z8"/>
    <mergeCell ref="AA6:AB6"/>
    <mergeCell ref="AA7:AB7"/>
    <mergeCell ref="AA8:AB8"/>
    <mergeCell ref="B2:C2"/>
    <mergeCell ref="D2:L2"/>
    <mergeCell ref="L28:S28"/>
    <mergeCell ref="K5:S5"/>
    <mergeCell ref="L21:S21"/>
    <mergeCell ref="B6:B7"/>
    <mergeCell ref="L6:S6"/>
    <mergeCell ref="C7:D7"/>
    <mergeCell ref="C8:C9"/>
    <mergeCell ref="D8:D9"/>
    <mergeCell ref="C25:D26"/>
    <mergeCell ref="A5:I5"/>
    <mergeCell ref="C6:I6"/>
    <mergeCell ref="C21:I21"/>
    <mergeCell ref="E23:F24"/>
    <mergeCell ref="E29:F30"/>
    <mergeCell ref="E25:F26"/>
    <mergeCell ref="C22:D22"/>
    <mergeCell ref="C43:D43"/>
    <mergeCell ref="C23:C24"/>
    <mergeCell ref="C31:D32"/>
    <mergeCell ref="E31:F32"/>
    <mergeCell ref="V9:X9"/>
    <mergeCell ref="V10:X10"/>
    <mergeCell ref="A36:S36"/>
    <mergeCell ref="A42:B42"/>
    <mergeCell ref="A37:B37"/>
    <mergeCell ref="C38:D38"/>
    <mergeCell ref="K20:S20"/>
    <mergeCell ref="U18:W18"/>
    <mergeCell ref="X17:AA17"/>
    <mergeCell ref="C13:D13"/>
    <mergeCell ref="C29:C30"/>
    <mergeCell ref="D23:D24"/>
    <mergeCell ref="D29:D30"/>
    <mergeCell ref="C28:D28"/>
    <mergeCell ref="E8:F9"/>
    <mergeCell ref="E14:F15"/>
    <mergeCell ref="Y12:Z12"/>
    <mergeCell ref="AA10:AC10"/>
    <mergeCell ref="AA11:AC11"/>
    <mergeCell ref="AA12:AC12"/>
    <mergeCell ref="W16:Y16"/>
    <mergeCell ref="Z14:AA14"/>
    <mergeCell ref="U11:W11"/>
    <mergeCell ref="Y10:Z10"/>
    <mergeCell ref="Y11:Z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Quézia Araujo</dc:creator>
  <cp:lastModifiedBy>Quézia Araujo</cp:lastModifiedBy>
  <dcterms:created xsi:type="dcterms:W3CDTF">2016-01-12T20:58:37Z</dcterms:created>
  <dcterms:modified xsi:type="dcterms:W3CDTF">2016-02-28T22:25:07Z</dcterms:modified>
</cp:coreProperties>
</file>