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i\Desktop\"/>
    </mc:Choice>
  </mc:AlternateContent>
  <bookViews>
    <workbookView xWindow="0" yWindow="0" windowWidth="28800" windowHeight="12435"/>
  </bookViews>
  <sheets>
    <sheet name="Plan1" sheetId="1" r:id="rId1"/>
  </sheets>
  <definedNames>
    <definedName name="TESTE">OFFSET(Plan1!$Q$2,MATCH(Plan1!XEV1,Plan1!XEV:XEV,0)-2+Plan1!B1048576,0,COUNTIF(Plan1!XEV:XEV,Plan1!XEV1)-Plan1!B1048576)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9" i="1"/>
  <c r="K10" i="1"/>
  <c r="K17" i="1"/>
  <c r="K18" i="1"/>
  <c r="K19" i="1"/>
  <c r="K20" i="1"/>
  <c r="K21" i="1"/>
  <c r="K3" i="1"/>
  <c r="J2" i="1"/>
  <c r="J3" i="1"/>
  <c r="J4" i="1"/>
  <c r="J5" i="1"/>
  <c r="J9" i="1"/>
  <c r="J10" i="1"/>
  <c r="J17" i="1"/>
  <c r="J18" i="1"/>
  <c r="J19" i="1"/>
  <c r="J20" i="1"/>
  <c r="J21" i="1"/>
  <c r="G15" i="1" l="1"/>
  <c r="H15" i="1"/>
  <c r="I15" i="1"/>
  <c r="O15" i="1"/>
  <c r="Q15" i="1"/>
  <c r="G16" i="1"/>
  <c r="H16" i="1"/>
  <c r="I16" i="1" s="1"/>
  <c r="O16" i="1"/>
  <c r="Q16" i="1"/>
  <c r="G17" i="1" l="1"/>
  <c r="H17" i="1"/>
  <c r="I17" i="1"/>
  <c r="O17" i="1"/>
  <c r="R17" i="1" s="1"/>
  <c r="Q17" i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G18" i="1"/>
  <c r="H18" i="1"/>
  <c r="I18" i="1"/>
  <c r="O18" i="1"/>
  <c r="G19" i="1"/>
  <c r="H19" i="1"/>
  <c r="I19" i="1" s="1"/>
  <c r="O19" i="1"/>
  <c r="G20" i="1"/>
  <c r="H20" i="1"/>
  <c r="I20" i="1" s="1"/>
  <c r="O20" i="1"/>
  <c r="G21" i="1"/>
  <c r="H21" i="1"/>
  <c r="I21" i="1"/>
  <c r="O21" i="1"/>
  <c r="G22" i="1"/>
  <c r="H22" i="1"/>
  <c r="I22" i="1"/>
  <c r="O22" i="1"/>
  <c r="G23" i="1"/>
  <c r="H23" i="1"/>
  <c r="I23" i="1" s="1"/>
  <c r="O23" i="1"/>
  <c r="G24" i="1"/>
  <c r="H24" i="1"/>
  <c r="I24" i="1" s="1"/>
  <c r="O24" i="1"/>
  <c r="G25" i="1"/>
  <c r="H25" i="1"/>
  <c r="I25" i="1"/>
  <c r="O25" i="1"/>
  <c r="G26" i="1"/>
  <c r="H26" i="1"/>
  <c r="I26" i="1"/>
  <c r="O26" i="1"/>
  <c r="G27" i="1"/>
  <c r="H27" i="1"/>
  <c r="I27" i="1" s="1"/>
  <c r="O27" i="1"/>
  <c r="Q9" i="1"/>
  <c r="Q10" i="1" s="1"/>
  <c r="Q11" i="1" s="1"/>
  <c r="Q12" i="1" s="1"/>
  <c r="Q13" i="1" s="1"/>
  <c r="Q14" i="1" s="1"/>
  <c r="Q3" i="1"/>
  <c r="Q4" i="1" s="1"/>
  <c r="Q5" i="1" s="1"/>
  <c r="Q6" i="1" s="1"/>
  <c r="Q7" i="1" s="1"/>
  <c r="Q8" i="1" s="1"/>
  <c r="O2" i="1"/>
  <c r="R2" i="1" s="1"/>
  <c r="O3" i="1"/>
  <c r="O4" i="1"/>
  <c r="O5" i="1"/>
  <c r="O6" i="1"/>
  <c r="O7" i="1"/>
  <c r="O8" i="1"/>
  <c r="O10" i="1"/>
  <c r="O11" i="1"/>
  <c r="O12" i="1"/>
  <c r="O13" i="1"/>
  <c r="O14" i="1"/>
  <c r="O9" i="1"/>
  <c r="R16" i="1" l="1"/>
  <c r="R15" i="1"/>
  <c r="N18" i="1"/>
  <c r="N20" i="1"/>
  <c r="N19" i="1"/>
  <c r="N21" i="1"/>
  <c r="N17" i="1"/>
  <c r="R18" i="1"/>
  <c r="R14" i="1"/>
  <c r="R3" i="1"/>
  <c r="R12" i="1"/>
  <c r="R10" i="1"/>
  <c r="R11" i="1" s="1"/>
  <c r="R7" i="1"/>
  <c r="R13" i="1"/>
  <c r="R9" i="1"/>
  <c r="R5" i="1"/>
  <c r="R6" i="1" s="1"/>
  <c r="R8" i="1"/>
  <c r="R4" i="1"/>
  <c r="G8" i="1"/>
  <c r="H8" i="1"/>
  <c r="I8" i="1" s="1"/>
  <c r="H3" i="1"/>
  <c r="H4" i="1"/>
  <c r="H5" i="1"/>
  <c r="H6" i="1"/>
  <c r="I6" i="1" s="1"/>
  <c r="H10" i="1"/>
  <c r="H11" i="1"/>
  <c r="I11" i="1" s="1"/>
  <c r="H12" i="1"/>
  <c r="I12" i="1" s="1"/>
  <c r="H13" i="1"/>
  <c r="I13" i="1" s="1"/>
  <c r="H14" i="1"/>
  <c r="I14" i="1" s="1"/>
  <c r="H7" i="1"/>
  <c r="I7" i="1" s="1"/>
  <c r="G2" i="1"/>
  <c r="G14" i="1"/>
  <c r="G3" i="1"/>
  <c r="G4" i="1"/>
  <c r="G5" i="1"/>
  <c r="G6" i="1"/>
  <c r="G7" i="1"/>
  <c r="G9" i="1"/>
  <c r="G10" i="1"/>
  <c r="G11" i="1"/>
  <c r="G12" i="1"/>
  <c r="G13" i="1"/>
  <c r="R19" i="1" l="1"/>
  <c r="R23" i="1"/>
  <c r="R20" i="1" l="1"/>
  <c r="R24" i="1"/>
  <c r="R21" i="1" l="1"/>
  <c r="R25" i="1"/>
  <c r="R22" i="1" l="1"/>
  <c r="R26" i="1"/>
  <c r="H9" i="1"/>
  <c r="H2" i="1"/>
  <c r="R27" i="1" l="1"/>
  <c r="L20" i="1" s="1"/>
  <c r="I2" i="1"/>
  <c r="I9" i="1"/>
  <c r="I3" i="1" l="1"/>
  <c r="I10" i="1"/>
  <c r="L9" i="1"/>
  <c r="L19" i="1"/>
  <c r="L18" i="1"/>
  <c r="L21" i="1"/>
  <c r="K22" i="1" s="1"/>
  <c r="L17" i="1"/>
  <c r="J22" i="1" l="1"/>
  <c r="N9" i="1"/>
  <c r="L10" i="1"/>
  <c r="K11" i="1" s="1"/>
  <c r="L2" i="1"/>
  <c r="N2" i="1"/>
  <c r="I4" i="1"/>
  <c r="L22" i="1" l="1"/>
  <c r="K23" i="1" s="1"/>
  <c r="L3" i="1"/>
  <c r="N3" i="1"/>
  <c r="I5" i="1"/>
  <c r="N10" i="1"/>
  <c r="N22" i="1"/>
  <c r="J23" i="1" l="1"/>
  <c r="L5" i="1"/>
  <c r="L4" i="1"/>
  <c r="N4" i="1"/>
  <c r="K6" i="1" l="1"/>
  <c r="J6" i="1"/>
  <c r="L23" i="1"/>
  <c r="K24" i="1" s="1"/>
  <c r="N5" i="1"/>
  <c r="J24" i="1" l="1"/>
  <c r="N23" i="1"/>
  <c r="L6" i="1"/>
  <c r="K7" i="1" s="1"/>
  <c r="N6" i="1"/>
  <c r="J7" i="1" l="1"/>
  <c r="N24" i="1"/>
  <c r="L24" i="1"/>
  <c r="K25" i="1" s="1"/>
  <c r="J25" i="1" l="1"/>
  <c r="N7" i="1"/>
  <c r="L7" i="1"/>
  <c r="K8" i="1" s="1"/>
  <c r="J8" i="1" l="1"/>
  <c r="L25" i="1"/>
  <c r="K26" i="1" s="1"/>
  <c r="N25" i="1"/>
  <c r="J26" i="1" l="1"/>
  <c r="N8" i="1"/>
  <c r="L8" i="1"/>
  <c r="J11" i="1" l="1"/>
  <c r="L26" i="1"/>
  <c r="K27" i="1" s="1"/>
  <c r="N26" i="1"/>
  <c r="L11" i="1" l="1"/>
  <c r="K12" i="1" s="1"/>
  <c r="N11" i="1"/>
  <c r="J27" i="1"/>
  <c r="L27" i="1" s="1"/>
  <c r="J12" i="1" l="1"/>
  <c r="N27" i="1"/>
  <c r="N12" i="1" l="1"/>
  <c r="L12" i="1"/>
  <c r="K13" i="1" s="1"/>
  <c r="J13" i="1" l="1"/>
  <c r="L13" i="1" l="1"/>
  <c r="K14" i="1" s="1"/>
  <c r="N13" i="1"/>
  <c r="J14" i="1" l="1"/>
  <c r="N14" i="1" l="1"/>
  <c r="L14" i="1"/>
  <c r="K15" i="1" s="1"/>
  <c r="J15" i="1" l="1"/>
  <c r="L15" i="1" l="1"/>
  <c r="K16" i="1" s="1"/>
  <c r="N15" i="1"/>
  <c r="J16" i="1" l="1"/>
  <c r="L16" i="1" l="1"/>
  <c r="N16" i="1"/>
</calcChain>
</file>

<file path=xl/sharedStrings.xml><?xml version="1.0" encoding="utf-8"?>
<sst xmlns="http://schemas.openxmlformats.org/spreadsheetml/2006/main" count="75" uniqueCount="30">
  <si>
    <t>MAQ</t>
  </si>
  <si>
    <t>QUANT_MAQ</t>
  </si>
  <si>
    <t>PRIORIDADE</t>
  </si>
  <si>
    <t>X</t>
  </si>
  <si>
    <t>ESTOQUE</t>
  </si>
  <si>
    <t>Y</t>
  </si>
  <si>
    <t>INICIO</t>
  </si>
  <si>
    <t>ITEM</t>
  </si>
  <si>
    <t>SEQ</t>
  </si>
  <si>
    <t>A</t>
  </si>
  <si>
    <t>B</t>
  </si>
  <si>
    <t>C</t>
  </si>
  <si>
    <t>D</t>
  </si>
  <si>
    <t>E</t>
  </si>
  <si>
    <t>F</t>
  </si>
  <si>
    <t>H</t>
  </si>
  <si>
    <t>I</t>
  </si>
  <si>
    <t>J</t>
  </si>
  <si>
    <t>FIM</t>
  </si>
  <si>
    <t>inicio1</t>
  </si>
  <si>
    <t>inicio2</t>
  </si>
  <si>
    <t>inicio3</t>
  </si>
  <si>
    <t>desloc</t>
  </si>
  <si>
    <t>quant_maq_utilizada</t>
  </si>
  <si>
    <t>inicio alterado</t>
  </si>
  <si>
    <t>MINIMO</t>
  </si>
  <si>
    <t>LOCALIZA</t>
  </si>
  <si>
    <t>Z</t>
  </si>
  <si>
    <t>CORRESP</t>
  </si>
  <si>
    <t>inicio5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</si>
</sst>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3" borderId="1" xfId="0" applyFill="1" applyBorder="1"/>
    <xf numFmtId="14" fontId="0" fillId="3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Fill="1" applyBorder="1"/>
    <xf numFmtId="1" fontId="0" fillId="0" borderId="1" xfId="0" applyNumberFormat="1" applyFill="1" applyBorder="1"/>
    <xf numFmtId="1" fontId="0" fillId="3" borderId="1" xfId="0" applyNumberFormat="1" applyFill="1" applyBorder="1"/>
    <xf numFmtId="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abSelected="1" workbookViewId="0">
      <selection activeCell="V10" sqref="V10"/>
    </sheetView>
  </sheetViews>
  <sheetFormatPr defaultRowHeight="15" x14ac:dyDescent="0.25"/>
  <cols>
    <col min="1" max="1" width="5.42578125" bestFit="1" customWidth="1"/>
    <col min="2" max="2" width="12.85546875" bestFit="1" customWidth="1"/>
    <col min="3" max="3" width="11.85546875" bestFit="1" customWidth="1"/>
    <col min="4" max="4" width="23.42578125" bestFit="1" customWidth="1"/>
    <col min="5" max="5" width="5.28515625" bestFit="1" customWidth="1"/>
    <col min="6" max="6" width="4.42578125" bestFit="1" customWidth="1"/>
    <col min="7" max="10" width="10.7109375" bestFit="1" customWidth="1"/>
    <col min="11" max="12" width="10.7109375" customWidth="1"/>
    <col min="13" max="13" width="13.85546875" bestFit="1" customWidth="1"/>
    <col min="14" max="14" width="10.7109375" bestFit="1" customWidth="1"/>
    <col min="15" max="15" width="10.7109375" customWidth="1"/>
    <col min="16" max="16" width="10.7109375" bestFit="1" customWidth="1"/>
    <col min="17" max="17" width="9.42578125" bestFit="1" customWidth="1"/>
    <col min="18" max="18" width="10.7109375" customWidth="1"/>
    <col min="20" max="21" width="10.7109375" bestFit="1" customWidth="1"/>
  </cols>
  <sheetData>
    <row r="1" spans="1:21" x14ac:dyDescent="0.25">
      <c r="A1" s="6" t="s">
        <v>0</v>
      </c>
      <c r="B1" s="6" t="s">
        <v>1</v>
      </c>
      <c r="C1" s="6" t="s">
        <v>2</v>
      </c>
      <c r="D1" s="6" t="s">
        <v>23</v>
      </c>
      <c r="E1" s="6" t="s">
        <v>7</v>
      </c>
      <c r="F1" s="6" t="s">
        <v>8</v>
      </c>
      <c r="G1" s="6" t="s">
        <v>22</v>
      </c>
      <c r="H1" s="6" t="s">
        <v>19</v>
      </c>
      <c r="I1" s="6" t="s">
        <v>20</v>
      </c>
      <c r="J1" s="6" t="s">
        <v>21</v>
      </c>
      <c r="K1" s="6" t="s">
        <v>29</v>
      </c>
      <c r="L1" s="6" t="s">
        <v>28</v>
      </c>
      <c r="M1" s="6" t="s">
        <v>24</v>
      </c>
      <c r="N1" s="6" t="s">
        <v>6</v>
      </c>
      <c r="O1" s="6" t="s">
        <v>8</v>
      </c>
      <c r="P1" s="6" t="s">
        <v>18</v>
      </c>
      <c r="Q1" s="6" t="s">
        <v>26</v>
      </c>
      <c r="R1" s="6" t="s">
        <v>25</v>
      </c>
      <c r="U1" s="1">
        <v>42982</v>
      </c>
    </row>
    <row r="2" spans="1:21" x14ac:dyDescent="0.25">
      <c r="A2" s="6" t="s">
        <v>3</v>
      </c>
      <c r="B2" s="6">
        <v>6</v>
      </c>
      <c r="C2" s="6">
        <v>10</v>
      </c>
      <c r="D2" s="6">
        <v>2</v>
      </c>
      <c r="E2" s="6" t="s">
        <v>9</v>
      </c>
      <c r="F2" s="6">
        <v>2</v>
      </c>
      <c r="G2" s="6">
        <f>COUNTIFS($A$1:A1,A1)</f>
        <v>1</v>
      </c>
      <c r="H2" s="7">
        <f t="shared" ref="H2:H8" si="0">IF(C2="ESTOQUE","X",IF(OR(A2&lt;&gt;A1,C2=C1),$U$1,"X"))</f>
        <v>42982</v>
      </c>
      <c r="I2" s="8">
        <f>IF(H2&lt;&gt;"X",H2,IF(AND(C2&lt;&gt;"ESTOQUE",SUMIFS($D1:D$2,$A1:A$2,A2)&lt;B2),I1,H2))</f>
        <v>42982</v>
      </c>
      <c r="J2" s="8">
        <f t="shared" ref="J2:J11" ca="1" si="1">IF(I2="X",VLOOKUP(L1+K1+1,OFFSET($Q$2,MATCH(A2,A:A,0)-2+L1,0,COUNTIF(A:A,A2)-L1,2),2,FALSE),I2)</f>
        <v>42982</v>
      </c>
      <c r="K2" s="9">
        <v>0</v>
      </c>
      <c r="L2" s="9">
        <f t="shared" ref="L2:L27" ca="1" si="2">IFERROR(MATCH(J2,OFFSET($R$2,MATCH(A2,A:A,0)-2,0,COUNTIF(A:A,A2),1),0),0)</f>
        <v>0</v>
      </c>
      <c r="M2" s="7"/>
      <c r="N2" s="7">
        <f t="shared" ref="N2:N27" ca="1" si="3">IF(M2&gt;0,M2,J2)</f>
        <v>42982</v>
      </c>
      <c r="O2" s="6">
        <f t="shared" ref="O2:O27" ca="1" si="4">RANK(P2,OFFSET($P$2,MATCH(A2,A:A,0)-2,0,COUNTIF(A:A,A2)),1)</f>
        <v>1</v>
      </c>
      <c r="P2" s="7">
        <v>42987</v>
      </c>
      <c r="Q2" s="6">
        <v>1</v>
      </c>
      <c r="R2" s="7">
        <f ca="1">VLOOKUP(Q2,OFFSET($O$2,MATCH(A2,A:A,0)-2,0,COUNTIF(A:A,A2),2),2,FALSE)</f>
        <v>42987</v>
      </c>
    </row>
    <row r="3" spans="1:21" x14ac:dyDescent="0.25">
      <c r="A3" s="6" t="s">
        <v>3</v>
      </c>
      <c r="B3" s="6">
        <v>6</v>
      </c>
      <c r="C3" s="6">
        <v>20</v>
      </c>
      <c r="D3" s="6">
        <v>2</v>
      </c>
      <c r="E3" s="6" t="s">
        <v>10</v>
      </c>
      <c r="F3" s="6">
        <v>3</v>
      </c>
      <c r="G3" s="6">
        <f>COUNTIFS($A$1:A2,A2)</f>
        <v>1</v>
      </c>
      <c r="H3" s="7" t="str">
        <f t="shared" si="0"/>
        <v>X</v>
      </c>
      <c r="I3" s="8">
        <f>IF(H3&lt;&gt;"X",H3,IF(AND(C3&lt;&gt;"ESTOQUE",SUMIFS($D$2:D2,$A$2:A2,A3)&lt;B3),I2,H3))</f>
        <v>42982</v>
      </c>
      <c r="J3" s="8">
        <f t="shared" ca="1" si="1"/>
        <v>42982</v>
      </c>
      <c r="K3" s="9">
        <f>IF(I3=$U$1,0,IF(L2=L1,L2+2,L2+1))</f>
        <v>0</v>
      </c>
      <c r="L3" s="9">
        <f t="shared" ca="1" si="2"/>
        <v>0</v>
      </c>
      <c r="M3" s="7"/>
      <c r="N3" s="7">
        <f t="shared" ca="1" si="3"/>
        <v>42982</v>
      </c>
      <c r="O3" s="6">
        <f t="shared" ca="1" si="4"/>
        <v>3</v>
      </c>
      <c r="P3" s="7">
        <v>42990</v>
      </c>
      <c r="Q3" s="6">
        <f t="shared" ref="Q3:Q16" si="5">IF(A3=A2,Q2+1,1)</f>
        <v>2</v>
      </c>
      <c r="R3" s="7">
        <f t="shared" ref="R3:R16" ca="1" si="6">IFERROR(VLOOKUP(Q3,OFFSET($O$2,MATCH(A3,A:A,0)-2,0,COUNTIF(A:A,A3),2),2,FALSE),R2)</f>
        <v>42989</v>
      </c>
    </row>
    <row r="4" spans="1:21" x14ac:dyDescent="0.25">
      <c r="A4" s="6" t="s">
        <v>3</v>
      </c>
      <c r="B4" s="6">
        <v>6</v>
      </c>
      <c r="C4" s="6">
        <v>30</v>
      </c>
      <c r="D4" s="6">
        <v>1</v>
      </c>
      <c r="E4" s="6" t="s">
        <v>11</v>
      </c>
      <c r="F4" s="6">
        <v>4</v>
      </c>
      <c r="G4" s="6">
        <f>COUNTIFS($A$1:A3,A3)</f>
        <v>2</v>
      </c>
      <c r="H4" s="7" t="str">
        <f t="shared" si="0"/>
        <v>X</v>
      </c>
      <c r="I4" s="8">
        <f>IF(H4&lt;&gt;"X",H4,IF(AND(C4&lt;&gt;"ESTOQUE",SUMIFS($D$2:D3,$A$2:A3,A4)&lt;B4),I3,H4))</f>
        <v>42982</v>
      </c>
      <c r="J4" s="8">
        <f t="shared" ca="1" si="1"/>
        <v>42982</v>
      </c>
      <c r="K4" s="9">
        <f t="shared" ref="K4:K27" si="7">IF(I4=$U$1,0,IF(L3=L2,L3+2,L3+1))</f>
        <v>0</v>
      </c>
      <c r="L4" s="9">
        <f t="shared" ca="1" si="2"/>
        <v>0</v>
      </c>
      <c r="M4" s="7"/>
      <c r="N4" s="7">
        <f t="shared" ca="1" si="3"/>
        <v>42982</v>
      </c>
      <c r="O4" s="6">
        <f t="shared" ca="1" si="4"/>
        <v>4</v>
      </c>
      <c r="P4" s="7">
        <v>42992</v>
      </c>
      <c r="Q4" s="6">
        <f t="shared" si="5"/>
        <v>3</v>
      </c>
      <c r="R4" s="7">
        <f t="shared" ca="1" si="6"/>
        <v>42990</v>
      </c>
    </row>
    <row r="5" spans="1:21" x14ac:dyDescent="0.25">
      <c r="A5" s="6" t="s">
        <v>3</v>
      </c>
      <c r="B5" s="6">
        <v>6</v>
      </c>
      <c r="C5" s="6">
        <v>40</v>
      </c>
      <c r="D5" s="6">
        <v>1</v>
      </c>
      <c r="E5" s="6" t="s">
        <v>12</v>
      </c>
      <c r="F5" s="6">
        <v>5</v>
      </c>
      <c r="G5" s="6">
        <f>COUNTIFS($A$1:A4,A4)</f>
        <v>3</v>
      </c>
      <c r="H5" s="7" t="str">
        <f t="shared" si="0"/>
        <v>X</v>
      </c>
      <c r="I5" s="8">
        <f>IF(H5&lt;&gt;"X",H5,IF(AND(C5&lt;&gt;"ESTOQUE",SUMIFS($D$2:D4,$A$2:A4,A5)&lt;B5),I4,H5))</f>
        <v>42982</v>
      </c>
      <c r="J5" s="8">
        <f t="shared" ca="1" si="1"/>
        <v>42982</v>
      </c>
      <c r="K5" s="9">
        <f t="shared" si="7"/>
        <v>0</v>
      </c>
      <c r="L5" s="9">
        <f t="shared" ca="1" si="2"/>
        <v>0</v>
      </c>
      <c r="M5" s="7"/>
      <c r="N5" s="7">
        <f t="shared" ca="1" si="3"/>
        <v>42982</v>
      </c>
      <c r="O5" s="6">
        <f t="shared" ca="1" si="4"/>
        <v>4</v>
      </c>
      <c r="P5" s="7">
        <v>42992</v>
      </c>
      <c r="Q5" s="6">
        <f t="shared" si="5"/>
        <v>4</v>
      </c>
      <c r="R5" s="7">
        <f t="shared" ca="1" si="6"/>
        <v>42992</v>
      </c>
    </row>
    <row r="6" spans="1:21" x14ac:dyDescent="0.25">
      <c r="A6" s="6" t="s">
        <v>3</v>
      </c>
      <c r="B6" s="6">
        <v>6</v>
      </c>
      <c r="C6" s="6" t="s">
        <v>4</v>
      </c>
      <c r="D6" s="6">
        <v>1</v>
      </c>
      <c r="E6" s="6" t="s">
        <v>13</v>
      </c>
      <c r="F6" s="6">
        <v>6</v>
      </c>
      <c r="G6" s="6">
        <f>COUNTIFS($A$1:A5,A5)</f>
        <v>4</v>
      </c>
      <c r="H6" s="7" t="str">
        <f t="shared" si="0"/>
        <v>X</v>
      </c>
      <c r="I6" s="8" t="str">
        <f>IF(H6&lt;&gt;"X",H6,IF(AND(C6&lt;&gt;"ESTOQUE",SUMIFS($D$2:D5,$A$2:A5,A6)&lt;B6),I5,H6))</f>
        <v>X</v>
      </c>
      <c r="J6" s="8">
        <f t="shared" ca="1" si="1"/>
        <v>42987</v>
      </c>
      <c r="K6" s="9">
        <f t="shared" ca="1" si="7"/>
        <v>2</v>
      </c>
      <c r="L6" s="9">
        <f t="shared" ca="1" si="2"/>
        <v>1</v>
      </c>
      <c r="M6" s="7"/>
      <c r="N6" s="7">
        <f t="shared" ca="1" si="3"/>
        <v>42987</v>
      </c>
      <c r="O6" s="6">
        <f t="shared" ca="1" si="4"/>
        <v>2</v>
      </c>
      <c r="P6" s="7">
        <v>42989</v>
      </c>
      <c r="Q6" s="6">
        <f t="shared" si="5"/>
        <v>5</v>
      </c>
      <c r="R6" s="7">
        <f t="shared" ca="1" si="6"/>
        <v>42992</v>
      </c>
    </row>
    <row r="7" spans="1:21" x14ac:dyDescent="0.25">
      <c r="A7" s="6" t="s">
        <v>3</v>
      </c>
      <c r="B7" s="6">
        <v>6</v>
      </c>
      <c r="C7" s="6" t="s">
        <v>4</v>
      </c>
      <c r="D7" s="6">
        <v>1</v>
      </c>
      <c r="E7" s="6" t="s">
        <v>14</v>
      </c>
      <c r="F7" s="6">
        <v>7</v>
      </c>
      <c r="G7" s="6">
        <f>COUNTIFS($A$1:A6,A6)</f>
        <v>5</v>
      </c>
      <c r="H7" s="7" t="str">
        <f t="shared" si="0"/>
        <v>X</v>
      </c>
      <c r="I7" s="8" t="str">
        <f>IF(H7&lt;&gt;"X",H7,IF(AND(C7&lt;&gt;"ESTOQUE",SUMIFS($D$2:D6,$A$2:A6,A7)&lt;B7),I6,H7))</f>
        <v>X</v>
      </c>
      <c r="J7" s="8">
        <f t="shared" ca="1" si="1"/>
        <v>42992</v>
      </c>
      <c r="K7" s="9">
        <f t="shared" ca="1" si="7"/>
        <v>2</v>
      </c>
      <c r="L7" s="9">
        <f t="shared" ca="1" si="2"/>
        <v>4</v>
      </c>
      <c r="M7" s="7"/>
      <c r="N7" s="7">
        <f t="shared" ca="1" si="3"/>
        <v>42992</v>
      </c>
      <c r="O7" s="6">
        <f t="shared" ca="1" si="4"/>
        <v>6</v>
      </c>
      <c r="P7" s="7">
        <v>42995</v>
      </c>
      <c r="Q7" s="6">
        <f t="shared" si="5"/>
        <v>6</v>
      </c>
      <c r="R7" s="7">
        <f t="shared" ca="1" si="6"/>
        <v>42995</v>
      </c>
    </row>
    <row r="8" spans="1:21" x14ac:dyDescent="0.25">
      <c r="A8" s="6" t="s">
        <v>3</v>
      </c>
      <c r="B8" s="6">
        <v>7</v>
      </c>
      <c r="C8" s="6" t="s">
        <v>4</v>
      </c>
      <c r="D8" s="6">
        <v>1</v>
      </c>
      <c r="E8" s="6" t="s">
        <v>14</v>
      </c>
      <c r="F8" s="6">
        <v>8</v>
      </c>
      <c r="G8" s="6">
        <f>COUNTIFS($A$1:A7,A7)</f>
        <v>6</v>
      </c>
      <c r="H8" s="7" t="str">
        <f t="shared" si="0"/>
        <v>X</v>
      </c>
      <c r="I8" s="8" t="str">
        <f>IF(H8&lt;&gt;"X",H8,IF(AND(C8&lt;&gt;"ESTOQUE",SUMIFS($D$2:D7,$A$2:A7,A8)&lt;B8),I7,H8))</f>
        <v>X</v>
      </c>
      <c r="J8" s="8">
        <f t="shared" ca="1" si="1"/>
        <v>42996</v>
      </c>
      <c r="K8" s="9">
        <f t="shared" ca="1" si="7"/>
        <v>5</v>
      </c>
      <c r="L8" s="9">
        <f t="shared" ca="1" si="2"/>
        <v>7</v>
      </c>
      <c r="M8" s="6"/>
      <c r="N8" s="7">
        <f t="shared" ca="1" si="3"/>
        <v>42996</v>
      </c>
      <c r="O8" s="6">
        <f t="shared" ca="1" si="4"/>
        <v>7</v>
      </c>
      <c r="P8" s="7">
        <v>42996</v>
      </c>
      <c r="Q8" s="6">
        <f t="shared" si="5"/>
        <v>7</v>
      </c>
      <c r="R8" s="7">
        <f t="shared" ca="1" si="6"/>
        <v>42996</v>
      </c>
    </row>
    <row r="9" spans="1:21" x14ac:dyDescent="0.25">
      <c r="A9" s="2" t="s">
        <v>5</v>
      </c>
      <c r="B9" s="2">
        <v>3</v>
      </c>
      <c r="C9" s="2">
        <v>10</v>
      </c>
      <c r="D9" s="2">
        <v>2</v>
      </c>
      <c r="E9" s="2" t="s">
        <v>9</v>
      </c>
      <c r="F9" s="2">
        <v>8</v>
      </c>
      <c r="G9" s="2">
        <f>COUNTIFS($A$1:A7,A7)</f>
        <v>6</v>
      </c>
      <c r="H9" s="3">
        <f>IF(C9="ESTOQUE","X",IF(OR(A9&lt;&gt;A7,C9=C7),$U$1,"X"))</f>
        <v>42982</v>
      </c>
      <c r="I9" s="3">
        <f>IF(H9&lt;&gt;"X",H9,IF(AND(C9&lt;&gt;"ESTOQUE",SUMIFS($D$2:D8,$A$2:A8,A9)&lt;B9),I8,H9))</f>
        <v>42982</v>
      </c>
      <c r="J9" s="3">
        <f t="shared" ca="1" si="1"/>
        <v>42982</v>
      </c>
      <c r="K9" s="10">
        <f t="shared" si="7"/>
        <v>0</v>
      </c>
      <c r="L9" s="10">
        <f t="shared" ca="1" si="2"/>
        <v>0</v>
      </c>
      <c r="M9" s="3"/>
      <c r="N9" s="3">
        <f t="shared" ca="1" si="3"/>
        <v>42982</v>
      </c>
      <c r="O9" s="2">
        <f t="shared" ca="1" si="4"/>
        <v>1</v>
      </c>
      <c r="P9" s="3">
        <v>42990</v>
      </c>
      <c r="Q9" s="2">
        <f t="shared" si="5"/>
        <v>1</v>
      </c>
      <c r="R9" s="3">
        <f t="shared" ca="1" si="6"/>
        <v>42990</v>
      </c>
    </row>
    <row r="10" spans="1:21" x14ac:dyDescent="0.25">
      <c r="A10" s="2" t="s">
        <v>5</v>
      </c>
      <c r="B10" s="2">
        <v>3</v>
      </c>
      <c r="C10" s="2">
        <v>20</v>
      </c>
      <c r="D10" s="2">
        <v>1</v>
      </c>
      <c r="E10" s="2" t="s">
        <v>10</v>
      </c>
      <c r="F10" s="2">
        <v>9</v>
      </c>
      <c r="G10" s="2">
        <f>COUNTIFS($A$1:A9,A9)</f>
        <v>1</v>
      </c>
      <c r="H10" s="3" t="str">
        <f t="shared" ref="H10:H16" si="8">IF(C10="ESTOQUE","X",IF(OR(A10&lt;&gt;A9,C10=C9),$U$1,"X"))</f>
        <v>X</v>
      </c>
      <c r="I10" s="3">
        <f>IF(H10&lt;&gt;"X",H10,IF(AND(C10&lt;&gt;"ESTOQUE",SUMIFS($D$2:D9,$A$2:A9,A10)&lt;B10),I9,H10))</f>
        <v>42982</v>
      </c>
      <c r="J10" s="3">
        <f t="shared" ca="1" si="1"/>
        <v>42982</v>
      </c>
      <c r="K10" s="10">
        <f t="shared" si="7"/>
        <v>0</v>
      </c>
      <c r="L10" s="10">
        <f t="shared" ca="1" si="2"/>
        <v>0</v>
      </c>
      <c r="M10" s="3"/>
      <c r="N10" s="3">
        <f t="shared" ca="1" si="3"/>
        <v>42982</v>
      </c>
      <c r="O10" s="2">
        <f t="shared" ca="1" si="4"/>
        <v>2</v>
      </c>
      <c r="P10" s="3">
        <v>42993</v>
      </c>
      <c r="Q10" s="2">
        <f t="shared" si="5"/>
        <v>2</v>
      </c>
      <c r="R10" s="3">
        <f t="shared" ca="1" si="6"/>
        <v>42993</v>
      </c>
    </row>
    <row r="11" spans="1:21" x14ac:dyDescent="0.25">
      <c r="A11" s="2" t="s">
        <v>5</v>
      </c>
      <c r="B11" s="2">
        <v>3</v>
      </c>
      <c r="C11" s="2">
        <v>30</v>
      </c>
      <c r="D11" s="2">
        <v>1</v>
      </c>
      <c r="E11" s="2" t="s">
        <v>11</v>
      </c>
      <c r="F11" s="2">
        <v>10</v>
      </c>
      <c r="G11" s="2">
        <f>COUNTIFS($A$1:A10,A10)</f>
        <v>2</v>
      </c>
      <c r="H11" s="3" t="str">
        <f t="shared" si="8"/>
        <v>X</v>
      </c>
      <c r="I11" s="3" t="str">
        <f>IF(H11&lt;&gt;"X",H11,IF(AND(C11&lt;&gt;"ESTOQUE",SUMIFS($D$2:D10,$A$2:A10,A11)&lt;B11),I10,H11))</f>
        <v>X</v>
      </c>
      <c r="J11" s="3">
        <f t="shared" ca="1" si="1"/>
        <v>42990</v>
      </c>
      <c r="K11" s="10">
        <f t="shared" ca="1" si="7"/>
        <v>2</v>
      </c>
      <c r="L11" s="10">
        <f t="shared" ca="1" si="2"/>
        <v>1</v>
      </c>
      <c r="M11" s="3"/>
      <c r="N11" s="3">
        <f t="shared" ca="1" si="3"/>
        <v>42990</v>
      </c>
      <c r="O11" s="2">
        <f t="shared" ca="1" si="4"/>
        <v>4</v>
      </c>
      <c r="P11" s="3">
        <v>42994</v>
      </c>
      <c r="Q11" s="2">
        <f t="shared" si="5"/>
        <v>3</v>
      </c>
      <c r="R11" s="3">
        <f t="shared" ca="1" si="6"/>
        <v>42993</v>
      </c>
    </row>
    <row r="12" spans="1:21" x14ac:dyDescent="0.25">
      <c r="A12" s="2" t="s">
        <v>5</v>
      </c>
      <c r="B12" s="2">
        <v>3</v>
      </c>
      <c r="C12" s="2">
        <v>40</v>
      </c>
      <c r="D12" s="2">
        <v>2</v>
      </c>
      <c r="E12" s="2" t="s">
        <v>15</v>
      </c>
      <c r="F12" s="2">
        <v>11</v>
      </c>
      <c r="G12" s="2">
        <f>COUNTIFS($A$1:A11,A11)</f>
        <v>3</v>
      </c>
      <c r="H12" s="3" t="str">
        <f t="shared" si="8"/>
        <v>X</v>
      </c>
      <c r="I12" s="3" t="str">
        <f>IF(H12&lt;&gt;"X",H12,IF(AND(C12&lt;&gt;"ESTOQUE",SUMIFS($D$2:D11,$A$2:A11,A12)&lt;B12),I11,H12))</f>
        <v>X</v>
      </c>
      <c r="J12" s="3">
        <f ca="1">IF(I12="X",VLOOKUP(L11+1,OFFSET($Q$2,MATCH(A12,A:A,0)-2+L11,0,COUNTIF(A:A,A12)-L11,2),2,FALSE),I12)</f>
        <v>42993</v>
      </c>
      <c r="K12" s="10">
        <f t="shared" ca="1" si="7"/>
        <v>2</v>
      </c>
      <c r="L12" s="10">
        <f t="shared" ca="1" si="2"/>
        <v>2</v>
      </c>
      <c r="M12" s="3"/>
      <c r="N12" s="3">
        <f t="shared" ca="1" si="3"/>
        <v>42993</v>
      </c>
      <c r="O12" s="2">
        <f t="shared" ca="1" si="4"/>
        <v>2</v>
      </c>
      <c r="P12" s="3">
        <v>42993</v>
      </c>
      <c r="Q12" s="2">
        <f t="shared" si="5"/>
        <v>4</v>
      </c>
      <c r="R12" s="3">
        <f t="shared" ca="1" si="6"/>
        <v>42994</v>
      </c>
    </row>
    <row r="13" spans="1:21" x14ac:dyDescent="0.25">
      <c r="A13" s="2" t="s">
        <v>5</v>
      </c>
      <c r="B13" s="2">
        <v>3</v>
      </c>
      <c r="C13" s="2">
        <v>50</v>
      </c>
      <c r="D13" s="2">
        <v>1</v>
      </c>
      <c r="E13" s="2" t="s">
        <v>16</v>
      </c>
      <c r="F13" s="2">
        <v>12</v>
      </c>
      <c r="G13" s="2">
        <f>COUNTIFS($A$1:A12,A12)</f>
        <v>4</v>
      </c>
      <c r="H13" s="3" t="str">
        <f t="shared" si="8"/>
        <v>X</v>
      </c>
      <c r="I13" s="3" t="str">
        <f>IF(H13&lt;&gt;"X",H13,IF(AND(C13&lt;&gt;"ESTOQUE",SUMIFS($D$2:D12,$A$2:A12,A13)&lt;B13),I12,H13))</f>
        <v>X</v>
      </c>
      <c r="J13" s="3">
        <f ca="1">IF(I13="X",VLOOKUP(K13,OFFSET($Q$2,MATCH(A13,A:A,0)-2+L12,0,COUNTIF(A:A,A13)-L12,2),2,FALSE),I13)</f>
        <v>42993</v>
      </c>
      <c r="K13" s="10">
        <f t="shared" ca="1" si="7"/>
        <v>3</v>
      </c>
      <c r="L13" s="10">
        <f ca="1">IFERROR(MATCH(J13,OFFSET($R$2,MATCH(A13,A:A,0)-2,0,COUNTIF(A:A,A13),1),0),0)</f>
        <v>2</v>
      </c>
      <c r="M13" s="3"/>
      <c r="N13" s="3">
        <f t="shared" ca="1" si="3"/>
        <v>42993</v>
      </c>
      <c r="O13" s="2">
        <f t="shared" ca="1" si="4"/>
        <v>5</v>
      </c>
      <c r="P13" s="3">
        <v>42996</v>
      </c>
      <c r="Q13" s="2">
        <f t="shared" si="5"/>
        <v>5</v>
      </c>
      <c r="R13" s="3">
        <f t="shared" ca="1" si="6"/>
        <v>42996</v>
      </c>
    </row>
    <row r="14" spans="1:21" x14ac:dyDescent="0.25">
      <c r="A14" s="2" t="s">
        <v>5</v>
      </c>
      <c r="B14" s="2">
        <v>3</v>
      </c>
      <c r="C14" s="2" t="s">
        <v>4</v>
      </c>
      <c r="D14" s="2">
        <v>1</v>
      </c>
      <c r="E14" s="2" t="s">
        <v>17</v>
      </c>
      <c r="F14" s="2">
        <v>13</v>
      </c>
      <c r="G14" s="2">
        <f>COUNTIFS($A$1:A13,A13)</f>
        <v>5</v>
      </c>
      <c r="H14" s="3" t="str">
        <f t="shared" si="8"/>
        <v>X</v>
      </c>
      <c r="I14" s="3" t="str">
        <f>IF(H14&lt;&gt;"X",H14,IF(AND(C14&lt;&gt;"ESTOQUE",SUMIFS($D$2:D13,$A$2:A13,A14)&lt;B14),I13,H14))</f>
        <v>X</v>
      </c>
      <c r="J14" s="3">
        <f t="shared" ref="J14:J27" ca="1" si="9">IF(I14="X",VLOOKUP(K14,OFFSET($Q$2,MATCH(A14,A:A,0)-2+L13,0,COUNTIF(A:A,A14)-L13,2),2,FALSE),I14)</f>
        <v>42994</v>
      </c>
      <c r="K14" s="10">
        <f t="shared" ca="1" si="7"/>
        <v>4</v>
      </c>
      <c r="L14" s="10">
        <f t="shared" ca="1" si="2"/>
        <v>4</v>
      </c>
      <c r="M14" s="3"/>
      <c r="N14" s="3">
        <f t="shared" ca="1" si="3"/>
        <v>42994</v>
      </c>
      <c r="O14" s="2">
        <f t="shared" ca="1" si="4"/>
        <v>6</v>
      </c>
      <c r="P14" s="3">
        <v>42998</v>
      </c>
      <c r="Q14" s="2">
        <f t="shared" si="5"/>
        <v>6</v>
      </c>
      <c r="R14" s="3">
        <f t="shared" ca="1" si="6"/>
        <v>42998</v>
      </c>
    </row>
    <row r="15" spans="1:21" x14ac:dyDescent="0.25">
      <c r="A15" s="2" t="s">
        <v>5</v>
      </c>
      <c r="B15" s="2">
        <v>3</v>
      </c>
      <c r="C15" s="2">
        <v>50</v>
      </c>
      <c r="D15" s="2">
        <v>1</v>
      </c>
      <c r="E15" s="2" t="s">
        <v>16</v>
      </c>
      <c r="F15" s="2">
        <v>14</v>
      </c>
      <c r="G15" s="2">
        <f>COUNTIFS($A$1:A14,A14)</f>
        <v>6</v>
      </c>
      <c r="H15" s="3" t="str">
        <f t="shared" si="8"/>
        <v>X</v>
      </c>
      <c r="I15" s="3" t="str">
        <f>IF(H15&lt;&gt;"X",H15,IF(AND(C15&lt;&gt;"ESTOQUE",SUMIFS($D$2:D14,$A$2:A14,A15)&lt;B15),I14,H15))</f>
        <v>X</v>
      </c>
      <c r="J15" s="3">
        <f t="shared" ca="1" si="9"/>
        <v>42996</v>
      </c>
      <c r="K15" s="10">
        <f t="shared" ca="1" si="7"/>
        <v>5</v>
      </c>
      <c r="L15" s="10">
        <f t="shared" ca="1" si="2"/>
        <v>5</v>
      </c>
      <c r="M15" s="3"/>
      <c r="N15" s="3">
        <f t="shared" ca="1" si="3"/>
        <v>42996</v>
      </c>
      <c r="O15" s="2">
        <f t="shared" ca="1" si="4"/>
        <v>7</v>
      </c>
      <c r="P15" s="3">
        <v>43000</v>
      </c>
      <c r="Q15" s="2">
        <f t="shared" si="5"/>
        <v>7</v>
      </c>
      <c r="R15" s="3">
        <f t="shared" ca="1" si="6"/>
        <v>43000</v>
      </c>
    </row>
    <row r="16" spans="1:21" x14ac:dyDescent="0.25">
      <c r="A16" s="2" t="s">
        <v>5</v>
      </c>
      <c r="B16" s="2">
        <v>3</v>
      </c>
      <c r="C16" s="2" t="s">
        <v>4</v>
      </c>
      <c r="D16" s="2">
        <v>1</v>
      </c>
      <c r="E16" s="2" t="s">
        <v>17</v>
      </c>
      <c r="F16" s="2">
        <v>15</v>
      </c>
      <c r="G16" s="2">
        <f>COUNTIFS($A$1:A15,A15)</f>
        <v>7</v>
      </c>
      <c r="H16" s="3" t="str">
        <f t="shared" si="8"/>
        <v>X</v>
      </c>
      <c r="I16" s="3" t="str">
        <f>IF(H16&lt;&gt;"X",H16,IF(AND(C16&lt;&gt;"ESTOQUE",SUMIFS($D$2:D15,$A$2:A15,A16)&lt;B16),I15,H16))</f>
        <v>X</v>
      </c>
      <c r="J16" s="3">
        <f t="shared" ca="1" si="9"/>
        <v>42998</v>
      </c>
      <c r="K16" s="10">
        <f t="shared" ca="1" si="7"/>
        <v>6</v>
      </c>
      <c r="L16" s="10">
        <f t="shared" ca="1" si="2"/>
        <v>6</v>
      </c>
      <c r="M16" s="3"/>
      <c r="N16" s="3">
        <f t="shared" ca="1" si="3"/>
        <v>42998</v>
      </c>
      <c r="O16" s="2">
        <f t="shared" ca="1" si="4"/>
        <v>8</v>
      </c>
      <c r="P16" s="3">
        <v>43002</v>
      </c>
      <c r="Q16" s="2">
        <f t="shared" si="5"/>
        <v>8</v>
      </c>
      <c r="R16" s="3">
        <f t="shared" ca="1" si="6"/>
        <v>43002</v>
      </c>
    </row>
    <row r="17" spans="1:18" x14ac:dyDescent="0.25">
      <c r="A17" s="4" t="s">
        <v>27</v>
      </c>
      <c r="B17" s="4">
        <v>7</v>
      </c>
      <c r="C17" s="4">
        <v>10</v>
      </c>
      <c r="D17" s="4">
        <v>2</v>
      </c>
      <c r="E17" s="4" t="s">
        <v>15</v>
      </c>
      <c r="F17" s="4">
        <v>14</v>
      </c>
      <c r="G17" s="4">
        <f>COUNTIFS($A$1:A14,A14)</f>
        <v>6</v>
      </c>
      <c r="H17" s="5">
        <f>IF(C17="ESTOQUE","X",IF(OR(A17&lt;&gt;A14,C17=C14),$U$1,"X"))</f>
        <v>42982</v>
      </c>
      <c r="I17" s="5">
        <f>IF(H17&lt;&gt;"X",H17,IF(AND(C17&lt;&gt;"ESTOQUE",SUMIFS($D$2:D14,$A$2:A14,A17)&lt;B17),I14,H17))</f>
        <v>42982</v>
      </c>
      <c r="J17" s="5">
        <f t="shared" ca="1" si="9"/>
        <v>42982</v>
      </c>
      <c r="K17" s="11">
        <f t="shared" si="7"/>
        <v>0</v>
      </c>
      <c r="L17" s="11">
        <f t="shared" ca="1" si="2"/>
        <v>0</v>
      </c>
      <c r="M17" s="5"/>
      <c r="N17" s="5">
        <f t="shared" ca="1" si="3"/>
        <v>42982</v>
      </c>
      <c r="O17" s="4">
        <f t="shared" ca="1" si="4"/>
        <v>1</v>
      </c>
      <c r="P17" s="5">
        <v>42986</v>
      </c>
      <c r="Q17" s="4">
        <f>IF(A17=A14,Q14+1,1)</f>
        <v>1</v>
      </c>
      <c r="R17" s="5">
        <f ca="1">IFERROR(VLOOKUP(Q17,OFFSET($O$2,MATCH(A17,A:A,0)-2,0,COUNTIF(A:A,A17),2),2,FALSE),R14)</f>
        <v>42986</v>
      </c>
    </row>
    <row r="18" spans="1:18" x14ac:dyDescent="0.25">
      <c r="A18" s="4" t="s">
        <v>27</v>
      </c>
      <c r="B18" s="4">
        <v>7</v>
      </c>
      <c r="C18" s="4">
        <v>10</v>
      </c>
      <c r="D18" s="4">
        <v>2</v>
      </c>
      <c r="E18" s="4" t="s">
        <v>16</v>
      </c>
      <c r="F18" s="4">
        <v>15</v>
      </c>
      <c r="G18" s="4">
        <f>COUNTIFS($A$1:A17,A17)</f>
        <v>1</v>
      </c>
      <c r="H18" s="5">
        <f t="shared" ref="H18:H27" si="10">IF(C18="ESTOQUE","X",IF(OR(A18&lt;&gt;A17,C18=C17),$U$1,"X"))</f>
        <v>42982</v>
      </c>
      <c r="I18" s="5">
        <f>IF(H18&lt;&gt;"X",H18,IF(AND(C18&lt;&gt;"ESTOQUE",SUMIFS($D$2:D17,$A$2:A17,A18)&lt;B18),I17,H18))</f>
        <v>42982</v>
      </c>
      <c r="J18" s="5">
        <f t="shared" ca="1" si="9"/>
        <v>42982</v>
      </c>
      <c r="K18" s="11">
        <f t="shared" si="7"/>
        <v>0</v>
      </c>
      <c r="L18" s="11">
        <f t="shared" ca="1" si="2"/>
        <v>0</v>
      </c>
      <c r="M18" s="5"/>
      <c r="N18" s="5">
        <f t="shared" ca="1" si="3"/>
        <v>42982</v>
      </c>
      <c r="O18" s="4">
        <f t="shared" ca="1" si="4"/>
        <v>2</v>
      </c>
      <c r="P18" s="5">
        <v>42989</v>
      </c>
      <c r="Q18" s="4">
        <f t="shared" ref="Q18:Q27" si="11">IF(A18=A17,Q17+1,1)</f>
        <v>2</v>
      </c>
      <c r="R18" s="5">
        <f t="shared" ref="R18:R27" ca="1" si="12">IFERROR(VLOOKUP(Q18,OFFSET($O$2,MATCH(A18,A:A,0)-2,0,COUNTIF(A:A,A18),2),2,FALSE),R17)</f>
        <v>42989</v>
      </c>
    </row>
    <row r="19" spans="1:18" x14ac:dyDescent="0.25">
      <c r="A19" s="4" t="s">
        <v>27</v>
      </c>
      <c r="B19" s="4">
        <v>7</v>
      </c>
      <c r="C19" s="4">
        <v>10</v>
      </c>
      <c r="D19" s="4">
        <v>1</v>
      </c>
      <c r="E19" s="4" t="s">
        <v>17</v>
      </c>
      <c r="F19" s="4">
        <v>16</v>
      </c>
      <c r="G19" s="4">
        <f>COUNTIFS($A$1:A18,A18)</f>
        <v>2</v>
      </c>
      <c r="H19" s="5">
        <f t="shared" si="10"/>
        <v>42982</v>
      </c>
      <c r="I19" s="5">
        <f>IF(H19&lt;&gt;"X",H19,IF(AND(C19&lt;&gt;"ESTOQUE",SUMIFS($D$2:D18,$A$2:A18,A19)&lt;B19),I18,H19))</f>
        <v>42982</v>
      </c>
      <c r="J19" s="5">
        <f t="shared" ca="1" si="9"/>
        <v>42982</v>
      </c>
      <c r="K19" s="11">
        <f t="shared" si="7"/>
        <v>0</v>
      </c>
      <c r="L19" s="11">
        <f t="shared" ca="1" si="2"/>
        <v>0</v>
      </c>
      <c r="M19" s="5"/>
      <c r="N19" s="5">
        <f t="shared" ca="1" si="3"/>
        <v>42982</v>
      </c>
      <c r="O19" s="4">
        <f t="shared" ca="1" si="4"/>
        <v>3</v>
      </c>
      <c r="P19" s="5">
        <v>42991</v>
      </c>
      <c r="Q19" s="4">
        <f t="shared" si="11"/>
        <v>3</v>
      </c>
      <c r="R19" s="5">
        <f t="shared" ca="1" si="12"/>
        <v>42991</v>
      </c>
    </row>
    <row r="20" spans="1:18" x14ac:dyDescent="0.25">
      <c r="A20" s="4" t="s">
        <v>27</v>
      </c>
      <c r="B20" s="4">
        <v>7</v>
      </c>
      <c r="C20" s="4">
        <v>10</v>
      </c>
      <c r="D20" s="4">
        <v>1</v>
      </c>
      <c r="E20" s="4" t="s">
        <v>15</v>
      </c>
      <c r="F20" s="4">
        <v>17</v>
      </c>
      <c r="G20" s="4">
        <f>COUNTIFS($A$1:A19,A19)</f>
        <v>3</v>
      </c>
      <c r="H20" s="5">
        <f t="shared" si="10"/>
        <v>42982</v>
      </c>
      <c r="I20" s="5">
        <f>IF(H20&lt;&gt;"X",H20,IF(AND(C20&lt;&gt;"ESTOQUE",SUMIFS($D$2:D19,$A$2:A19,A20)&lt;B20),I19,H20))</f>
        <v>42982</v>
      </c>
      <c r="J20" s="5">
        <f t="shared" ca="1" si="9"/>
        <v>42982</v>
      </c>
      <c r="K20" s="11">
        <f t="shared" si="7"/>
        <v>0</v>
      </c>
      <c r="L20" s="11">
        <f t="shared" ca="1" si="2"/>
        <v>0</v>
      </c>
      <c r="M20" s="5"/>
      <c r="N20" s="5">
        <f t="shared" ca="1" si="3"/>
        <v>42982</v>
      </c>
      <c r="O20" s="4">
        <f t="shared" ca="1" si="4"/>
        <v>4</v>
      </c>
      <c r="P20" s="5">
        <v>42993</v>
      </c>
      <c r="Q20" s="4">
        <f t="shared" si="11"/>
        <v>4</v>
      </c>
      <c r="R20" s="5">
        <f t="shared" ca="1" si="12"/>
        <v>42993</v>
      </c>
    </row>
    <row r="21" spans="1:18" x14ac:dyDescent="0.25">
      <c r="A21" s="4" t="s">
        <v>27</v>
      </c>
      <c r="B21" s="4">
        <v>7</v>
      </c>
      <c r="C21" s="4">
        <v>10</v>
      </c>
      <c r="D21" s="4">
        <v>1</v>
      </c>
      <c r="E21" s="4" t="s">
        <v>16</v>
      </c>
      <c r="F21" s="4">
        <v>18</v>
      </c>
      <c r="G21" s="4">
        <f>COUNTIFS($A$1:A20,A20)</f>
        <v>4</v>
      </c>
      <c r="H21" s="5">
        <f t="shared" si="10"/>
        <v>42982</v>
      </c>
      <c r="I21" s="5">
        <f>IF(H21&lt;&gt;"X",H21,IF(AND(C21&lt;&gt;"ESTOQUE",SUMIFS($D$2:D20,$A$2:A20,A21)&lt;B21),I20,H21))</f>
        <v>42982</v>
      </c>
      <c r="J21" s="5">
        <f t="shared" ca="1" si="9"/>
        <v>42982</v>
      </c>
      <c r="K21" s="11">
        <f t="shared" si="7"/>
        <v>0</v>
      </c>
      <c r="L21" s="11">
        <f t="shared" ca="1" si="2"/>
        <v>0</v>
      </c>
      <c r="M21" s="5"/>
      <c r="N21" s="5">
        <f t="shared" ca="1" si="3"/>
        <v>42982</v>
      </c>
      <c r="O21" s="4">
        <f t="shared" ca="1" si="4"/>
        <v>5</v>
      </c>
      <c r="P21" s="5">
        <v>42996</v>
      </c>
      <c r="Q21" s="4">
        <f t="shared" si="11"/>
        <v>5</v>
      </c>
      <c r="R21" s="5">
        <f t="shared" ca="1" si="12"/>
        <v>42996</v>
      </c>
    </row>
    <row r="22" spans="1:18" x14ac:dyDescent="0.25">
      <c r="A22" s="4" t="s">
        <v>27</v>
      </c>
      <c r="B22" s="4">
        <v>7</v>
      </c>
      <c r="C22" s="4">
        <v>20</v>
      </c>
      <c r="D22" s="4">
        <v>1</v>
      </c>
      <c r="E22" s="4" t="s">
        <v>17</v>
      </c>
      <c r="F22" s="4">
        <v>19</v>
      </c>
      <c r="G22" s="4">
        <f>COUNTIFS($A$1:A21,A21)</f>
        <v>5</v>
      </c>
      <c r="H22" s="5" t="str">
        <f t="shared" si="10"/>
        <v>X</v>
      </c>
      <c r="I22" s="5" t="str">
        <f>IF(H22&lt;&gt;"X",H22,IF(AND(C22&lt;&gt;"ESTOQUE",SUMIFS($D$2:D21,$A$2:A21,A22)&lt;B22),I21,H22))</f>
        <v>X</v>
      </c>
      <c r="J22" s="5">
        <f t="shared" ca="1" si="9"/>
        <v>42989</v>
      </c>
      <c r="K22" s="11">
        <f t="shared" ca="1" si="7"/>
        <v>2</v>
      </c>
      <c r="L22" s="11">
        <f t="shared" ca="1" si="2"/>
        <v>2</v>
      </c>
      <c r="M22" s="5"/>
      <c r="N22" s="5">
        <f t="shared" ca="1" si="3"/>
        <v>42989</v>
      </c>
      <c r="O22" s="4">
        <f t="shared" ca="1" si="4"/>
        <v>9</v>
      </c>
      <c r="P22" s="5">
        <v>43000</v>
      </c>
      <c r="Q22" s="4">
        <f t="shared" si="11"/>
        <v>6</v>
      </c>
      <c r="R22" s="5">
        <f t="shared" ca="1" si="12"/>
        <v>42996</v>
      </c>
    </row>
    <row r="23" spans="1:18" x14ac:dyDescent="0.25">
      <c r="A23" s="4" t="s">
        <v>27</v>
      </c>
      <c r="B23" s="4">
        <v>7</v>
      </c>
      <c r="C23" s="4">
        <v>30</v>
      </c>
      <c r="D23" s="4">
        <v>1</v>
      </c>
      <c r="E23" s="4" t="s">
        <v>15</v>
      </c>
      <c r="F23" s="4">
        <v>20</v>
      </c>
      <c r="G23" s="4">
        <f>COUNTIFS($A$1:A22,A22)</f>
        <v>6</v>
      </c>
      <c r="H23" s="5" t="str">
        <f t="shared" si="10"/>
        <v>X</v>
      </c>
      <c r="I23" s="5" t="str">
        <f>IF(H23&lt;&gt;"X",H23,IF(AND(C23&lt;&gt;"ESTOQUE",SUMIFS($D$2:D22,$A$2:A22,A23)&lt;B23),I22,H23))</f>
        <v>X</v>
      </c>
      <c r="J23" s="5">
        <f t="shared" ca="1" si="9"/>
        <v>42991</v>
      </c>
      <c r="K23" s="11">
        <f t="shared" ca="1" si="7"/>
        <v>3</v>
      </c>
      <c r="L23" s="11">
        <f t="shared" ca="1" si="2"/>
        <v>3</v>
      </c>
      <c r="M23" s="5"/>
      <c r="N23" s="5">
        <f t="shared" ca="1" si="3"/>
        <v>42991</v>
      </c>
      <c r="O23" s="4">
        <f t="shared" ca="1" si="4"/>
        <v>7</v>
      </c>
      <c r="P23" s="5">
        <v>42998</v>
      </c>
      <c r="Q23" s="4">
        <f t="shared" si="11"/>
        <v>7</v>
      </c>
      <c r="R23" s="5">
        <f t="shared" ca="1" si="12"/>
        <v>42998</v>
      </c>
    </row>
    <row r="24" spans="1:18" x14ac:dyDescent="0.25">
      <c r="A24" s="4" t="s">
        <v>27</v>
      </c>
      <c r="B24" s="4">
        <v>7</v>
      </c>
      <c r="C24" s="4">
        <v>40</v>
      </c>
      <c r="D24" s="4">
        <v>1</v>
      </c>
      <c r="E24" s="4" t="s">
        <v>16</v>
      </c>
      <c r="F24" s="4">
        <v>21</v>
      </c>
      <c r="G24" s="4">
        <f>COUNTIFS($A$1:A23,A23)</f>
        <v>7</v>
      </c>
      <c r="H24" s="5" t="str">
        <f t="shared" si="10"/>
        <v>X</v>
      </c>
      <c r="I24" s="5" t="str">
        <f>IF(H24&lt;&gt;"X",H24,IF(AND(C24&lt;&gt;"ESTOQUE",SUMIFS($D$2:D23,$A$2:A23,A24)&lt;B24),I23,H24))</f>
        <v>X</v>
      </c>
      <c r="J24" s="5">
        <f t="shared" ca="1" si="9"/>
        <v>42993</v>
      </c>
      <c r="K24" s="11">
        <f t="shared" ca="1" si="7"/>
        <v>4</v>
      </c>
      <c r="L24" s="11">
        <f t="shared" ca="1" si="2"/>
        <v>4</v>
      </c>
      <c r="M24" s="5"/>
      <c r="N24" s="5">
        <f t="shared" ca="1" si="3"/>
        <v>42993</v>
      </c>
      <c r="O24" s="4">
        <f t="shared" ca="1" si="4"/>
        <v>5</v>
      </c>
      <c r="P24" s="5">
        <v>42996</v>
      </c>
      <c r="Q24" s="4">
        <f t="shared" si="11"/>
        <v>8</v>
      </c>
      <c r="R24" s="5">
        <f t="shared" ca="1" si="12"/>
        <v>42998</v>
      </c>
    </row>
    <row r="25" spans="1:18" x14ac:dyDescent="0.25">
      <c r="A25" s="4" t="s">
        <v>27</v>
      </c>
      <c r="B25" s="4">
        <v>7</v>
      </c>
      <c r="C25" s="4">
        <v>50</v>
      </c>
      <c r="D25" s="4">
        <v>1</v>
      </c>
      <c r="E25" s="4" t="s">
        <v>17</v>
      </c>
      <c r="F25" s="4">
        <v>22</v>
      </c>
      <c r="G25" s="4">
        <f>COUNTIFS($A$1:A24,A24)</f>
        <v>8</v>
      </c>
      <c r="H25" s="5" t="str">
        <f t="shared" si="10"/>
        <v>X</v>
      </c>
      <c r="I25" s="5" t="str">
        <f>IF(H25&lt;&gt;"X",H25,IF(AND(C25&lt;&gt;"ESTOQUE",SUMIFS($D$2:D24,$A$2:A24,A25)&lt;B25),I24,H25))</f>
        <v>X</v>
      </c>
      <c r="J25" s="5">
        <f t="shared" ca="1" si="9"/>
        <v>42996</v>
      </c>
      <c r="K25" s="11">
        <f t="shared" ca="1" si="7"/>
        <v>5</v>
      </c>
      <c r="L25" s="11">
        <f t="shared" ca="1" si="2"/>
        <v>5</v>
      </c>
      <c r="M25" s="5"/>
      <c r="N25" s="5">
        <f t="shared" ca="1" si="3"/>
        <v>42996</v>
      </c>
      <c r="O25" s="4">
        <f t="shared" ca="1" si="4"/>
        <v>7</v>
      </c>
      <c r="P25" s="5">
        <v>42998</v>
      </c>
      <c r="Q25" s="4">
        <f t="shared" si="11"/>
        <v>9</v>
      </c>
      <c r="R25" s="5">
        <f t="shared" ca="1" si="12"/>
        <v>43000</v>
      </c>
    </row>
    <row r="26" spans="1:18" x14ac:dyDescent="0.25">
      <c r="A26" s="4" t="s">
        <v>27</v>
      </c>
      <c r="B26" s="4">
        <v>7</v>
      </c>
      <c r="C26" s="4">
        <v>60</v>
      </c>
      <c r="D26" s="4">
        <v>1</v>
      </c>
      <c r="E26" s="4" t="s">
        <v>15</v>
      </c>
      <c r="F26" s="4">
        <v>23</v>
      </c>
      <c r="G26" s="4">
        <f>COUNTIFS($A$1:A25,A25)</f>
        <v>9</v>
      </c>
      <c r="H26" s="5" t="str">
        <f t="shared" si="10"/>
        <v>X</v>
      </c>
      <c r="I26" s="5" t="str">
        <f>IF(H26&lt;&gt;"X",H26,IF(AND(C26&lt;&gt;"ESTOQUE",SUMIFS($D$2:D25,$A$2:A25,A26)&lt;B26),I25,H26))</f>
        <v>X</v>
      </c>
      <c r="J26" s="5">
        <f t="shared" ca="1" si="9"/>
        <v>42996</v>
      </c>
      <c r="K26" s="11">
        <f t="shared" ca="1" si="7"/>
        <v>6</v>
      </c>
      <c r="L26" s="11">
        <f t="shared" ca="1" si="2"/>
        <v>5</v>
      </c>
      <c r="M26" s="5"/>
      <c r="N26" s="5">
        <f t="shared" ca="1" si="3"/>
        <v>42996</v>
      </c>
      <c r="O26" s="4">
        <f t="shared" ca="1" si="4"/>
        <v>9</v>
      </c>
      <c r="P26" s="5">
        <v>43000</v>
      </c>
      <c r="Q26" s="4">
        <f t="shared" si="11"/>
        <v>10</v>
      </c>
      <c r="R26" s="5">
        <f t="shared" ca="1" si="12"/>
        <v>43000</v>
      </c>
    </row>
    <row r="27" spans="1:18" x14ac:dyDescent="0.25">
      <c r="A27" s="4" t="s">
        <v>27</v>
      </c>
      <c r="B27" s="4">
        <v>7</v>
      </c>
      <c r="C27" s="4">
        <v>70</v>
      </c>
      <c r="D27" s="4">
        <v>1</v>
      </c>
      <c r="E27" s="4" t="s">
        <v>16</v>
      </c>
      <c r="F27" s="4">
        <v>24</v>
      </c>
      <c r="G27" s="4">
        <f>COUNTIFS($A$1:A26,A26)</f>
        <v>10</v>
      </c>
      <c r="H27" s="5" t="str">
        <f t="shared" si="10"/>
        <v>X</v>
      </c>
      <c r="I27" s="5" t="str">
        <f>IF(H27&lt;&gt;"X",H27,IF(AND(C27&lt;&gt;"ESTOQUE",SUMIFS($D$2:D26,$A$2:A26,A27)&lt;B27),I26,H27))</f>
        <v>X</v>
      </c>
      <c r="J27" s="5">
        <f t="shared" ca="1" si="9"/>
        <v>42998</v>
      </c>
      <c r="K27" s="11">
        <f t="shared" ca="1" si="7"/>
        <v>7</v>
      </c>
      <c r="L27" s="11">
        <f t="shared" ca="1" si="2"/>
        <v>7</v>
      </c>
      <c r="M27" s="5"/>
      <c r="N27" s="5">
        <f t="shared" ca="1" si="3"/>
        <v>42998</v>
      </c>
      <c r="O27" s="4">
        <f t="shared" ca="1" si="4"/>
        <v>11</v>
      </c>
      <c r="P27" s="5">
        <v>43003</v>
      </c>
      <c r="Q27" s="4">
        <f t="shared" si="11"/>
        <v>11</v>
      </c>
      <c r="R27" s="5">
        <f t="shared" ca="1" si="12"/>
        <v>43003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Rosimeire Cenci</dc:creator>
  <cp:lastModifiedBy>Rosimeire Cenci</cp:lastModifiedBy>
  <dcterms:created xsi:type="dcterms:W3CDTF">2017-08-30T11:21:03Z</dcterms:created>
  <dcterms:modified xsi:type="dcterms:W3CDTF">2017-09-01T13:13:48Z</dcterms:modified>
</cp:coreProperties>
</file>