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teste\chamado-pro\CHP\6.Gerenciamento de Projeto\"/>
    </mc:Choice>
  </mc:AlternateContent>
  <bookViews>
    <workbookView xWindow="0" yWindow="0" windowWidth="20490" windowHeight="7650" activeTab="1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62913"/>
</workbook>
</file>

<file path=xl/calcChain.xml><?xml version="1.0" encoding="utf-8"?>
<calcChain xmlns="http://schemas.openxmlformats.org/spreadsheetml/2006/main">
  <c r="L7" i="2" l="1"/>
  <c r="M15" i="7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5" i="2"/>
  <c r="D35" i="2"/>
  <c r="D21" i="2"/>
  <c r="L18" i="2"/>
  <c r="L17" i="2"/>
  <c r="L16" i="2"/>
  <c r="L15" i="2"/>
  <c r="L14" i="2"/>
  <c r="L13" i="2"/>
  <c r="L12" i="2"/>
  <c r="L11" i="2"/>
  <c r="D11" i="2"/>
  <c r="L10" i="2"/>
  <c r="L9" i="2"/>
  <c r="L8" i="2"/>
  <c r="L6" i="2"/>
  <c r="L5" i="2"/>
  <c r="D46" i="2" l="1"/>
  <c r="B4" i="3" s="1"/>
  <c r="B10" i="3" s="1"/>
  <c r="K16" i="6"/>
  <c r="N25" i="6" s="1"/>
  <c r="N27" i="6" s="1"/>
  <c r="B4" i="7" s="1"/>
  <c r="H6" i="7" s="1"/>
  <c r="G16" i="7"/>
  <c r="K16" i="7"/>
  <c r="B6" i="7" l="1"/>
  <c r="L6" i="7"/>
  <c r="L14" i="7" s="1"/>
  <c r="J6" i="7"/>
  <c r="B16" i="3"/>
  <c r="B18" i="3" s="1"/>
  <c r="B19" i="3" s="1"/>
  <c r="B11" i="3"/>
  <c r="B9" i="3" s="1"/>
  <c r="E2" i="4"/>
  <c r="L7" i="7"/>
  <c r="L11" i="7"/>
  <c r="L13" i="7"/>
  <c r="J13" i="7"/>
  <c r="J8" i="7"/>
  <c r="J14" i="7"/>
  <c r="J11" i="7"/>
  <c r="J9" i="7"/>
  <c r="J10" i="7"/>
  <c r="J7" i="7"/>
  <c r="H14" i="7"/>
  <c r="H11" i="7"/>
  <c r="H9" i="7"/>
  <c r="H10" i="7"/>
  <c r="H7" i="7"/>
  <c r="H13" i="7"/>
  <c r="H8" i="7"/>
  <c r="B11" i="7"/>
  <c r="B18" i="7"/>
  <c r="F6" i="7"/>
  <c r="L9" i="7" l="1"/>
  <c r="L10" i="7"/>
  <c r="L8" i="7"/>
  <c r="B12" i="3"/>
  <c r="H15" i="7"/>
  <c r="J15" i="7"/>
  <c r="B21" i="3"/>
  <c r="B22" i="3" s="1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J12" i="7"/>
  <c r="J16" i="7" s="1"/>
  <c r="L15" i="7"/>
  <c r="L12" i="7"/>
  <c r="L16" i="7" s="1"/>
  <c r="B20" i="7"/>
  <c r="B21" i="7" s="1"/>
  <c r="B23" i="7" l="1"/>
  <c r="B24" i="7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>
  <authors>
    <author>EM</author>
  </authors>
  <commentList>
    <comment ref="A2" authorId="0" shapeId="0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>
  <authors>
    <author>EM</author>
  </authors>
  <commentList>
    <comment ref="B48" authorId="0" shapeId="0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EM</author>
  </authors>
  <commentList>
    <comment ref="A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<sst xmlns="http://schemas.openxmlformats.org/spreadsheetml/2006/main" count="346" uniqueCount="250">
  <si>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</si>
  <si>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</si>
  <si>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</si>
  <si>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</si>
  <si>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</si>
  <si>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</si>
  <si>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</si>
  <si>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</si>
  <si>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</si>
  <si>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</si>
  <si>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</si>
  <si>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</si>
  <si>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</si>
  <si>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</si>
  <si>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</si>
  <si>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</si>
  <si>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</si>
  <si>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</si>
  <si>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</si>
  <si>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</si>
  <si>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</si>
  <si>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</si>
  <si>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</si>
  <si>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</si>
  <si>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</si>
  <si>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</si>
  <si>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</si>
  <si>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</si>
  <si>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</si>
  <si>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</si>
  <si>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</si>
  <si>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</si>
  <si>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</si>
  <si>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</si>
  <si>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</si>
  <si>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Modelar,implementar e testar a arquitetura</t>
  </si>
  <si>
    <t>Criar Guia de Implementação</t>
  </si>
  <si>
    <t>Implementar e testar a arquitetura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</si>
  <si>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</si>
  <si>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</si>
  <si>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</si>
  <si>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</si>
  <si>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</si>
  <si>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</si>
  <si>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</si>
  <si>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</si>
  <si>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</si>
  <si>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</si>
  <si>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</si>
  <si>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</si>
  <si>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</si>
  <si>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</si>
  <si>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</si>
  <si>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</si>
  <si>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</si>
  <si>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</si>
  <si>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</si>
  <si>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</si>
  <si>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</si>
  <si>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</si>
  <si>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</si>
  <si>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</si>
  <si>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</si>
  <si>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</si>
  <si>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</si>
  <si>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</si>
  <si>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</si>
  <si>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</si>
  <si>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</si>
  <si>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</si>
  <si>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</si>
  <si>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</si>
  <si>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</si>
  <si>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</si>
  <si>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</si>
  <si>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</si>
  <si>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</si>
  <si>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</si>
  <si>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</si>
  <si>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</si>
  <si>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</si>
  <si>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</si>
  <si>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</si>
  <si>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</si>
  <si>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</si>
  <si>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</si>
  <si>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</si>
  <si>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</si>
  <si>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</si>
  <si>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Release-9.9.9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</si>
  <si>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</si>
  <si>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</si>
  <si>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</si>
  <si>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</si>
  <si>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</si>
  <si>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</si>
  <si>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</si>
  <si>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</si>
  <si>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</si>
  <si>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</si>
  <si>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</si>
  <si>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</si>
  <si>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</si>
  <si>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</si>
  <si>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</si>
  <si>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</si>
  <si>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</si>
  <si>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</si>
  <si>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</si>
  <si>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</si>
  <si>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</si>
  <si>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</si>
  <si>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</si>
  <si>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</si>
  <si>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</si>
  <si>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</si>
  <si>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</si>
  <si>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</si>
  <si>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</si>
  <si>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</si>
  <si>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</si>
  <si>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</si>
  <si>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</si>
  <si>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</si>
  <si>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</si>
  <si>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</si>
  <si>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</si>
  <si>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</si>
  <si>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</si>
  <si>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</si>
  <si>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</si>
  <si>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</si>
  <si>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</si>
  <si>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</si>
  <si>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</si>
  <si>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</si>
  <si>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</si>
  <si>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</si>
  <si>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</si>
  <si>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</si>
  <si>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</si>
  <si>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</si>
  <si>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</si>
  <si>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</si>
  <si>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</si>
  <si>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</si>
  <si>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</si>
  <si>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</si>
  <si>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</si>
  <si>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</si>
  <si>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</si>
  <si>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</si>
  <si>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</si>
  <si>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</si>
  <si>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</si>
  <si>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</si>
  <si>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</si>
  <si>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</si>
  <si>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</si>
  <si>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</si>
  <si>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</si>
  <si>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</si>
  <si>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</si>
  <si>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</si>
  <si>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</si>
  <si>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</si>
  <si>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</si>
  <si>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</si>
  <si>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</si>
  <si>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</si>
  <si>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</si>
  <si>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</si>
  <si>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</si>
  <si>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</si>
  <si>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</si>
  <si>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</si>
  <si>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</si>
  <si>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</si>
  <si>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</si>
  <si>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</si>
  <si>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</si>
  <si>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</si>
  <si>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</si>
  <si>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</si>
  <si>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</si>
  <si>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</si>
  <si>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</si>
  <si>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</si>
  <si>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</si>
  <si>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</si>
  <si>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</si>
  <si>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</si>
  <si>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</si>
  <si>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</si>
  <si>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</si>
  <si>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</si>
  <si>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</si>
  <si>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</si>
  <si>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</si>
  <si>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</si>
  <si>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</si>
  <si>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</si>
  <si>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</si>
  <si>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</si>
  <si>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</si>
  <si>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</si>
  <si>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</si>
  <si>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</si>
  <si>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</si>
  <si>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</si>
  <si>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</si>
  <si>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</si>
  <si>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</si>
  <si>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</si>
  <si>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</si>
  <si>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</si>
  <si>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</si>
  <si>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</si>
  <si>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</si>
  <si>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</si>
  <si>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&lt;CHP&gt; - &lt;Chamado Pro&gt;</t>
  </si>
  <si>
    <t>Gustavo Alonso</t>
  </si>
  <si>
    <t>Pedro Fukuya</t>
  </si>
  <si>
    <t>Gabriel Oliveira</t>
  </si>
  <si>
    <t>João Paulo Yudi</t>
  </si>
  <si>
    <t>Gustavo Romano</t>
  </si>
  <si>
    <t>gualonso14@gmail.com</t>
  </si>
  <si>
    <t>pedro.fukuya@gmail.com</t>
  </si>
  <si>
    <t xml:space="preserve">oohgabrieloliveira@gmail.com </t>
  </si>
  <si>
    <t>joaopaulokuchiki@gmail.com</t>
  </si>
  <si>
    <t>zgustharomano@gmail.com</t>
  </si>
  <si>
    <t>UC Manter Chamado</t>
  </si>
  <si>
    <t>Especificar, Analisar e Projetar UC Manter Chamado</t>
  </si>
  <si>
    <t>Modelar o UC Manter Chamado</t>
  </si>
  <si>
    <t xml:space="preserve">Modelar, Implementart e Testar o UC Consultar Chamado </t>
  </si>
  <si>
    <t xml:space="preserve">Modelar UC Consultar Chamado </t>
  </si>
  <si>
    <t>Modelar, Implementart e Testar o UC Manter Chamado</t>
  </si>
  <si>
    <t>UC Consultar Chamado</t>
  </si>
  <si>
    <t>Modelar o UC Manter Usuário</t>
  </si>
  <si>
    <t>Modelar, Implementart e Testar o UC Manter Usuário</t>
  </si>
  <si>
    <t>Modelar o UC Fazer Login</t>
  </si>
  <si>
    <t>Modelar, Implementart e Testar o UC Fazer Login</t>
  </si>
  <si>
    <t>Modelar o UC Fazer Comentário</t>
  </si>
  <si>
    <t>Modelar, Implementart e Testar o UC Fazer Comentário</t>
  </si>
  <si>
    <t>UC Manter Usuário</t>
  </si>
  <si>
    <t>UC Fazer Login</t>
  </si>
  <si>
    <t>UC Fazer Comentário</t>
  </si>
  <si>
    <t>UC Fazer Login, e UC Fazer Comentário.</t>
  </si>
  <si>
    <t>UC Manter Usuário.</t>
  </si>
  <si>
    <t>UC Manter Chamado e UC Consultar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</si>
</sst>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2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39" fillId="0" borderId="0" applyNumberFormat="0" applyFill="0" applyBorder="0" applyAlignment="0" applyProtection="0"/>
  </cellStyleXfs>
  <cellXfs count="167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21" fillId="0" borderId="0" xfId="10" applyFont="1" applyAlignment="1" applyProtection="1">
      <alignment horizontal="center" vertical="center"/>
    </xf>
    <xf numFmtId="164" fontId="5" fillId="0" borderId="0" xfId="10" applyAlignment="1" applyProtection="1">
      <alignment horizontal="center"/>
    </xf>
    <xf numFmtId="164" fontId="21" fillId="6" borderId="1" xfId="10" applyFont="1" applyFill="1" applyBorder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5" fillId="6" borderId="1" xfId="10" applyFont="1" applyFill="1" applyBorder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Protection="1"/>
    <xf numFmtId="168" fontId="26" fillId="6" borderId="1" xfId="10" applyNumberFormat="1" applyFont="1" applyFill="1" applyBorder="1" applyProtection="1"/>
    <xf numFmtId="168" fontId="24" fillId="6" borderId="1" xfId="10" applyNumberFormat="1" applyFont="1" applyFill="1" applyBorder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Border="1" applyAlignment="1" applyProtection="1">
      <alignment horizontal="left"/>
    </xf>
    <xf numFmtId="164" fontId="24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4" fillId="0" borderId="8" xfId="10" applyNumberFormat="1" applyFont="1" applyBorder="1" applyProtection="1"/>
    <xf numFmtId="164" fontId="24" fillId="0" borderId="0" xfId="10" applyFont="1" applyProtection="1"/>
    <xf numFmtId="170" fontId="24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30" fillId="12" borderId="0" xfId="10" applyFont="1" applyFill="1" applyAlignment="1" applyProtection="1">
      <alignment wrapText="1"/>
    </xf>
    <xf numFmtId="164" fontId="31" fillId="13" borderId="1" xfId="10" applyFont="1" applyFill="1" applyBorder="1" applyAlignment="1" applyProtection="1">
      <alignment wrapText="1"/>
    </xf>
    <xf numFmtId="164" fontId="30" fillId="12" borderId="1" xfId="10" applyFont="1" applyFill="1" applyBorder="1" applyAlignment="1" applyProtection="1">
      <alignment wrapText="1"/>
    </xf>
    <xf numFmtId="164" fontId="30" fillId="12" borderId="0" xfId="10" applyFont="1" applyFill="1" applyAlignment="1" applyProtection="1">
      <alignment horizontal="left" wrapText="1"/>
    </xf>
    <xf numFmtId="164" fontId="30" fillId="12" borderId="1" xfId="10" applyFont="1" applyFill="1" applyBorder="1" applyAlignment="1" applyProtection="1">
      <alignment horizontal="left" wrapText="1"/>
    </xf>
    <xf numFmtId="164" fontId="30" fillId="12" borderId="6" xfId="10" applyFont="1" applyFill="1" applyBorder="1" applyAlignment="1" applyProtection="1">
      <alignment wrapText="1"/>
    </xf>
    <xf numFmtId="164" fontId="31" fillId="13" borderId="6" xfId="10" applyFont="1" applyFill="1" applyBorder="1" applyAlignment="1" applyProtection="1">
      <alignment vertical="center" wrapText="1"/>
    </xf>
    <xf numFmtId="164" fontId="31" fillId="13" borderId="9" xfId="10" applyFont="1" applyFill="1" applyBorder="1" applyAlignment="1" applyProtection="1">
      <alignment horizontal="center" vertical="center" wrapText="1"/>
    </xf>
    <xf numFmtId="164" fontId="31" fillId="12" borderId="0" xfId="10" applyFont="1" applyFill="1" applyAlignment="1" applyProtection="1">
      <alignment horizontal="center" vertical="center" wrapText="1"/>
    </xf>
    <xf numFmtId="164" fontId="31" fillId="15" borderId="1" xfId="10" applyFont="1" applyFill="1" applyBorder="1" applyAlignment="1" applyProtection="1">
      <alignment horizontal="center" vertical="center" wrapText="1"/>
    </xf>
    <xf numFmtId="164" fontId="30" fillId="12" borderId="0" xfId="10" applyFont="1" applyFill="1" applyAlignment="1" applyProtection="1">
      <alignment vertical="top" wrapText="1"/>
    </xf>
    <xf numFmtId="165" fontId="30" fillId="3" borderId="1" xfId="10" applyNumberFormat="1" applyFont="1" applyFill="1" applyBorder="1" applyAlignment="1" applyProtection="1">
      <alignment horizontal="center" vertical="center" wrapText="1"/>
    </xf>
    <xf numFmtId="165" fontId="30" fillId="3" borderId="1" xfId="10" applyNumberFormat="1" applyFont="1" applyFill="1" applyBorder="1" applyAlignment="1" applyProtection="1">
      <alignment horizontal="left" vertical="center" wrapText="1"/>
    </xf>
    <xf numFmtId="166" fontId="30" fillId="14" borderId="1" xfId="10" applyNumberFormat="1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horizontal="center" vertical="center" wrapText="1"/>
    </xf>
    <xf numFmtId="164" fontId="31" fillId="12" borderId="1" xfId="10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vertical="top" wrapText="1"/>
    </xf>
    <xf numFmtId="164" fontId="30" fillId="14" borderId="4" xfId="10" applyFont="1" applyFill="1" applyBorder="1" applyAlignment="1" applyProtection="1">
      <alignment vertical="top" wrapText="1"/>
    </xf>
    <xf numFmtId="164" fontId="30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4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5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6" fillId="5" borderId="1" xfId="10" applyFont="1" applyFill="1" applyBorder="1" applyAlignment="1" applyProtection="1">
      <alignment horizontal="right" vertical="center" wrapText="1"/>
    </xf>
    <xf numFmtId="165" fontId="33" fillId="5" borderId="1" xfId="10" applyNumberFormat="1" applyFont="1" applyFill="1" applyBorder="1" applyAlignment="1" applyProtection="1">
      <alignment horizontal="center" vertical="center"/>
    </xf>
    <xf numFmtId="164" fontId="35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29" fillId="6" borderId="1" xfId="10" applyFont="1" applyFill="1" applyBorder="1" applyProtection="1"/>
    <xf numFmtId="164" fontId="35" fillId="6" borderId="1" xfId="10" applyFont="1" applyFill="1" applyBorder="1" applyAlignment="1" applyProtection="1">
      <alignment horizontal="left"/>
    </xf>
    <xf numFmtId="165" fontId="29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Protection="1"/>
    <xf numFmtId="165" fontId="21" fillId="0" borderId="1" xfId="10" applyNumberFormat="1" applyFont="1" applyBorder="1" applyAlignment="1" applyProtection="1">
      <alignment horizontal="center" vertical="center"/>
    </xf>
    <xf numFmtId="164" fontId="22" fillId="10" borderId="1" xfId="10" applyFont="1" applyFill="1" applyBorder="1" applyProtection="1"/>
    <xf numFmtId="164" fontId="22" fillId="10" borderId="1" xfId="10" applyFont="1" applyFill="1" applyBorder="1" applyAlignment="1" applyProtection="1">
      <alignment horizontal="center"/>
    </xf>
    <xf numFmtId="165" fontId="35" fillId="6" borderId="1" xfId="10" applyNumberFormat="1" applyFont="1" applyFill="1" applyBorder="1" applyAlignment="1" applyProtection="1">
      <alignment horizontal="center"/>
    </xf>
    <xf numFmtId="164" fontId="29" fillId="16" borderId="1" xfId="10" applyFont="1" applyFill="1" applyBorder="1" applyProtection="1"/>
    <xf numFmtId="165" fontId="29" fillId="16" borderId="1" xfId="10" applyNumberFormat="1" applyFont="1" applyFill="1" applyBorder="1" applyAlignment="1" applyProtection="1">
      <alignment horizontal="center"/>
    </xf>
    <xf numFmtId="167" fontId="29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38" fillId="6" borderId="1" xfId="11" applyFont="1" applyFill="1" applyBorder="1" applyAlignment="1" applyProtection="1">
      <alignment horizontal="center"/>
    </xf>
    <xf numFmtId="165" fontId="26" fillId="0" borderId="1" xfId="10" applyNumberFormat="1" applyFont="1" applyBorder="1" applyAlignment="1" applyProtection="1">
      <alignment horizontal="center" vertical="center"/>
    </xf>
    <xf numFmtId="168" fontId="29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Protection="1"/>
    <xf numFmtId="164" fontId="39" fillId="3" borderId="1" xfId="16" applyNumberFormat="1" applyFill="1" applyBorder="1" applyProtection="1">
      <protection locked="0"/>
    </xf>
    <xf numFmtId="164" fontId="40" fillId="3" borderId="1" xfId="10" applyFont="1" applyFill="1" applyBorder="1" applyAlignment="1" applyProtection="1">
      <alignment horizontal="left" wrapText="1"/>
      <protection locked="0"/>
    </xf>
    <xf numFmtId="169" fontId="40" fillId="9" borderId="1" xfId="10" applyNumberFormat="1" applyFont="1" applyFill="1" applyBorder="1" applyAlignment="1" applyProtection="1">
      <alignment horizontal="center"/>
      <protection locked="0"/>
    </xf>
    <xf numFmtId="170" fontId="40" fillId="9" borderId="1" xfId="8" applyNumberFormat="1" applyFont="1" applyFill="1" applyBorder="1" applyAlignment="1" applyProtection="1">
      <alignment horizontal="center" vertical="center"/>
      <protection locked="0"/>
    </xf>
    <xf numFmtId="164" fontId="41" fillId="3" borderId="1" xfId="10" applyFont="1" applyFill="1" applyBorder="1" applyProtection="1">
      <protection locked="0"/>
    </xf>
    <xf numFmtId="170" fontId="40" fillId="11" borderId="1" xfId="8" applyNumberFormat="1" applyFont="1" applyFill="1" applyBorder="1" applyAlignment="1" applyProtection="1">
      <alignment horizontal="center" vertical="center"/>
      <protection locked="0"/>
    </xf>
    <xf numFmtId="164" fontId="40" fillId="3" borderId="1" xfId="10" applyFont="1" applyFill="1" applyBorder="1" applyAlignment="1" applyProtection="1">
      <alignment horizontal="center"/>
      <protection locked="0"/>
    </xf>
    <xf numFmtId="171" fontId="40" fillId="9" borderId="1" xfId="8" applyNumberFormat="1" applyFont="1" applyFill="1" applyBorder="1" applyAlignment="1" applyProtection="1">
      <alignment horizontal="center" vertical="center"/>
      <protection locked="0"/>
    </xf>
    <xf numFmtId="171" fontId="40" fillId="11" borderId="1" xfId="8" applyNumberFormat="1" applyFont="1" applyFill="1" applyBorder="1" applyAlignment="1" applyProtection="1">
      <alignment horizontal="center" vertical="center"/>
      <protection locked="0"/>
    </xf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0" fillId="12" borderId="1" xfId="10" applyFont="1" applyFill="1" applyBorder="1" applyAlignment="1" applyProtection="1">
      <alignment horizontal="center" wrapText="1"/>
    </xf>
    <xf numFmtId="164" fontId="31" fillId="13" borderId="1" xfId="10" applyFont="1" applyFill="1" applyBorder="1" applyAlignment="1" applyProtection="1">
      <alignment horizontal="center" wrapText="1"/>
    </xf>
    <xf numFmtId="164" fontId="31" fillId="10" borderId="1" xfId="10" applyFont="1" applyFill="1" applyBorder="1" applyAlignment="1" applyProtection="1">
      <alignment horizontal="center" wrapText="1"/>
    </xf>
    <xf numFmtId="164" fontId="30" fillId="3" borderId="1" xfId="10" applyFont="1" applyFill="1" applyBorder="1" applyAlignment="1" applyProtection="1">
      <alignment horizontal="center" wrapText="1"/>
    </xf>
    <xf numFmtId="164" fontId="30" fillId="14" borderId="1" xfId="10" applyFont="1" applyFill="1" applyBorder="1" applyAlignment="1" applyProtection="1">
      <alignment horizontal="center" wrapText="1"/>
    </xf>
    <xf numFmtId="164" fontId="31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2" fillId="5" borderId="3" xfId="10" applyFont="1" applyFill="1" applyBorder="1" applyAlignment="1" applyProtection="1">
      <alignment horizontal="center"/>
    </xf>
    <xf numFmtId="164" fontId="31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1" fillId="15" borderId="4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3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29" fillId="6" borderId="1" xfId="10" applyFont="1" applyFill="1" applyBorder="1" applyAlignment="1" applyProtection="1">
      <alignment horizontal="center"/>
    </xf>
    <xf numFmtId="164" fontId="37" fillId="5" borderId="7" xfId="10" applyFont="1" applyFill="1" applyBorder="1" applyAlignment="1" applyProtection="1">
      <alignment horizontal="center"/>
    </xf>
    <xf numFmtId="164" fontId="29" fillId="6" borderId="1" xfId="10" applyFont="1" applyFill="1" applyBorder="1" applyAlignment="1" applyProtection="1">
      <alignment horizontal="center" vertical="center"/>
    </xf>
  </cellXfs>
  <cellStyles count="17">
    <cellStyle name="cf1" xfId="1"/>
    <cellStyle name="cf2" xfId="2"/>
    <cellStyle name="cf3" xfId="3"/>
    <cellStyle name="cf4" xfId="4"/>
    <cellStyle name="cf5" xfId="5"/>
    <cellStyle name="cf6" xfId="6"/>
    <cellStyle name="ConditionalStyle_1" xfId="7"/>
    <cellStyle name="Excel Built-in Comma" xfId="8"/>
    <cellStyle name="Excel Built-in Currency" xfId="9"/>
    <cellStyle name="Excel Built-in Normal" xfId="10"/>
    <cellStyle name="Excel Built-in Percent" xfId="11"/>
    <cellStyle name="Heading" xfId="12"/>
    <cellStyle name="Heading1" xfId="13"/>
    <cellStyle name="Hiperlink" xfId="16" builtinId="8"/>
    <cellStyle name="Normal" xfId="0" builtinId="0" customBuiltin="1"/>
    <cellStyle name="Result" xfId="14"/>
    <cellStyle name="Result2" xfId="15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750960</xdr:colOff>
      <xdr:row>18</xdr:row>
      <xdr:rowOff>67318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428110" y="390589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oohgabrieloliveira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pedro.fukuya@gmail.com" TargetMode="External"/><Relationship Id="rId1" Type="http://schemas.openxmlformats.org/officeDocument/2006/relationships/hyperlink" Target="mailto:gualonso14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gustharomano@gmail.com" TargetMode="External"/><Relationship Id="rId4" Type="http://schemas.openxmlformats.org/officeDocument/2006/relationships/hyperlink" Target="mailto:joaopaulokuchik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7"/>
  <sheetViews>
    <sheetView workbookViewId="0">
      <selection activeCell="B5" sqref="B5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1" t="s">
        <v>0</v>
      </c>
      <c r="B1" s="131"/>
      <c r="C1" s="131"/>
    </row>
    <row r="2" spans="1:3" ht="25.5" x14ac:dyDescent="0.25">
      <c r="A2" s="132" t="s">
        <v>220</v>
      </c>
      <c r="B2" s="132"/>
      <c r="C2" s="132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221</v>
      </c>
      <c r="C4" s="122" t="s">
        <v>226</v>
      </c>
    </row>
    <row r="5" spans="1:3" x14ac:dyDescent="0.25">
      <c r="A5" s="3" t="s">
        <v>5</v>
      </c>
      <c r="B5" s="3" t="s">
        <v>222</v>
      </c>
      <c r="C5" s="122" t="s">
        <v>227</v>
      </c>
    </row>
    <row r="6" spans="1:3" x14ac:dyDescent="0.25">
      <c r="A6" s="3" t="s">
        <v>6</v>
      </c>
      <c r="B6" s="3" t="s">
        <v>223</v>
      </c>
      <c r="C6" s="122" t="s">
        <v>228</v>
      </c>
    </row>
    <row r="7" spans="1:3" x14ac:dyDescent="0.25">
      <c r="A7" s="3" t="s">
        <v>6</v>
      </c>
      <c r="B7" s="3" t="s">
        <v>224</v>
      </c>
      <c r="C7" s="122" t="s">
        <v>229</v>
      </c>
    </row>
    <row r="8" spans="1:3" x14ac:dyDescent="0.25">
      <c r="A8" s="3" t="s">
        <v>6</v>
      </c>
      <c r="B8" s="3" t="s">
        <v>225</v>
      </c>
      <c r="C8" s="122" t="s">
        <v>230</v>
      </c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hyperlinks>
    <hyperlink ref="C4" r:id="rId1"/>
    <hyperlink ref="C5" r:id="rId2"/>
    <hyperlink ref="C6" r:id="rId3"/>
    <hyperlink ref="C7" r:id="rId4"/>
    <hyperlink ref="C8" r:id="rId5"/>
  </hyperlinks>
  <pageMargins left="0.511811023622047" right="0.511811023622047" top="1.181102362204725" bottom="1.181102362204725" header="0.78740157480314998" footer="0.78740157480314998"/>
  <pageSetup paperSize="9" fitToWidth="0" fitToHeight="0" orientation="portrait" verticalDpi="0" r:id="rId6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6"/>
  <sheetViews>
    <sheetView tabSelected="1" topLeftCell="C7" workbookViewId="0">
      <selection activeCell="D16" sqref="D16"/>
    </sheetView>
  </sheetViews>
  <sheetFormatPr defaultRowHeight="15" x14ac:dyDescent="0.2"/>
  <cols>
    <col min="1" max="1" width="10.25" style="23" customWidth="1"/>
    <col min="2" max="2" width="11.625" style="4" customWidth="1"/>
    <col min="3" max="3" width="64.25" style="4" customWidth="1"/>
    <col min="4" max="4" width="8.75" style="21" customWidth="1"/>
    <col min="5" max="5" width="1.625" style="4" customWidth="1"/>
    <col min="6" max="6" width="4.25" style="4" customWidth="1"/>
    <col min="7" max="7" width="18.875" style="4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2" ht="12" customHeight="1" x14ac:dyDescent="0.2">
      <c r="A1" s="139" t="s">
        <v>7</v>
      </c>
      <c r="B1" s="139"/>
      <c r="C1" s="139"/>
      <c r="D1" s="139"/>
      <c r="F1" s="133" t="s">
        <v>8</v>
      </c>
      <c r="G1" s="133"/>
      <c r="H1" s="133"/>
      <c r="I1" s="133"/>
      <c r="J1" s="133"/>
      <c r="K1" s="133"/>
      <c r="L1" s="133"/>
    </row>
    <row r="2" spans="1:12" ht="42" customHeight="1" x14ac:dyDescent="0.2">
      <c r="A2" s="134" t="s">
        <v>9</v>
      </c>
      <c r="B2" s="134"/>
      <c r="C2" s="134"/>
      <c r="D2" s="134"/>
      <c r="F2" s="135" t="s">
        <v>10</v>
      </c>
      <c r="G2" s="135"/>
      <c r="H2" s="135"/>
      <c r="I2" s="135"/>
      <c r="J2" s="135"/>
      <c r="K2" s="135"/>
      <c r="L2" s="135"/>
    </row>
    <row r="3" spans="1:12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6" t="s">
        <v>8</v>
      </c>
      <c r="I3" s="136"/>
      <c r="J3" s="136"/>
      <c r="K3" s="136"/>
      <c r="L3" s="136"/>
    </row>
    <row r="4" spans="1:12" ht="24" customHeight="1" x14ac:dyDescent="0.2">
      <c r="A4" s="137" t="s">
        <v>16</v>
      </c>
      <c r="B4" s="137"/>
      <c r="C4" s="137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.25" x14ac:dyDescent="0.2">
      <c r="A5" s="10">
        <v>1</v>
      </c>
      <c r="B5" s="11" t="s">
        <v>16</v>
      </c>
      <c r="C5" s="12" t="s">
        <v>25</v>
      </c>
      <c r="D5" s="13">
        <v>2</v>
      </c>
      <c r="F5" s="14">
        <v>1</v>
      </c>
      <c r="G5" s="12" t="s">
        <v>231</v>
      </c>
      <c r="H5" s="15">
        <v>10</v>
      </c>
      <c r="I5" s="15">
        <v>0</v>
      </c>
      <c r="J5" s="15">
        <v>10</v>
      </c>
      <c r="K5" s="15">
        <v>8</v>
      </c>
      <c r="L5" s="16">
        <f>SUM(H5:K5)</f>
        <v>28</v>
      </c>
    </row>
    <row r="6" spans="1:12" ht="14.25" x14ac:dyDescent="0.2">
      <c r="A6" s="10">
        <v>2</v>
      </c>
      <c r="B6" s="11" t="s">
        <v>16</v>
      </c>
      <c r="C6" s="12" t="s">
        <v>26</v>
      </c>
      <c r="D6" s="13">
        <v>2</v>
      </c>
      <c r="F6" s="14">
        <v>2</v>
      </c>
      <c r="G6" s="12" t="s">
        <v>237</v>
      </c>
      <c r="H6" s="15">
        <v>10</v>
      </c>
      <c r="I6" s="15">
        <v>0</v>
      </c>
      <c r="J6" s="15">
        <v>0</v>
      </c>
      <c r="K6" s="15">
        <v>5</v>
      </c>
      <c r="L6" s="16">
        <f>SUM(H6:K6)</f>
        <v>15</v>
      </c>
    </row>
    <row r="7" spans="1:12" ht="14.25" x14ac:dyDescent="0.2">
      <c r="A7" s="10">
        <v>3</v>
      </c>
      <c r="B7" s="11" t="s">
        <v>16</v>
      </c>
      <c r="C7" s="12" t="s">
        <v>27</v>
      </c>
      <c r="D7" s="13">
        <v>2</v>
      </c>
      <c r="F7" s="14">
        <v>3</v>
      </c>
      <c r="G7" s="12" t="s">
        <v>244</v>
      </c>
      <c r="H7" s="15">
        <v>5</v>
      </c>
      <c r="I7" s="15">
        <v>0</v>
      </c>
      <c r="J7" s="15">
        <v>10</v>
      </c>
      <c r="K7" s="15">
        <v>8</v>
      </c>
      <c r="L7" s="16">
        <f>SUM(H7:K7)</f>
        <v>23</v>
      </c>
    </row>
    <row r="8" spans="1:12" ht="14.25" x14ac:dyDescent="0.2">
      <c r="A8" s="10">
        <v>4</v>
      </c>
      <c r="B8" s="11" t="s">
        <v>16</v>
      </c>
      <c r="C8" s="12" t="s">
        <v>28</v>
      </c>
      <c r="D8" s="13">
        <v>8</v>
      </c>
      <c r="F8" s="14">
        <v>4</v>
      </c>
      <c r="G8" s="12" t="s">
        <v>245</v>
      </c>
      <c r="H8" s="15">
        <v>5</v>
      </c>
      <c r="I8" s="15">
        <v>0</v>
      </c>
      <c r="J8" s="15">
        <v>0</v>
      </c>
      <c r="K8" s="15">
        <v>5</v>
      </c>
      <c r="L8" s="16">
        <f t="shared" ref="L8:L18" si="0">SUM(H8:K8)</f>
        <v>10</v>
      </c>
    </row>
    <row r="9" spans="1:12" ht="14.25" x14ac:dyDescent="0.2">
      <c r="A9" s="10">
        <v>5</v>
      </c>
      <c r="B9" s="11" t="s">
        <v>16</v>
      </c>
      <c r="C9" s="12" t="s">
        <v>29</v>
      </c>
      <c r="D9" s="13">
        <v>8</v>
      </c>
      <c r="F9" s="17">
        <v>5</v>
      </c>
      <c r="G9" s="12" t="s">
        <v>246</v>
      </c>
      <c r="H9" s="15">
        <v>5</v>
      </c>
      <c r="I9" s="15">
        <v>0</v>
      </c>
      <c r="J9" s="15">
        <v>0</v>
      </c>
      <c r="K9" s="15">
        <v>5</v>
      </c>
      <c r="L9" s="16">
        <f t="shared" si="0"/>
        <v>10</v>
      </c>
    </row>
    <row r="10" spans="1:12" ht="14.25" x14ac:dyDescent="0.2">
      <c r="A10" s="10">
        <v>6</v>
      </c>
      <c r="B10" s="11" t="s">
        <v>16</v>
      </c>
      <c r="C10" s="12" t="s">
        <v>30</v>
      </c>
      <c r="D10" s="13">
        <v>2</v>
      </c>
      <c r="F10" s="14">
        <v>6</v>
      </c>
      <c r="G10" s="12"/>
      <c r="H10" s="15"/>
      <c r="I10" s="15"/>
      <c r="J10" s="15"/>
      <c r="K10" s="15"/>
      <c r="L10" s="16">
        <f t="shared" si="0"/>
        <v>0</v>
      </c>
    </row>
    <row r="11" spans="1:12" ht="15" customHeight="1" x14ac:dyDescent="0.2">
      <c r="A11" s="137" t="s">
        <v>31</v>
      </c>
      <c r="B11" s="137"/>
      <c r="C11" s="137"/>
      <c r="D11" s="8">
        <f>SUM(D5:D10)</f>
        <v>24</v>
      </c>
      <c r="F11" s="17">
        <v>7</v>
      </c>
      <c r="G11" s="12"/>
      <c r="H11" s="15"/>
      <c r="I11" s="15"/>
      <c r="J11" s="15"/>
      <c r="K11" s="15"/>
      <c r="L11" s="16">
        <f t="shared" si="0"/>
        <v>0</v>
      </c>
    </row>
    <row r="12" spans="1:12" ht="14.25" x14ac:dyDescent="0.2">
      <c r="A12" s="10">
        <v>7</v>
      </c>
      <c r="B12" s="11" t="s">
        <v>31</v>
      </c>
      <c r="C12" s="12" t="s">
        <v>32</v>
      </c>
      <c r="D12" s="13">
        <v>4</v>
      </c>
      <c r="F12" s="17">
        <v>8</v>
      </c>
      <c r="G12" s="12"/>
      <c r="H12" s="15"/>
      <c r="I12" s="15"/>
      <c r="J12" s="15"/>
      <c r="K12" s="15"/>
      <c r="L12" s="16">
        <f t="shared" si="0"/>
        <v>0</v>
      </c>
    </row>
    <row r="13" spans="1:12" ht="14.25" x14ac:dyDescent="0.2">
      <c r="A13" s="10">
        <v>8</v>
      </c>
      <c r="B13" s="11" t="s">
        <v>31</v>
      </c>
      <c r="C13" s="12" t="s">
        <v>33</v>
      </c>
      <c r="D13" s="13">
        <v>8</v>
      </c>
      <c r="F13" s="17"/>
      <c r="G13" s="12"/>
      <c r="H13" s="15"/>
      <c r="I13" s="15"/>
      <c r="J13" s="15"/>
      <c r="K13" s="15"/>
      <c r="L13" s="16">
        <f t="shared" si="0"/>
        <v>0</v>
      </c>
    </row>
    <row r="14" spans="1:12" ht="14.25" x14ac:dyDescent="0.2">
      <c r="A14" s="10">
        <v>9</v>
      </c>
      <c r="B14" s="11" t="s">
        <v>31</v>
      </c>
      <c r="C14" s="18" t="s">
        <v>34</v>
      </c>
      <c r="D14" s="13">
        <v>2</v>
      </c>
      <c r="F14" s="17"/>
      <c r="G14" s="12"/>
      <c r="H14" s="15"/>
      <c r="I14" s="15"/>
      <c r="J14" s="15"/>
      <c r="K14" s="15"/>
      <c r="L14" s="16">
        <f t="shared" si="0"/>
        <v>0</v>
      </c>
    </row>
    <row r="15" spans="1:12" ht="14.25" x14ac:dyDescent="0.2">
      <c r="A15" s="10">
        <v>10</v>
      </c>
      <c r="B15" s="11" t="s">
        <v>31</v>
      </c>
      <c r="C15" s="19" t="s">
        <v>232</v>
      </c>
      <c r="D15" s="13">
        <v>12</v>
      </c>
      <c r="F15" s="17"/>
      <c r="G15" s="12"/>
      <c r="H15" s="15"/>
      <c r="I15" s="15"/>
      <c r="J15" s="15"/>
      <c r="K15" s="15"/>
      <c r="L15" s="16">
        <f t="shared" si="0"/>
        <v>0</v>
      </c>
    </row>
    <row r="16" spans="1:12" ht="14.25" x14ac:dyDescent="0.2">
      <c r="A16" s="10">
        <v>11</v>
      </c>
      <c r="B16" s="11" t="s">
        <v>31</v>
      </c>
      <c r="C16" s="20" t="s">
        <v>35</v>
      </c>
      <c r="D16" s="13">
        <v>10</v>
      </c>
      <c r="F16" s="17"/>
      <c r="G16" s="12"/>
      <c r="H16" s="15"/>
      <c r="I16" s="15"/>
      <c r="J16" s="15"/>
      <c r="K16" s="15"/>
      <c r="L16" s="16">
        <f t="shared" si="0"/>
        <v>0</v>
      </c>
    </row>
    <row r="17" spans="1:12" ht="14.25" x14ac:dyDescent="0.2">
      <c r="A17" s="10">
        <v>12</v>
      </c>
      <c r="B17" s="11" t="s">
        <v>31</v>
      </c>
      <c r="C17" s="18" t="s">
        <v>36</v>
      </c>
      <c r="D17" s="13">
        <v>4</v>
      </c>
      <c r="F17" s="17"/>
      <c r="G17" s="12"/>
      <c r="H17" s="15"/>
      <c r="I17" s="15"/>
      <c r="J17" s="15"/>
      <c r="K17" s="15"/>
      <c r="L17" s="16">
        <f t="shared" si="0"/>
        <v>0</v>
      </c>
    </row>
    <row r="18" spans="1:12" ht="14.25" x14ac:dyDescent="0.2">
      <c r="A18" s="10">
        <v>13</v>
      </c>
      <c r="B18" s="11" t="s">
        <v>31</v>
      </c>
      <c r="C18" s="18" t="s">
        <v>37</v>
      </c>
      <c r="D18" s="13">
        <v>4</v>
      </c>
      <c r="F18" s="17"/>
      <c r="G18" s="12"/>
      <c r="H18" s="15"/>
      <c r="I18" s="15"/>
      <c r="J18" s="15"/>
      <c r="K18" s="15"/>
      <c r="L18" s="16">
        <f t="shared" si="0"/>
        <v>0</v>
      </c>
    </row>
    <row r="19" spans="1:12" x14ac:dyDescent="0.2">
      <c r="A19" s="10">
        <v>14</v>
      </c>
      <c r="B19" s="11" t="s">
        <v>31</v>
      </c>
      <c r="C19" s="18" t="s">
        <v>38</v>
      </c>
      <c r="D19" s="13">
        <v>2</v>
      </c>
      <c r="H19" s="21"/>
      <c r="I19" s="21"/>
      <c r="J19" s="21"/>
      <c r="K19" s="21"/>
      <c r="L19" s="21"/>
    </row>
    <row r="20" spans="1:12" x14ac:dyDescent="0.2">
      <c r="A20" s="10">
        <v>15</v>
      </c>
      <c r="B20" s="11" t="s">
        <v>31</v>
      </c>
      <c r="C20" s="18" t="s">
        <v>39</v>
      </c>
      <c r="D20" s="13">
        <v>2</v>
      </c>
      <c r="H20" s="21"/>
      <c r="I20" s="21"/>
      <c r="J20" s="21"/>
      <c r="K20" s="21"/>
      <c r="L20" s="21"/>
    </row>
    <row r="21" spans="1:12" ht="15" customHeight="1" x14ac:dyDescent="0.2">
      <c r="A21" s="137" t="s">
        <v>40</v>
      </c>
      <c r="B21" s="137"/>
      <c r="C21" s="137"/>
      <c r="D21" s="8">
        <f>SUM(D12:D20)</f>
        <v>48</v>
      </c>
      <c r="H21" s="21"/>
      <c r="I21" s="21"/>
      <c r="J21" s="21"/>
      <c r="K21" s="21"/>
      <c r="L21" s="21"/>
    </row>
    <row r="22" spans="1:12" x14ac:dyDescent="0.2">
      <c r="A22" s="10">
        <v>16</v>
      </c>
      <c r="B22" s="11" t="s">
        <v>40</v>
      </c>
      <c r="C22" s="12" t="s">
        <v>32</v>
      </c>
      <c r="D22" s="13">
        <v>4</v>
      </c>
      <c r="H22" s="21"/>
      <c r="I22" s="21"/>
      <c r="J22" s="21"/>
      <c r="K22" s="21"/>
      <c r="L22" s="21"/>
    </row>
    <row r="23" spans="1:12" ht="14.25" x14ac:dyDescent="0.2">
      <c r="A23" s="10">
        <v>17</v>
      </c>
      <c r="B23" s="11" t="s">
        <v>40</v>
      </c>
      <c r="C23" s="19" t="s">
        <v>233</v>
      </c>
      <c r="D23" s="13">
        <v>10</v>
      </c>
    </row>
    <row r="24" spans="1:12" ht="14.25" x14ac:dyDescent="0.2">
      <c r="A24" s="10">
        <v>18</v>
      </c>
      <c r="B24" s="11" t="s">
        <v>40</v>
      </c>
      <c r="C24" s="20" t="s">
        <v>236</v>
      </c>
      <c r="D24" s="13">
        <v>10</v>
      </c>
    </row>
    <row r="25" spans="1:12" ht="14.25" x14ac:dyDescent="0.2">
      <c r="A25" s="10">
        <v>19</v>
      </c>
      <c r="B25" s="11" t="s">
        <v>40</v>
      </c>
      <c r="C25" s="19" t="s">
        <v>235</v>
      </c>
      <c r="D25" s="13">
        <v>8</v>
      </c>
    </row>
    <row r="26" spans="1:12" ht="14.25" x14ac:dyDescent="0.2">
      <c r="A26" s="10">
        <v>20</v>
      </c>
      <c r="B26" s="11" t="s">
        <v>40</v>
      </c>
      <c r="C26" s="20" t="s">
        <v>234</v>
      </c>
      <c r="D26" s="13">
        <v>8</v>
      </c>
    </row>
    <row r="27" spans="1:12" ht="14.25" x14ac:dyDescent="0.2">
      <c r="A27" s="10">
        <v>21</v>
      </c>
      <c r="B27" s="11" t="s">
        <v>40</v>
      </c>
      <c r="C27" s="19" t="s">
        <v>238</v>
      </c>
      <c r="D27" s="13">
        <v>12</v>
      </c>
    </row>
    <row r="28" spans="1:12" ht="14.25" x14ac:dyDescent="0.2">
      <c r="A28" s="10">
        <v>22</v>
      </c>
      <c r="B28" s="11" t="s">
        <v>40</v>
      </c>
      <c r="C28" s="20" t="s">
        <v>239</v>
      </c>
      <c r="D28" s="13">
        <v>12</v>
      </c>
    </row>
    <row r="29" spans="1:12" ht="14.25" x14ac:dyDescent="0.2">
      <c r="A29" s="10">
        <v>23</v>
      </c>
      <c r="B29" s="11" t="s">
        <v>40</v>
      </c>
      <c r="C29" s="19" t="s">
        <v>240</v>
      </c>
      <c r="D29" s="13">
        <v>12</v>
      </c>
    </row>
    <row r="30" spans="1:12" ht="14.25" x14ac:dyDescent="0.2">
      <c r="A30" s="10">
        <v>24</v>
      </c>
      <c r="B30" s="11" t="s">
        <v>40</v>
      </c>
      <c r="C30" s="20" t="s">
        <v>241</v>
      </c>
      <c r="D30" s="13">
        <v>10</v>
      </c>
    </row>
    <row r="31" spans="1:12" ht="14.25" x14ac:dyDescent="0.2">
      <c r="A31" s="10">
        <v>25</v>
      </c>
      <c r="B31" s="11" t="s">
        <v>40</v>
      </c>
      <c r="C31" s="19" t="s">
        <v>242</v>
      </c>
      <c r="D31" s="13">
        <v>6</v>
      </c>
    </row>
    <row r="32" spans="1:12" ht="14.25" x14ac:dyDescent="0.2">
      <c r="A32" s="10">
        <v>26</v>
      </c>
      <c r="B32" s="11" t="s">
        <v>40</v>
      </c>
      <c r="C32" s="20" t="s">
        <v>243</v>
      </c>
      <c r="D32" s="13">
        <v>6</v>
      </c>
    </row>
    <row r="33" spans="1:4" ht="14.25" x14ac:dyDescent="0.2">
      <c r="A33" s="10">
        <v>21</v>
      </c>
      <c r="B33" s="11" t="s">
        <v>40</v>
      </c>
      <c r="C33" s="18" t="s">
        <v>38</v>
      </c>
      <c r="D33" s="13">
        <v>2</v>
      </c>
    </row>
    <row r="34" spans="1:4" ht="14.25" x14ac:dyDescent="0.2">
      <c r="A34" s="10">
        <v>22</v>
      </c>
      <c r="B34" s="11" t="s">
        <v>40</v>
      </c>
      <c r="C34" s="18" t="s">
        <v>39</v>
      </c>
      <c r="D34" s="13">
        <v>2</v>
      </c>
    </row>
    <row r="35" spans="1:4" ht="15" customHeight="1" x14ac:dyDescent="0.2">
      <c r="A35" s="137" t="s">
        <v>41</v>
      </c>
      <c r="B35" s="137"/>
      <c r="C35" s="137"/>
      <c r="D35" s="8">
        <f>SUM(D22:D34)</f>
        <v>102</v>
      </c>
    </row>
    <row r="36" spans="1:4" ht="14.25" x14ac:dyDescent="0.2">
      <c r="A36" s="10">
        <v>23</v>
      </c>
      <c r="B36" s="11" t="s">
        <v>41</v>
      </c>
      <c r="C36" s="12" t="s">
        <v>32</v>
      </c>
      <c r="D36" s="13">
        <v>4</v>
      </c>
    </row>
    <row r="37" spans="1:4" ht="14.25" x14ac:dyDescent="0.2">
      <c r="A37" s="10">
        <v>24</v>
      </c>
      <c r="B37" s="11" t="s">
        <v>41</v>
      </c>
      <c r="C37" s="18" t="s">
        <v>42</v>
      </c>
      <c r="D37" s="13">
        <v>2</v>
      </c>
    </row>
    <row r="38" spans="1:4" ht="14.25" x14ac:dyDescent="0.2">
      <c r="A38" s="10">
        <v>25</v>
      </c>
      <c r="B38" s="11" t="s">
        <v>41</v>
      </c>
      <c r="C38" s="18" t="s">
        <v>43</v>
      </c>
      <c r="D38" s="13">
        <v>6</v>
      </c>
    </row>
    <row r="39" spans="1:4" ht="14.25" x14ac:dyDescent="0.2">
      <c r="A39" s="10">
        <v>26</v>
      </c>
      <c r="B39" s="11" t="s">
        <v>41</v>
      </c>
      <c r="C39" s="18" t="s">
        <v>44</v>
      </c>
      <c r="D39" s="13">
        <v>4</v>
      </c>
    </row>
    <row r="40" spans="1:4" ht="14.25" x14ac:dyDescent="0.2">
      <c r="A40" s="10">
        <v>27</v>
      </c>
      <c r="B40" s="11" t="s">
        <v>41</v>
      </c>
      <c r="C40" s="12" t="s">
        <v>45</v>
      </c>
      <c r="D40" s="13">
        <v>2</v>
      </c>
    </row>
    <row r="41" spans="1:4" ht="14.25" x14ac:dyDescent="0.2">
      <c r="A41" s="10">
        <v>28</v>
      </c>
      <c r="B41" s="11" t="s">
        <v>41</v>
      </c>
      <c r="C41" s="12" t="s">
        <v>46</v>
      </c>
      <c r="D41" s="13">
        <v>2</v>
      </c>
    </row>
    <row r="42" spans="1:4" ht="14.25" x14ac:dyDescent="0.2">
      <c r="A42" s="10">
        <v>29</v>
      </c>
      <c r="B42" s="11" t="s">
        <v>41</v>
      </c>
      <c r="C42" s="12" t="s">
        <v>47</v>
      </c>
      <c r="D42" s="13">
        <v>4</v>
      </c>
    </row>
    <row r="43" spans="1:4" ht="14.25" x14ac:dyDescent="0.2">
      <c r="A43" s="10">
        <v>30</v>
      </c>
      <c r="B43" s="11" t="s">
        <v>41</v>
      </c>
      <c r="C43" s="12" t="s">
        <v>48</v>
      </c>
      <c r="D43" s="13">
        <v>2</v>
      </c>
    </row>
    <row r="44" spans="1:4" ht="14.25" x14ac:dyDescent="0.2">
      <c r="A44" s="10">
        <v>31</v>
      </c>
      <c r="B44" s="22" t="s">
        <v>41</v>
      </c>
      <c r="C44" s="18" t="s">
        <v>38</v>
      </c>
      <c r="D44" s="13">
        <v>2</v>
      </c>
    </row>
    <row r="45" spans="1:4" ht="12" customHeight="1" x14ac:dyDescent="0.2">
      <c r="A45" s="138"/>
      <c r="B45" s="138"/>
      <c r="C45" s="138"/>
      <c r="D45" s="8">
        <f>SUM(D36:D44)</f>
        <v>28</v>
      </c>
    </row>
    <row r="46" spans="1:4" ht="15.75" x14ac:dyDescent="0.2">
      <c r="D46" s="24">
        <f>SUM(D11,D21,D35,D45)</f>
        <v>202</v>
      </c>
    </row>
  </sheetData>
  <mergeCells count="10">
    <mergeCell ref="A11:C11"/>
    <mergeCell ref="A21:C21"/>
    <mergeCell ref="A35:C35"/>
    <mergeCell ref="A45:C45"/>
    <mergeCell ref="A1:D1"/>
    <mergeCell ref="F1:L1"/>
    <mergeCell ref="A2:D2"/>
    <mergeCell ref="F2:L2"/>
    <mergeCell ref="H3:L3"/>
    <mergeCell ref="A4:C4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2"/>
  <sheetViews>
    <sheetView workbookViewId="0">
      <selection activeCell="B9" sqref="B9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40" t="s">
        <v>49</v>
      </c>
      <c r="B1" s="140"/>
      <c r="C1" s="140"/>
    </row>
    <row r="2" spans="1:5" ht="7.5" customHeight="1" x14ac:dyDescent="0.25"/>
    <row r="3" spans="1:5" ht="15.75" x14ac:dyDescent="0.25">
      <c r="A3" s="141" t="s">
        <v>50</v>
      </c>
      <c r="B3" s="141"/>
      <c r="C3" s="141"/>
    </row>
    <row r="4" spans="1:5" ht="15.75" x14ac:dyDescent="0.25">
      <c r="A4" s="26" t="s">
        <v>51</v>
      </c>
      <c r="B4" s="27">
        <f>Backlog_Produto!$D$46</f>
        <v>202</v>
      </c>
      <c r="C4" s="26" t="s">
        <v>52</v>
      </c>
    </row>
    <row r="5" spans="1:5" x14ac:dyDescent="0.25">
      <c r="A5" s="28" t="s">
        <v>53</v>
      </c>
      <c r="B5" s="29">
        <v>0.5</v>
      </c>
      <c r="C5" s="28" t="s">
        <v>54</v>
      </c>
      <c r="E5" s="1" t="s">
        <v>55</v>
      </c>
    </row>
    <row r="6" spans="1:5" x14ac:dyDescent="0.25">
      <c r="A6" s="30" t="s">
        <v>56</v>
      </c>
      <c r="B6" s="31">
        <v>5</v>
      </c>
      <c r="C6" s="30"/>
    </row>
    <row r="7" spans="1:5" x14ac:dyDescent="0.25">
      <c r="A7" s="30" t="s">
        <v>57</v>
      </c>
      <c r="B7" s="31">
        <v>10</v>
      </c>
      <c r="C7" s="30" t="s">
        <v>52</v>
      </c>
    </row>
    <row r="8" spans="1:5" x14ac:dyDescent="0.25">
      <c r="A8" s="30" t="s">
        <v>58</v>
      </c>
      <c r="B8" s="32">
        <f>B6*B7*2</f>
        <v>100</v>
      </c>
      <c r="C8" s="30" t="s">
        <v>52</v>
      </c>
    </row>
    <row r="9" spans="1:5" ht="19.5" x14ac:dyDescent="0.3">
      <c r="A9" s="33" t="s">
        <v>59</v>
      </c>
      <c r="B9" s="34">
        <f>B11/2</f>
        <v>3.03</v>
      </c>
      <c r="C9" s="33" t="s">
        <v>60</v>
      </c>
    </row>
    <row r="10" spans="1:5" ht="19.5" x14ac:dyDescent="0.3">
      <c r="A10" s="35" t="s">
        <v>61</v>
      </c>
      <c r="B10" s="34">
        <f>B4+(B4*B5)</f>
        <v>303</v>
      </c>
      <c r="C10" s="35" t="s">
        <v>52</v>
      </c>
    </row>
    <row r="11" spans="1:5" x14ac:dyDescent="0.25">
      <c r="A11" s="30" t="s">
        <v>62</v>
      </c>
      <c r="B11" s="32">
        <f>B10/B8*2</f>
        <v>6.06</v>
      </c>
      <c r="C11" s="30" t="s">
        <v>63</v>
      </c>
    </row>
    <row r="12" spans="1:5" ht="15.75" x14ac:dyDescent="0.25">
      <c r="A12" s="26" t="s">
        <v>64</v>
      </c>
      <c r="B12" s="36">
        <f>B11/4</f>
        <v>1.5149999999999999</v>
      </c>
      <c r="C12" s="26" t="s">
        <v>65</v>
      </c>
    </row>
    <row r="14" spans="1:5" ht="15.75" x14ac:dyDescent="0.25">
      <c r="A14" s="141" t="s">
        <v>66</v>
      </c>
      <c r="B14" s="141"/>
      <c r="C14" s="141"/>
    </row>
    <row r="15" spans="1:5" x14ac:dyDescent="0.25">
      <c r="A15" s="30" t="s">
        <v>67</v>
      </c>
      <c r="B15" s="37">
        <v>20</v>
      </c>
      <c r="C15" s="38"/>
    </row>
    <row r="16" spans="1:5" x14ac:dyDescent="0.25">
      <c r="A16" s="30" t="s">
        <v>68</v>
      </c>
      <c r="B16" s="39">
        <f>B10*B15</f>
        <v>6060</v>
      </c>
      <c r="C16" s="38"/>
    </row>
    <row r="17" spans="1:3" x14ac:dyDescent="0.25">
      <c r="A17" s="30" t="s">
        <v>69</v>
      </c>
      <c r="B17" s="29">
        <v>0.2</v>
      </c>
      <c r="C17" s="38"/>
    </row>
    <row r="18" spans="1:3" x14ac:dyDescent="0.25">
      <c r="A18" s="30" t="s">
        <v>70</v>
      </c>
      <c r="B18" s="40">
        <f>B16*B17</f>
        <v>1212</v>
      </c>
      <c r="C18" s="38"/>
    </row>
    <row r="19" spans="1:3" ht="18.75" x14ac:dyDescent="0.3">
      <c r="A19" s="41" t="s">
        <v>71</v>
      </c>
      <c r="B19" s="42">
        <f>B16+B18</f>
        <v>7272</v>
      </c>
      <c r="C19" s="38"/>
    </row>
    <row r="20" spans="1:3" x14ac:dyDescent="0.25">
      <c r="A20" s="30" t="s">
        <v>72</v>
      </c>
      <c r="B20" s="29">
        <v>0.2</v>
      </c>
      <c r="C20" s="38"/>
    </row>
    <row r="21" spans="1:3" x14ac:dyDescent="0.25">
      <c r="A21" s="30" t="s">
        <v>73</v>
      </c>
      <c r="B21" s="43">
        <f>B19*B20</f>
        <v>1454.4</v>
      </c>
      <c r="C21" s="38"/>
    </row>
    <row r="22" spans="1:3" ht="18.75" x14ac:dyDescent="0.3">
      <c r="A22" s="41" t="s">
        <v>74</v>
      </c>
      <c r="B22" s="42">
        <f>B19+B21</f>
        <v>8726.4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workbookViewId="0">
      <selection activeCell="E11" sqref="E11"/>
    </sheetView>
  </sheetViews>
  <sheetFormatPr defaultRowHeight="14.25" x14ac:dyDescent="0.2"/>
  <cols>
    <col min="1" max="1" width="6.125" style="66" customWidth="1"/>
    <col min="2" max="2" width="45.25" style="4" customWidth="1"/>
    <col min="3" max="3" width="13.875" style="66" customWidth="1"/>
    <col min="4" max="6" width="13.125" style="4" customWidth="1"/>
    <col min="7" max="9" width="13" style="4" customWidth="1"/>
    <col min="10" max="10" width="13" style="23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2" t="s">
        <v>75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t="15.75" x14ac:dyDescent="0.25">
      <c r="A2" s="143" t="s">
        <v>76</v>
      </c>
      <c r="B2" s="143"/>
      <c r="C2" s="143"/>
      <c r="D2" s="143"/>
      <c r="E2" s="44">
        <f>Planejamento!$B$10</f>
        <v>303</v>
      </c>
      <c r="F2" s="45"/>
      <c r="G2" s="143" t="s">
        <v>76</v>
      </c>
      <c r="H2" s="143"/>
      <c r="I2" s="143"/>
      <c r="J2" s="143"/>
      <c r="K2" s="44"/>
    </row>
    <row r="3" spans="1:11" x14ac:dyDescent="0.2">
      <c r="A3" s="46"/>
      <c r="B3" s="47"/>
      <c r="C3" s="144" t="s">
        <v>77</v>
      </c>
      <c r="D3" s="144"/>
      <c r="E3" s="144"/>
      <c r="F3" s="48"/>
      <c r="G3" s="145" t="s">
        <v>78</v>
      </c>
      <c r="H3" s="145"/>
      <c r="I3" s="145"/>
      <c r="J3" s="50"/>
      <c r="K3" s="51"/>
    </row>
    <row r="4" spans="1:11" x14ac:dyDescent="0.2">
      <c r="A4" s="49" t="s">
        <v>79</v>
      </c>
      <c r="B4" s="49" t="s">
        <v>80</v>
      </c>
      <c r="C4" s="49" t="s">
        <v>81</v>
      </c>
      <c r="D4" s="49" t="s">
        <v>82</v>
      </c>
      <c r="E4" s="49" t="s">
        <v>17</v>
      </c>
      <c r="F4" s="49" t="s">
        <v>83</v>
      </c>
      <c r="G4" s="49" t="s">
        <v>81</v>
      </c>
      <c r="H4" s="49" t="s">
        <v>84</v>
      </c>
      <c r="I4" s="49" t="s">
        <v>17</v>
      </c>
      <c r="J4" s="52" t="s">
        <v>85</v>
      </c>
      <c r="K4" s="49" t="s">
        <v>86</v>
      </c>
    </row>
    <row r="5" spans="1:11" x14ac:dyDescent="0.2">
      <c r="A5" s="53">
        <v>1</v>
      </c>
      <c r="B5" s="123" t="s">
        <v>87</v>
      </c>
      <c r="C5" s="124">
        <v>45894</v>
      </c>
      <c r="D5" s="124">
        <v>45903</v>
      </c>
      <c r="E5" s="125">
        <v>24</v>
      </c>
      <c r="F5" s="126" t="s">
        <v>88</v>
      </c>
      <c r="G5" s="124">
        <v>43132</v>
      </c>
      <c r="H5" s="124">
        <v>43160</v>
      </c>
      <c r="I5" s="125">
        <v>28</v>
      </c>
      <c r="J5" s="127">
        <f>E5-I5</f>
        <v>-4</v>
      </c>
      <c r="K5" s="128" t="s">
        <v>89</v>
      </c>
    </row>
    <row r="6" spans="1:11" x14ac:dyDescent="0.2">
      <c r="A6" s="53">
        <v>2</v>
      </c>
      <c r="B6" s="123" t="s">
        <v>249</v>
      </c>
      <c r="C6" s="124">
        <v>45904</v>
      </c>
      <c r="D6" s="124">
        <v>45931</v>
      </c>
      <c r="E6" s="129">
        <v>36</v>
      </c>
      <c r="F6" s="126" t="s">
        <v>90</v>
      </c>
      <c r="G6" s="124"/>
      <c r="H6" s="124"/>
      <c r="I6" s="129"/>
      <c r="J6" s="130"/>
      <c r="K6" s="128"/>
    </row>
    <row r="7" spans="1:11" x14ac:dyDescent="0.2">
      <c r="A7" s="53">
        <v>3</v>
      </c>
      <c r="B7" s="123" t="s">
        <v>248</v>
      </c>
      <c r="C7" s="124">
        <v>45932</v>
      </c>
      <c r="D7" s="124">
        <v>45951</v>
      </c>
      <c r="E7" s="125">
        <v>24</v>
      </c>
      <c r="F7" s="126" t="s">
        <v>90</v>
      </c>
      <c r="G7" s="124"/>
      <c r="H7" s="124"/>
      <c r="I7" s="129"/>
      <c r="J7" s="130"/>
      <c r="K7" s="128"/>
    </row>
    <row r="8" spans="1:11" x14ac:dyDescent="0.2">
      <c r="A8" s="53">
        <v>4</v>
      </c>
      <c r="B8" s="54" t="s">
        <v>247</v>
      </c>
      <c r="C8" s="55">
        <v>45952</v>
      </c>
      <c r="D8" s="55">
        <v>45978</v>
      </c>
      <c r="E8" s="56">
        <v>34</v>
      </c>
      <c r="F8" s="126" t="s">
        <v>90</v>
      </c>
      <c r="G8" s="55"/>
      <c r="H8" s="55"/>
      <c r="I8" s="56"/>
      <c r="J8" s="58"/>
      <c r="K8" s="59"/>
    </row>
    <row r="9" spans="1:11" x14ac:dyDescent="0.2">
      <c r="A9" s="53">
        <v>5</v>
      </c>
      <c r="B9" s="54"/>
      <c r="C9" s="55"/>
      <c r="D9" s="55"/>
      <c r="E9" s="56"/>
      <c r="F9" s="57"/>
      <c r="G9" s="55"/>
      <c r="H9" s="55"/>
      <c r="I9" s="56"/>
      <c r="J9" s="58"/>
      <c r="K9" s="59"/>
    </row>
    <row r="10" spans="1:11" x14ac:dyDescent="0.2">
      <c r="A10" s="53">
        <v>6</v>
      </c>
      <c r="B10" s="54"/>
      <c r="C10" s="55"/>
      <c r="D10" s="55"/>
      <c r="E10" s="56"/>
      <c r="F10" s="57"/>
      <c r="G10" s="55"/>
      <c r="H10" s="55"/>
      <c r="I10" s="56"/>
      <c r="J10" s="58"/>
      <c r="K10" s="59"/>
    </row>
    <row r="11" spans="1:11" x14ac:dyDescent="0.2">
      <c r="A11" s="53">
        <v>7</v>
      </c>
      <c r="B11" s="54"/>
      <c r="C11" s="55"/>
      <c r="D11" s="55"/>
      <c r="E11" s="56"/>
      <c r="F11" s="57"/>
      <c r="G11" s="55"/>
      <c r="H11" s="55"/>
      <c r="I11" s="56"/>
      <c r="J11" s="58"/>
      <c r="K11" s="59"/>
    </row>
    <row r="12" spans="1:11" x14ac:dyDescent="0.2">
      <c r="A12" s="53">
        <v>8</v>
      </c>
      <c r="B12" s="54"/>
      <c r="C12" s="55"/>
      <c r="D12" s="55"/>
      <c r="E12" s="56"/>
      <c r="F12" s="57"/>
      <c r="G12" s="55"/>
      <c r="H12" s="55"/>
      <c r="I12" s="56"/>
      <c r="J12" s="58"/>
      <c r="K12" s="59"/>
    </row>
    <row r="13" spans="1:11" x14ac:dyDescent="0.2">
      <c r="A13" s="53">
        <v>9</v>
      </c>
      <c r="B13" s="54"/>
      <c r="C13" s="55"/>
      <c r="D13" s="55"/>
      <c r="E13" s="56"/>
      <c r="F13" s="57"/>
      <c r="G13" s="55"/>
      <c r="H13" s="55"/>
      <c r="I13" s="56"/>
      <c r="J13" s="58"/>
      <c r="K13" s="59"/>
    </row>
    <row r="14" spans="1:11" x14ac:dyDescent="0.2">
      <c r="A14" s="53">
        <v>10</v>
      </c>
      <c r="B14" s="54"/>
      <c r="C14" s="55"/>
      <c r="D14" s="55"/>
      <c r="E14" s="56"/>
      <c r="F14" s="57"/>
      <c r="G14" s="55"/>
      <c r="H14" s="55"/>
      <c r="I14" s="56"/>
      <c r="J14" s="58"/>
      <c r="K14" s="59"/>
    </row>
    <row r="15" spans="1:11" x14ac:dyDescent="0.2">
      <c r="A15" s="60"/>
      <c r="B15" s="61"/>
      <c r="C15" s="62"/>
      <c r="D15" s="61"/>
      <c r="E15" s="63">
        <f>SUM(E5:E14)</f>
        <v>118</v>
      </c>
      <c r="F15" s="61"/>
      <c r="G15" s="64"/>
      <c r="H15" s="64"/>
      <c r="I15" s="63">
        <f>SUM(I5:I14)</f>
        <v>28</v>
      </c>
      <c r="J15" s="65">
        <f>SUM(J5:J14)</f>
        <v>-4</v>
      </c>
      <c r="K15" s="64"/>
    </row>
    <row r="16" spans="1:11" s="4" customFormat="1" ht="12" x14ac:dyDescent="0.2">
      <c r="J16" s="23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60"/>
  <sheetViews>
    <sheetView workbookViewId="0">
      <selection sqref="A1:K1"/>
    </sheetView>
  </sheetViews>
  <sheetFormatPr defaultRowHeight="14.25" x14ac:dyDescent="0.2"/>
  <cols>
    <col min="1" max="1" width="5.625" style="68" customWidth="1"/>
    <col min="2" max="2" width="35.625" style="68" customWidth="1"/>
    <col min="3" max="3" width="6.5" style="68" customWidth="1"/>
    <col min="4" max="4" width="13.25" style="68" customWidth="1"/>
    <col min="5" max="5" width="8.875" style="68" customWidth="1"/>
    <col min="6" max="6" width="12.5" style="68" customWidth="1"/>
    <col min="7" max="7" width="9.125" style="68" customWidth="1"/>
    <col min="8" max="9" width="12.25" style="68" customWidth="1"/>
    <col min="10" max="10" width="24.25" style="68" customWidth="1"/>
    <col min="11" max="11" width="27.875" style="68" customWidth="1"/>
    <col min="12" max="12" width="8.5" style="68" customWidth="1"/>
    <col min="13" max="14" width="20.5" style="68" customWidth="1"/>
    <col min="15" max="256" width="8.5" style="68" customWidth="1"/>
    <col min="257" max="258" width="6.5" style="68" customWidth="1"/>
    <col min="259" max="259" width="13.875" style="68" customWidth="1"/>
    <col min="260" max="260" width="9" style="68" customWidth="1"/>
    <col min="261" max="261" width="13.5" style="68" customWidth="1"/>
    <col min="262" max="262" width="10" style="68" customWidth="1"/>
    <col min="263" max="263" width="12.25" style="68" customWidth="1"/>
    <col min="264" max="264" width="5.875" style="68" customWidth="1"/>
    <col min="265" max="265" width="24.25" style="68" customWidth="1"/>
    <col min="266" max="266" width="32.5" style="68" customWidth="1"/>
    <col min="267" max="267" width="17.625" style="68" customWidth="1"/>
    <col min="268" max="268" width="8.5" style="68" customWidth="1"/>
    <col min="269" max="270" width="20.5" style="68" customWidth="1"/>
    <col min="271" max="512" width="8.5" style="68" customWidth="1"/>
    <col min="513" max="514" width="6.5" style="68" customWidth="1"/>
    <col min="515" max="515" width="13.875" style="68" customWidth="1"/>
    <col min="516" max="516" width="9" style="68" customWidth="1"/>
    <col min="517" max="517" width="13.5" style="68" customWidth="1"/>
    <col min="518" max="518" width="10" style="68" customWidth="1"/>
    <col min="519" max="519" width="12.25" style="68" customWidth="1"/>
    <col min="520" max="520" width="5.875" style="68" customWidth="1"/>
    <col min="521" max="521" width="24.25" style="68" customWidth="1"/>
    <col min="522" max="522" width="32.5" style="68" customWidth="1"/>
    <col min="523" max="523" width="17.625" style="68" customWidth="1"/>
    <col min="524" max="524" width="8.5" style="68" customWidth="1"/>
    <col min="525" max="526" width="20.5" style="68" customWidth="1"/>
    <col min="527" max="768" width="8.5" style="68" customWidth="1"/>
    <col min="769" max="770" width="6.5" style="68" customWidth="1"/>
    <col min="771" max="771" width="13.875" style="68" customWidth="1"/>
    <col min="772" max="772" width="9" style="68" customWidth="1"/>
    <col min="773" max="773" width="13.5" style="68" customWidth="1"/>
    <col min="774" max="774" width="10" style="68" customWidth="1"/>
    <col min="775" max="775" width="12.25" style="68" customWidth="1"/>
    <col min="776" max="776" width="5.875" style="68" customWidth="1"/>
    <col min="777" max="777" width="24.25" style="68" customWidth="1"/>
    <col min="778" max="778" width="32.5" style="68" customWidth="1"/>
    <col min="779" max="779" width="17.625" style="68" customWidth="1"/>
    <col min="780" max="780" width="8.5" style="68" customWidth="1"/>
    <col min="781" max="782" width="20.5" style="68" customWidth="1"/>
    <col min="783" max="1024" width="8.5" style="68" customWidth="1"/>
    <col min="1025" max="1025" width="9" customWidth="1"/>
  </cols>
  <sheetData>
    <row r="1" spans="1:11" s="67" customFormat="1" ht="21" customHeight="1" x14ac:dyDescent="0.35">
      <c r="A1" s="142" t="s">
        <v>91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idden="1" x14ac:dyDescent="0.2"/>
    <row r="3" spans="1:11" hidden="1" x14ac:dyDescent="0.2">
      <c r="D3" s="69" t="s">
        <v>92</v>
      </c>
    </row>
    <row r="4" spans="1:11" ht="22.5" hidden="1" x14ac:dyDescent="0.2">
      <c r="D4" s="70" t="s">
        <v>93</v>
      </c>
    </row>
    <row r="5" spans="1:11" hidden="1" x14ac:dyDescent="0.2">
      <c r="D5" s="70" t="s">
        <v>94</v>
      </c>
    </row>
    <row r="6" spans="1:11" hidden="1" x14ac:dyDescent="0.2">
      <c r="D6" s="70" t="s">
        <v>95</v>
      </c>
    </row>
    <row r="7" spans="1:11" ht="22.5" hidden="1" x14ac:dyDescent="0.2">
      <c r="D7" s="70" t="s">
        <v>96</v>
      </c>
    </row>
    <row r="8" spans="1:11" hidden="1" x14ac:dyDescent="0.2">
      <c r="D8" s="70" t="s">
        <v>97</v>
      </c>
    </row>
    <row r="9" spans="1:11" hidden="1" x14ac:dyDescent="0.2">
      <c r="D9" s="70" t="s">
        <v>98</v>
      </c>
    </row>
    <row r="10" spans="1:11" hidden="1" x14ac:dyDescent="0.2">
      <c r="D10" s="70" t="s">
        <v>99</v>
      </c>
    </row>
    <row r="11" spans="1:11" ht="22.5" hidden="1" x14ac:dyDescent="0.2">
      <c r="D11" s="70" t="s">
        <v>100</v>
      </c>
    </row>
    <row r="12" spans="1:11" hidden="1" x14ac:dyDescent="0.2">
      <c r="D12" s="70" t="s">
        <v>101</v>
      </c>
    </row>
    <row r="13" spans="1:11" ht="22.5" hidden="1" x14ac:dyDescent="0.2">
      <c r="D13" s="70" t="s">
        <v>102</v>
      </c>
    </row>
    <row r="14" spans="1:11" ht="22.5" hidden="1" x14ac:dyDescent="0.2">
      <c r="D14" s="69" t="s">
        <v>103</v>
      </c>
    </row>
    <row r="15" spans="1:11" hidden="1" x14ac:dyDescent="0.2">
      <c r="D15" s="70" t="s">
        <v>104</v>
      </c>
    </row>
    <row r="16" spans="1:11" hidden="1" x14ac:dyDescent="0.2">
      <c r="D16" s="70" t="s">
        <v>105</v>
      </c>
    </row>
    <row r="17" spans="4:4" hidden="1" x14ac:dyDescent="0.2">
      <c r="D17" s="70" t="s">
        <v>106</v>
      </c>
    </row>
    <row r="18" spans="4:4" hidden="1" x14ac:dyDescent="0.2">
      <c r="D18" s="69" t="s">
        <v>107</v>
      </c>
    </row>
    <row r="19" spans="4:4" hidden="1" x14ac:dyDescent="0.2">
      <c r="D19" s="70" t="s">
        <v>108</v>
      </c>
    </row>
    <row r="20" spans="4:4" hidden="1" x14ac:dyDescent="0.2">
      <c r="D20" s="70" t="s">
        <v>109</v>
      </c>
    </row>
    <row r="21" spans="4:4" hidden="1" x14ac:dyDescent="0.2">
      <c r="D21" s="70" t="s">
        <v>110</v>
      </c>
    </row>
    <row r="22" spans="4:4" hidden="1" x14ac:dyDescent="0.2">
      <c r="D22" s="69" t="s">
        <v>111</v>
      </c>
    </row>
    <row r="23" spans="4:4" hidden="1" x14ac:dyDescent="0.2">
      <c r="D23" s="70" t="s">
        <v>112</v>
      </c>
    </row>
    <row r="24" spans="4:4" hidden="1" x14ac:dyDescent="0.2">
      <c r="D24" s="70" t="s">
        <v>113</v>
      </c>
    </row>
    <row r="25" spans="4:4" hidden="1" x14ac:dyDescent="0.2">
      <c r="D25" s="70" t="s">
        <v>114</v>
      </c>
    </row>
    <row r="26" spans="4:4" hidden="1" x14ac:dyDescent="0.2">
      <c r="D26" s="70" t="s">
        <v>115</v>
      </c>
    </row>
    <row r="27" spans="4:4" hidden="1" x14ac:dyDescent="0.2">
      <c r="D27" s="69" t="s">
        <v>116</v>
      </c>
    </row>
    <row r="28" spans="4:4" hidden="1" x14ac:dyDescent="0.2">
      <c r="D28" s="70" t="s">
        <v>117</v>
      </c>
    </row>
    <row r="29" spans="4:4" hidden="1" x14ac:dyDescent="0.2">
      <c r="D29" s="70" t="s">
        <v>118</v>
      </c>
    </row>
    <row r="30" spans="4:4" hidden="1" x14ac:dyDescent="0.2">
      <c r="D30" s="70" t="s">
        <v>119</v>
      </c>
    </row>
    <row r="31" spans="4:4" s="71" customFormat="1" ht="11.25" hidden="1" x14ac:dyDescent="0.2">
      <c r="D31" s="72" t="s">
        <v>120</v>
      </c>
    </row>
    <row r="32" spans="4:4" hidden="1" x14ac:dyDescent="0.2">
      <c r="D32" s="73" t="s">
        <v>121</v>
      </c>
    </row>
    <row r="33" spans="1:11" ht="22.5" hidden="1" customHeight="1" x14ac:dyDescent="0.2">
      <c r="D33" s="147" t="s">
        <v>122</v>
      </c>
      <c r="E33" s="147"/>
    </row>
    <row r="34" spans="1:11" hidden="1" x14ac:dyDescent="0.2">
      <c r="D34" s="70">
        <v>4290</v>
      </c>
      <c r="E34" s="70" t="s">
        <v>123</v>
      </c>
    </row>
    <row r="35" spans="1:11" ht="22.5" hidden="1" x14ac:dyDescent="0.2">
      <c r="D35" s="70">
        <v>5082</v>
      </c>
      <c r="E35" s="70" t="s">
        <v>124</v>
      </c>
    </row>
    <row r="36" spans="1:11" ht="22.5" hidden="1" x14ac:dyDescent="0.2">
      <c r="D36" s="70">
        <v>4356</v>
      </c>
      <c r="E36" s="70" t="s">
        <v>125</v>
      </c>
    </row>
    <row r="37" spans="1:11" ht="22.5" hidden="1" x14ac:dyDescent="0.2">
      <c r="D37" s="70">
        <v>5929</v>
      </c>
      <c r="E37" s="70" t="s">
        <v>126</v>
      </c>
    </row>
    <row r="38" spans="1:11" hidden="1" x14ac:dyDescent="0.2">
      <c r="D38" s="70">
        <v>5005</v>
      </c>
      <c r="E38" s="70" t="s">
        <v>127</v>
      </c>
    </row>
    <row r="39" spans="1:11" hidden="1" x14ac:dyDescent="0.2">
      <c r="D39" s="70">
        <v>4225</v>
      </c>
      <c r="E39" s="70" t="s">
        <v>128</v>
      </c>
    </row>
    <row r="40" spans="1:11" ht="8.25" customHeight="1" x14ac:dyDescent="0.2"/>
    <row r="41" spans="1:11" s="67" customFormat="1" ht="12.75" customHeight="1" x14ac:dyDescent="0.25">
      <c r="A41" s="148" t="s">
        <v>129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</row>
    <row r="42" spans="1:11" s="67" customFormat="1" ht="12.75" customHeight="1" x14ac:dyDescent="0.25">
      <c r="A42" s="149" t="s">
        <v>130</v>
      </c>
      <c r="B42" s="149"/>
      <c r="C42" s="149"/>
      <c r="D42" s="149"/>
      <c r="E42" s="149"/>
      <c r="F42" s="149"/>
      <c r="G42" s="149"/>
      <c r="H42" s="149"/>
      <c r="I42" s="149"/>
      <c r="J42" s="149"/>
      <c r="K42" s="149"/>
    </row>
    <row r="43" spans="1:11" s="67" customFormat="1" ht="15" customHeight="1" x14ac:dyDescent="0.25">
      <c r="A43" s="150" t="s">
        <v>131</v>
      </c>
      <c r="B43" s="150"/>
      <c r="C43" s="150"/>
      <c r="D43" s="150"/>
      <c r="E43" s="150"/>
      <c r="F43" s="150"/>
      <c r="G43" s="150"/>
      <c r="H43" s="150"/>
      <c r="I43" s="150"/>
      <c r="J43" s="150"/>
      <c r="K43" s="150"/>
    </row>
    <row r="44" spans="1:11" s="67" customFormat="1" ht="15.75" customHeight="1" x14ac:dyDescent="0.25">
      <c r="A44" s="146" t="s">
        <v>132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</row>
    <row r="45" spans="1:11" ht="9" customHeight="1" x14ac:dyDescent="0.2"/>
    <row r="46" spans="1:11" ht="15" x14ac:dyDescent="0.25">
      <c r="A46" s="153" t="s">
        <v>133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</row>
    <row r="47" spans="1:11" s="76" customFormat="1" ht="12.75" customHeight="1" x14ac:dyDescent="0.2">
      <c r="A47" s="74" t="s">
        <v>134</v>
      </c>
      <c r="B47" s="75"/>
      <c r="C47" s="154" t="s">
        <v>135</v>
      </c>
      <c r="D47" s="154"/>
      <c r="E47" s="154"/>
      <c r="F47" s="154"/>
      <c r="G47" s="154"/>
      <c r="H47" s="154"/>
      <c r="I47" s="154"/>
      <c r="J47" s="154"/>
      <c r="K47" s="154"/>
    </row>
    <row r="48" spans="1:11" s="78" customFormat="1" ht="11.25" customHeight="1" x14ac:dyDescent="0.2">
      <c r="A48" s="155"/>
      <c r="B48" s="151" t="s">
        <v>136</v>
      </c>
      <c r="C48" s="151" t="s">
        <v>137</v>
      </c>
      <c r="D48" s="151" t="s">
        <v>138</v>
      </c>
      <c r="E48" s="151" t="s">
        <v>107</v>
      </c>
      <c r="F48" s="151" t="s">
        <v>139</v>
      </c>
      <c r="G48" s="151" t="s">
        <v>111</v>
      </c>
      <c r="H48" s="156" t="s">
        <v>140</v>
      </c>
      <c r="I48" s="156"/>
      <c r="J48" s="156"/>
      <c r="K48" s="156"/>
    </row>
    <row r="49" spans="1:11" s="78" customFormat="1" ht="11.25" customHeight="1" x14ac:dyDescent="0.2">
      <c r="A49" s="155"/>
      <c r="B49" s="151"/>
      <c r="C49" s="151"/>
      <c r="D49" s="151"/>
      <c r="E49" s="151"/>
      <c r="F49" s="151"/>
      <c r="G49" s="151"/>
      <c r="H49" s="151" t="s">
        <v>141</v>
      </c>
      <c r="I49" s="151"/>
      <c r="J49" s="77" t="s">
        <v>142</v>
      </c>
      <c r="K49" s="77" t="s">
        <v>143</v>
      </c>
    </row>
    <row r="50" spans="1:11" s="78" customFormat="1" ht="33.75" customHeight="1" x14ac:dyDescent="0.2">
      <c r="A50" s="79">
        <v>1</v>
      </c>
      <c r="B50" s="80" t="s">
        <v>144</v>
      </c>
      <c r="C50" s="81">
        <v>43891</v>
      </c>
      <c r="D50" s="82" t="s">
        <v>105</v>
      </c>
      <c r="E50" s="82" t="s">
        <v>109</v>
      </c>
      <c r="F50" s="83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82" t="s">
        <v>112</v>
      </c>
      <c r="H50" s="152"/>
      <c r="I50" s="152"/>
      <c r="J50" s="84"/>
      <c r="K50" s="84" t="s">
        <v>145</v>
      </c>
    </row>
    <row r="51" spans="1:11" s="78" customFormat="1" ht="11.25" customHeight="1" x14ac:dyDescent="0.2">
      <c r="A51" s="79"/>
      <c r="B51" s="80"/>
      <c r="C51" s="81"/>
      <c r="D51" s="82" t="s">
        <v>104</v>
      </c>
      <c r="E51" s="82"/>
      <c r="F51" s="83" t="e">
        <f t="shared" si="0"/>
        <v>#VALUE!</v>
      </c>
      <c r="G51" s="82"/>
      <c r="H51" s="85"/>
      <c r="I51" s="86"/>
      <c r="J51" s="84"/>
      <c r="K51" s="84"/>
    </row>
    <row r="52" spans="1:11" s="78" customFormat="1" ht="11.25" customHeight="1" x14ac:dyDescent="0.2">
      <c r="A52" s="79"/>
      <c r="B52" s="80"/>
      <c r="C52" s="81"/>
      <c r="D52" s="82"/>
      <c r="E52" s="82"/>
      <c r="F52" s="83" t="e">
        <f t="shared" si="0"/>
        <v>#VALUE!</v>
      </c>
      <c r="G52" s="82"/>
      <c r="H52" s="85"/>
      <c r="I52" s="86"/>
      <c r="J52" s="84"/>
      <c r="K52" s="84"/>
    </row>
    <row r="53" spans="1:11" s="78" customFormat="1" ht="11.25" customHeight="1" x14ac:dyDescent="0.2">
      <c r="A53" s="79"/>
      <c r="B53" s="80"/>
      <c r="C53" s="81"/>
      <c r="D53" s="82"/>
      <c r="E53" s="82"/>
      <c r="F53" s="83" t="e">
        <f t="shared" si="0"/>
        <v>#VALUE!</v>
      </c>
      <c r="G53" s="82"/>
      <c r="H53" s="85"/>
      <c r="I53" s="86"/>
      <c r="J53" s="84"/>
      <c r="K53" s="84"/>
    </row>
    <row r="54" spans="1:11" s="78" customFormat="1" ht="11.25" customHeight="1" x14ac:dyDescent="0.2">
      <c r="A54" s="79"/>
      <c r="B54" s="80"/>
      <c r="C54" s="81"/>
      <c r="D54" s="82"/>
      <c r="E54" s="82"/>
      <c r="F54" s="83" t="e">
        <f t="shared" si="0"/>
        <v>#VALUE!</v>
      </c>
      <c r="G54" s="82"/>
      <c r="H54" s="85"/>
      <c r="I54" s="86"/>
      <c r="J54" s="84"/>
      <c r="K54" s="84"/>
    </row>
    <row r="55" spans="1:11" s="78" customFormat="1" ht="11.25" customHeight="1" x14ac:dyDescent="0.2">
      <c r="A55" s="79"/>
      <c r="B55" s="80"/>
      <c r="C55" s="81"/>
      <c r="D55" s="82"/>
      <c r="E55" s="82"/>
      <c r="F55" s="83" t="e">
        <f t="shared" si="0"/>
        <v>#VALUE!</v>
      </c>
      <c r="G55" s="82"/>
      <c r="H55" s="85"/>
      <c r="I55" s="86"/>
      <c r="J55" s="84"/>
      <c r="K55" s="84"/>
    </row>
    <row r="56" spans="1:11" s="78" customFormat="1" ht="11.25" customHeight="1" x14ac:dyDescent="0.2">
      <c r="A56" s="79"/>
      <c r="B56" s="80"/>
      <c r="C56" s="81"/>
      <c r="D56" s="82"/>
      <c r="E56" s="82"/>
      <c r="F56" s="83" t="e">
        <f t="shared" si="0"/>
        <v>#VALUE!</v>
      </c>
      <c r="G56" s="82"/>
      <c r="H56" s="85"/>
      <c r="I56" s="86"/>
      <c r="J56" s="84"/>
      <c r="K56" s="84"/>
    </row>
    <row r="57" spans="1:11" s="78" customFormat="1" ht="11.25" customHeight="1" x14ac:dyDescent="0.2">
      <c r="A57" s="79"/>
      <c r="B57" s="80"/>
      <c r="C57" s="81"/>
      <c r="D57" s="82"/>
      <c r="E57" s="82"/>
      <c r="F57" s="83" t="e">
        <f t="shared" si="0"/>
        <v>#VALUE!</v>
      </c>
      <c r="G57" s="82"/>
      <c r="H57" s="85"/>
      <c r="I57" s="86"/>
      <c r="J57" s="84"/>
      <c r="K57" s="84"/>
    </row>
    <row r="58" spans="1:11" s="78" customFormat="1" ht="11.25" customHeight="1" x14ac:dyDescent="0.2">
      <c r="A58" s="79"/>
      <c r="B58" s="80"/>
      <c r="C58" s="81"/>
      <c r="D58" s="82"/>
      <c r="E58" s="82"/>
      <c r="F58" s="83" t="e">
        <f t="shared" si="0"/>
        <v>#VALUE!</v>
      </c>
      <c r="G58" s="82"/>
      <c r="H58" s="85"/>
      <c r="I58" s="86"/>
      <c r="J58" s="84"/>
      <c r="K58" s="84"/>
    </row>
    <row r="59" spans="1:11" s="78" customFormat="1" ht="11.25" customHeight="1" x14ac:dyDescent="0.2">
      <c r="A59" s="79"/>
      <c r="B59" s="80"/>
      <c r="C59" s="81"/>
      <c r="D59" s="82"/>
      <c r="E59" s="82"/>
      <c r="F59" s="83" t="e">
        <f t="shared" si="0"/>
        <v>#VALUE!</v>
      </c>
      <c r="G59" s="82"/>
      <c r="H59" s="152"/>
      <c r="I59" s="152"/>
      <c r="J59" s="84"/>
      <c r="K59" s="84"/>
    </row>
    <row r="60" spans="1:11" s="78" customFormat="1" ht="11.25" customHeight="1" x14ac:dyDescent="0.2">
      <c r="A60" s="79"/>
      <c r="B60" s="80"/>
      <c r="C60" s="81"/>
      <c r="D60" s="82"/>
      <c r="E60" s="82"/>
      <c r="F60" s="83" t="e">
        <f t="shared" si="0"/>
        <v>#VALUE!</v>
      </c>
      <c r="G60" s="82"/>
      <c r="H60" s="152"/>
      <c r="I60" s="152"/>
      <c r="J60" s="84"/>
      <c r="K60" s="84"/>
    </row>
  </sheetData>
  <mergeCells count="20"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  <mergeCell ref="A44:K44"/>
    <mergeCell ref="A1:K1"/>
    <mergeCell ref="D33:E33"/>
    <mergeCell ref="A41:K41"/>
    <mergeCell ref="A42:K42"/>
    <mergeCell ref="A43:K43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7"/>
  <sheetViews>
    <sheetView topLeftCell="A4" workbookViewId="0">
      <selection activeCell="B12" sqref="B12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67" customFormat="1" ht="21" customHeight="1" x14ac:dyDescent="0.35">
      <c r="A1" s="159" t="s">
        <v>146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23" s="87" customFormat="1" ht="12.75" customHeight="1" x14ac:dyDescent="0.2">
      <c r="A2" s="160" t="s">
        <v>129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23" s="87" customFormat="1" ht="15" customHeight="1" x14ac:dyDescent="0.2">
      <c r="A3" s="161" t="s">
        <v>147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</row>
    <row r="4" spans="1:23" s="87" customFormat="1" ht="15" customHeight="1" x14ac:dyDescent="0.2">
      <c r="A4" s="162" t="s">
        <v>148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23" s="87" customFormat="1" ht="15.75" customHeight="1" x14ac:dyDescent="0.2">
      <c r="A5" s="163" t="s">
        <v>149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23" s="4" customFormat="1" ht="20.25" customHeight="1" x14ac:dyDescent="0.2"/>
    <row r="7" spans="1:23" s="4" customFormat="1" ht="12" customHeight="1" x14ac:dyDescent="0.2">
      <c r="A7" s="157" t="s">
        <v>150</v>
      </c>
      <c r="B7" s="157"/>
      <c r="D7" s="157" t="s">
        <v>151</v>
      </c>
      <c r="E7" s="157"/>
      <c r="G7" s="157" t="s">
        <v>152</v>
      </c>
      <c r="H7" s="157"/>
      <c r="I7" s="157"/>
      <c r="J7" s="157"/>
      <c r="K7" s="157"/>
      <c r="M7" s="157" t="s">
        <v>153</v>
      </c>
      <c r="N7" s="157"/>
    </row>
    <row r="8" spans="1:23" s="4" customFormat="1" ht="17.25" customHeight="1" x14ac:dyDescent="0.2">
      <c r="A8" s="90" t="s">
        <v>154</v>
      </c>
      <c r="B8" s="91" t="s">
        <v>155</v>
      </c>
      <c r="D8" s="90" t="s">
        <v>156</v>
      </c>
      <c r="E8" s="91" t="s">
        <v>155</v>
      </c>
      <c r="G8" s="90" t="s">
        <v>157</v>
      </c>
      <c r="H8" s="90" t="s">
        <v>158</v>
      </c>
      <c r="I8" s="90" t="s">
        <v>105</v>
      </c>
      <c r="J8" s="91" t="s">
        <v>159</v>
      </c>
      <c r="K8" s="91" t="s">
        <v>160</v>
      </c>
      <c r="M8" s="91" t="s">
        <v>161</v>
      </c>
      <c r="N8" s="91" t="s">
        <v>162</v>
      </c>
    </row>
    <row r="9" spans="1:23" s="4" customFormat="1" ht="12" x14ac:dyDescent="0.2">
      <c r="A9" s="88" t="s">
        <v>163</v>
      </c>
      <c r="B9" s="89" t="s">
        <v>158</v>
      </c>
      <c r="D9" s="88" t="s">
        <v>164</v>
      </c>
      <c r="E9" s="89" t="s">
        <v>158</v>
      </c>
      <c r="G9" s="90" t="s">
        <v>165</v>
      </c>
      <c r="H9" s="88">
        <v>2</v>
      </c>
      <c r="I9" s="88">
        <v>0</v>
      </c>
      <c r="J9" s="88">
        <v>0</v>
      </c>
      <c r="K9" s="91">
        <f>(H9*4)+(I9*6)+(J9*8)</f>
        <v>8</v>
      </c>
      <c r="M9" s="92" t="s">
        <v>166</v>
      </c>
      <c r="N9" s="93"/>
    </row>
    <row r="10" spans="1:23" s="4" customFormat="1" ht="12" x14ac:dyDescent="0.2">
      <c r="A10" s="88" t="s">
        <v>167</v>
      </c>
      <c r="B10" s="89" t="s">
        <v>158</v>
      </c>
      <c r="D10" s="88"/>
      <c r="E10" s="89"/>
      <c r="G10" s="90" t="s">
        <v>168</v>
      </c>
      <c r="H10" s="88"/>
      <c r="I10" s="88"/>
      <c r="J10" s="88"/>
      <c r="K10" s="91">
        <f>(H10*3)+(I10*4)+(J10*6)</f>
        <v>0</v>
      </c>
      <c r="M10" s="92" t="s">
        <v>169</v>
      </c>
      <c r="N10" s="93"/>
    </row>
    <row r="11" spans="1:23" s="4" customFormat="1" ht="12" customHeight="1" x14ac:dyDescent="0.2">
      <c r="A11" s="88"/>
      <c r="B11" s="89"/>
      <c r="D11" s="88"/>
      <c r="E11" s="89"/>
      <c r="G11" s="157" t="s">
        <v>170</v>
      </c>
      <c r="H11" s="157"/>
      <c r="I11" s="157"/>
      <c r="J11" s="157"/>
      <c r="K11" s="157"/>
      <c r="M11" s="92" t="s">
        <v>171</v>
      </c>
      <c r="N11" s="93"/>
    </row>
    <row r="12" spans="1:23" s="4" customFormat="1" ht="12" x14ac:dyDescent="0.2">
      <c r="A12" s="88"/>
      <c r="B12" s="89"/>
      <c r="D12" s="88"/>
      <c r="E12" s="89"/>
      <c r="G12" s="90" t="s">
        <v>157</v>
      </c>
      <c r="H12" s="90" t="s">
        <v>158</v>
      </c>
      <c r="I12" s="90" t="s">
        <v>105</v>
      </c>
      <c r="J12" s="91" t="s">
        <v>159</v>
      </c>
      <c r="K12" s="91" t="s">
        <v>160</v>
      </c>
      <c r="M12" s="92" t="s">
        <v>172</v>
      </c>
      <c r="N12" s="93"/>
    </row>
    <row r="13" spans="1:23" s="4" customFormat="1" ht="12" x14ac:dyDescent="0.2">
      <c r="A13" s="88"/>
      <c r="B13" s="89"/>
      <c r="D13" s="88"/>
      <c r="E13" s="89"/>
      <c r="G13" s="90" t="s">
        <v>173</v>
      </c>
      <c r="H13" s="88">
        <v>1</v>
      </c>
      <c r="I13" s="88"/>
      <c r="J13" s="88"/>
      <c r="K13" s="91">
        <f>(H13*3)+(I13*4)+(J13*6)</f>
        <v>3</v>
      </c>
      <c r="M13" s="92" t="s">
        <v>174</v>
      </c>
      <c r="N13" s="93"/>
      <c r="W13" s="4" t="s">
        <v>175</v>
      </c>
    </row>
    <row r="14" spans="1:23" s="4" customFormat="1" ht="12" x14ac:dyDescent="0.2">
      <c r="A14" s="88"/>
      <c r="B14" s="89"/>
      <c r="D14" s="88"/>
      <c r="E14" s="89"/>
      <c r="G14" s="90" t="s">
        <v>176</v>
      </c>
      <c r="H14" s="88"/>
      <c r="I14" s="88"/>
      <c r="J14" s="88"/>
      <c r="K14" s="91">
        <f>(H14*4)+(I14*5)+(J14*7)</f>
        <v>0</v>
      </c>
      <c r="M14" s="92" t="s">
        <v>177</v>
      </c>
      <c r="N14" s="93"/>
    </row>
    <row r="15" spans="1:23" s="4" customFormat="1" ht="12" x14ac:dyDescent="0.2">
      <c r="A15" s="88"/>
      <c r="B15" s="89"/>
      <c r="D15" s="88"/>
      <c r="E15" s="89"/>
      <c r="G15" s="90" t="s">
        <v>178</v>
      </c>
      <c r="H15" s="88">
        <v>1</v>
      </c>
      <c r="I15" s="88"/>
      <c r="J15" s="88"/>
      <c r="K15" s="91">
        <f>(H15*3)+(I15*4)+(J15*6)</f>
        <v>3</v>
      </c>
      <c r="M15" s="92" t="s">
        <v>179</v>
      </c>
      <c r="N15" s="93"/>
    </row>
    <row r="16" spans="1:23" s="4" customFormat="1" ht="12" customHeight="1" x14ac:dyDescent="0.2">
      <c r="A16" s="88"/>
      <c r="B16" s="89"/>
      <c r="D16" s="88"/>
      <c r="E16" s="89"/>
      <c r="G16" s="158" t="s">
        <v>180</v>
      </c>
      <c r="H16" s="158"/>
      <c r="I16" s="158"/>
      <c r="J16" s="158"/>
      <c r="K16" s="94">
        <f>SUM(K9,K10,K13,K14,K15)</f>
        <v>14</v>
      </c>
      <c r="M16" s="92" t="s">
        <v>181</v>
      </c>
      <c r="N16" s="93"/>
    </row>
    <row r="17" spans="1:14" s="4" customFormat="1" ht="12" x14ac:dyDescent="0.2">
      <c r="A17" s="88"/>
      <c r="B17" s="89"/>
      <c r="D17" s="88"/>
      <c r="E17" s="89"/>
      <c r="M17" s="92" t="s">
        <v>182</v>
      </c>
      <c r="N17" s="93"/>
    </row>
    <row r="18" spans="1:14" s="4" customFormat="1" ht="12" x14ac:dyDescent="0.2">
      <c r="A18" s="88"/>
      <c r="B18" s="89"/>
      <c r="D18" s="88"/>
      <c r="E18" s="89"/>
      <c r="M18" s="92" t="s">
        <v>183</v>
      </c>
      <c r="N18" s="93"/>
    </row>
    <row r="19" spans="1:14" s="4" customFormat="1" ht="12" x14ac:dyDescent="0.2">
      <c r="A19" s="88"/>
      <c r="B19" s="89"/>
      <c r="D19" s="88"/>
      <c r="E19" s="89"/>
      <c r="M19" s="92" t="s">
        <v>184</v>
      </c>
      <c r="N19" s="93"/>
    </row>
    <row r="20" spans="1:14" s="4" customFormat="1" ht="12" x14ac:dyDescent="0.2">
      <c r="A20" s="88"/>
      <c r="B20" s="89"/>
      <c r="D20" s="88"/>
      <c r="E20" s="89"/>
      <c r="M20" s="92" t="s">
        <v>185</v>
      </c>
      <c r="N20" s="93"/>
    </row>
    <row r="21" spans="1:14" s="4" customFormat="1" ht="12" x14ac:dyDescent="0.2">
      <c r="M21" s="92" t="s">
        <v>186</v>
      </c>
      <c r="N21" s="93"/>
    </row>
    <row r="22" spans="1:14" s="4" customFormat="1" ht="12" x14ac:dyDescent="0.2">
      <c r="M22" s="92" t="s">
        <v>187</v>
      </c>
      <c r="N22" s="93"/>
    </row>
    <row r="23" spans="1:14" s="4" customFormat="1" ht="12" x14ac:dyDescent="0.2">
      <c r="M23" s="95" t="s">
        <v>188</v>
      </c>
      <c r="N23" s="96">
        <f>SUM(N9:N22)</f>
        <v>0</v>
      </c>
    </row>
    <row r="24" spans="1:14" x14ac:dyDescent="0.25">
      <c r="M24" s="95" t="s">
        <v>189</v>
      </c>
      <c r="N24" s="94">
        <f>(N23*0.01)+0.65</f>
        <v>0.65</v>
      </c>
    </row>
    <row r="25" spans="1:14" x14ac:dyDescent="0.25">
      <c r="M25" s="95" t="s">
        <v>190</v>
      </c>
      <c r="N25" s="97">
        <f>K16*N24</f>
        <v>9.1</v>
      </c>
    </row>
    <row r="26" spans="1:14" x14ac:dyDescent="0.25">
      <c r="M26" s="95" t="s">
        <v>191</v>
      </c>
      <c r="N26" s="98">
        <v>19</v>
      </c>
    </row>
    <row r="27" spans="1:14" ht="21" x14ac:dyDescent="0.25">
      <c r="M27" s="99" t="s">
        <v>192</v>
      </c>
      <c r="N27" s="100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>
      <formula1>"Simples,Média,Complexa"</formula1>
    </dataValidation>
    <dataValidation type="list" allowBlank="1" showInputMessage="1" showErrorMessage="1" sqref="N9:N22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9"/>
  <sheetViews>
    <sheetView workbookViewId="0">
      <selection sqref="A1:N1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9" t="s">
        <v>49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7.5" customHeight="1" x14ac:dyDescent="0.25"/>
    <row r="3" spans="1:14" ht="18.75" x14ac:dyDescent="0.3">
      <c r="A3" s="165" t="s">
        <v>50</v>
      </c>
      <c r="B3" s="165"/>
      <c r="C3" s="165"/>
      <c r="E3" s="165" t="s">
        <v>193</v>
      </c>
      <c r="F3" s="165"/>
      <c r="G3" s="165"/>
      <c r="H3" s="165"/>
      <c r="I3" s="165"/>
      <c r="J3" s="165"/>
      <c r="K3" s="165"/>
      <c r="L3" s="165"/>
      <c r="M3" s="165"/>
      <c r="N3" s="165"/>
    </row>
    <row r="4" spans="1:14" x14ac:dyDescent="0.25">
      <c r="A4" s="101" t="s">
        <v>194</v>
      </c>
      <c r="B4" s="102">
        <f>'#Estimativa-APF#'!$N$27</f>
        <v>172.9</v>
      </c>
      <c r="C4" s="30" t="s">
        <v>52</v>
      </c>
      <c r="E4" s="166" t="s">
        <v>195</v>
      </c>
      <c r="F4" s="164" t="s">
        <v>16</v>
      </c>
      <c r="G4" s="164"/>
      <c r="H4" s="164" t="s">
        <v>31</v>
      </c>
      <c r="I4" s="164"/>
      <c r="J4" s="164" t="s">
        <v>40</v>
      </c>
      <c r="K4" s="164"/>
      <c r="L4" s="164" t="s">
        <v>41</v>
      </c>
      <c r="M4" s="164"/>
      <c r="N4" s="103"/>
    </row>
    <row r="5" spans="1:14" ht="18.75" x14ac:dyDescent="0.3">
      <c r="A5" s="28" t="s">
        <v>53</v>
      </c>
      <c r="B5" s="29">
        <v>0</v>
      </c>
      <c r="C5" s="38" t="s">
        <v>196</v>
      </c>
      <c r="E5" s="166"/>
      <c r="F5" s="164" t="s">
        <v>17</v>
      </c>
      <c r="G5" s="164"/>
      <c r="H5" s="164" t="s">
        <v>17</v>
      </c>
      <c r="I5" s="164"/>
      <c r="J5" s="164" t="s">
        <v>17</v>
      </c>
      <c r="K5" s="164"/>
      <c r="L5" s="164" t="s">
        <v>17</v>
      </c>
      <c r="M5" s="164"/>
      <c r="N5" s="41" t="s">
        <v>197</v>
      </c>
    </row>
    <row r="6" spans="1:14" x14ac:dyDescent="0.25">
      <c r="A6" s="104" t="s">
        <v>198</v>
      </c>
      <c r="B6" s="105">
        <f>B4+(B4*B5)</f>
        <v>172.9</v>
      </c>
      <c r="C6" s="38" t="s">
        <v>52</v>
      </c>
      <c r="E6" s="166"/>
      <c r="F6" s="106">
        <f>B6*G6</f>
        <v>8.6450000000000014</v>
      </c>
      <c r="G6" s="107">
        <v>0.05</v>
      </c>
      <c r="H6" s="106">
        <f>B4*I6</f>
        <v>34.580000000000005</v>
      </c>
      <c r="I6" s="107">
        <v>0.2</v>
      </c>
      <c r="J6" s="106">
        <f>B4*K6</f>
        <v>112.38500000000001</v>
      </c>
      <c r="K6" s="107">
        <v>0.65</v>
      </c>
      <c r="L6" s="106">
        <f>B4*M6</f>
        <v>17.290000000000003</v>
      </c>
      <c r="M6" s="107">
        <v>0.1</v>
      </c>
      <c r="N6" s="106"/>
    </row>
    <row r="7" spans="1:14" ht="15.75" x14ac:dyDescent="0.25">
      <c r="A7" s="30" t="s">
        <v>199</v>
      </c>
      <c r="B7" s="31">
        <v>1</v>
      </c>
      <c r="C7" s="30"/>
      <c r="E7" s="108" t="s">
        <v>200</v>
      </c>
      <c r="F7" s="106">
        <f>F6*G7</f>
        <v>4.7547500000000014</v>
      </c>
      <c r="G7" s="107">
        <v>0.55000000000000004</v>
      </c>
      <c r="H7" s="106">
        <f>H6*I7</f>
        <v>10.374000000000001</v>
      </c>
      <c r="I7" s="107">
        <v>0.3</v>
      </c>
      <c r="J7" s="106">
        <f>J6*K7</f>
        <v>13.4862</v>
      </c>
      <c r="K7" s="107">
        <v>0.12</v>
      </c>
      <c r="L7" s="106">
        <f>L6*M7</f>
        <v>0.86450000000000016</v>
      </c>
      <c r="M7" s="107">
        <v>0.05</v>
      </c>
      <c r="N7" s="109">
        <f>SUM(F7,H7,J7,L7)</f>
        <v>29.47945</v>
      </c>
    </row>
    <row r="8" spans="1:14" ht="15.75" x14ac:dyDescent="0.25">
      <c r="A8" s="30" t="s">
        <v>201</v>
      </c>
      <c r="B8" s="31">
        <v>40</v>
      </c>
      <c r="C8" s="30" t="s">
        <v>202</v>
      </c>
      <c r="E8" s="108" t="s">
        <v>203</v>
      </c>
      <c r="F8" s="106">
        <f>F6*G8</f>
        <v>1.2967500000000001</v>
      </c>
      <c r="G8" s="107">
        <v>0.15</v>
      </c>
      <c r="H8" s="106">
        <f>H6*I8</f>
        <v>6.9160000000000013</v>
      </c>
      <c r="I8" s="107">
        <v>0.2</v>
      </c>
      <c r="J8" s="106">
        <f>J6*K8</f>
        <v>11.238500000000002</v>
      </c>
      <c r="K8" s="107">
        <v>0.1</v>
      </c>
      <c r="L8" s="106">
        <f>L6*M8</f>
        <v>0.86450000000000016</v>
      </c>
      <c r="M8" s="107">
        <v>0.05</v>
      </c>
      <c r="N8" s="109">
        <f>SUM(F8,H8,J8,L8)</f>
        <v>20.315750000000001</v>
      </c>
    </row>
    <row r="9" spans="1:14" ht="15.75" x14ac:dyDescent="0.25">
      <c r="A9" s="30" t="s">
        <v>204</v>
      </c>
      <c r="B9" s="31">
        <v>2</v>
      </c>
      <c r="C9" s="30" t="s">
        <v>63</v>
      </c>
      <c r="E9" s="108" t="s">
        <v>205</v>
      </c>
      <c r="F9" s="106">
        <f>F6*G9</f>
        <v>0.17290000000000003</v>
      </c>
      <c r="G9" s="107">
        <v>0.02</v>
      </c>
      <c r="H9" s="106">
        <f>H6*I9</f>
        <v>6.9160000000000013</v>
      </c>
      <c r="I9" s="107">
        <v>0.2</v>
      </c>
      <c r="J9" s="106">
        <f>J6*K9</f>
        <v>44.954000000000008</v>
      </c>
      <c r="K9" s="107">
        <v>0.4</v>
      </c>
      <c r="L9" s="106">
        <f>L6*M9</f>
        <v>2.5935000000000001</v>
      </c>
      <c r="M9" s="107">
        <v>0.15</v>
      </c>
      <c r="N9" s="109">
        <f>SUM(F9,H9,J9,L9)</f>
        <v>54.636400000000009</v>
      </c>
    </row>
    <row r="10" spans="1:14" ht="15.75" x14ac:dyDescent="0.25">
      <c r="A10" s="110" t="s">
        <v>206</v>
      </c>
      <c r="B10" s="111">
        <f>(B7*B8)*B9</f>
        <v>80</v>
      </c>
      <c r="C10" s="110" t="s">
        <v>52</v>
      </c>
      <c r="E10" s="108" t="s">
        <v>207</v>
      </c>
      <c r="F10" s="106">
        <f>F6*G10</f>
        <v>0.43225000000000008</v>
      </c>
      <c r="G10" s="107">
        <v>0.05</v>
      </c>
      <c r="H10" s="106">
        <f>H6*I10</f>
        <v>2.7664000000000004</v>
      </c>
      <c r="I10" s="107">
        <v>0.08</v>
      </c>
      <c r="J10" s="106">
        <f>J6*K10</f>
        <v>11.238500000000002</v>
      </c>
      <c r="K10" s="107">
        <v>0.1</v>
      </c>
      <c r="L10" s="106">
        <f>L6*M10</f>
        <v>1.7290000000000003</v>
      </c>
      <c r="M10" s="107">
        <v>0.1</v>
      </c>
      <c r="N10" s="109">
        <f>SUM(F10,H10,J10,L10)</f>
        <v>16.166150000000002</v>
      </c>
    </row>
    <row r="11" spans="1:14" ht="15.75" x14ac:dyDescent="0.25">
      <c r="A11" s="101" t="s">
        <v>208</v>
      </c>
      <c r="B11" s="112">
        <f>B6/B10*2</f>
        <v>4.3224999999999998</v>
      </c>
      <c r="C11" s="101" t="s">
        <v>63</v>
      </c>
      <c r="E11" s="108" t="s">
        <v>209</v>
      </c>
      <c r="F11" s="106">
        <f>F6*G11</f>
        <v>0</v>
      </c>
      <c r="G11" s="107">
        <v>0</v>
      </c>
      <c r="H11" s="106">
        <f>H6*I11</f>
        <v>0.6916000000000001</v>
      </c>
      <c r="I11" s="107">
        <v>0.02</v>
      </c>
      <c r="J11" s="106">
        <f>J6*K11</f>
        <v>5.619250000000001</v>
      </c>
      <c r="K11" s="107">
        <v>0.05</v>
      </c>
      <c r="L11" s="106">
        <f>L6*M11</f>
        <v>1.7290000000000003</v>
      </c>
      <c r="M11" s="107">
        <v>0.1</v>
      </c>
      <c r="N11" s="109">
        <f>SUM(F11,H11,J11,L11)</f>
        <v>8.0398500000000013</v>
      </c>
    </row>
    <row r="12" spans="1:14" x14ac:dyDescent="0.25">
      <c r="A12" s="101" t="s">
        <v>210</v>
      </c>
      <c r="B12" s="112">
        <f>B11/4</f>
        <v>1.0806249999999999</v>
      </c>
      <c r="C12" s="101" t="s">
        <v>65</v>
      </c>
      <c r="E12" s="113" t="s">
        <v>211</v>
      </c>
      <c r="F12" s="114">
        <f t="shared" ref="F12:M12" si="0">SUM(F7:F11)</f>
        <v>6.6566500000000017</v>
      </c>
      <c r="G12" s="115">
        <f t="shared" si="0"/>
        <v>0.77000000000000013</v>
      </c>
      <c r="H12" s="114">
        <f t="shared" si="0"/>
        <v>27.664000000000005</v>
      </c>
      <c r="I12" s="115">
        <f t="shared" si="0"/>
        <v>0.79999999999999993</v>
      </c>
      <c r="J12" s="114">
        <f t="shared" si="0"/>
        <v>86.536450000000002</v>
      </c>
      <c r="K12" s="115">
        <f t="shared" si="0"/>
        <v>0.77</v>
      </c>
      <c r="L12" s="114">
        <f t="shared" si="0"/>
        <v>7.7805000000000009</v>
      </c>
      <c r="M12" s="115">
        <f t="shared" si="0"/>
        <v>0.44999999999999996</v>
      </c>
      <c r="N12" s="113"/>
    </row>
    <row r="13" spans="1:14" ht="15.75" x14ac:dyDescent="0.25">
      <c r="A13" s="110" t="s">
        <v>212</v>
      </c>
      <c r="B13" s="116">
        <f>B11/B9</f>
        <v>2.1612499999999999</v>
      </c>
      <c r="C13" s="110" t="s">
        <v>213</v>
      </c>
      <c r="E13" s="108" t="s">
        <v>214</v>
      </c>
      <c r="F13" s="106">
        <f>F6*G13</f>
        <v>0.25935000000000002</v>
      </c>
      <c r="G13" s="107">
        <v>0.03</v>
      </c>
      <c r="H13" s="106">
        <f>H6*I13</f>
        <v>2.7664000000000004</v>
      </c>
      <c r="I13" s="107">
        <v>0.08</v>
      </c>
      <c r="J13" s="106">
        <f>J6*K13</f>
        <v>14.610050000000001</v>
      </c>
      <c r="K13" s="107">
        <v>0.13</v>
      </c>
      <c r="L13" s="106">
        <f>L6*M13</f>
        <v>5.1870000000000003</v>
      </c>
      <c r="M13" s="107">
        <v>0.3</v>
      </c>
      <c r="N13" s="109">
        <f>SUM(F13,H13,J13,L13)</f>
        <v>22.822800000000004</v>
      </c>
    </row>
    <row r="14" spans="1:14" ht="15.75" x14ac:dyDescent="0.25">
      <c r="E14" s="108" t="s">
        <v>215</v>
      </c>
      <c r="F14" s="106">
        <f>F6*G14</f>
        <v>1.7290000000000003</v>
      </c>
      <c r="G14" s="107">
        <v>0.2</v>
      </c>
      <c r="H14" s="106">
        <f>H6*I14</f>
        <v>4.1496000000000004</v>
      </c>
      <c r="I14" s="107">
        <v>0.12</v>
      </c>
      <c r="J14" s="106">
        <f>J6*K14</f>
        <v>11.238500000000002</v>
      </c>
      <c r="K14" s="107">
        <v>0.1</v>
      </c>
      <c r="L14" s="106">
        <f>L6*M14</f>
        <v>4.3225000000000007</v>
      </c>
      <c r="M14" s="107">
        <v>0.25</v>
      </c>
      <c r="N14" s="109">
        <f>SUM(F14,H14,J14,L14)</f>
        <v>21.439600000000002</v>
      </c>
    </row>
    <row r="15" spans="1:14" x14ac:dyDescent="0.25">
      <c r="E15" s="113" t="s">
        <v>216</v>
      </c>
      <c r="F15" s="114">
        <f t="shared" ref="F15:M15" si="1">SUM(F13:F14)</f>
        <v>1.9883500000000003</v>
      </c>
      <c r="G15" s="115">
        <f t="shared" si="1"/>
        <v>0.23</v>
      </c>
      <c r="H15" s="114">
        <f t="shared" si="1"/>
        <v>6.9160000000000004</v>
      </c>
      <c r="I15" s="115">
        <f t="shared" si="1"/>
        <v>0.2</v>
      </c>
      <c r="J15" s="114">
        <f t="shared" si="1"/>
        <v>25.848550000000003</v>
      </c>
      <c r="K15" s="115">
        <f t="shared" si="1"/>
        <v>0.23</v>
      </c>
      <c r="L15" s="114">
        <f t="shared" si="1"/>
        <v>9.509500000000001</v>
      </c>
      <c r="M15" s="115">
        <f t="shared" si="1"/>
        <v>0.55000000000000004</v>
      </c>
      <c r="N15" s="113"/>
    </row>
    <row r="16" spans="1:14" ht="18.75" x14ac:dyDescent="0.3">
      <c r="A16" s="165" t="s">
        <v>66</v>
      </c>
      <c r="B16" s="165"/>
      <c r="C16" s="165"/>
      <c r="E16" s="41" t="s">
        <v>217</v>
      </c>
      <c r="F16" s="117">
        <f t="shared" ref="F16:M16" si="2">F12+F15</f>
        <v>8.6450000000000014</v>
      </c>
      <c r="G16" s="118">
        <f t="shared" si="2"/>
        <v>1.0000000000000002</v>
      </c>
      <c r="H16" s="117">
        <f t="shared" si="2"/>
        <v>34.580000000000005</v>
      </c>
      <c r="I16" s="118">
        <f t="shared" si="2"/>
        <v>1</v>
      </c>
      <c r="J16" s="117">
        <f t="shared" si="2"/>
        <v>112.38500000000001</v>
      </c>
      <c r="K16" s="118">
        <f t="shared" si="2"/>
        <v>1</v>
      </c>
      <c r="L16" s="117">
        <f t="shared" si="2"/>
        <v>17.290000000000003</v>
      </c>
      <c r="M16" s="118">
        <f t="shared" si="2"/>
        <v>1</v>
      </c>
      <c r="N16" s="119">
        <f>SUM(N7:N11,N13,N14)</f>
        <v>172.90000000000003</v>
      </c>
    </row>
    <row r="17" spans="1:14" x14ac:dyDescent="0.25">
      <c r="A17" s="30" t="s">
        <v>67</v>
      </c>
      <c r="B17" s="120">
        <v>20</v>
      </c>
      <c r="C17" s="38"/>
      <c r="N17" s="64"/>
    </row>
    <row r="18" spans="1:14" x14ac:dyDescent="0.25">
      <c r="A18" s="30" t="s">
        <v>68</v>
      </c>
      <c r="B18" s="39">
        <f>B6*B17</f>
        <v>3458</v>
      </c>
      <c r="C18" s="38"/>
      <c r="L18" s="64"/>
      <c r="N18" s="64"/>
    </row>
    <row r="19" spans="1:14" x14ac:dyDescent="0.25">
      <c r="A19" s="30" t="s">
        <v>69</v>
      </c>
      <c r="B19" s="29">
        <v>0</v>
      </c>
      <c r="C19" s="38"/>
      <c r="N19" s="64"/>
    </row>
    <row r="20" spans="1:14" x14ac:dyDescent="0.25">
      <c r="A20" s="30" t="s">
        <v>70</v>
      </c>
      <c r="B20" s="40">
        <f>B18*B19</f>
        <v>0</v>
      </c>
      <c r="C20" s="38"/>
      <c r="L20" s="64"/>
      <c r="N20" s="64"/>
    </row>
    <row r="21" spans="1:14" ht="15.75" x14ac:dyDescent="0.25">
      <c r="A21" s="26" t="s">
        <v>218</v>
      </c>
      <c r="B21" s="121">
        <f>B18+B20</f>
        <v>3458</v>
      </c>
      <c r="C21" s="38"/>
      <c r="N21" s="64"/>
    </row>
    <row r="22" spans="1:14" x14ac:dyDescent="0.25">
      <c r="A22" s="30" t="s">
        <v>72</v>
      </c>
      <c r="B22" s="29">
        <v>0.2</v>
      </c>
      <c r="C22" s="38"/>
      <c r="J22" s="64"/>
    </row>
    <row r="23" spans="1:14" x14ac:dyDescent="0.25">
      <c r="A23" s="30" t="s">
        <v>73</v>
      </c>
      <c r="B23" s="43">
        <f>B21*B22</f>
        <v>691.6</v>
      </c>
      <c r="C23" s="38"/>
    </row>
    <row r="24" spans="1:14" ht="15.75" x14ac:dyDescent="0.25">
      <c r="A24" s="26" t="s">
        <v>219</v>
      </c>
      <c r="B24" s="121">
        <f>B21+B23</f>
        <v>4149.6000000000004</v>
      </c>
      <c r="C24" s="38"/>
    </row>
    <row r="26" spans="1:14" x14ac:dyDescent="0.25">
      <c r="J26" s="64"/>
    </row>
    <row r="27" spans="1:14" x14ac:dyDescent="0.25">
      <c r="J27" s="64"/>
    </row>
    <row r="28" spans="1:14" x14ac:dyDescent="0.25">
      <c r="N28" s="64"/>
    </row>
    <row r="29" spans="1:14" x14ac:dyDescent="0.25">
      <c r="N29" s="64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Alonso</dc:creator>
  <cp:lastModifiedBy>aluno</cp:lastModifiedBy>
  <cp:revision>8</cp:revision>
  <dcterms:created xsi:type="dcterms:W3CDTF">2025-06-04T07:35:10Z</dcterms:created>
  <dcterms:modified xsi:type="dcterms:W3CDTF">2025-09-04T12:42:07Z</dcterms:modified>
</cp:coreProperties>
</file>