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u\Documents\ActuarialAddIn\templates\"/>
    </mc:Choice>
  </mc:AlternateContent>
  <xr:revisionPtr revIDLastSave="0" documentId="13_ncr:1_{EBE63221-068E-4128-882C-EA73349CEF47}" xr6:coauthVersionLast="47" xr6:coauthVersionMax="47" xr10:uidLastSave="{00000000-0000-0000-0000-000000000000}"/>
  <bookViews>
    <workbookView xWindow="-108" yWindow="-108" windowWidth="23256" windowHeight="12456" activeTab="2" xr2:uid="{DDDEC7FD-973C-465B-881B-C43755E17759}"/>
  </bookViews>
  <sheets>
    <sheet name="User guide" sheetId="4" r:id="rId1"/>
    <sheet name="User interface" sheetId="2" r:id="rId2"/>
    <sheet name="Back stage" sheetId="1" r:id="rId3"/>
  </sheets>
  <externalReferences>
    <externalReference r:id="rId4"/>
  </externalReferences>
  <definedNames>
    <definedName name="_colPerformance">'Back stage'!$R$3</definedName>
    <definedName name="_dtCalc">'Back stage'!$G$5</definedName>
    <definedName name="_formatLongDate">'Back stage'!$B$37</definedName>
    <definedName name="_language">'User interface'!$B$21</definedName>
    <definedName name="_listInvestments">'Back stage'!$A$7:$A$29</definedName>
    <definedName name="_listLanguage">'Back stage'!$D$36:$E$36</definedName>
    <definedName name="_maxDate">'Back stage'!$A$40</definedName>
    <definedName name="_month">'User interface'!$O$4</definedName>
    <definedName name="_offsetTabConversion">'Back stage'!$F$31</definedName>
    <definedName name="_offsetTabLanguage">'Back stage'!$C$36</definedName>
    <definedName name="_showResults">'Back stage'!$A$43</definedName>
    <definedName name="_tabConversion">'Back stage'!$F$32:$Q$34</definedName>
    <definedName name="_tabInvestments">'Back stage'!$7:$29</definedName>
    <definedName name="_tabLanguage">'Back stage'!$D$36:$E$42</definedName>
    <definedName name="_year">'User interface'!$O$3</definedName>
    <definedName name="_zLanguage">'Back stage'!$B$36</definedName>
    <definedName name="_xlnm.Print_Area" localSheetId="1">'User interface'!$A$1:$O$19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6" i="1" l="1" a="1"/>
  <c r="A46" i="1" s="1"/>
  <c r="F10" i="2"/>
  <c r="G10" i="2"/>
  <c r="H10" i="2"/>
  <c r="I10" i="2"/>
  <c r="J10" i="2"/>
  <c r="K10" i="2"/>
  <c r="L10" i="2"/>
  <c r="M10" i="2"/>
  <c r="N10" i="2"/>
  <c r="O10" i="2"/>
  <c r="F11" i="2"/>
  <c r="G11" i="2"/>
  <c r="H11" i="2"/>
  <c r="I11" i="2"/>
  <c r="J11" i="2"/>
  <c r="K11" i="2"/>
  <c r="L11" i="2"/>
  <c r="M11" i="2"/>
  <c r="N11" i="2"/>
  <c r="O11" i="2"/>
  <c r="F12" i="2"/>
  <c r="G12" i="2"/>
  <c r="H12" i="2"/>
  <c r="I12" i="2"/>
  <c r="J12" i="2"/>
  <c r="K12" i="2"/>
  <c r="L12" i="2"/>
  <c r="M12" i="2"/>
  <c r="N12" i="2"/>
  <c r="O12" i="2"/>
  <c r="F13" i="2"/>
  <c r="G13" i="2"/>
  <c r="H13" i="2"/>
  <c r="I13" i="2"/>
  <c r="J13" i="2"/>
  <c r="K13" i="2"/>
  <c r="L13" i="2"/>
  <c r="M13" i="2"/>
  <c r="N13" i="2"/>
  <c r="O13" i="2"/>
  <c r="F14" i="2"/>
  <c r="G14" i="2"/>
  <c r="H14" i="2"/>
  <c r="I14" i="2"/>
  <c r="J14" i="2"/>
  <c r="K14" i="2"/>
  <c r="L14" i="2"/>
  <c r="M14" i="2"/>
  <c r="N14" i="2"/>
  <c r="O14" i="2"/>
  <c r="F15" i="2"/>
  <c r="G15" i="2"/>
  <c r="H15" i="2"/>
  <c r="I15" i="2"/>
  <c r="J15" i="2"/>
  <c r="K15" i="2"/>
  <c r="L15" i="2"/>
  <c r="M15" i="2"/>
  <c r="N15" i="2"/>
  <c r="O15" i="2"/>
  <c r="B36" i="1"/>
  <c r="A40" i="1" a="1"/>
  <c r="A40" i="1" l="1"/>
  <c r="M3" i="2" s="1"/>
  <c r="E9" i="2"/>
  <c r="E10" i="2"/>
  <c r="E11" i="2"/>
  <c r="E12" i="2"/>
  <c r="E13" i="2"/>
  <c r="E14" i="2"/>
  <c r="E15" i="2"/>
  <c r="E8" i="2"/>
  <c r="D16" i="2"/>
  <c r="E16" i="2" s="1"/>
  <c r="C9" i="2"/>
  <c r="C10" i="2"/>
  <c r="C11" i="2"/>
  <c r="C12" i="2"/>
  <c r="C13" i="2"/>
  <c r="C14" i="2"/>
  <c r="C15" i="2"/>
  <c r="C8" i="2"/>
  <c r="B9" i="2"/>
  <c r="B10" i="2"/>
  <c r="B11" i="2"/>
  <c r="B12" i="2"/>
  <c r="B13" i="2"/>
  <c r="B14" i="2"/>
  <c r="B15" i="2"/>
  <c r="B8" i="2"/>
  <c r="R3" i="1"/>
  <c r="F22" i="2" s="1"/>
  <c r="C36" i="1"/>
  <c r="B37" i="1" s="1"/>
  <c r="I3" i="1"/>
  <c r="N3" i="1"/>
  <c r="O3" i="1"/>
  <c r="P3" i="1"/>
  <c r="Q3" i="1"/>
  <c r="M3" i="1"/>
  <c r="F31" i="1"/>
  <c r="J4" i="1"/>
  <c r="K4" i="1" s="1"/>
  <c r="K3" i="1" s="1"/>
  <c r="G5" i="1" a="1"/>
  <c r="E23" i="2" l="1"/>
  <c r="A43" i="1" a="1"/>
  <c r="A43" i="1" s="1"/>
  <c r="G22" i="2"/>
  <c r="L4" i="1"/>
  <c r="L3" i="1" s="1"/>
  <c r="J3" i="1"/>
  <c r="G5" i="1"/>
  <c r="G7" i="1" a="1"/>
  <c r="G9" i="1" a="1"/>
  <c r="G28" i="1" a="1"/>
  <c r="G20" i="1" a="1"/>
  <c r="G22" i="1" a="1"/>
  <c r="G25" i="1" a="1"/>
  <c r="G27" i="1" a="1"/>
  <c r="G11" i="1" a="1"/>
  <c r="G23" i="1" a="1"/>
  <c r="G24" i="1" a="1"/>
  <c r="G29" i="1" a="1"/>
  <c r="G21" i="1" a="1"/>
  <c r="G26" i="1" a="1"/>
  <c r="G32" i="1" a="1"/>
  <c r="G33" i="1" a="1"/>
  <c r="I5" i="1" a="1"/>
  <c r="J5" i="1" a="1"/>
  <c r="K5" i="1" a="1"/>
  <c r="L5" i="1" a="1"/>
  <c r="G33" i="1" l="1"/>
  <c r="G32" i="1"/>
  <c r="G26" i="1"/>
  <c r="G21" i="1"/>
  <c r="G29" i="1"/>
  <c r="G24" i="1"/>
  <c r="G23" i="1"/>
  <c r="G11" i="1"/>
  <c r="G27" i="1"/>
  <c r="G25" i="1"/>
  <c r="G22" i="1"/>
  <c r="G20" i="1"/>
  <c r="G28" i="1"/>
  <c r="G9" i="1"/>
  <c r="G7" i="1"/>
  <c r="F6" i="2"/>
  <c r="H22" i="2"/>
  <c r="L5" i="1"/>
  <c r="H5" i="1"/>
  <c r="O5" i="1"/>
  <c r="N5" i="1"/>
  <c r="P5" i="1"/>
  <c r="Q5" i="1"/>
  <c r="M5" i="1"/>
  <c r="K5" i="1"/>
  <c r="J5" i="1"/>
  <c r="I5" i="1"/>
  <c r="G12" i="1" a="1"/>
  <c r="G14" i="1" a="1"/>
  <c r="G17" i="1" a="1"/>
  <c r="G19" i="1" a="1"/>
  <c r="G15" i="1" a="1"/>
  <c r="G16" i="1" a="1"/>
  <c r="G13" i="1" a="1"/>
  <c r="G18" i="1" a="1"/>
  <c r="G10" i="1" a="1"/>
  <c r="L7" i="1" a="1"/>
  <c r="L9" i="1" a="1"/>
  <c r="L24" i="1" a="1"/>
  <c r="L29" i="1" a="1"/>
  <c r="L21" i="1" a="1"/>
  <c r="L23" i="1" a="1"/>
  <c r="L28" i="1" a="1"/>
  <c r="L20" i="1" a="1"/>
  <c r="L26" i="1" a="1"/>
  <c r="L25" i="1" a="1"/>
  <c r="L22" i="1" a="1"/>
  <c r="L27" i="1" a="1"/>
  <c r="L11" i="1" a="1"/>
  <c r="L33" i="1" a="1"/>
  <c r="L32" i="1" a="1"/>
  <c r="O9" i="1" a="1"/>
  <c r="O28" i="1" a="1"/>
  <c r="O20" i="1" a="1"/>
  <c r="O25" i="1" a="1"/>
  <c r="O23" i="1" a="1"/>
  <c r="O22" i="1" a="1"/>
  <c r="O27" i="1" a="1"/>
  <c r="O11" i="1" a="1"/>
  <c r="O24" i="1" a="1"/>
  <c r="O29" i="1" a="1"/>
  <c r="O21" i="1" a="1"/>
  <c r="O26" i="1" a="1"/>
  <c r="O32" i="1" a="1"/>
  <c r="O33" i="1" a="1"/>
  <c r="N7" i="1" a="1"/>
  <c r="N9" i="1" a="1"/>
  <c r="N23" i="1" a="1"/>
  <c r="N25" i="1" a="1"/>
  <c r="N28" i="1" a="1"/>
  <c r="N22" i="1" a="1"/>
  <c r="N20" i="1" a="1"/>
  <c r="N27" i="1" a="1"/>
  <c r="N11" i="1" a="1"/>
  <c r="N24" i="1" a="1"/>
  <c r="N26" i="1" a="1"/>
  <c r="N29" i="1" a="1"/>
  <c r="N21" i="1" a="1"/>
  <c r="N33" i="1" a="1"/>
  <c r="N32" i="1" a="1"/>
  <c r="P9" i="1" a="1"/>
  <c r="P25" i="1" a="1"/>
  <c r="P27" i="1" a="1"/>
  <c r="P11" i="1" a="1"/>
  <c r="P20" i="1" a="1"/>
  <c r="P24" i="1" a="1"/>
  <c r="P29" i="1" a="1"/>
  <c r="P21" i="1" a="1"/>
  <c r="P28" i="1" a="1"/>
  <c r="P22" i="1" a="1"/>
  <c r="P26" i="1" a="1"/>
  <c r="P23" i="1" a="1"/>
  <c r="P32" i="1" a="1"/>
  <c r="P33" i="1" a="1"/>
  <c r="M7" i="1" a="1"/>
  <c r="M9" i="1" a="1"/>
  <c r="M26" i="1" a="1"/>
  <c r="M28" i="1" a="1"/>
  <c r="M20" i="1" a="1"/>
  <c r="M29" i="1" a="1"/>
  <c r="M25" i="1" a="1"/>
  <c r="M22" i="1" a="1"/>
  <c r="M27" i="1" a="1"/>
  <c r="M11" i="1" a="1"/>
  <c r="M21" i="1" a="1"/>
  <c r="M23" i="1" a="1"/>
  <c r="M24" i="1" a="1"/>
  <c r="M33" i="1" a="1"/>
  <c r="M32" i="1" a="1"/>
  <c r="I7" i="1" a="1"/>
  <c r="I9" i="1" a="1"/>
  <c r="I22" i="1" a="1"/>
  <c r="I25" i="1" a="1"/>
  <c r="I24" i="1" a="1"/>
  <c r="I29" i="1" a="1"/>
  <c r="I21" i="1" a="1"/>
  <c r="I27" i="1" a="1"/>
  <c r="I26" i="1" a="1"/>
  <c r="I23" i="1" a="1"/>
  <c r="I11" i="1" a="1"/>
  <c r="I28" i="1" a="1"/>
  <c r="I20" i="1" a="1"/>
  <c r="I33" i="1" a="1"/>
  <c r="I32" i="1" a="1"/>
  <c r="G8" i="1" a="1"/>
  <c r="H7" i="1" a="1"/>
  <c r="H9" i="1" a="1"/>
  <c r="H25" i="1" a="1"/>
  <c r="H27" i="1" a="1"/>
  <c r="H11" i="1" a="1"/>
  <c r="H22" i="1" a="1"/>
  <c r="H24" i="1" a="1"/>
  <c r="H28" i="1" a="1"/>
  <c r="H29" i="1" a="1"/>
  <c r="H21" i="1" a="1"/>
  <c r="H20" i="1" a="1"/>
  <c r="H26" i="1" a="1"/>
  <c r="H23" i="1" a="1"/>
  <c r="H33" i="1" a="1"/>
  <c r="H32" i="1" a="1"/>
  <c r="J7" i="1" a="1"/>
  <c r="J9" i="1" a="1"/>
  <c r="J27" i="1" a="1"/>
  <c r="J11" i="1" a="1"/>
  <c r="J29" i="1" a="1"/>
  <c r="J21" i="1" a="1"/>
  <c r="J26" i="1" a="1"/>
  <c r="J23" i="1" a="1"/>
  <c r="J22" i="1" a="1"/>
  <c r="J24" i="1" a="1"/>
  <c r="J28" i="1" a="1"/>
  <c r="J20" i="1" a="1"/>
  <c r="J25" i="1" a="1"/>
  <c r="J33" i="1" a="1"/>
  <c r="J32" i="1" a="1"/>
  <c r="Q9" i="1" a="1"/>
  <c r="Q22" i="1" a="1"/>
  <c r="Q27" i="1" a="1"/>
  <c r="Q24" i="1" a="1"/>
  <c r="Q25" i="1" a="1"/>
  <c r="Q29" i="1" a="1"/>
  <c r="Q21" i="1" a="1"/>
  <c r="Q26" i="1" a="1"/>
  <c r="Q11" i="1" a="1"/>
  <c r="Q23" i="1" a="1"/>
  <c r="Q28" i="1" a="1"/>
  <c r="Q20" i="1" a="1"/>
  <c r="Q33" i="1" a="1"/>
  <c r="Q32" i="1" a="1"/>
  <c r="K7" i="1" a="1"/>
  <c r="K9" i="1" a="1"/>
  <c r="K24" i="1" a="1"/>
  <c r="K21" i="1" a="1"/>
  <c r="K26" i="1" a="1"/>
  <c r="K23" i="1" a="1"/>
  <c r="K28" i="1" a="1"/>
  <c r="K20" i="1" a="1"/>
  <c r="K27" i="1" a="1"/>
  <c r="K25" i="1" a="1"/>
  <c r="K11" i="1" a="1"/>
  <c r="K29" i="1" a="1"/>
  <c r="K22" i="1" a="1"/>
  <c r="K33" i="1" a="1"/>
  <c r="K32" i="1" a="1"/>
  <c r="Q7" i="1" a="1"/>
  <c r="O7" i="1" a="1"/>
  <c r="P7" i="1" a="1"/>
  <c r="K32" i="1" l="1"/>
  <c r="K33" i="1"/>
  <c r="K22" i="1"/>
  <c r="U22" i="1" s="1"/>
  <c r="K29" i="1"/>
  <c r="U29" i="1" s="1"/>
  <c r="K11" i="1"/>
  <c r="U11" i="1" s="1"/>
  <c r="K25" i="1"/>
  <c r="U25" i="1" s="1"/>
  <c r="K27" i="1"/>
  <c r="U27" i="1" s="1"/>
  <c r="K20" i="1"/>
  <c r="U20" i="1" s="1"/>
  <c r="K28" i="1"/>
  <c r="U28" i="1" s="1"/>
  <c r="K23" i="1"/>
  <c r="U23" i="1" s="1"/>
  <c r="K26" i="1"/>
  <c r="U26" i="1" s="1"/>
  <c r="K21" i="1"/>
  <c r="U21" i="1" s="1"/>
  <c r="K24" i="1"/>
  <c r="U24" i="1" s="1"/>
  <c r="K9" i="1"/>
  <c r="U9" i="1" s="1"/>
  <c r="K7" i="1"/>
  <c r="U7" i="1" s="1"/>
  <c r="I9" i="2" s="1"/>
  <c r="Q32" i="1"/>
  <c r="Q33" i="1"/>
  <c r="Q20" i="1"/>
  <c r="AA20" i="1" s="1"/>
  <c r="Q28" i="1"/>
  <c r="AA28" i="1" s="1"/>
  <c r="Q23" i="1"/>
  <c r="AA23" i="1" s="1"/>
  <c r="Q11" i="1"/>
  <c r="AA11" i="1" s="1"/>
  <c r="Q26" i="1"/>
  <c r="AA26" i="1" s="1"/>
  <c r="Q21" i="1"/>
  <c r="AA21" i="1" s="1"/>
  <c r="Q29" i="1"/>
  <c r="AA29" i="1" s="1"/>
  <c r="Q25" i="1"/>
  <c r="AA25" i="1" s="1"/>
  <c r="Q24" i="1"/>
  <c r="AA24" i="1" s="1"/>
  <c r="Q27" i="1"/>
  <c r="AA27" i="1" s="1"/>
  <c r="Q22" i="1"/>
  <c r="AA22" i="1" s="1"/>
  <c r="Q9" i="1"/>
  <c r="AA9" i="1" s="1"/>
  <c r="J32" i="1"/>
  <c r="J33" i="1"/>
  <c r="J25" i="1"/>
  <c r="T25" i="1" s="1"/>
  <c r="J20" i="1"/>
  <c r="T20" i="1" s="1"/>
  <c r="J28" i="1"/>
  <c r="T28" i="1" s="1"/>
  <c r="J24" i="1"/>
  <c r="T24" i="1" s="1"/>
  <c r="J22" i="1"/>
  <c r="T22" i="1" s="1"/>
  <c r="J23" i="1"/>
  <c r="T23" i="1" s="1"/>
  <c r="J26" i="1"/>
  <c r="T26" i="1" s="1"/>
  <c r="J21" i="1"/>
  <c r="T21" i="1" s="1"/>
  <c r="J29" i="1"/>
  <c r="T29" i="1" s="1"/>
  <c r="J11" i="1"/>
  <c r="T11" i="1" s="1"/>
  <c r="J27" i="1"/>
  <c r="T27" i="1" s="1"/>
  <c r="J9" i="1"/>
  <c r="T9" i="1" s="1"/>
  <c r="J7" i="1"/>
  <c r="T7" i="1" s="1"/>
  <c r="H9" i="2" s="1"/>
  <c r="H32" i="1"/>
  <c r="H33" i="1"/>
  <c r="H23" i="1"/>
  <c r="R23" i="1" s="1"/>
  <c r="H26" i="1"/>
  <c r="R26" i="1" s="1"/>
  <c r="H20" i="1"/>
  <c r="H21" i="1"/>
  <c r="H29" i="1"/>
  <c r="R29" i="1" s="1"/>
  <c r="H28" i="1"/>
  <c r="R28" i="1" s="1"/>
  <c r="H24" i="1"/>
  <c r="R24" i="1" s="1"/>
  <c r="H22" i="1"/>
  <c r="R22" i="1" s="1"/>
  <c r="H11" i="1"/>
  <c r="R11" i="1" s="1"/>
  <c r="H27" i="1"/>
  <c r="R27" i="1" s="1"/>
  <c r="H25" i="1"/>
  <c r="R25" i="1" s="1"/>
  <c r="H9" i="1"/>
  <c r="R9" i="1" s="1"/>
  <c r="H7" i="1"/>
  <c r="R7" i="1" s="1"/>
  <c r="F9" i="2" s="1"/>
  <c r="G8" i="1"/>
  <c r="I32" i="1"/>
  <c r="I33" i="1"/>
  <c r="I20" i="1"/>
  <c r="S20" i="1" s="1"/>
  <c r="I28" i="1"/>
  <c r="S28" i="1" s="1"/>
  <c r="I11" i="1"/>
  <c r="S11" i="1" s="1"/>
  <c r="I23" i="1"/>
  <c r="S23" i="1" s="1"/>
  <c r="I26" i="1"/>
  <c r="S26" i="1" s="1"/>
  <c r="I27" i="1"/>
  <c r="S27" i="1" s="1"/>
  <c r="I21" i="1"/>
  <c r="S21" i="1" s="1"/>
  <c r="I29" i="1"/>
  <c r="S29" i="1" s="1"/>
  <c r="I24" i="1"/>
  <c r="S24" i="1" s="1"/>
  <c r="I25" i="1"/>
  <c r="S25" i="1" s="1"/>
  <c r="I22" i="1"/>
  <c r="S22" i="1" s="1"/>
  <c r="I9" i="1"/>
  <c r="S9" i="1" s="1"/>
  <c r="I7" i="1"/>
  <c r="S7" i="1" s="1"/>
  <c r="G9" i="2" s="1"/>
  <c r="M32" i="1"/>
  <c r="M33" i="1"/>
  <c r="M24" i="1"/>
  <c r="W24" i="1" s="1"/>
  <c r="M23" i="1"/>
  <c r="W23" i="1" s="1"/>
  <c r="M21" i="1"/>
  <c r="W21" i="1" s="1"/>
  <c r="M11" i="1"/>
  <c r="W11" i="1" s="1"/>
  <c r="M27" i="1"/>
  <c r="W27" i="1" s="1"/>
  <c r="M22" i="1"/>
  <c r="W22" i="1" s="1"/>
  <c r="M25" i="1"/>
  <c r="W25" i="1" s="1"/>
  <c r="M29" i="1"/>
  <c r="W29" i="1" s="1"/>
  <c r="M20" i="1"/>
  <c r="W20" i="1" s="1"/>
  <c r="M28" i="1"/>
  <c r="W28" i="1" s="1"/>
  <c r="M26" i="1"/>
  <c r="M9" i="1"/>
  <c r="M7" i="1"/>
  <c r="W7" i="1" s="1"/>
  <c r="K9" i="2" s="1"/>
  <c r="P33" i="1"/>
  <c r="P32" i="1"/>
  <c r="P23" i="1"/>
  <c r="Z23" i="1" s="1"/>
  <c r="P26" i="1"/>
  <c r="Z26" i="1" s="1"/>
  <c r="P22" i="1"/>
  <c r="Z22" i="1" s="1"/>
  <c r="P28" i="1"/>
  <c r="Z28" i="1" s="1"/>
  <c r="P21" i="1"/>
  <c r="P29" i="1"/>
  <c r="P24" i="1"/>
  <c r="Z24" i="1" s="1"/>
  <c r="P20" i="1"/>
  <c r="Z20" i="1" s="1"/>
  <c r="P11" i="1"/>
  <c r="Z11" i="1" s="1"/>
  <c r="P27" i="1"/>
  <c r="Z27" i="1" s="1"/>
  <c r="P25" i="1"/>
  <c r="Z25" i="1" s="1"/>
  <c r="P9" i="1"/>
  <c r="Z9" i="1" s="1"/>
  <c r="N32" i="1"/>
  <c r="N33" i="1"/>
  <c r="N21" i="1"/>
  <c r="X21" i="1" s="1"/>
  <c r="N29" i="1"/>
  <c r="X29" i="1" s="1"/>
  <c r="N26" i="1"/>
  <c r="X26" i="1" s="1"/>
  <c r="N24" i="1"/>
  <c r="X24" i="1" s="1"/>
  <c r="N11" i="1"/>
  <c r="X11" i="1" s="1"/>
  <c r="N27" i="1"/>
  <c r="X27" i="1" s="1"/>
  <c r="N20" i="1"/>
  <c r="N22" i="1"/>
  <c r="X22" i="1" s="1"/>
  <c r="N28" i="1"/>
  <c r="X28" i="1" s="1"/>
  <c r="N25" i="1"/>
  <c r="X25" i="1" s="1"/>
  <c r="N23" i="1"/>
  <c r="X23" i="1" s="1"/>
  <c r="N9" i="1"/>
  <c r="X9" i="1" s="1"/>
  <c r="N7" i="1"/>
  <c r="X7" i="1" s="1"/>
  <c r="L9" i="2" s="1"/>
  <c r="O33" i="1"/>
  <c r="O32" i="1"/>
  <c r="O26" i="1"/>
  <c r="Y26" i="1" s="1"/>
  <c r="O21" i="1"/>
  <c r="Y21" i="1" s="1"/>
  <c r="O29" i="1"/>
  <c r="Y29" i="1" s="1"/>
  <c r="O24" i="1"/>
  <c r="Y24" i="1" s="1"/>
  <c r="O11" i="1"/>
  <c r="Y11" i="1" s="1"/>
  <c r="O27" i="1"/>
  <c r="Y27" i="1" s="1"/>
  <c r="O22" i="1"/>
  <c r="Y22" i="1" s="1"/>
  <c r="O23" i="1"/>
  <c r="O25" i="1"/>
  <c r="Y25" i="1" s="1"/>
  <c r="O20" i="1"/>
  <c r="Y20" i="1" s="1"/>
  <c r="O28" i="1"/>
  <c r="Y28" i="1" s="1"/>
  <c r="O9" i="1"/>
  <c r="Y9" i="1" s="1"/>
  <c r="L32" i="1"/>
  <c r="L33" i="1"/>
  <c r="L11" i="1"/>
  <c r="V11" i="1" s="1"/>
  <c r="L27" i="1"/>
  <c r="V27" i="1" s="1"/>
  <c r="L22" i="1"/>
  <c r="V22" i="1" s="1"/>
  <c r="L25" i="1"/>
  <c r="V25" i="1" s="1"/>
  <c r="L26" i="1"/>
  <c r="V26" i="1" s="1"/>
  <c r="L20" i="1"/>
  <c r="V20" i="1" s="1"/>
  <c r="L28" i="1"/>
  <c r="V28" i="1" s="1"/>
  <c r="L23" i="1"/>
  <c r="V23" i="1" s="1"/>
  <c r="L21" i="1"/>
  <c r="V21" i="1" s="1"/>
  <c r="L29" i="1"/>
  <c r="V29" i="1" s="1"/>
  <c r="L24" i="1"/>
  <c r="V24" i="1" s="1"/>
  <c r="L9" i="1"/>
  <c r="V9" i="1" s="1"/>
  <c r="L7" i="1"/>
  <c r="V7" i="1" s="1"/>
  <c r="J9" i="2" s="1"/>
  <c r="G10" i="1"/>
  <c r="G18" i="1"/>
  <c r="G13" i="1"/>
  <c r="G16" i="1"/>
  <c r="G15" i="1"/>
  <c r="G19" i="1"/>
  <c r="G17" i="1"/>
  <c r="G14" i="1"/>
  <c r="G12" i="1"/>
  <c r="R20" i="1"/>
  <c r="X20" i="1"/>
  <c r="Y23" i="1"/>
  <c r="W26" i="1"/>
  <c r="Z29" i="1"/>
  <c r="R21" i="1"/>
  <c r="Z21" i="1"/>
  <c r="P7" i="1"/>
  <c r="Z7" i="1" s="1"/>
  <c r="N9" i="2" s="1"/>
  <c r="O7" i="1"/>
  <c r="Y7" i="1" s="1"/>
  <c r="M9" i="2" s="1"/>
  <c r="Q7" i="1"/>
  <c r="AA7" i="1" s="1"/>
  <c r="O9" i="2" s="1"/>
  <c r="W9" i="1"/>
  <c r="I22" i="2"/>
  <c r="K8" i="1" a="1"/>
  <c r="Q14" i="1" a="1"/>
  <c r="Q16" i="1" a="1"/>
  <c r="Q19" i="1" a="1"/>
  <c r="Q13" i="1" a="1"/>
  <c r="Q18" i="1" a="1"/>
  <c r="Q10" i="1" a="1"/>
  <c r="Q17" i="1" a="1"/>
  <c r="Q15" i="1" a="1"/>
  <c r="Q12" i="1" a="1"/>
  <c r="O12" i="1" a="1"/>
  <c r="O14" i="1" a="1"/>
  <c r="O15" i="1" a="1"/>
  <c r="O17" i="1" a="1"/>
  <c r="O19" i="1" a="1"/>
  <c r="O16" i="1" a="1"/>
  <c r="O13" i="1" a="1"/>
  <c r="O18" i="1" a="1"/>
  <c r="O10" i="1" a="1"/>
  <c r="N15" i="1" a="1"/>
  <c r="N17" i="1" a="1"/>
  <c r="N14" i="1" a="1"/>
  <c r="N10" i="1" a="1"/>
  <c r="N12" i="1" a="1"/>
  <c r="N19" i="1" a="1"/>
  <c r="N16" i="1" a="1"/>
  <c r="N18" i="1" a="1"/>
  <c r="N13" i="1" a="1"/>
  <c r="P17" i="1" a="1"/>
  <c r="P12" i="1" a="1"/>
  <c r="P19" i="1" a="1"/>
  <c r="P16" i="1" a="1"/>
  <c r="P13" i="1" a="1"/>
  <c r="P14" i="1" a="1"/>
  <c r="P18" i="1" a="1"/>
  <c r="P10" i="1" a="1"/>
  <c r="P15" i="1" a="1"/>
  <c r="M8" i="1" a="1"/>
  <c r="P8" i="1" a="1"/>
  <c r="J8" i="1" a="1"/>
  <c r="H17" i="1" a="1"/>
  <c r="H19" i="1" a="1"/>
  <c r="H12" i="1" a="1"/>
  <c r="H16" i="1" a="1"/>
  <c r="H14" i="1" a="1"/>
  <c r="H13" i="1" a="1"/>
  <c r="H18" i="1" a="1"/>
  <c r="H10" i="1" a="1"/>
  <c r="H15" i="1" a="1"/>
  <c r="I14" i="1" a="1"/>
  <c r="I16" i="1" a="1"/>
  <c r="I13" i="1" a="1"/>
  <c r="I18" i="1" a="1"/>
  <c r="I10" i="1" a="1"/>
  <c r="I17" i="1" a="1"/>
  <c r="I15" i="1" a="1"/>
  <c r="I19" i="1" a="1"/>
  <c r="I12" i="1" a="1"/>
  <c r="N8" i="1" a="1"/>
  <c r="O8" i="1" a="1"/>
  <c r="H8" i="1" a="1"/>
  <c r="I8" i="1" a="1"/>
  <c r="M18" i="1" a="1"/>
  <c r="M10" i="1" a="1"/>
  <c r="M12" i="1" a="1"/>
  <c r="M15" i="1" a="1"/>
  <c r="M17" i="1" a="1"/>
  <c r="M14" i="1" a="1"/>
  <c r="M19" i="1" a="1"/>
  <c r="M13" i="1" a="1"/>
  <c r="M16" i="1" a="1"/>
  <c r="J19" i="1" a="1"/>
  <c r="J14" i="1" a="1"/>
  <c r="J16" i="1" a="1"/>
  <c r="J13" i="1" a="1"/>
  <c r="J18" i="1" a="1"/>
  <c r="J10" i="1" a="1"/>
  <c r="J15" i="1" a="1"/>
  <c r="J12" i="1" a="1"/>
  <c r="J17" i="1" a="1"/>
  <c r="Q8" i="1" a="1"/>
  <c r="K16" i="1" a="1"/>
  <c r="K18" i="1" a="1"/>
  <c r="K10" i="1" a="1"/>
  <c r="K15" i="1" a="1"/>
  <c r="K19" i="1" a="1"/>
  <c r="K12" i="1" a="1"/>
  <c r="K17" i="1" a="1"/>
  <c r="K13" i="1" a="1"/>
  <c r="K14" i="1" a="1"/>
  <c r="L8" i="1" a="1"/>
  <c r="L16" i="1" a="1"/>
  <c r="L13" i="1" a="1"/>
  <c r="L10" i="1" a="1"/>
  <c r="L15" i="1" a="1"/>
  <c r="L12" i="1" a="1"/>
  <c r="L17" i="1" a="1"/>
  <c r="L18" i="1" a="1"/>
  <c r="L14" i="1" a="1"/>
  <c r="L19" i="1" a="1"/>
  <c r="H8" i="2" l="1"/>
  <c r="H23" i="2" s="1"/>
  <c r="H18" i="2" s="1"/>
  <c r="L19" i="1"/>
  <c r="V19" i="1" s="1"/>
  <c r="L14" i="1"/>
  <c r="V14" i="1" s="1"/>
  <c r="L18" i="1"/>
  <c r="V18" i="1" s="1"/>
  <c r="L17" i="1"/>
  <c r="V17" i="1" s="1"/>
  <c r="L12" i="1"/>
  <c r="V12" i="1" s="1"/>
  <c r="L15" i="1"/>
  <c r="V15" i="1" s="1"/>
  <c r="L10" i="1"/>
  <c r="V10" i="1" s="1"/>
  <c r="L13" i="1"/>
  <c r="V13" i="1" s="1"/>
  <c r="L16" i="1"/>
  <c r="V16" i="1" s="1"/>
  <c r="L8" i="1"/>
  <c r="V8" i="1" s="1"/>
  <c r="K14" i="1"/>
  <c r="U14" i="1" s="1"/>
  <c r="K13" i="1"/>
  <c r="U13" i="1" s="1"/>
  <c r="K17" i="1"/>
  <c r="U17" i="1" s="1"/>
  <c r="K12" i="1"/>
  <c r="U12" i="1" s="1"/>
  <c r="K19" i="1"/>
  <c r="U19" i="1" s="1"/>
  <c r="K15" i="1"/>
  <c r="U15" i="1" s="1"/>
  <c r="K10" i="1"/>
  <c r="U10" i="1" s="1"/>
  <c r="K18" i="1"/>
  <c r="U18" i="1" s="1"/>
  <c r="K16" i="1"/>
  <c r="U16" i="1" s="1"/>
  <c r="Q8" i="1"/>
  <c r="J17" i="1"/>
  <c r="T17" i="1" s="1"/>
  <c r="J12" i="1"/>
  <c r="T12" i="1" s="1"/>
  <c r="J15" i="1"/>
  <c r="T15" i="1" s="1"/>
  <c r="J10" i="1"/>
  <c r="T10" i="1" s="1"/>
  <c r="J18" i="1"/>
  <c r="T18" i="1" s="1"/>
  <c r="J13" i="1"/>
  <c r="T13" i="1" s="1"/>
  <c r="J16" i="1"/>
  <c r="T16" i="1" s="1"/>
  <c r="J14" i="1"/>
  <c r="T14" i="1" s="1"/>
  <c r="J19" i="1"/>
  <c r="T19" i="1" s="1"/>
  <c r="M16" i="1"/>
  <c r="W16" i="1" s="1"/>
  <c r="M13" i="1"/>
  <c r="W13" i="1" s="1"/>
  <c r="M19" i="1"/>
  <c r="W19" i="1" s="1"/>
  <c r="M14" i="1"/>
  <c r="W14" i="1" s="1"/>
  <c r="M17" i="1"/>
  <c r="W17" i="1" s="1"/>
  <c r="M15" i="1"/>
  <c r="W15" i="1" s="1"/>
  <c r="M12" i="1"/>
  <c r="W12" i="1" s="1"/>
  <c r="M10" i="1"/>
  <c r="W10" i="1" s="1"/>
  <c r="M18" i="1"/>
  <c r="W18" i="1" s="1"/>
  <c r="I8" i="1"/>
  <c r="S8" i="1" s="1"/>
  <c r="H8" i="1"/>
  <c r="R8" i="1" s="1"/>
  <c r="O8" i="1"/>
  <c r="Y8" i="1" s="1"/>
  <c r="N8" i="1"/>
  <c r="X8" i="1" s="1"/>
  <c r="I12" i="1"/>
  <c r="S12" i="1" s="1"/>
  <c r="I19" i="1"/>
  <c r="S19" i="1" s="1"/>
  <c r="I15" i="1"/>
  <c r="S15" i="1" s="1"/>
  <c r="I17" i="1"/>
  <c r="S17" i="1" s="1"/>
  <c r="I10" i="1"/>
  <c r="S10" i="1" s="1"/>
  <c r="I18" i="1"/>
  <c r="S18" i="1" s="1"/>
  <c r="I13" i="1"/>
  <c r="S13" i="1" s="1"/>
  <c r="I16" i="1"/>
  <c r="S16" i="1" s="1"/>
  <c r="I14" i="1"/>
  <c r="S14" i="1" s="1"/>
  <c r="H15" i="1"/>
  <c r="R15" i="1" s="1"/>
  <c r="H10" i="1"/>
  <c r="R10" i="1" s="1"/>
  <c r="H18" i="1"/>
  <c r="R18" i="1" s="1"/>
  <c r="H13" i="1"/>
  <c r="R13" i="1" s="1"/>
  <c r="H14" i="1"/>
  <c r="R14" i="1" s="1"/>
  <c r="H16" i="1"/>
  <c r="R16" i="1" s="1"/>
  <c r="H12" i="1"/>
  <c r="R12" i="1" s="1"/>
  <c r="H19" i="1"/>
  <c r="R19" i="1" s="1"/>
  <c r="H17" i="1"/>
  <c r="R17" i="1" s="1"/>
  <c r="J8" i="1"/>
  <c r="T8" i="1" s="1"/>
  <c r="P8" i="1"/>
  <c r="Z8" i="1" s="1"/>
  <c r="M8" i="1"/>
  <c r="W8" i="1" s="1"/>
  <c r="P15" i="1"/>
  <c r="Z15" i="1" s="1"/>
  <c r="P10" i="1"/>
  <c r="Z10" i="1" s="1"/>
  <c r="P18" i="1"/>
  <c r="Z18" i="1" s="1"/>
  <c r="P14" i="1"/>
  <c r="Z14" i="1" s="1"/>
  <c r="P13" i="1"/>
  <c r="Z13" i="1" s="1"/>
  <c r="P16" i="1"/>
  <c r="Z16" i="1" s="1"/>
  <c r="P19" i="1"/>
  <c r="Z19" i="1" s="1"/>
  <c r="P12" i="1"/>
  <c r="Z12" i="1" s="1"/>
  <c r="P17" i="1"/>
  <c r="Z17" i="1" s="1"/>
  <c r="N13" i="1"/>
  <c r="X13" i="1" s="1"/>
  <c r="N18" i="1"/>
  <c r="X18" i="1" s="1"/>
  <c r="N16" i="1"/>
  <c r="X16" i="1" s="1"/>
  <c r="N19" i="1"/>
  <c r="X19" i="1" s="1"/>
  <c r="N12" i="1"/>
  <c r="X12" i="1" s="1"/>
  <c r="N10" i="1"/>
  <c r="X10" i="1" s="1"/>
  <c r="N14" i="1"/>
  <c r="X14" i="1" s="1"/>
  <c r="N17" i="1"/>
  <c r="X17" i="1" s="1"/>
  <c r="N15" i="1"/>
  <c r="X15" i="1" s="1"/>
  <c r="O10" i="1"/>
  <c r="Y10" i="1" s="1"/>
  <c r="O18" i="1"/>
  <c r="Y18" i="1" s="1"/>
  <c r="O13" i="1"/>
  <c r="Y13" i="1" s="1"/>
  <c r="O16" i="1"/>
  <c r="Y16" i="1" s="1"/>
  <c r="O19" i="1"/>
  <c r="Y19" i="1" s="1"/>
  <c r="O17" i="1"/>
  <c r="Y17" i="1" s="1"/>
  <c r="O15" i="1"/>
  <c r="Y15" i="1" s="1"/>
  <c r="O14" i="1"/>
  <c r="Y14" i="1" s="1"/>
  <c r="O12" i="1"/>
  <c r="Y12" i="1" s="1"/>
  <c r="Q12" i="1"/>
  <c r="AA12" i="1" s="1"/>
  <c r="Q15" i="1"/>
  <c r="AA15" i="1" s="1"/>
  <c r="Q17" i="1"/>
  <c r="AA17" i="1" s="1"/>
  <c r="Q10" i="1"/>
  <c r="Q18" i="1"/>
  <c r="AA18" i="1" s="1"/>
  <c r="Q13" i="1"/>
  <c r="AA13" i="1" s="1"/>
  <c r="Q19" i="1"/>
  <c r="AA19" i="1" s="1"/>
  <c r="Q16" i="1"/>
  <c r="AA16" i="1" s="1"/>
  <c r="Q14" i="1"/>
  <c r="AA14" i="1" s="1"/>
  <c r="K8" i="1"/>
  <c r="U8" i="1" s="1"/>
  <c r="G8" i="2"/>
  <c r="G23" i="2" s="1"/>
  <c r="G18" i="2" s="1"/>
  <c r="F8" i="2"/>
  <c r="F23" i="2" s="1"/>
  <c r="F18" i="2" s="1"/>
  <c r="I8" i="2"/>
  <c r="I23" i="2" s="1"/>
  <c r="I18" i="2" s="1"/>
  <c r="J8" i="2"/>
  <c r="J23" i="2" s="1"/>
  <c r="J18" i="2" s="1"/>
  <c r="J22" i="2"/>
  <c r="AA10" i="1" l="1"/>
  <c r="AA8" i="1"/>
  <c r="K22" i="2"/>
  <c r="K8" i="2" s="1"/>
  <c r="K23" i="2" s="1"/>
  <c r="K18" i="2" s="1"/>
  <c r="L22" i="2" l="1"/>
  <c r="L8" i="2" s="1"/>
  <c r="L23" i="2" s="1"/>
  <c r="L18" i="2" s="1"/>
  <c r="M22" i="2" l="1"/>
  <c r="M8" i="2" s="1"/>
  <c r="M23" i="2" s="1"/>
  <c r="M18" i="2" s="1"/>
  <c r="N22" i="2" l="1"/>
  <c r="N8" i="2" s="1"/>
  <c r="N23" i="2" s="1"/>
  <c r="N18" i="2" s="1"/>
  <c r="O22" i="2" l="1"/>
  <c r="O8" i="2" s="1"/>
  <c r="O23" i="2" s="1"/>
  <c r="O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<sst xmlns="http://schemas.openxmlformats.org/spreadsheetml/2006/main" count="144" uniqueCount="90">
  <si>
    <t>equities</t>
  </si>
  <si>
    <t>S&amp;P TSX</t>
  </si>
  <si>
    <t>S&amp;P 500</t>
  </si>
  <si>
    <t>MSCI</t>
  </si>
  <si>
    <t>Canada</t>
  </si>
  <si>
    <t>U.S.</t>
  </si>
  <si>
    <t>World</t>
  </si>
  <si>
    <t>World, excluding U.S.</t>
  </si>
  <si>
    <t>World, excluding Canada</t>
  </si>
  <si>
    <t>EAFE - Europe, Australasia, and the Middle East</t>
  </si>
  <si>
    <t>World small cap</t>
  </si>
  <si>
    <t>Emerging markets</t>
  </si>
  <si>
    <t>Universe</t>
  </si>
  <si>
    <t>bonds</t>
  </si>
  <si>
    <t>Long term</t>
  </si>
  <si>
    <t>Mid term</t>
  </si>
  <si>
    <t>T-Bills 365 days</t>
  </si>
  <si>
    <t>cash</t>
  </si>
  <si>
    <t>T-Bills 182 days</t>
  </si>
  <si>
    <t>T-Bills 91 days</t>
  </si>
  <si>
    <t>T-Bills 60 days</t>
  </si>
  <si>
    <t>T-Bills 30 days</t>
  </si>
  <si>
    <t>Europe</t>
  </si>
  <si>
    <t>Pacific</t>
  </si>
  <si>
    <t>BRIC - Brazil, Russia, India, China</t>
  </si>
  <si>
    <t>Real return</t>
  </si>
  <si>
    <t>Investments available</t>
  </si>
  <si>
    <t>Name</t>
  </si>
  <si>
    <t>Category</t>
  </si>
  <si>
    <t>Index source</t>
  </si>
  <si>
    <t>$CAN/$US - bank of Canada</t>
  </si>
  <si>
    <t>$CAN/$US - MSCI</t>
  </si>
  <si>
    <t>Short term</t>
  </si>
  <si>
    <t>Weight</t>
  </si>
  <si>
    <t>Periods ending</t>
  </si>
  <si>
    <t>Year</t>
  </si>
  <si>
    <t>Month</t>
  </si>
  <si>
    <t>Index</t>
  </si>
  <si>
    <t>Currency</t>
  </si>
  <si>
    <t>US</t>
  </si>
  <si>
    <t>local</t>
  </si>
  <si>
    <t>1-month</t>
  </si>
  <si>
    <t>3-months</t>
  </si>
  <si>
    <t>6-months</t>
  </si>
  <si>
    <t>9-months</t>
  </si>
  <si>
    <t>1-year</t>
  </si>
  <si>
    <t>Conversion</t>
  </si>
  <si>
    <t>No conversion</t>
  </si>
  <si>
    <t>1-mth</t>
  </si>
  <si>
    <t>3-mth</t>
  </si>
  <si>
    <t>6-mth</t>
  </si>
  <si>
    <t>9-mth</t>
  </si>
  <si>
    <t>1-yr</t>
  </si>
  <si>
    <t>2-yr</t>
  </si>
  <si>
    <t>3-yr</t>
  </si>
  <si>
    <t>4-yr</t>
  </si>
  <si>
    <t>5-yr</t>
  </si>
  <si>
    <t>YTD</t>
  </si>
  <si>
    <t>2-years</t>
  </si>
  <si>
    <t>3-years</t>
  </si>
  <si>
    <t>4-years</t>
  </si>
  <si>
    <t>5-years</t>
  </si>
  <si>
    <t>Language</t>
  </si>
  <si>
    <t>Français</t>
  </si>
  <si>
    <t>English</t>
  </si>
  <si>
    <t>Long date format</t>
  </si>
  <si>
    <t>mmmm d, yyyy</t>
  </si>
  <si>
    <t>j mmmm aaaa</t>
  </si>
  <si>
    <t>Date formatting language</t>
  </si>
  <si>
    <t>Benchmark weights</t>
  </si>
  <si>
    <t>Asset class name</t>
  </si>
  <si>
    <r>
      <t xml:space="preserve">World </t>
    </r>
    <r>
      <rPr>
        <sz val="11"/>
        <color rgb="FFFF0000"/>
        <rFont val="Calibri Light"/>
        <family val="2"/>
        <scheme val="major"/>
      </rPr>
      <t>(currency hedged)</t>
    </r>
  </si>
  <si>
    <r>
      <t xml:space="preserve">U.S. </t>
    </r>
    <r>
      <rPr>
        <sz val="11"/>
        <color rgb="FFFF0000"/>
        <rFont val="Calibri Light"/>
        <family val="2"/>
        <scheme val="major"/>
      </rPr>
      <t>(currency hedged)</t>
    </r>
  </si>
  <si>
    <t>Benchmark portfolio performances - User guide</t>
  </si>
  <si>
    <r>
      <t xml:space="preserve">Select the appropriate </t>
    </r>
    <r>
      <rPr>
        <b/>
        <sz val="14"/>
        <color theme="1"/>
        <rFont val="Calibri Light"/>
        <family val="2"/>
        <scheme val="major"/>
      </rPr>
      <t>language</t>
    </r>
    <r>
      <rPr>
        <sz val="14"/>
        <color theme="1"/>
        <rFont val="Calibri Light"/>
        <family val="2"/>
        <scheme val="major"/>
      </rPr>
      <t xml:space="preserve"> </t>
    </r>
    <r>
      <rPr>
        <sz val="14"/>
        <color rgb="FFFF0000"/>
        <rFont val="Calibri Light"/>
        <family val="2"/>
        <scheme val="major"/>
      </rPr>
      <t>(Cell B21)</t>
    </r>
    <r>
      <rPr>
        <sz val="14"/>
        <color theme="1"/>
        <rFont val="Calibri Light"/>
        <family val="2"/>
        <scheme val="major"/>
      </rPr>
      <t xml:space="preserve"> for date formatting.</t>
    </r>
  </si>
  <si>
    <r>
      <t xml:space="preserve">All your inputs are entered in the </t>
    </r>
    <r>
      <rPr>
        <b/>
        <sz val="14"/>
        <color rgb="FFFFFF00"/>
        <rFont val="Calibri Light"/>
        <family val="2"/>
        <scheme val="major"/>
      </rPr>
      <t>yellow cells</t>
    </r>
    <r>
      <rPr>
        <sz val="14"/>
        <color theme="0"/>
        <rFont val="Calibri Light"/>
        <family val="2"/>
        <scheme val="major"/>
      </rPr>
      <t xml:space="preserve"> of the '</t>
    </r>
    <r>
      <rPr>
        <b/>
        <sz val="14"/>
        <color theme="0"/>
        <rFont val="Calibri Light"/>
        <family val="2"/>
        <scheme val="major"/>
      </rPr>
      <t>User interface</t>
    </r>
    <r>
      <rPr>
        <sz val="14"/>
        <color theme="0"/>
        <rFont val="Calibri Light"/>
        <family val="2"/>
        <scheme val="major"/>
      </rPr>
      <t>' worksheet.</t>
    </r>
  </si>
  <si>
    <t>Benchmark portfolio performances ($CAN)</t>
  </si>
  <si>
    <t>annualized for period over 1-year</t>
  </si>
  <si>
    <t>FTSE Canada</t>
  </si>
  <si>
    <t>Currency conversion indices</t>
  </si>
  <si>
    <t>Benchmark performances</t>
  </si>
  <si>
    <t>Benchmark portfolio performances - Back stage calculations</t>
  </si>
  <si>
    <t>Maximum date</t>
  </si>
  <si>
    <r>
      <t xml:space="preserve">Enter the </t>
    </r>
    <r>
      <rPr>
        <b/>
        <sz val="14"/>
        <color theme="1"/>
        <rFont val="Calibri Light"/>
        <family val="2"/>
        <scheme val="major"/>
      </rPr>
      <t>Year</t>
    </r>
    <r>
      <rPr>
        <sz val="14"/>
        <color theme="1"/>
        <rFont val="Calibri Light"/>
        <family val="2"/>
        <scheme val="major"/>
      </rPr>
      <t xml:space="preserve"> and </t>
    </r>
    <r>
      <rPr>
        <b/>
        <sz val="14"/>
        <color theme="1"/>
        <rFont val="Calibri Light"/>
        <family val="2"/>
        <scheme val="major"/>
      </rPr>
      <t xml:space="preserve">Month </t>
    </r>
    <r>
      <rPr>
        <sz val="14"/>
        <color rgb="FFFF0000"/>
        <rFont val="Calibri Light"/>
        <family val="2"/>
        <scheme val="major"/>
      </rPr>
      <t>(Cells O3 and O4)</t>
    </r>
    <r>
      <rPr>
        <sz val="14"/>
        <color theme="1"/>
        <rFont val="Calibri Light"/>
        <family val="2"/>
        <scheme val="major"/>
      </rPr>
      <t xml:space="preserve"> at which prior performances must be calculated.  For example, if you set Year at 2021 and Month at 12, then all performances will be calculated for </t>
    </r>
    <r>
      <rPr>
        <b/>
        <sz val="14"/>
        <color theme="1"/>
        <rFont val="Calibri Light"/>
        <family val="2"/>
        <scheme val="major"/>
      </rPr>
      <t>periods ending</t>
    </r>
    <r>
      <rPr>
        <sz val="14"/>
        <color theme="1"/>
        <rFont val="Calibri Light"/>
        <family val="2"/>
        <scheme val="major"/>
      </rPr>
      <t xml:space="preserve"> on December 31, 2021.</t>
    </r>
  </si>
  <si>
    <r>
      <t xml:space="preserve">Select the </t>
    </r>
    <r>
      <rPr>
        <b/>
        <sz val="14"/>
        <color theme="1"/>
        <rFont val="Calibri Light"/>
        <family val="2"/>
        <scheme val="major"/>
      </rPr>
      <t>asset class name</t>
    </r>
    <r>
      <rPr>
        <sz val="14"/>
        <color theme="1"/>
        <rFont val="Calibri Light"/>
        <family val="2"/>
        <scheme val="major"/>
      </rPr>
      <t xml:space="preserve"> from the dropdown list </t>
    </r>
    <r>
      <rPr>
        <sz val="14"/>
        <color rgb="FFFF0000"/>
        <rFont val="Calibri Light"/>
        <family val="2"/>
        <scheme val="major"/>
      </rPr>
      <t>(Cells A8 to A15)</t>
    </r>
    <r>
      <rPr>
        <sz val="14"/>
        <color theme="1"/>
        <rFont val="Calibri Light"/>
        <family val="2"/>
        <scheme val="major"/>
      </rPr>
      <t xml:space="preserve"> and enter their </t>
    </r>
    <r>
      <rPr>
        <b/>
        <sz val="14"/>
        <color theme="1"/>
        <rFont val="Calibri Light"/>
        <family val="2"/>
        <scheme val="major"/>
      </rPr>
      <t>respective weights</t>
    </r>
    <r>
      <rPr>
        <sz val="14"/>
        <color theme="1"/>
        <rFont val="Calibri Light"/>
        <family val="2"/>
        <scheme val="major"/>
      </rPr>
      <t xml:space="preserve"> in the benchmark portfolio </t>
    </r>
    <r>
      <rPr>
        <sz val="14"/>
        <color rgb="FFFF0000"/>
        <rFont val="Calibri Light"/>
        <family val="2"/>
        <scheme val="major"/>
      </rPr>
      <t>(Cells D8 to D15)</t>
    </r>
    <r>
      <rPr>
        <sz val="14"/>
        <color theme="1"/>
        <rFont val="Calibri Light"/>
        <family val="2"/>
        <scheme val="major"/>
      </rPr>
      <t xml:space="preserve">.
</t>
    </r>
    <r>
      <rPr>
        <sz val="14"/>
        <color rgb="FFFF0000"/>
        <rFont val="Calibri Light"/>
        <family val="2"/>
        <scheme val="major"/>
      </rPr>
      <t>Note: Each weight must be greater than 0% and the total weights must add up to 100%.</t>
    </r>
  </si>
  <si>
    <t>Show results</t>
  </si>
  <si>
    <t>Validation</t>
  </si>
  <si>
    <t>Housekeeping tasks</t>
  </si>
  <si>
    <t>Vlookup column</t>
  </si>
  <si>
    <t>Data files last update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</si>
</sst>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yyyy/mmmm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</font>
    <font>
      <sz val="6"/>
      <color rgb="FFFF0000"/>
      <name val="Calibri Light"/>
      <family val="2"/>
    </font>
    <font>
      <b/>
      <sz val="11"/>
      <color rgb="FFFF0000"/>
      <name val="Calibri Light"/>
      <family val="2"/>
    </font>
    <font>
      <b/>
      <sz val="11"/>
      <color rgb="FFFF000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rgb="FF0070C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b/>
      <sz val="14"/>
      <color rgb="FFFFFF00"/>
      <name val="Calibri Light"/>
      <family val="2"/>
      <scheme val="major"/>
    </font>
    <font>
      <sz val="14"/>
      <color rgb="FFFF0000"/>
      <name val="Calibri Light"/>
      <family val="2"/>
      <scheme val="major"/>
    </font>
    <font>
      <b/>
      <sz val="14"/>
      <color theme="0" tint="-4.9989318521683403E-2"/>
      <name val="Calibri Light"/>
      <family val="2"/>
    </font>
    <font>
      <b/>
      <sz val="11"/>
      <color theme="9" tint="0.79998168889431442"/>
      <name val="Calibri Light"/>
      <family val="2"/>
    </font>
    <font>
      <b/>
      <sz val="24"/>
      <color theme="9" tint="0.79998168889431442"/>
      <name val="Calibri Light"/>
      <family val="2"/>
    </font>
    <font>
      <b/>
      <sz val="24"/>
      <color theme="9" tint="0.79998168889431442"/>
      <name val="Calibri Light"/>
      <family val="2"/>
      <scheme val="major"/>
    </font>
    <font>
      <b/>
      <sz val="14"/>
      <color theme="9" tint="0.79998168889431442"/>
      <name val="Calibri Light"/>
      <family val="2"/>
    </font>
    <font>
      <b/>
      <sz val="5"/>
      <color theme="9" tint="0.79998168889431442"/>
      <name val="Calibri Light"/>
      <family val="2"/>
    </font>
    <font>
      <sz val="5"/>
      <color theme="1"/>
      <name val="Calibri Light"/>
      <family val="2"/>
    </font>
    <font>
      <sz val="11"/>
      <color theme="9" tint="0.79998168889431442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5">
    <xf numFmtId="0" fontId="0" fillId="0" borderId="0" xfId="0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4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2" borderId="0" xfId="0" applyNumberFormat="1" applyFont="1" applyFill="1"/>
    <xf numFmtId="14" fontId="5" fillId="0" borderId="0" xfId="0" applyNumberFormat="1" applyFont="1" applyFill="1"/>
    <xf numFmtId="14" fontId="5" fillId="0" borderId="0" xfId="0" applyNumberFormat="1" applyFont="1"/>
    <xf numFmtId="14" fontId="4" fillId="0" borderId="0" xfId="0" applyNumberFormat="1" applyFont="1" applyAlignment="1">
      <alignment horizontal="right"/>
    </xf>
    <xf numFmtId="10" fontId="5" fillId="0" borderId="0" xfId="1" applyNumberFormat="1" applyFont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shrinkToFit="1"/>
    </xf>
    <xf numFmtId="0" fontId="12" fillId="6" borderId="0" xfId="0" applyFont="1" applyFill="1" applyAlignment="1">
      <alignment vertical="top"/>
    </xf>
    <xf numFmtId="0" fontId="13" fillId="6" borderId="0" xfId="0" applyFont="1" applyFill="1" applyAlignment="1">
      <alignment vertical="top"/>
    </xf>
    <xf numFmtId="0" fontId="1" fillId="2" borderId="0" xfId="0" applyFont="1" applyFill="1" applyAlignment="1" applyProtection="1">
      <alignment shrinkToFit="1"/>
      <protection locked="0"/>
    </xf>
    <xf numFmtId="10" fontId="1" fillId="2" borderId="0" xfId="1" applyNumberFormat="1" applyFont="1" applyFill="1" applyAlignment="1" applyProtection="1">
      <alignment shrinkToFit="1"/>
      <protection locked="0"/>
    </xf>
    <xf numFmtId="0" fontId="5" fillId="2" borderId="0" xfId="0" applyFont="1" applyFill="1" applyAlignment="1" applyProtection="1">
      <alignment horizontal="center"/>
      <protection locked="0"/>
    </xf>
    <xf numFmtId="0" fontId="1" fillId="2" borderId="0" xfId="0" applyFont="1" applyFill="1" applyProtection="1">
      <protection locked="0"/>
    </xf>
    <xf numFmtId="0" fontId="2" fillId="4" borderId="0" xfId="0" applyFont="1" applyFill="1" applyAlignment="1">
      <alignment shrinkToFit="1"/>
    </xf>
    <xf numFmtId="9" fontId="2" fillId="4" borderId="0" xfId="1" applyFont="1" applyFill="1" applyAlignment="1">
      <alignment horizontal="right" shrinkToFit="1"/>
    </xf>
    <xf numFmtId="0" fontId="2" fillId="4" borderId="0" xfId="0" applyFont="1" applyFill="1" applyAlignment="1">
      <alignment horizontal="right" shrinkToFit="1"/>
    </xf>
    <xf numFmtId="0" fontId="1" fillId="3" borderId="0" xfId="0" applyFont="1" applyFill="1" applyAlignment="1">
      <alignment shrinkToFit="1"/>
    </xf>
    <xf numFmtId="10" fontId="1" fillId="3" borderId="0" xfId="1" applyNumberFormat="1" applyFont="1" applyFill="1" applyAlignment="1">
      <alignment horizontal="right" shrinkToFit="1"/>
    </xf>
    <xf numFmtId="4" fontId="5" fillId="0" borderId="0" xfId="0" applyNumberFormat="1" applyFont="1"/>
    <xf numFmtId="164" fontId="5" fillId="0" borderId="0" xfId="0" applyNumberFormat="1" applyFont="1"/>
    <xf numFmtId="0" fontId="0" fillId="6" borderId="0" xfId="0" applyFill="1"/>
    <xf numFmtId="0" fontId="12" fillId="5" borderId="0" xfId="0" applyFont="1" applyFill="1" applyAlignment="1">
      <alignment horizontal="center" vertical="top"/>
    </xf>
    <xf numFmtId="0" fontId="19" fillId="8" borderId="0" xfId="0" applyFont="1" applyFill="1"/>
    <xf numFmtId="0" fontId="20" fillId="8" borderId="0" xfId="0" applyFont="1" applyFill="1"/>
    <xf numFmtId="9" fontId="19" fillId="8" borderId="0" xfId="1" applyFont="1" applyFill="1"/>
    <xf numFmtId="0" fontId="19" fillId="8" borderId="0" xfId="0" applyFont="1" applyFill="1" applyAlignment="1">
      <alignment horizontal="right"/>
    </xf>
    <xf numFmtId="0" fontId="1" fillId="6" borderId="0" xfId="0" applyFont="1" applyFill="1"/>
    <xf numFmtId="9" fontId="1" fillId="6" borderId="0" xfId="1" applyFont="1" applyFill="1"/>
    <xf numFmtId="0" fontId="8" fillId="6" borderId="0" xfId="0" applyFont="1" applyFill="1"/>
    <xf numFmtId="0" fontId="1" fillId="6" borderId="0" xfId="0" applyFont="1" applyFill="1" applyAlignment="1">
      <alignment horizontal="right"/>
    </xf>
    <xf numFmtId="0" fontId="1" fillId="6" borderId="0" xfId="0" applyFont="1" applyFill="1" applyProtection="1">
      <protection locked="0"/>
    </xf>
    <xf numFmtId="0" fontId="8" fillId="6" borderId="0" xfId="0" applyFont="1" applyFill="1" applyAlignment="1">
      <alignment shrinkToFit="1"/>
    </xf>
    <xf numFmtId="0" fontId="2" fillId="6" borderId="0" xfId="0" applyFont="1" applyFill="1" applyAlignment="1"/>
    <xf numFmtId="0" fontId="2" fillId="6" borderId="0" xfId="0" applyFont="1" applyFill="1"/>
    <xf numFmtId="0" fontId="1" fillId="6" borderId="0" xfId="0" applyFont="1" applyFill="1" applyAlignment="1">
      <alignment shrinkToFit="1"/>
    </xf>
    <xf numFmtId="9" fontId="6" fillId="6" borderId="0" xfId="1" applyFont="1" applyFill="1" applyAlignment="1">
      <alignment shrinkToFit="1"/>
    </xf>
    <xf numFmtId="0" fontId="1" fillId="6" borderId="0" xfId="0" applyFont="1" applyFill="1" applyAlignment="1">
      <alignment horizontal="right" shrinkToFit="1"/>
    </xf>
    <xf numFmtId="10" fontId="6" fillId="6" borderId="0" xfId="1" applyNumberFormat="1" applyFont="1" applyFill="1" applyAlignment="1">
      <alignment horizontal="right" shrinkToFit="1"/>
    </xf>
    <xf numFmtId="0" fontId="6" fillId="6" borderId="0" xfId="0" applyFont="1" applyFill="1"/>
    <xf numFmtId="9" fontId="1" fillId="6" borderId="0" xfId="1" applyFont="1" applyFill="1" applyAlignment="1">
      <alignment horizontal="right"/>
    </xf>
    <xf numFmtId="0" fontId="4" fillId="6" borderId="0" xfId="0" applyFont="1" applyFill="1"/>
    <xf numFmtId="10" fontId="1" fillId="6" borderId="0" xfId="1" applyNumberFormat="1" applyFont="1" applyFill="1" applyAlignment="1">
      <alignment horizontal="right"/>
    </xf>
    <xf numFmtId="10" fontId="1" fillId="6" borderId="0" xfId="0" applyNumberFormat="1" applyFont="1" applyFill="1" applyAlignment="1">
      <alignment horizontal="right"/>
    </xf>
    <xf numFmtId="0" fontId="22" fillId="8" borderId="0" xfId="0" applyFont="1" applyFill="1" applyAlignment="1">
      <alignment horizontal="right"/>
    </xf>
    <xf numFmtId="0" fontId="23" fillId="6" borderId="0" xfId="0" applyFont="1" applyFill="1"/>
    <xf numFmtId="9" fontId="23" fillId="6" borderId="0" xfId="1" applyFont="1" applyFill="1"/>
    <xf numFmtId="0" fontId="23" fillId="6" borderId="0" xfId="0" applyFont="1" applyFill="1" applyAlignment="1">
      <alignment horizontal="right"/>
    </xf>
    <xf numFmtId="0" fontId="24" fillId="6" borderId="0" xfId="0" applyFont="1" applyFill="1"/>
    <xf numFmtId="0" fontId="25" fillId="8" borderId="0" xfId="0" applyFont="1" applyFill="1"/>
    <xf numFmtId="0" fontId="25" fillId="8" borderId="0" xfId="0" applyFont="1" applyFill="1" applyAlignment="1">
      <alignment horizontal="center"/>
    </xf>
    <xf numFmtId="0" fontId="21" fillId="8" borderId="0" xfId="0" applyFont="1" applyFill="1" applyAlignment="1">
      <alignment horizontal="left" vertical="top" shrinkToFit="1"/>
    </xf>
    <xf numFmtId="0" fontId="13" fillId="6" borderId="0" xfId="0" applyFont="1" applyFill="1" applyAlignment="1">
      <alignment horizontal="justify" vertical="top" wrapText="1"/>
    </xf>
    <xf numFmtId="0" fontId="14" fillId="7" borderId="0" xfId="0" applyFont="1" applyFill="1" applyAlignment="1">
      <alignment horizontal="justify" vertical="top" wrapText="1"/>
    </xf>
    <xf numFmtId="0" fontId="18" fillId="8" borderId="0" xfId="0" applyFont="1" applyFill="1" applyAlignment="1">
      <alignment horizontal="left" shrinkToFit="1"/>
    </xf>
    <xf numFmtId="0" fontId="6" fillId="6" borderId="0" xfId="0" applyFont="1" applyFill="1" applyAlignment="1">
      <alignment horizontal="right" shrinkToFit="1"/>
    </xf>
    <xf numFmtId="0" fontId="5" fillId="0" borderId="0" xfId="0" applyFont="1" applyAlignment="1">
      <alignment horizontal="left"/>
    </xf>
    <xf numFmtId="0" fontId="8" fillId="6" borderId="0" xfId="0" applyFont="1" applyFill="1" applyAlignment="1">
      <alignment horizontal="right" vertical="center"/>
    </xf>
    <xf numFmtId="167" fontId="5" fillId="0" borderId="0" xfId="0" applyNumberFormat="1" applyFont="1" applyAlignment="1">
      <alignment horizontal="left"/>
    </xf>
    <xf numFmtId="9" fontId="8" fillId="3" borderId="0" xfId="1" applyFont="1" applyFill="1"/>
    <xf numFmtId="0" fontId="8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yau/Documents/ActuarialAddinData/Aubin%20Stock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s"/>
    </sheetNames>
    <definedNames>
      <definedName name="_lastDateQuotes" refersTo="='Quotes'!$BE$1"/>
    </definedNames>
    <sheetDataSet>
      <sheetData sheetId="0">
        <row r="1">
          <cell r="BE1">
            <v>44651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F2F2-4A0E-4D2F-AE6F-E1AA476166D4}">
  <sheetPr>
    <tabColor theme="9" tint="0.39997558519241921"/>
  </sheetPr>
  <dimension ref="A1:K9"/>
  <sheetViews>
    <sheetView workbookViewId="0">
      <pane ySplit="1" topLeftCell="A2" activePane="bottomLeft" state="frozen"/>
      <selection pane="bottomLeft" activeCell="E17" sqref="E17"/>
    </sheetView>
  </sheetViews>
  <sheetFormatPr defaultRowHeight="14.4" x14ac:dyDescent="0.3"/>
  <cols>
    <col min="1" max="1" width="8.88671875" style="31"/>
    <col min="2" max="2" width="8.88671875" style="31" customWidth="1"/>
    <col min="3" max="10" width="8.88671875" style="31"/>
    <col min="11" max="11" width="13.6640625" style="31" customWidth="1"/>
    <col min="12" max="16384" width="8.88671875" style="31"/>
  </cols>
  <sheetData>
    <row r="1" spans="1:11" ht="31.2" x14ac:dyDescent="0.3">
      <c r="A1" s="61" t="s">
        <v>73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18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8" x14ac:dyDescent="0.3">
      <c r="A3" s="32">
        <v>1</v>
      </c>
      <c r="B3" s="63" t="s">
        <v>75</v>
      </c>
      <c r="C3" s="63"/>
      <c r="D3" s="63"/>
      <c r="E3" s="63"/>
      <c r="F3" s="63"/>
      <c r="G3" s="63"/>
      <c r="H3" s="63"/>
      <c r="I3" s="63"/>
      <c r="J3" s="63"/>
      <c r="K3" s="63"/>
    </row>
    <row r="4" spans="1:11" ht="18" x14ac:dyDescent="0.3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ht="18" customHeight="1" x14ac:dyDescent="0.3">
      <c r="A5" s="32">
        <v>2</v>
      </c>
      <c r="B5" s="62" t="s">
        <v>74</v>
      </c>
      <c r="C5" s="62"/>
      <c r="D5" s="62"/>
      <c r="E5" s="62"/>
      <c r="F5" s="62"/>
      <c r="G5" s="62"/>
      <c r="H5" s="62"/>
      <c r="I5" s="62"/>
      <c r="J5" s="62"/>
      <c r="K5" s="62"/>
    </row>
    <row r="7" spans="1:11" ht="54" customHeight="1" x14ac:dyDescent="0.3">
      <c r="A7" s="32">
        <v>3</v>
      </c>
      <c r="B7" s="62" t="s">
        <v>83</v>
      </c>
      <c r="C7" s="62"/>
      <c r="D7" s="62"/>
      <c r="E7" s="62"/>
      <c r="F7" s="62"/>
      <c r="G7" s="62"/>
      <c r="H7" s="62"/>
      <c r="I7" s="62"/>
      <c r="J7" s="62"/>
      <c r="K7" s="62"/>
    </row>
    <row r="9" spans="1:11" ht="72" customHeight="1" x14ac:dyDescent="0.3">
      <c r="A9" s="32">
        <v>4</v>
      </c>
      <c r="B9" s="62" t="s">
        <v>84</v>
      </c>
      <c r="C9" s="62"/>
      <c r="D9" s="62"/>
      <c r="E9" s="62"/>
      <c r="F9" s="62"/>
      <c r="G9" s="62"/>
      <c r="H9" s="62"/>
      <c r="I9" s="62"/>
      <c r="J9" s="62"/>
      <c r="K9" s="62"/>
    </row>
  </sheetData>
  <sheetProtection selectLockedCells="1"/>
  <mergeCells count="5">
    <mergeCell ref="A1:K1"/>
    <mergeCell ref="B5:K5"/>
    <mergeCell ref="B7:K7"/>
    <mergeCell ref="B9:K9"/>
    <mergeCell ref="B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F1D1-41E5-4BF5-ADB5-DD5E5F7A6E71}">
  <sheetPr>
    <tabColor rgb="FFFFFF00"/>
    <pageSetUpPr fitToPage="1"/>
  </sheetPr>
  <dimension ref="A1:O31"/>
  <sheetViews>
    <sheetView workbookViewId="0">
      <pane ySplit="7" topLeftCell="A8" activePane="bottomLeft" state="frozen"/>
      <selection pane="bottomLeft" activeCell="A8" sqref="A8"/>
    </sheetView>
  </sheetViews>
  <sheetFormatPr defaultRowHeight="14.4" x14ac:dyDescent="0.3"/>
  <cols>
    <col min="1" max="1" width="39.88671875" style="37" customWidth="1"/>
    <col min="2" max="3" width="10.77734375" style="37" customWidth="1"/>
    <col min="4" max="4" width="8.88671875" style="38"/>
    <col min="5" max="5" width="8.77734375" style="39" bestFit="1" customWidth="1"/>
    <col min="6" max="14" width="9.77734375" style="40" customWidth="1"/>
    <col min="15" max="16384" width="8.88671875" style="37"/>
  </cols>
  <sheetData>
    <row r="1" spans="1:15" ht="31.2" x14ac:dyDescent="0.6">
      <c r="A1" s="34" t="s">
        <v>76</v>
      </c>
      <c r="B1" s="33"/>
      <c r="C1" s="33"/>
      <c r="D1" s="35"/>
      <c r="E1" s="33"/>
      <c r="F1" s="36"/>
      <c r="G1" s="36"/>
      <c r="H1" s="36"/>
      <c r="I1" s="36"/>
      <c r="J1" s="36"/>
      <c r="K1" s="36"/>
      <c r="L1" s="36"/>
      <c r="M1" s="36"/>
      <c r="N1" s="36"/>
      <c r="O1" s="54" t="s">
        <v>34</v>
      </c>
    </row>
    <row r="2" spans="1:15" s="58" customFormat="1" ht="6.6" x14ac:dyDescent="0.15">
      <c r="A2" s="55"/>
      <c r="B2" s="55"/>
      <c r="C2" s="55"/>
      <c r="D2" s="56"/>
      <c r="E2" s="55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x14ac:dyDescent="0.3">
      <c r="M3" s="67" t="str">
        <f ca="1">IFERROR(IF(DATE(_year,_month,1)&gt;_maxDate,"Error --&gt;",""),"Error --&gt;")</f>
        <v/>
      </c>
      <c r="N3" s="40" t="s">
        <v>35</v>
      </c>
      <c r="O3" s="23">
        <v>2018</v>
      </c>
    </row>
    <row r="4" spans="1:15" x14ac:dyDescent="0.3">
      <c r="M4" s="67"/>
      <c r="N4" s="40" t="s">
        <v>36</v>
      </c>
      <c r="O4" s="23">
        <v>12</v>
      </c>
    </row>
    <row r="5" spans="1:15" ht="4.95" customHeight="1" x14ac:dyDescent="0.3">
      <c r="O5" s="41"/>
    </row>
    <row r="6" spans="1:15" s="43" customFormat="1" ht="24" customHeight="1" x14ac:dyDescent="0.35">
      <c r="A6" s="64" t="s">
        <v>69</v>
      </c>
      <c r="B6" s="64"/>
      <c r="C6" s="64"/>
      <c r="D6" s="64"/>
      <c r="E6" s="42"/>
      <c r="F6" s="64" t="str">
        <f>"Performances for periods ending on "&amp;TEXT(_dtCalc,_formatLongDate)</f>
        <v>Performances for periods ending on December 31, 2018</v>
      </c>
      <c r="G6" s="64"/>
      <c r="H6" s="64"/>
      <c r="I6" s="64"/>
      <c r="J6" s="64"/>
      <c r="K6" s="64"/>
      <c r="L6" s="64"/>
      <c r="M6" s="64"/>
      <c r="N6" s="64"/>
      <c r="O6" s="64"/>
    </row>
    <row r="7" spans="1:15" s="44" customFormat="1" ht="18" customHeight="1" x14ac:dyDescent="0.3">
      <c r="A7" s="24" t="s">
        <v>70</v>
      </c>
      <c r="B7" s="24" t="s">
        <v>28</v>
      </c>
      <c r="C7" s="24" t="s">
        <v>37</v>
      </c>
      <c r="D7" s="25" t="s">
        <v>33</v>
      </c>
      <c r="E7" s="42"/>
      <c r="F7" s="26" t="s">
        <v>57</v>
      </c>
      <c r="G7" s="26" t="s">
        <v>41</v>
      </c>
      <c r="H7" s="26" t="s">
        <v>42</v>
      </c>
      <c r="I7" s="26" t="s">
        <v>43</v>
      </c>
      <c r="J7" s="26" t="s">
        <v>44</v>
      </c>
      <c r="K7" s="26" t="s">
        <v>45</v>
      </c>
      <c r="L7" s="26" t="s">
        <v>58</v>
      </c>
      <c r="M7" s="26" t="s">
        <v>59</v>
      </c>
      <c r="N7" s="26" t="s">
        <v>60</v>
      </c>
      <c r="O7" s="26" t="s">
        <v>61</v>
      </c>
    </row>
    <row r="8" spans="1:15" x14ac:dyDescent="0.3">
      <c r="A8" s="20" t="s">
        <v>20</v>
      </c>
      <c r="B8" s="27" t="str">
        <f t="shared" ref="B8:B15" si="0">IF($A8="","",VLOOKUP($A8,_tabInvestments,2,FALSE))</f>
        <v>cash</v>
      </c>
      <c r="C8" s="27" t="str">
        <f t="shared" ref="C8:C15" si="1">IF($A8="","",VLOOKUP($A8,_tabInvestments,3,FALSE))</f>
        <v>FTSE Canada</v>
      </c>
      <c r="D8" s="21">
        <v>1</v>
      </c>
      <c r="E8" s="42" t="str">
        <f>IF(OR(AND(A8="",D8&gt;0),AND(A8&lt;&gt;"",D8=0)),"&lt;-- Error","")</f>
        <v/>
      </c>
      <c r="F8" s="28" t="str">
        <f>IFERROR(IF($A8="","",VLOOKUP($A8,_tabInvestments,F$22,FALSE)),"--")</f>
        <v>--</v>
      </c>
      <c r="G8" s="28" t="str">
        <f>IFERROR(IF($A8="","",VLOOKUP($A8,_tabInvestments,G$22,FALSE)),"--")</f>
        <v>--</v>
      </c>
      <c r="H8" s="28" t="str">
        <f>IFERROR(IF($A8="","",VLOOKUP($A8,_tabInvestments,H$22,FALSE)),"--")</f>
        <v>--</v>
      </c>
      <c r="I8" s="28" t="str">
        <f>IFERROR(IF($A8="","",VLOOKUP($A8,_tabInvestments,I$22,FALSE)),"--")</f>
        <v>--</v>
      </c>
      <c r="J8" s="28" t="str">
        <f>IFERROR(IF($A8="","",VLOOKUP($A8,_tabInvestments,J$22,FALSE)),"--")</f>
        <v>--</v>
      </c>
      <c r="K8" s="28" t="str">
        <f>IFERROR(IF($A8="","",VLOOKUP($A8,_tabInvestments,K$22,FALSE)),"--")</f>
        <v>--</v>
      </c>
      <c r="L8" s="28" t="str">
        <f>IFERROR(IF($A8="","",VLOOKUP($A8,_tabInvestments,L$22,FALSE)),"--")</f>
        <v>--</v>
      </c>
      <c r="M8" s="28" t="str">
        <f>IFERROR(IF($A8="","",VLOOKUP($A8,_tabInvestments,M$22,FALSE)),"--")</f>
        <v>--</v>
      </c>
      <c r="N8" s="28" t="str">
        <f>IFERROR(IF($A8="","",VLOOKUP($A8,_tabInvestments,N$22,FALSE)),"--")</f>
        <v>--</v>
      </c>
      <c r="O8" s="28" t="str">
        <f>IFERROR(IF($A8="","",VLOOKUP($A8,_tabInvestments,O$22,FALSE)),"--")</f>
        <v>--</v>
      </c>
    </row>
    <row r="9" spans="1:15" x14ac:dyDescent="0.3">
      <c r="A9" s="20"/>
      <c r="B9" s="27" t="str">
        <f t="shared" si="0"/>
        <v/>
      </c>
      <c r="C9" s="27" t="str">
        <f t="shared" si="1"/>
        <v/>
      </c>
      <c r="D9" s="21"/>
      <c r="E9" s="42" t="str">
        <f t="shared" ref="E9:E15" si="2">IF(OR(AND(A9="",D9&gt;0),AND(A9&lt;&gt;"",D9=0)),"&lt;-- Error","")</f>
        <v/>
      </c>
      <c r="F9" s="28" t="str">
        <f>IFERROR(IF($A9="","",VLOOKUP($A9,_tabInvestments,F$22,FALSE)),"--")</f>
        <v/>
      </c>
      <c r="G9" s="28" t="str">
        <f>IFERROR(IF($A9="","",VLOOKUP($A9,_tabInvestments,G$22,FALSE)),"--")</f>
        <v/>
      </c>
      <c r="H9" s="28" t="str">
        <f>IFERROR(IF($A9="","",VLOOKUP($A9,_tabInvestments,H$22,FALSE)),"--")</f>
        <v/>
      </c>
      <c r="I9" s="28" t="str">
        <f>IFERROR(IF($A9="","",VLOOKUP($A9,_tabInvestments,I$22,FALSE)),"--")</f>
        <v/>
      </c>
      <c r="J9" s="28" t="str">
        <f>IFERROR(IF($A9="","",VLOOKUP($A9,_tabInvestments,J$22,FALSE)),"--")</f>
        <v/>
      </c>
      <c r="K9" s="28" t="str">
        <f>IFERROR(IF($A9="","",VLOOKUP($A9,_tabInvestments,K$22,FALSE)),"--")</f>
        <v/>
      </c>
      <c r="L9" s="28" t="str">
        <f>IFERROR(IF($A9="","",VLOOKUP($A9,_tabInvestments,L$22,FALSE)),"--")</f>
        <v/>
      </c>
      <c r="M9" s="28" t="str">
        <f>IFERROR(IF($A9="","",VLOOKUP($A9,_tabInvestments,M$22,FALSE)),"--")</f>
        <v/>
      </c>
      <c r="N9" s="28" t="str">
        <f>IFERROR(IF($A9="","",VLOOKUP($A9,_tabInvestments,N$22,FALSE)),"--")</f>
        <v/>
      </c>
      <c r="O9" s="28" t="str">
        <f>IFERROR(IF($A9="","",VLOOKUP($A9,_tabInvestments,O$22,FALSE)),"--")</f>
        <v/>
      </c>
    </row>
    <row r="10" spans="1:15" x14ac:dyDescent="0.3">
      <c r="A10" s="20"/>
      <c r="B10" s="27" t="str">
        <f t="shared" si="0"/>
        <v/>
      </c>
      <c r="C10" s="27" t="str">
        <f t="shared" si="1"/>
        <v/>
      </c>
      <c r="D10" s="21"/>
      <c r="E10" s="42" t="str">
        <f t="shared" si="2"/>
        <v/>
      </c>
      <c r="F10" s="28" t="str">
        <f>IFERROR(IF($A10="","",VLOOKUP($A10,_tabInvestments,F$22,FALSE)),"--")</f>
        <v/>
      </c>
      <c r="G10" s="28" t="str">
        <f>IFERROR(IF($A10="","",VLOOKUP($A10,_tabInvestments,G$22,FALSE)),"--")</f>
        <v/>
      </c>
      <c r="H10" s="28" t="str">
        <f>IFERROR(IF($A10="","",VLOOKUP($A10,_tabInvestments,H$22,FALSE)),"--")</f>
        <v/>
      </c>
      <c r="I10" s="28" t="str">
        <f>IFERROR(IF($A10="","",VLOOKUP($A10,_tabInvestments,I$22,FALSE)),"--")</f>
        <v/>
      </c>
      <c r="J10" s="28" t="str">
        <f>IFERROR(IF($A10="","",VLOOKUP($A10,_tabInvestments,J$22,FALSE)),"--")</f>
        <v/>
      </c>
      <c r="K10" s="28" t="str">
        <f>IFERROR(IF($A10="","",VLOOKUP($A10,_tabInvestments,K$22,FALSE)),"--")</f>
        <v/>
      </c>
      <c r="L10" s="28" t="str">
        <f>IFERROR(IF($A10="","",VLOOKUP($A10,_tabInvestments,L$22,FALSE)),"--")</f>
        <v/>
      </c>
      <c r="M10" s="28" t="str">
        <f>IFERROR(IF($A10="","",VLOOKUP($A10,_tabInvestments,M$22,FALSE)),"--")</f>
        <v/>
      </c>
      <c r="N10" s="28" t="str">
        <f>IFERROR(IF($A10="","",VLOOKUP($A10,_tabInvestments,N$22,FALSE)),"--")</f>
        <v/>
      </c>
      <c r="O10" s="28" t="str">
        <f>IFERROR(IF($A10="","",VLOOKUP($A10,_tabInvestments,O$22,FALSE)),"--")</f>
        <v/>
      </c>
    </row>
    <row r="11" spans="1:15" x14ac:dyDescent="0.3">
      <c r="A11" s="20"/>
      <c r="B11" s="27" t="str">
        <f t="shared" si="0"/>
        <v/>
      </c>
      <c r="C11" s="27" t="str">
        <f t="shared" si="1"/>
        <v/>
      </c>
      <c r="D11" s="21"/>
      <c r="E11" s="42" t="str">
        <f t="shared" si="2"/>
        <v/>
      </c>
      <c r="F11" s="28" t="str">
        <f>IFERROR(IF($A11="","",VLOOKUP($A11,_tabInvestments,F$22,FALSE)),"--")</f>
        <v/>
      </c>
      <c r="G11" s="28" t="str">
        <f>IFERROR(IF($A11="","",VLOOKUP($A11,_tabInvestments,G$22,FALSE)),"--")</f>
        <v/>
      </c>
      <c r="H11" s="28" t="str">
        <f>IFERROR(IF($A11="","",VLOOKUP($A11,_tabInvestments,H$22,FALSE)),"--")</f>
        <v/>
      </c>
      <c r="I11" s="28" t="str">
        <f>IFERROR(IF($A11="","",VLOOKUP($A11,_tabInvestments,I$22,FALSE)),"--")</f>
        <v/>
      </c>
      <c r="J11" s="28" t="str">
        <f>IFERROR(IF($A11="","",VLOOKUP($A11,_tabInvestments,J$22,FALSE)),"--")</f>
        <v/>
      </c>
      <c r="K11" s="28" t="str">
        <f>IFERROR(IF($A11="","",VLOOKUP($A11,_tabInvestments,K$22,FALSE)),"--")</f>
        <v/>
      </c>
      <c r="L11" s="28" t="str">
        <f>IFERROR(IF($A11="","",VLOOKUP($A11,_tabInvestments,L$22,FALSE)),"--")</f>
        <v/>
      </c>
      <c r="M11" s="28" t="str">
        <f>IFERROR(IF($A11="","",VLOOKUP($A11,_tabInvestments,M$22,FALSE)),"--")</f>
        <v/>
      </c>
      <c r="N11" s="28" t="str">
        <f>IFERROR(IF($A11="","",VLOOKUP($A11,_tabInvestments,N$22,FALSE)),"--")</f>
        <v/>
      </c>
      <c r="O11" s="28" t="str">
        <f>IFERROR(IF($A11="","",VLOOKUP($A11,_tabInvestments,O$22,FALSE)),"--")</f>
        <v/>
      </c>
    </row>
    <row r="12" spans="1:15" x14ac:dyDescent="0.3">
      <c r="A12" s="20"/>
      <c r="B12" s="27" t="str">
        <f t="shared" si="0"/>
        <v/>
      </c>
      <c r="C12" s="27" t="str">
        <f t="shared" si="1"/>
        <v/>
      </c>
      <c r="D12" s="21"/>
      <c r="E12" s="42" t="str">
        <f t="shared" si="2"/>
        <v/>
      </c>
      <c r="F12" s="28" t="str">
        <f>IFERROR(IF($A12="","",VLOOKUP($A12,_tabInvestments,F$22,FALSE)),"--")</f>
        <v/>
      </c>
      <c r="G12" s="28" t="str">
        <f>IFERROR(IF($A12="","",VLOOKUP($A12,_tabInvestments,G$22,FALSE)),"--")</f>
        <v/>
      </c>
      <c r="H12" s="28" t="str">
        <f>IFERROR(IF($A12="","",VLOOKUP($A12,_tabInvestments,H$22,FALSE)),"--")</f>
        <v/>
      </c>
      <c r="I12" s="28" t="str">
        <f>IFERROR(IF($A12="","",VLOOKUP($A12,_tabInvestments,I$22,FALSE)),"--")</f>
        <v/>
      </c>
      <c r="J12" s="28" t="str">
        <f>IFERROR(IF($A12="","",VLOOKUP($A12,_tabInvestments,J$22,FALSE)),"--")</f>
        <v/>
      </c>
      <c r="K12" s="28" t="str">
        <f>IFERROR(IF($A12="","",VLOOKUP($A12,_tabInvestments,K$22,FALSE)),"--")</f>
        <v/>
      </c>
      <c r="L12" s="28" t="str">
        <f>IFERROR(IF($A12="","",VLOOKUP($A12,_tabInvestments,L$22,FALSE)),"--")</f>
        <v/>
      </c>
      <c r="M12" s="28" t="str">
        <f>IFERROR(IF($A12="","",VLOOKUP($A12,_tabInvestments,M$22,FALSE)),"--")</f>
        <v/>
      </c>
      <c r="N12" s="28" t="str">
        <f>IFERROR(IF($A12="","",VLOOKUP($A12,_tabInvestments,N$22,FALSE)),"--")</f>
        <v/>
      </c>
      <c r="O12" s="28" t="str">
        <f>IFERROR(IF($A12="","",VLOOKUP($A12,_tabInvestments,O$22,FALSE)),"--")</f>
        <v/>
      </c>
    </row>
    <row r="13" spans="1:15" x14ac:dyDescent="0.3">
      <c r="A13" s="20"/>
      <c r="B13" s="27" t="str">
        <f t="shared" si="0"/>
        <v/>
      </c>
      <c r="C13" s="27" t="str">
        <f t="shared" si="1"/>
        <v/>
      </c>
      <c r="D13" s="21"/>
      <c r="E13" s="42" t="str">
        <f t="shared" si="2"/>
        <v/>
      </c>
      <c r="F13" s="28" t="str">
        <f>IFERROR(IF($A13="","",VLOOKUP($A13,_tabInvestments,F$22,FALSE)),"--")</f>
        <v/>
      </c>
      <c r="G13" s="28" t="str">
        <f>IFERROR(IF($A13="","",VLOOKUP($A13,_tabInvestments,G$22,FALSE)),"--")</f>
        <v/>
      </c>
      <c r="H13" s="28" t="str">
        <f>IFERROR(IF($A13="","",VLOOKUP($A13,_tabInvestments,H$22,FALSE)),"--")</f>
        <v/>
      </c>
      <c r="I13" s="28" t="str">
        <f>IFERROR(IF($A13="","",VLOOKUP($A13,_tabInvestments,I$22,FALSE)),"--")</f>
        <v/>
      </c>
      <c r="J13" s="28" t="str">
        <f>IFERROR(IF($A13="","",VLOOKUP($A13,_tabInvestments,J$22,FALSE)),"--")</f>
        <v/>
      </c>
      <c r="K13" s="28" t="str">
        <f>IFERROR(IF($A13="","",VLOOKUP($A13,_tabInvestments,K$22,FALSE)),"--")</f>
        <v/>
      </c>
      <c r="L13" s="28" t="str">
        <f>IFERROR(IF($A13="","",VLOOKUP($A13,_tabInvestments,L$22,FALSE)),"--")</f>
        <v/>
      </c>
      <c r="M13" s="28" t="str">
        <f>IFERROR(IF($A13="","",VLOOKUP($A13,_tabInvestments,M$22,FALSE)),"--")</f>
        <v/>
      </c>
      <c r="N13" s="28" t="str">
        <f>IFERROR(IF($A13="","",VLOOKUP($A13,_tabInvestments,N$22,FALSE)),"--")</f>
        <v/>
      </c>
      <c r="O13" s="28" t="str">
        <f>IFERROR(IF($A13="","",VLOOKUP($A13,_tabInvestments,O$22,FALSE)),"--")</f>
        <v/>
      </c>
    </row>
    <row r="14" spans="1:15" x14ac:dyDescent="0.3">
      <c r="A14" s="20"/>
      <c r="B14" s="27" t="str">
        <f t="shared" si="0"/>
        <v/>
      </c>
      <c r="C14" s="27" t="str">
        <f t="shared" si="1"/>
        <v/>
      </c>
      <c r="D14" s="21"/>
      <c r="E14" s="42" t="str">
        <f t="shared" si="2"/>
        <v/>
      </c>
      <c r="F14" s="28" t="str">
        <f>IFERROR(IF($A14="","",VLOOKUP($A14,_tabInvestments,F$22,FALSE)),"--")</f>
        <v/>
      </c>
      <c r="G14" s="28" t="str">
        <f>IFERROR(IF($A14="","",VLOOKUP($A14,_tabInvestments,G$22,FALSE)),"--")</f>
        <v/>
      </c>
      <c r="H14" s="28" t="str">
        <f>IFERROR(IF($A14="","",VLOOKUP($A14,_tabInvestments,H$22,FALSE)),"--")</f>
        <v/>
      </c>
      <c r="I14" s="28" t="str">
        <f>IFERROR(IF($A14="","",VLOOKUP($A14,_tabInvestments,I$22,FALSE)),"--")</f>
        <v/>
      </c>
      <c r="J14" s="28" t="str">
        <f>IFERROR(IF($A14="","",VLOOKUP($A14,_tabInvestments,J$22,FALSE)),"--")</f>
        <v/>
      </c>
      <c r="K14" s="28" t="str">
        <f>IFERROR(IF($A14="","",VLOOKUP($A14,_tabInvestments,K$22,FALSE)),"--")</f>
        <v/>
      </c>
      <c r="L14" s="28" t="str">
        <f>IFERROR(IF($A14="","",VLOOKUP($A14,_tabInvestments,L$22,FALSE)),"--")</f>
        <v/>
      </c>
      <c r="M14" s="28" t="str">
        <f>IFERROR(IF($A14="","",VLOOKUP($A14,_tabInvestments,M$22,FALSE)),"--")</f>
        <v/>
      </c>
      <c r="N14" s="28" t="str">
        <f>IFERROR(IF($A14="","",VLOOKUP($A14,_tabInvestments,N$22,FALSE)),"--")</f>
        <v/>
      </c>
      <c r="O14" s="28" t="str">
        <f>IFERROR(IF($A14="","",VLOOKUP($A14,_tabInvestments,O$22,FALSE)),"--")</f>
        <v/>
      </c>
    </row>
    <row r="15" spans="1:15" x14ac:dyDescent="0.3">
      <c r="A15" s="20"/>
      <c r="B15" s="27" t="str">
        <f t="shared" si="0"/>
        <v/>
      </c>
      <c r="C15" s="27" t="str">
        <f t="shared" si="1"/>
        <v/>
      </c>
      <c r="D15" s="21"/>
      <c r="E15" s="42" t="str">
        <f t="shared" si="2"/>
        <v/>
      </c>
      <c r="F15" s="28" t="str">
        <f>IFERROR(IF($A15="","",VLOOKUP($A15,_tabInvestments,F$22,FALSE)),"--")</f>
        <v/>
      </c>
      <c r="G15" s="28" t="str">
        <f>IFERROR(IF($A15="","",VLOOKUP($A15,_tabInvestments,G$22,FALSE)),"--")</f>
        <v/>
      </c>
      <c r="H15" s="28" t="str">
        <f>IFERROR(IF($A15="","",VLOOKUP($A15,_tabInvestments,H$22,FALSE)),"--")</f>
        <v/>
      </c>
      <c r="I15" s="28" t="str">
        <f>IFERROR(IF($A15="","",VLOOKUP($A15,_tabInvestments,I$22,FALSE)),"--")</f>
        <v/>
      </c>
      <c r="J15" s="28" t="str">
        <f>IFERROR(IF($A15="","",VLOOKUP($A15,_tabInvestments,J$22,FALSE)),"--")</f>
        <v/>
      </c>
      <c r="K15" s="28" t="str">
        <f>IFERROR(IF($A15="","",VLOOKUP($A15,_tabInvestments,K$22,FALSE)),"--")</f>
        <v/>
      </c>
      <c r="L15" s="28" t="str">
        <f>IFERROR(IF($A15="","",VLOOKUP($A15,_tabInvestments,L$22,FALSE)),"--")</f>
        <v/>
      </c>
      <c r="M15" s="28" t="str">
        <f>IFERROR(IF($A15="","",VLOOKUP($A15,_tabInvestments,M$22,FALSE)),"--")</f>
        <v/>
      </c>
      <c r="N15" s="28" t="str">
        <f>IFERROR(IF($A15="","",VLOOKUP($A15,_tabInvestments,N$22,FALSE)),"--")</f>
        <v/>
      </c>
      <c r="O15" s="28" t="str">
        <f>IFERROR(IF($A15="","",VLOOKUP($A15,_tabInvestments,O$22,FALSE)),"--")</f>
        <v/>
      </c>
    </row>
    <row r="16" spans="1:15" ht="18" x14ac:dyDescent="0.35">
      <c r="A16" s="45"/>
      <c r="B16" s="45"/>
      <c r="C16" s="45"/>
      <c r="D16" s="46">
        <f>SUM(D8:D15)</f>
        <v>1</v>
      </c>
      <c r="E16" s="42" t="str">
        <f>IF(D16&lt;&gt;1,"&lt;-- Error","")</f>
        <v/>
      </c>
      <c r="F16" s="47"/>
      <c r="G16" s="47"/>
      <c r="H16" s="47"/>
      <c r="I16" s="47"/>
      <c r="J16" s="47"/>
      <c r="K16" s="47"/>
      <c r="L16" s="47"/>
      <c r="M16" s="47"/>
      <c r="N16" s="47"/>
      <c r="O16" s="45"/>
    </row>
    <row r="17" spans="1:15" ht="18" x14ac:dyDescent="0.35">
      <c r="A17" s="45"/>
      <c r="B17" s="45"/>
      <c r="C17" s="45"/>
      <c r="D17" s="46"/>
      <c r="E17" s="42"/>
      <c r="F17" s="47"/>
      <c r="G17" s="47"/>
      <c r="H17" s="47"/>
      <c r="I17" s="47"/>
      <c r="J17" s="47"/>
      <c r="K17" s="47"/>
      <c r="L17" s="47"/>
      <c r="M17" s="47"/>
      <c r="N17" s="47"/>
      <c r="O17" s="45"/>
    </row>
    <row r="18" spans="1:15" s="49" customFormat="1" ht="18" x14ac:dyDescent="0.35">
      <c r="A18" s="65" t="s">
        <v>80</v>
      </c>
      <c r="B18" s="65"/>
      <c r="C18" s="65"/>
      <c r="D18" s="65"/>
      <c r="E18" s="65"/>
      <c r="F18" s="48" t="str">
        <f ca="1">IF(AND(_showResults,F23),SUMPRODUCT($D8:$D15,F8:F15),"--")</f>
        <v>--</v>
      </c>
      <c r="G18" s="48" t="str">
        <f ca="1">IF(AND(_showResults,G23),SUMPRODUCT($D8:$D15,G8:G15),"--")</f>
        <v>--</v>
      </c>
      <c r="H18" s="48" t="str">
        <f ca="1">IF(AND(_showResults,H23),SUMPRODUCT($D8:$D15,H8:H15),"--")</f>
        <v>--</v>
      </c>
      <c r="I18" s="48" t="str">
        <f ca="1">IF(AND(_showResults,I23),SUMPRODUCT($D8:$D15,I8:I15),"--")</f>
        <v>--</v>
      </c>
      <c r="J18" s="48" t="str">
        <f ca="1">IF(AND(_showResults,J23),SUMPRODUCT($D8:$D15,J8:J15),"--")</f>
        <v>--</v>
      </c>
      <c r="K18" s="48" t="str">
        <f ca="1">IF(AND(_showResults,K23),SUMPRODUCT($D8:$D15,K8:K15),"--")</f>
        <v>--</v>
      </c>
      <c r="L18" s="48" t="str">
        <f ca="1">IF(AND(_showResults,L23),SUMPRODUCT($D8:$D15,L8:L15),"--")</f>
        <v>--</v>
      </c>
      <c r="M18" s="48" t="str">
        <f ca="1">IF(AND(_showResults,M23),SUMPRODUCT($D8:$D15,M8:M15),"--")</f>
        <v>--</v>
      </c>
      <c r="N18" s="48" t="str">
        <f ca="1">IF(AND(_showResults,N23),SUMPRODUCT($D8:$D15,N8:N15),"--")</f>
        <v>--</v>
      </c>
      <c r="O18" s="48" t="str">
        <f ca="1">IF(AND(_showResults,O23),SUMPRODUCT($D8:$D15,O8:O15),"--")</f>
        <v>--</v>
      </c>
    </row>
    <row r="19" spans="1:15" x14ac:dyDescent="0.3">
      <c r="E19" s="50" t="s">
        <v>77</v>
      </c>
    </row>
    <row r="21" spans="1:15" x14ac:dyDescent="0.3">
      <c r="A21" s="51" t="s">
        <v>68</v>
      </c>
      <c r="B21" s="22" t="s">
        <v>64</v>
      </c>
      <c r="D21" s="69" t="s">
        <v>87</v>
      </c>
      <c r="E21" s="70"/>
      <c r="F21" s="71"/>
      <c r="G21" s="71"/>
      <c r="H21" s="71"/>
      <c r="I21" s="71"/>
      <c r="J21" s="71"/>
      <c r="K21" s="71"/>
      <c r="L21" s="71"/>
      <c r="M21" s="71"/>
      <c r="N21" s="71"/>
      <c r="O21" s="72"/>
    </row>
    <row r="22" spans="1:15" x14ac:dyDescent="0.3">
      <c r="D22" s="74" t="s">
        <v>88</v>
      </c>
      <c r="E22" s="70"/>
      <c r="F22" s="73">
        <f>_colPerformance</f>
        <v>18</v>
      </c>
      <c r="G22" s="73">
        <f>F22+1</f>
        <v>19</v>
      </c>
      <c r="H22" s="73">
        <f t="shared" ref="H22:O22" si="3">G22+1</f>
        <v>20</v>
      </c>
      <c r="I22" s="73">
        <f t="shared" si="3"/>
        <v>21</v>
      </c>
      <c r="J22" s="73">
        <f t="shared" si="3"/>
        <v>22</v>
      </c>
      <c r="K22" s="73">
        <f t="shared" si="3"/>
        <v>23</v>
      </c>
      <c r="L22" s="73">
        <f t="shared" si="3"/>
        <v>24</v>
      </c>
      <c r="M22" s="73">
        <f t="shared" si="3"/>
        <v>25</v>
      </c>
      <c r="N22" s="73">
        <f t="shared" si="3"/>
        <v>26</v>
      </c>
      <c r="O22" s="73">
        <f t="shared" si="3"/>
        <v>27</v>
      </c>
    </row>
    <row r="23" spans="1:15" x14ac:dyDescent="0.3">
      <c r="D23" s="74" t="s">
        <v>86</v>
      </c>
      <c r="E23" s="73" t="b">
        <f>AND(E8="",E9="",E10="",E11="",E12="",E13="",E14="",E15="")</f>
        <v>1</v>
      </c>
      <c r="F23" s="73" t="b">
        <f>NOT(OR(F8="--",F9="--",F10="--",F11="--",F12="--",F13="--",F14="--",F15="--"))</f>
        <v>0</v>
      </c>
      <c r="G23" s="73" t="b">
        <f>NOT(OR(G8="--",G9="--",G10="--",G11="--",G12="--",G13="--",G14="--",G15="--"))</f>
        <v>0</v>
      </c>
      <c r="H23" s="73" t="b">
        <f>NOT(OR(H8="--",H9="--",H10="--",H11="--",H12="--",H13="--",H14="--",H15="--"))</f>
        <v>0</v>
      </c>
      <c r="I23" s="73" t="b">
        <f>NOT(OR(I8="--",I9="--",I10="--",I11="--",I12="--",I13="--",I14="--",I15="--"))</f>
        <v>0</v>
      </c>
      <c r="J23" s="73" t="b">
        <f>NOT(OR(J8="--",J9="--",J10="--",J11="--",J12="--",J13="--",J14="--",J15="--"))</f>
        <v>0</v>
      </c>
      <c r="K23" s="73" t="b">
        <f>NOT(OR(K8="--",K9="--",K10="--",K11="--",K12="--",K13="--",K14="--",K15="--"))</f>
        <v>0</v>
      </c>
      <c r="L23" s="73" t="b">
        <f>NOT(OR(L8="--",L9="--",L10="--",L11="--",L12="--",L13="--",L14="--",L15="--"))</f>
        <v>0</v>
      </c>
      <c r="M23" s="73" t="b">
        <f>NOT(OR(M8="--",M9="--",M10="--",M11="--",M12="--",M13="--",M14="--",M15="--"))</f>
        <v>0</v>
      </c>
      <c r="N23" s="73" t="b">
        <f>NOT(OR(N8="--",N9="--",N10="--",N11="--",N12="--",N13="--",N14="--",N15="--"))</f>
        <v>0</v>
      </c>
      <c r="O23" s="73" t="b">
        <f>NOT(OR(O8="--",O9="--",O10="--",O11="--",O12="--",O13="--",O14="--",O15="--"))</f>
        <v>0</v>
      </c>
    </row>
    <row r="24" spans="1:15" x14ac:dyDescent="0.3">
      <c r="F24" s="52"/>
      <c r="G24" s="52"/>
      <c r="H24" s="52"/>
      <c r="I24" s="52"/>
      <c r="J24" s="52"/>
      <c r="K24" s="52"/>
      <c r="L24" s="52"/>
      <c r="M24" s="52"/>
      <c r="N24" s="52"/>
      <c r="O24" s="52"/>
    </row>
    <row r="25" spans="1:15" x14ac:dyDescent="0.3">
      <c r="F25" s="52"/>
      <c r="G25" s="52"/>
      <c r="H25" s="52"/>
      <c r="I25" s="52"/>
      <c r="J25" s="52"/>
      <c r="K25" s="52"/>
      <c r="L25" s="52"/>
      <c r="M25" s="52"/>
      <c r="N25" s="52"/>
      <c r="O25" s="52"/>
    </row>
    <row r="26" spans="1:15" x14ac:dyDescent="0.3">
      <c r="F26" s="52"/>
      <c r="G26" s="52"/>
      <c r="H26" s="52"/>
      <c r="I26" s="52"/>
      <c r="J26" s="52"/>
      <c r="K26" s="52"/>
      <c r="L26" s="52"/>
      <c r="M26" s="52"/>
      <c r="N26" s="52"/>
      <c r="O26" s="52"/>
    </row>
    <row r="27" spans="1:15" x14ac:dyDescent="0.3">
      <c r="F27" s="52"/>
      <c r="G27" s="52"/>
      <c r="H27" s="52"/>
      <c r="I27" s="52"/>
      <c r="J27" s="52"/>
      <c r="K27" s="52"/>
      <c r="L27" s="52"/>
      <c r="M27" s="52"/>
      <c r="N27" s="52"/>
      <c r="O27" s="52"/>
    </row>
    <row r="28" spans="1:15" x14ac:dyDescent="0.3">
      <c r="F28" s="52"/>
      <c r="G28" s="52"/>
      <c r="H28" s="52"/>
      <c r="I28" s="52"/>
      <c r="J28" s="52"/>
      <c r="K28" s="52"/>
      <c r="L28" s="52"/>
      <c r="M28" s="52"/>
      <c r="N28" s="52"/>
      <c r="O28" s="52"/>
    </row>
    <row r="29" spans="1:15" x14ac:dyDescent="0.3">
      <c r="F29" s="52"/>
      <c r="G29" s="52"/>
      <c r="H29" s="52"/>
      <c r="I29" s="52"/>
      <c r="J29" s="52"/>
      <c r="K29" s="52"/>
      <c r="L29" s="52"/>
      <c r="M29" s="52"/>
      <c r="N29" s="52"/>
      <c r="O29" s="52"/>
    </row>
    <row r="30" spans="1:15" x14ac:dyDescent="0.3">
      <c r="F30" s="52"/>
      <c r="G30" s="52"/>
      <c r="H30" s="52"/>
      <c r="I30" s="52"/>
      <c r="J30" s="52"/>
      <c r="K30" s="52"/>
      <c r="L30" s="52"/>
      <c r="M30" s="52"/>
      <c r="N30" s="52"/>
      <c r="O30" s="52"/>
    </row>
    <row r="31" spans="1:15" x14ac:dyDescent="0.3">
      <c r="F31" s="53"/>
      <c r="G31" s="53"/>
      <c r="H31" s="53"/>
      <c r="I31" s="53"/>
      <c r="J31" s="53"/>
      <c r="K31" s="53"/>
      <c r="L31" s="53"/>
      <c r="M31" s="53"/>
      <c r="N31" s="53"/>
      <c r="O31" s="53"/>
    </row>
  </sheetData>
  <sheetProtection selectLockedCells="1"/>
  <mergeCells count="4">
    <mergeCell ref="A6:D6"/>
    <mergeCell ref="F6:O6"/>
    <mergeCell ref="A18:E18"/>
    <mergeCell ref="M3:M4"/>
  </mergeCells>
  <conditionalFormatting sqref="F8:O15">
    <cfRule type="cellIs" dxfId="1" priority="2" operator="lessThan">
      <formula>0</formula>
    </cfRule>
  </conditionalFormatting>
  <conditionalFormatting sqref="F8:O18">
    <cfRule type="cellIs" dxfId="0" priority="1" operator="lessThan">
      <formula>0</formula>
    </cfRule>
  </conditionalFormatting>
  <dataValidations count="5">
    <dataValidation type="list" allowBlank="1" showInputMessage="1" showErrorMessage="1" sqref="A8:A15" xr:uid="{5BBAC724-F701-4629-8419-7D964CED5124}">
      <formula1>_listInvestments</formula1>
    </dataValidation>
    <dataValidation type="list" allowBlank="1" showInputMessage="1" showErrorMessage="1" sqref="B21" xr:uid="{78A677C4-169E-41CD-97FF-F037EFA489B7}">
      <formula1>_listLanguage</formula1>
    </dataValidation>
    <dataValidation type="decimal" allowBlank="1" showInputMessage="1" showErrorMessage="1" error="Must be between 0% and 100%" sqref="D8:D15" xr:uid="{72BEC7F5-C0CF-4976-B053-22C7311E23A5}">
      <formula1>0</formula1>
      <formula2>1</formula2>
    </dataValidation>
    <dataValidation type="whole" allowBlank="1" showInputMessage="1" showErrorMessage="1" error="Must be between 0 and 12" sqref="O4:O5" xr:uid="{8098F35C-FB7B-4D39-88ED-69737E9E66CA}">
      <formula1>1</formula1>
      <formula2>12</formula2>
    </dataValidation>
    <dataValidation type="whole" allowBlank="1" showInputMessage="1" showErrorMessage="1" error="Must be between 2015 and current year" sqref="O3" xr:uid="{508A9705-FD4E-4168-AD00-EDB47485303C}">
      <formula1>2015</formula1>
      <formula2>_maxDate</formula2>
    </dataValidation>
  </dataValidations>
  <pageMargins left="0.70866141732283472" right="0.70866141732283472" top="0.74803149606299213" bottom="0.74803149606299213" header="0.31496062992125984" footer="0.31496062992125984"/>
  <pageSetup scale="69" orientation="landscape" r:id="rId1"/>
  <headerFooter>
    <oddFooter xml:space="preserve">&amp;L&amp;"+,Regular"&amp;10&amp;Z&amp;F (&amp;A)&amp;14
&amp;D (&amp;T)&amp;R&amp;"+,Bold"&amp;14Made possible by:
Actuarial Excel Addin&amp;"+,Regular"
www.actuarialexceladddin.com&amp;"-,Regular"&amp;11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3CBE-2AA3-406D-80D4-B90E07CDD361}">
  <sheetPr>
    <tabColor theme="9" tint="0.39997558519241921"/>
    <pageSetUpPr fitToPage="1"/>
  </sheetPr>
  <dimension ref="A1:AB46"/>
  <sheetViews>
    <sheetView tabSelected="1" workbookViewId="0">
      <pane ySplit="6" topLeftCell="A19" activePane="bottomLeft" state="frozen"/>
      <selection pane="bottomLeft" activeCell="G27" sqref="G27"/>
    </sheetView>
  </sheetViews>
  <sheetFormatPr defaultRowHeight="14.4" x14ac:dyDescent="0.3"/>
  <cols>
    <col min="1" max="1" width="39.77734375" style="3" bestFit="1" customWidth="1"/>
    <col min="2" max="2" width="8.33203125" style="3" customWidth="1"/>
    <col min="3" max="3" width="12.44140625" style="3" bestFit="1" customWidth="1"/>
    <col min="4" max="4" width="8.5546875" style="7" bestFit="1" customWidth="1"/>
    <col min="5" max="5" width="10.44140625" style="7" bestFit="1" customWidth="1"/>
    <col min="6" max="6" width="3" style="8" bestFit="1" customWidth="1"/>
    <col min="7" max="7" width="10.33203125" style="3" bestFit="1" customWidth="1"/>
    <col min="8" max="8" width="10.33203125" style="3" customWidth="1"/>
    <col min="9" max="11" width="10.33203125" style="3" bestFit="1" customWidth="1"/>
    <col min="12" max="12" width="10.33203125" style="3" customWidth="1"/>
    <col min="13" max="17" width="10.33203125" style="3" bestFit="1" customWidth="1"/>
    <col min="18" max="19" width="10.33203125" style="3" customWidth="1"/>
    <col min="20" max="16384" width="8.88671875" style="3"/>
  </cols>
  <sheetData>
    <row r="1" spans="1:28" ht="31.2" x14ac:dyDescent="0.6">
      <c r="A1" s="34" t="s">
        <v>81</v>
      </c>
      <c r="B1" s="59"/>
      <c r="C1" s="59"/>
      <c r="D1" s="60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3" spans="1:28" s="4" customFormat="1" x14ac:dyDescent="0.3">
      <c r="F3" s="5"/>
      <c r="H3" s="4" t="s">
        <v>57</v>
      </c>
      <c r="I3" s="4" t="str">
        <f>INT(I4/30)&amp;"-mth"</f>
        <v>1-mth</v>
      </c>
      <c r="J3" s="4" t="str">
        <f t="shared" ref="J3:L3" si="0">INT(J4/30)&amp;"-mth"</f>
        <v>3-mth</v>
      </c>
      <c r="K3" s="4" t="str">
        <f t="shared" si="0"/>
        <v>6-mth</v>
      </c>
      <c r="L3" s="4" t="str">
        <f t="shared" si="0"/>
        <v>9-mth</v>
      </c>
      <c r="M3" s="4" t="str">
        <f>M4&amp;"-yr"</f>
        <v>1-yr</v>
      </c>
      <c r="N3" s="4" t="str">
        <f t="shared" ref="N3:Q3" si="1">N4&amp;"-yr"</f>
        <v>2-yr</v>
      </c>
      <c r="O3" s="4" t="str">
        <f t="shared" si="1"/>
        <v>3-yr</v>
      </c>
      <c r="P3" s="4" t="str">
        <f t="shared" si="1"/>
        <v>4-yr</v>
      </c>
      <c r="Q3" s="4" t="str">
        <f t="shared" si="1"/>
        <v>5-yr</v>
      </c>
      <c r="R3" s="6">
        <f>COLUMN()</f>
        <v>18</v>
      </c>
    </row>
    <row r="4" spans="1:28" x14ac:dyDescent="0.3">
      <c r="I4" s="2">
        <v>45</v>
      </c>
      <c r="J4" s="2">
        <f>I4+60</f>
        <v>105</v>
      </c>
      <c r="K4" s="2">
        <f>J4+90</f>
        <v>195</v>
      </c>
      <c r="L4" s="2">
        <f>K4+90</f>
        <v>285</v>
      </c>
      <c r="M4" s="2">
        <v>1</v>
      </c>
      <c r="N4" s="2">
        <v>2</v>
      </c>
      <c r="O4" s="2">
        <v>3</v>
      </c>
      <c r="P4" s="2">
        <v>4</v>
      </c>
      <c r="Q4" s="2">
        <v>5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2</v>
      </c>
      <c r="Y4" s="2">
        <v>3</v>
      </c>
      <c r="Z4" s="2">
        <v>4</v>
      </c>
      <c r="AA4" s="2">
        <v>5</v>
      </c>
    </row>
    <row r="5" spans="1:28" x14ac:dyDescent="0.3">
      <c r="A5" s="1" t="s">
        <v>26</v>
      </c>
      <c r="B5" s="1"/>
      <c r="C5" s="1"/>
      <c r="D5" s="9"/>
      <c r="E5" s="9"/>
      <c r="G5" s="10" cm="1">
        <f t="array" ref="G5">_xll.LastDayOfMonth(DATE(_year,_month,15))</f>
        <v>43465</v>
      </c>
      <c r="H5" s="11">
        <f>DATE(YEAR(G5),1,1)-1</f>
        <v>43100</v>
      </c>
      <c r="I5" s="12" cm="1">
        <f t="array" ref="I5">_xll.LastDayOfMonth(($G$5-I4))</f>
        <v>43434</v>
      </c>
      <c r="J5" s="12" cm="1">
        <f t="array" ref="J5">_xll.LastDayOfMonth(($G$5-J4))</f>
        <v>43373</v>
      </c>
      <c r="K5" s="12" cm="1">
        <f t="array" ref="K5">_xll.LastDayOfMonth(($G$5-K4))</f>
        <v>43281</v>
      </c>
      <c r="L5" s="12" cm="1">
        <f t="array" ref="L5">_xll.LastDayOfMonth(($G$5-L4))</f>
        <v>43190</v>
      </c>
      <c r="M5" s="12">
        <f>DATE(YEAR($G$5)-M$4,MONTH($G$5),DAY($G$5))</f>
        <v>43100</v>
      </c>
      <c r="N5" s="12">
        <f t="shared" ref="N5:Q5" si="2">DATE(YEAR($G$5)-N$4,MONTH($G$5),DAY($G$5))</f>
        <v>42735</v>
      </c>
      <c r="O5" s="12">
        <f t="shared" si="2"/>
        <v>42369</v>
      </c>
      <c r="P5" s="12">
        <f t="shared" si="2"/>
        <v>42004</v>
      </c>
      <c r="Q5" s="12">
        <f t="shared" si="2"/>
        <v>41639</v>
      </c>
      <c r="R5" s="4" t="s">
        <v>57</v>
      </c>
      <c r="S5" s="4" t="s">
        <v>48</v>
      </c>
      <c r="T5" s="4" t="s">
        <v>49</v>
      </c>
      <c r="U5" s="4" t="s">
        <v>50</v>
      </c>
      <c r="V5" s="13" t="s">
        <v>51</v>
      </c>
      <c r="W5" s="13" t="s">
        <v>52</v>
      </c>
      <c r="X5" s="13" t="s">
        <v>53</v>
      </c>
      <c r="Y5" s="13" t="s">
        <v>54</v>
      </c>
      <c r="Z5" s="13" t="s">
        <v>55</v>
      </c>
      <c r="AA5" s="13" t="s">
        <v>56</v>
      </c>
      <c r="AB5" s="12"/>
    </row>
    <row r="6" spans="1:28" x14ac:dyDescent="0.3">
      <c r="A6" s="1" t="s">
        <v>27</v>
      </c>
      <c r="B6" s="1" t="s">
        <v>28</v>
      </c>
      <c r="C6" s="1" t="s">
        <v>29</v>
      </c>
      <c r="D6" s="9" t="s">
        <v>38</v>
      </c>
      <c r="E6" s="9" t="s">
        <v>46</v>
      </c>
    </row>
    <row r="7" spans="1:28" x14ac:dyDescent="0.3">
      <c r="A7" s="3" t="s">
        <v>4</v>
      </c>
      <c r="B7" s="3" t="s">
        <v>0</v>
      </c>
      <c r="C7" s="3" t="s">
        <v>1</v>
      </c>
      <c r="F7" s="8">
        <v>6</v>
      </c>
      <c r="G7" s="29" cm="1">
        <f t="array" ref="G7">IFERROR(_xll.MarketQuote(G$5,$F7)/VLOOKUP($E7,_tabConversion,COLUMN()-_offsetTabConversion,FALSE),"--")</f>
        <v>49203.94</v>
      </c>
      <c r="H7" s="29" cm="1">
        <f t="array" ref="H7">IFERROR(_xll.MarketQuote(H$5,$F7)/VLOOKUP($E7,_tabConversion,COLUMN()-_offsetTabConversion,FALSE),"--")</f>
        <v>54002.68</v>
      </c>
      <c r="I7" s="29" cm="1">
        <f t="array" ref="I7">IFERROR(_xll.MarketQuote(I$5,$F7)/VLOOKUP($E7,_tabConversion,COLUMN()-_offsetTabConversion,FALSE),"--")</f>
        <v>52014.81</v>
      </c>
      <c r="J7" s="29" cm="1">
        <f t="array" ref="J7">IFERROR(_xll.MarketQuote(J$5,$F7)/VLOOKUP($E7,_tabConversion,COLUMN()-_offsetTabConversion,FALSE),"--")</f>
        <v>54738.58</v>
      </c>
      <c r="K7" s="29" cm="1">
        <f t="array" ref="K7">IFERROR(_xll.MarketQuote(K$5,$F7)/VLOOKUP($E7,_tabConversion,COLUMN()-_offsetTabConversion,FALSE),"--")</f>
        <v>55053.34</v>
      </c>
      <c r="L7" s="29" cm="1">
        <f t="array" ref="L7">IFERROR(_xll.MarketQuote(L$5,$F7)/VLOOKUP($E7,_tabConversion,COLUMN()-_offsetTabConversion,FALSE),"--")</f>
        <v>51562.02</v>
      </c>
      <c r="M7" s="29" cm="1">
        <f t="array" ref="M7">IFERROR(_xll.MarketQuote(M$5,$F7)/VLOOKUP($E7,_tabConversion,COLUMN()-_offsetTabConversion,FALSE),"--")</f>
        <v>54002.68</v>
      </c>
      <c r="N7" s="29" cm="1">
        <f t="array" ref="N7">IFERROR(_xll.MarketQuote(N$5,$F7)/VLOOKUP($E7,_tabConversion,COLUMN()-_offsetTabConversion,FALSE),"--")</f>
        <v>49500.53</v>
      </c>
      <c r="O7" s="29" cm="1">
        <f t="array" ref="O7">IFERROR(_xll.MarketQuote(O$5,$F7)/VLOOKUP($E7,_tabConversion,COLUMN()-_offsetTabConversion,FALSE),"--")</f>
        <v>40881.839999999997</v>
      </c>
      <c r="P7" s="29" cm="1">
        <f t="array" ref="P7">IFERROR(_xll.MarketQuote(P$5,$F7)/VLOOKUP($E7,_tabConversion,COLUMN()-_offsetTabConversion,FALSE),"--")</f>
        <v>44591.13</v>
      </c>
      <c r="Q7" s="29" cm="1">
        <f t="array" ref="Q7">IFERROR(_xll.MarketQuote(Q$5,$F7)/VLOOKUP($E7,_tabConversion,COLUMN()-_offsetTabConversion,FALSE),"--")</f>
        <v>40334.379999999997</v>
      </c>
      <c r="R7" s="14">
        <f t="shared" ref="R7:X7" si="3">POWER($G7/H7,1/R$4)-1</f>
        <v>-8.8861145409820375E-2</v>
      </c>
      <c r="S7" s="14">
        <f t="shared" si="3"/>
        <v>-5.4039801356575046E-2</v>
      </c>
      <c r="T7" s="14">
        <f t="shared" si="3"/>
        <v>-0.10111040512925251</v>
      </c>
      <c r="U7" s="14">
        <f t="shared" si="3"/>
        <v>-0.10624968439698657</v>
      </c>
      <c r="V7" s="14">
        <f t="shared" si="3"/>
        <v>-4.5732886337656931E-2</v>
      </c>
      <c r="W7" s="14">
        <f t="shared" si="3"/>
        <v>-8.8861145409820375E-2</v>
      </c>
      <c r="X7" s="14">
        <f t="shared" si="3"/>
        <v>-3.0003274918615208E-3</v>
      </c>
      <c r="Y7" s="14">
        <f>IFERROR(POWER($G7/O7,1/Y$4)-1,"--")</f>
        <v>6.3709771228187773E-2</v>
      </c>
      <c r="Z7" s="14">
        <f t="shared" ref="Z7:AA7" si="4">IFERROR(POWER($G7/P7,1/Z$4)-1,"--")</f>
        <v>2.4915003069515107E-2</v>
      </c>
      <c r="AA7" s="14">
        <f t="shared" si="4"/>
        <v>4.0554661050354213E-2</v>
      </c>
    </row>
    <row r="8" spans="1:28" x14ac:dyDescent="0.3">
      <c r="A8" s="3" t="s">
        <v>5</v>
      </c>
      <c r="B8" s="3" t="s">
        <v>0</v>
      </c>
      <c r="C8" s="3" t="s">
        <v>2</v>
      </c>
      <c r="D8" s="7" t="s">
        <v>39</v>
      </c>
      <c r="E8" s="7">
        <v>1</v>
      </c>
      <c r="F8" s="8">
        <v>8</v>
      </c>
      <c r="G8" s="29" cm="1">
        <f t="array" ref="G8">IFERROR(_xll.MarketQuote(G$5,$F8)/VLOOKUP($E8,_tabConversion,COLUMN()-_offsetTabConversion,FALSE),"--")</f>
        <v>6799.7544338335611</v>
      </c>
      <c r="H8" s="29" cm="1">
        <f t="array" ref="H8">IFERROR(_xll.MarketQuote(H$5,$F8)/VLOOKUP($E8,_tabConversion,COLUMN()-_offsetTabConversion,FALSE),"--")</f>
        <v>6539.6562539204615</v>
      </c>
      <c r="I8" s="29" cm="1">
        <f t="array" ref="I8">IFERROR(_xll.MarketQuote(I$5,$F8)/VLOOKUP($E8,_tabConversion,COLUMN()-_offsetTabConversion,FALSE),"--")</f>
        <v>7287.7227986166527</v>
      </c>
      <c r="J8" s="29" cm="1">
        <f t="array" ref="J8">IFERROR(_xll.MarketQuote(J$5,$F8)/VLOOKUP($E8,_tabConversion,COLUMN()-_offsetTabConversion,FALSE),"--")</f>
        <v>7460.7378640776706</v>
      </c>
      <c r="K8" s="29" cm="1">
        <f t="array" ref="K8">IFERROR(_xll.MarketQuote(K$5,$F8)/VLOOKUP($E8,_tabConversion,COLUMN()-_offsetTabConversion,FALSE),"--")</f>
        <v>7046.1285225177771</v>
      </c>
      <c r="L8" s="29" cm="1">
        <f t="array" ref="L8">IFERROR(_xll.MarketQuote(L$5,$F8)/VLOOKUP($E8,_tabConversion,COLUMN()-_offsetTabConversion,FALSE),"--")</f>
        <v>6669.9200618875711</v>
      </c>
      <c r="M8" s="29" cm="1">
        <f t="array" ref="M8">IFERROR(_xll.MarketQuote(M$5,$F8)/VLOOKUP($E8,_tabConversion,COLUMN()-_offsetTabConversion,FALSE),"--")</f>
        <v>6539.6562539204615</v>
      </c>
      <c r="N8" s="29" cm="1">
        <f t="array" ref="N8">IFERROR(_xll.MarketQuote(N$5,$F8)/VLOOKUP($E8,_tabConversion,COLUMN()-_offsetTabConversion,FALSE),"--")</f>
        <v>5744.7099892588612</v>
      </c>
      <c r="O8" s="29" cm="1">
        <f t="array" ref="O8">IFERROR(_xll.MarketQuote(O$5,$F8)/VLOOKUP($E8,_tabConversion,COLUMN()-_offsetTabConversion,FALSE),"--")</f>
        <v>5289.411764705882</v>
      </c>
      <c r="P8" s="29" cm="1">
        <f t="array" ref="P8">IFERROR(_xll.MarketQuote(P$5,$F8)/VLOOKUP($E8,_tabConversion,COLUMN()-_offsetTabConversion,FALSE),"--")</f>
        <v>4372.9002320185618</v>
      </c>
      <c r="Q8" s="29" cm="1">
        <f t="array" ref="Q8">IFERROR(_xll.MarketQuote(Q$5,$F8)/VLOOKUP($E8,_tabConversion,COLUMN()-_offsetTabConversion,FALSE),"--")</f>
        <v>3526.4730908317379</v>
      </c>
      <c r="R8" s="14">
        <f t="shared" ref="R8:S10" si="5">POWER($G8/H8,1/R$4)-1</f>
        <v>3.9772454363663723E-2</v>
      </c>
      <c r="S8" s="14">
        <f t="shared" si="5"/>
        <v>-6.6957591317237997E-2</v>
      </c>
      <c r="T8" s="14">
        <f t="shared" ref="T8:T10" si="6">POWER($G8/J8,1/T$4)-1</f>
        <v>-8.8594914107175016E-2</v>
      </c>
      <c r="U8" s="14">
        <f t="shared" ref="U8:U10" si="7">POWER($G8/K8,1/U$4)-1</f>
        <v>-3.4965880610446143E-2</v>
      </c>
      <c r="V8" s="14">
        <f t="shared" ref="V8:V10" si="8">POWER($G8/L8,1/V$4)-1</f>
        <v>1.9465656370887263E-2</v>
      </c>
      <c r="W8" s="14">
        <f t="shared" ref="W8:W10" si="9">POWER($G8/M8,1/W$4)-1</f>
        <v>3.9772454363663723E-2</v>
      </c>
      <c r="X8" s="14">
        <f t="shared" ref="X8:X10" si="10">POWER($G8/N8,1/X$4)-1</f>
        <v>8.7959077015716369E-2</v>
      </c>
      <c r="Y8" s="14">
        <f t="shared" ref="Y8:Y11" si="11">IFERROR(POWER($G8/O8,1/Y$4)-1,"--")</f>
        <v>8.7331452312499058E-2</v>
      </c>
      <c r="Z8" s="14">
        <f t="shared" ref="Z8:Z11" si="12">IFERROR(POWER($G8/P8,1/Z$4)-1,"--")</f>
        <v>0.11668559783123889</v>
      </c>
      <c r="AA8" s="14">
        <f t="shared" ref="AA8:AA11" si="13">IFERROR(POWER($G8/Q8,1/AA$4)-1,"--")</f>
        <v>0.14032995000224568</v>
      </c>
    </row>
    <row r="9" spans="1:28" x14ac:dyDescent="0.3">
      <c r="A9" s="3" t="s">
        <v>72</v>
      </c>
      <c r="B9" s="3" t="s">
        <v>0</v>
      </c>
      <c r="C9" s="3" t="s">
        <v>2</v>
      </c>
      <c r="D9" s="8" t="s">
        <v>39</v>
      </c>
      <c r="F9" s="8">
        <v>8</v>
      </c>
      <c r="G9" s="29" cm="1">
        <f t="array" ref="G9">IFERROR(_xll.MarketQuote(G$5,$F9)/VLOOKUP($E9,_tabConversion,COLUMN()-_offsetTabConversion,FALSE),"--")</f>
        <v>4984.22</v>
      </c>
      <c r="H9" s="29" cm="1">
        <f t="array" ref="H9">IFERROR(_xll.MarketQuote(H$5,$F9)/VLOOKUP($E9,_tabConversion,COLUMN()-_offsetTabConversion,FALSE),"--")</f>
        <v>5212.76</v>
      </c>
      <c r="I9" s="29" cm="1">
        <f t="array" ref="I9">IFERROR(_xll.MarketQuote(I$5,$F9)/VLOOKUP($E9,_tabConversion,COLUMN()-_offsetTabConversion,FALSE),"--")</f>
        <v>5478.91</v>
      </c>
      <c r="J9" s="29" cm="1">
        <f t="array" ref="J9">IFERROR(_xll.MarketQuote(J$5,$F9)/VLOOKUP($E9,_tabConversion,COLUMN()-_offsetTabConversion,FALSE),"--")</f>
        <v>5763.42</v>
      </c>
      <c r="K9" s="29" cm="1">
        <f t="array" ref="K9">IFERROR(_xll.MarketQuote(K$5,$F9)/VLOOKUP($E9,_tabConversion,COLUMN()-_offsetTabConversion,FALSE),"--")</f>
        <v>5350.83</v>
      </c>
      <c r="L9" s="29" cm="1">
        <f t="array" ref="L9">IFERROR(_xll.MarketQuote(L$5,$F9)/VLOOKUP($E9,_tabConversion,COLUMN()-_offsetTabConversion,FALSE),"--")</f>
        <v>5173.1899999999996</v>
      </c>
      <c r="M9" s="29" cm="1">
        <f t="array" ref="M9">IFERROR(_xll.MarketQuote(M$5,$F9)/VLOOKUP($E9,_tabConversion,COLUMN()-_offsetTabConversion,FALSE),"--")</f>
        <v>5212.76</v>
      </c>
      <c r="N9" s="29" cm="1">
        <f t="array" ref="N9">IFERROR(_xll.MarketQuote(N$5,$F9)/VLOOKUP($E9,_tabConversion,COLUMN()-_offsetTabConversion,FALSE),"--")</f>
        <v>4278.66</v>
      </c>
      <c r="O9" s="29" cm="1">
        <f t="array" ref="O9">IFERROR(_xll.MarketQuote(O$5,$F9)/VLOOKUP($E9,_tabConversion,COLUMN()-_offsetTabConversion,FALSE),"--")</f>
        <v>3821.6</v>
      </c>
      <c r="P9" s="29" cm="1">
        <f t="array" ref="P9">IFERROR(_xll.MarketQuote(P$5,$F9)/VLOOKUP($E9,_tabConversion,COLUMN()-_offsetTabConversion,FALSE),"--")</f>
        <v>3769.44</v>
      </c>
      <c r="Q9" s="29" cm="1">
        <f t="array" ref="Q9">IFERROR(_xll.MarketQuote(Q$5,$F9)/VLOOKUP($E9,_tabConversion,COLUMN()-_offsetTabConversion,FALSE),"--")</f>
        <v>3315.59</v>
      </c>
      <c r="R9" s="14">
        <f t="shared" ref="R9" si="14">POWER($G9/H9,1/R$4)-1</f>
        <v>-4.384241745255868E-2</v>
      </c>
      <c r="S9" s="14">
        <f t="shared" ref="S9" si="15">POWER($G9/I9,1/S$4)-1</f>
        <v>-9.028985692409619E-2</v>
      </c>
      <c r="T9" s="14">
        <f t="shared" ref="T9" si="16">POWER($G9/J9,1/T$4)-1</f>
        <v>-0.13519750425962362</v>
      </c>
      <c r="U9" s="14">
        <f t="shared" ref="U9" si="17">POWER($G9/K9,1/U$4)-1</f>
        <v>-6.8514604276345814E-2</v>
      </c>
      <c r="V9" s="14">
        <f t="shared" ref="V9" si="18">POWER($G9/L9,1/V$4)-1</f>
        <v>-3.6528718257013426E-2</v>
      </c>
      <c r="W9" s="14">
        <f t="shared" ref="W9" si="19">POWER($G9/M9,1/W$4)-1</f>
        <v>-4.384241745255868E-2</v>
      </c>
      <c r="X9" s="14">
        <f t="shared" ref="X9" si="20">POWER($G9/N9,1/X$4)-1</f>
        <v>7.9306302916779092E-2</v>
      </c>
      <c r="Y9" s="14">
        <f t="shared" si="11"/>
        <v>9.2573489377225426E-2</v>
      </c>
      <c r="Z9" s="14">
        <f t="shared" si="12"/>
        <v>7.2334039490616009E-2</v>
      </c>
      <c r="AA9" s="14">
        <f t="shared" si="13"/>
        <v>8.4943885276207221E-2</v>
      </c>
    </row>
    <row r="10" spans="1:28" x14ac:dyDescent="0.3">
      <c r="A10" s="3" t="s">
        <v>6</v>
      </c>
      <c r="B10" s="3" t="s">
        <v>0</v>
      </c>
      <c r="C10" s="3" t="s">
        <v>3</v>
      </c>
      <c r="D10" s="7" t="s">
        <v>39</v>
      </c>
      <c r="E10" s="7">
        <v>3</v>
      </c>
      <c r="F10" s="8">
        <v>15</v>
      </c>
      <c r="G10" s="29" cm="1">
        <f t="array" ref="G10">IFERROR(_xll.MarketQuote(G$5,$F10)/VLOOKUP($E10,_tabConversion,COLUMN()-_offsetTabConversion,FALSE),"--")</f>
        <v>7391.9929171224512</v>
      </c>
      <c r="H10" s="29" cm="1">
        <f t="array" ref="H10">IFERROR(_xll.MarketQuote(H$5,$F10)/VLOOKUP($E10,_tabConversion,COLUMN()-_offsetTabConversion,FALSE),"--")</f>
        <v>7428.351853529678</v>
      </c>
      <c r="I10" s="29" cm="1">
        <f t="array" ref="I10">IFERROR(_xll.MarketQuote(I$5,$F10)/VLOOKUP($E10,_tabConversion,COLUMN()-_offsetTabConversion,FALSE),"--")</f>
        <v>7785.3517688527236</v>
      </c>
      <c r="J10" s="29" cm="1">
        <f t="array" ref="J10">IFERROR(_xll.MarketQuote(J$5,$F10)/VLOOKUP($E10,_tabConversion,COLUMN()-_offsetTabConversion,FALSE),"--")</f>
        <v>8079.7725156723454</v>
      </c>
      <c r="K10" s="29" cm="1">
        <f t="array" ref="K10">IFERROR(_xll.MarketQuote(K$5,$F10)/VLOOKUP($E10,_tabConversion,COLUMN()-_offsetTabConversion,FALSE),"--")</f>
        <v>7832.5084584428623</v>
      </c>
      <c r="L10" s="29" cm="1">
        <f t="array" ref="L10">IFERROR(_xll.MarketQuote(L$5,$F10)/VLOOKUP($E10,_tabConversion,COLUMN()-_offsetTabConversion,FALSE),"--")</f>
        <v>7545.6264837786821</v>
      </c>
      <c r="M10" s="29" cm="1">
        <f t="array" ref="M10">IFERROR(_xll.MarketQuote(M$5,$F10)/VLOOKUP($E10,_tabConversion,COLUMN()-_offsetTabConversion,FALSE),"--")</f>
        <v>7428.351853529678</v>
      </c>
      <c r="N10" s="29" cm="1">
        <f t="array" ref="N10">IFERROR(_xll.MarketQuote(N$5,$F10)/VLOOKUP($E10,_tabConversion,COLUMN()-_offsetTabConversion,FALSE),"--")</f>
        <v>6495.6253385037735</v>
      </c>
      <c r="O10" s="29" cm="1">
        <f t="array" ref="O10">IFERROR(_xll.MarketQuote(O$5,$F10)/VLOOKUP($E10,_tabConversion,COLUMN()-_offsetTabConversion,FALSE),"--")</f>
        <v>6258.3442388877165</v>
      </c>
      <c r="P10" s="29" cm="1">
        <f t="array" ref="P10">IFERROR(_xll.MarketQuote(P$5,$F10)/VLOOKUP($E10,_tabConversion,COLUMN()-_offsetTabConversion,FALSE),"--")</f>
        <v>5264.1703635438453</v>
      </c>
      <c r="Q10" s="29" cm="1">
        <f t="array" ref="Q10">IFERROR(_xll.MarketQuote(Q$5,$F10)/VLOOKUP($E10,_tabConversion,COLUMN()-_offsetTabConversion,FALSE),"--")</f>
        <v>4601.8067780792098</v>
      </c>
      <c r="R10" s="14">
        <f t="shared" si="5"/>
        <v>-4.8946168846256688E-3</v>
      </c>
      <c r="S10" s="14">
        <f t="shared" si="5"/>
        <v>-5.0525507826634675E-2</v>
      </c>
      <c r="T10" s="14">
        <f t="shared" si="6"/>
        <v>-8.5123634015166538E-2</v>
      </c>
      <c r="U10" s="14">
        <f t="shared" si="7"/>
        <v>-5.6241949007481473E-2</v>
      </c>
      <c r="V10" s="14">
        <f t="shared" si="8"/>
        <v>-2.0360611141633789E-2</v>
      </c>
      <c r="W10" s="14">
        <f t="shared" si="9"/>
        <v>-4.8946168846256688E-3</v>
      </c>
      <c r="X10" s="14">
        <f t="shared" si="10"/>
        <v>6.6768756036669208E-2</v>
      </c>
      <c r="Y10" s="14">
        <f t="shared" si="11"/>
        <v>5.706257764308087E-2</v>
      </c>
      <c r="Z10" s="14">
        <f t="shared" si="12"/>
        <v>8.8573860494436385E-2</v>
      </c>
      <c r="AA10" s="14">
        <f t="shared" si="13"/>
        <v>9.9427593024575156E-2</v>
      </c>
    </row>
    <row r="11" spans="1:28" x14ac:dyDescent="0.3">
      <c r="A11" s="3" t="s">
        <v>71</v>
      </c>
      <c r="B11" s="3" t="s">
        <v>0</v>
      </c>
      <c r="C11" s="3" t="s">
        <v>3</v>
      </c>
      <c r="D11" s="8" t="s">
        <v>40</v>
      </c>
      <c r="F11" s="8">
        <v>27</v>
      </c>
      <c r="G11" s="29" cm="1">
        <f t="array" ref="G11">IFERROR(_xll.MarketQuote(G$5,$F11)/VLOOKUP($E11,_tabConversion,COLUMN()-_offsetTabConversion,FALSE),"--")</f>
        <v>4140.259</v>
      </c>
      <c r="H11" s="29" cm="1">
        <f t="array" ref="H11">IFERROR(_xll.MarketQuote(H$5,$F11)/VLOOKUP($E11,_tabConversion,COLUMN()-_offsetTabConversion,FALSE),"--")</f>
        <v>4469.9290000000001</v>
      </c>
      <c r="I11" s="29" cm="1">
        <f t="array" ref="I11">IFERROR(_xll.MarketQuote(I$5,$F11)/VLOOKUP($E11,_tabConversion,COLUMN()-_offsetTabConversion,FALSE),"--")</f>
        <v>4493.6130000000003</v>
      </c>
      <c r="J11" s="29" cm="1">
        <f t="array" ref="J11">IFERROR(_xll.MarketQuote(J$5,$F11)/VLOOKUP($E11,_tabConversion,COLUMN()-_offsetTabConversion,FALSE),"--")</f>
        <v>4766.8599999999997</v>
      </c>
      <c r="K11" s="29" cm="1">
        <f t="array" ref="K11">IFERROR(_xll.MarketQuote(K$5,$F11)/VLOOKUP($E11,_tabConversion,COLUMN()-_offsetTabConversion,FALSE),"--")</f>
        <v>4527.4750000000004</v>
      </c>
      <c r="L11" s="29" cm="1">
        <f t="array" ref="L11">IFERROR(_xll.MarketQuote(L$5,$F11)/VLOOKUP($E11,_tabConversion,COLUMN()-_offsetTabConversion,FALSE),"--")</f>
        <v>4371.1329999999998</v>
      </c>
      <c r="M11" s="29" cm="1">
        <f t="array" ref="M11">IFERROR(_xll.MarketQuote(M$5,$F11)/VLOOKUP($E11,_tabConversion,COLUMN()-_offsetTabConversion,FALSE),"--")</f>
        <v>4469.9290000000001</v>
      </c>
      <c r="N11" s="29" cm="1">
        <f t="array" ref="N11">IFERROR(_xll.MarketQuote(N$5,$F11)/VLOOKUP($E11,_tabConversion,COLUMN()-_offsetTabConversion,FALSE),"--")</f>
        <v>3772.652</v>
      </c>
      <c r="O11" s="29" cm="1">
        <f t="array" ref="O11">IFERROR(_xll.MarketQuote(O$5,$F11)/VLOOKUP($E11,_tabConversion,COLUMN()-_offsetTabConversion,FALSE),"--")</f>
        <v>3461.2649999999999</v>
      </c>
      <c r="P11" s="29" t="str" cm="1">
        <f t="array" ref="P11">IFERROR(_xll.MarketQuote(P$5,$F11)/VLOOKUP($E11,_tabConversion,COLUMN()-_offsetTabConversion,FALSE),"--")</f>
        <v>--</v>
      </c>
      <c r="Q11" s="29" t="str" cm="1">
        <f t="array" ref="Q11">IFERROR(_xll.MarketQuote(Q$5,$F11)/VLOOKUP($E11,_tabConversion,COLUMN()-_offsetTabConversion,FALSE),"--")</f>
        <v>--</v>
      </c>
      <c r="R11" s="14">
        <f t="shared" ref="R11" si="21">IFERROR(POWER($G11/H11,1/R$4)-1,"--")</f>
        <v>-7.3752849318188263E-2</v>
      </c>
      <c r="S11" s="14">
        <f t="shared" ref="S11" si="22">IFERROR(POWER($G11/I11,1/S$4)-1,"--")</f>
        <v>-7.8634719990350765E-2</v>
      </c>
      <c r="T11" s="14">
        <f t="shared" ref="T11" si="23">IFERROR(POWER($G11/J11,1/T$4)-1,"--")</f>
        <v>-0.13144942372966684</v>
      </c>
      <c r="U11" s="14">
        <f t="shared" ref="U11" si="24">IFERROR(POWER($G11/K11,1/U$4)-1,"--")</f>
        <v>-8.5525817370609492E-2</v>
      </c>
      <c r="V11" s="14">
        <f t="shared" ref="V11" si="25">IFERROR(POWER($G11/L11,1/V$4)-1,"--")</f>
        <v>-5.2817884973987206E-2</v>
      </c>
      <c r="W11" s="14">
        <f t="shared" ref="W11" si="26">IFERROR(POWER($G11/M11,1/W$4)-1,"--")</f>
        <v>-7.3752849318188263E-2</v>
      </c>
      <c r="X11" s="14">
        <f t="shared" ref="X11" si="27">IFERROR(POWER($G11/N11,1/X$4)-1,"--")</f>
        <v>4.7587678479935613E-2</v>
      </c>
      <c r="Y11" s="14">
        <f t="shared" si="11"/>
        <v>6.1526612349201759E-2</v>
      </c>
      <c r="Z11" s="14" t="str">
        <f t="shared" si="12"/>
        <v>--</v>
      </c>
      <c r="AA11" s="14" t="str">
        <f t="shared" si="13"/>
        <v>--</v>
      </c>
    </row>
    <row r="12" spans="1:28" x14ac:dyDescent="0.3">
      <c r="A12" s="3" t="s">
        <v>7</v>
      </c>
      <c r="B12" s="3" t="s">
        <v>0</v>
      </c>
      <c r="C12" s="3" t="s">
        <v>3</v>
      </c>
      <c r="D12" s="7" t="s">
        <v>39</v>
      </c>
      <c r="E12" s="7">
        <v>3</v>
      </c>
      <c r="F12" s="8">
        <v>16</v>
      </c>
      <c r="G12" s="29" cm="1">
        <f t="array" ref="G12">IFERROR(_xll.MarketQuote(G$5,$F12)/VLOOKUP($E12,_tabConversion,COLUMN()-_offsetTabConversion,FALSE),"--")</f>
        <v>7164.0523226669584</v>
      </c>
      <c r="H12" s="29" cm="1">
        <f t="array" ref="H12">IFERROR(_xll.MarketQuote(H$5,$F12)/VLOOKUP($E12,_tabConversion,COLUMN()-_offsetTabConversion,FALSE),"--")</f>
        <v>7650.0099191645859</v>
      </c>
      <c r="I12" s="29" cm="1">
        <f t="array" ref="I12">IFERROR(_xll.MarketQuote(I$5,$F12)/VLOOKUP($E12,_tabConversion,COLUMN()-_offsetTabConversion,FALSE),"--")</f>
        <v>7351.5224505190081</v>
      </c>
      <c r="J12" s="29" cm="1">
        <f t="array" ref="J12">IFERROR(_xll.MarketQuote(J$5,$F12)/VLOOKUP($E12,_tabConversion,COLUMN()-_offsetTabConversion,FALSE),"--")</f>
        <v>7773.8198818577666</v>
      </c>
      <c r="K12" s="29" cm="1">
        <f t="array" ref="K12">IFERROR(_xll.MarketQuote(K$5,$F12)/VLOOKUP($E12,_tabConversion,COLUMN()-_offsetTabConversion,FALSE),"--")</f>
        <v>7809.2614487999008</v>
      </c>
      <c r="L12" s="29" cm="1">
        <f t="array" ref="L12">IFERROR(_xll.MarketQuote(L$5,$F12)/VLOOKUP($E12,_tabConversion,COLUMN()-_offsetTabConversion,FALSE),"--")</f>
        <v>7711.189289908315</v>
      </c>
      <c r="M12" s="29" cm="1">
        <f t="array" ref="M12">IFERROR(_xll.MarketQuote(M$5,$F12)/VLOOKUP($E12,_tabConversion,COLUMN()-_offsetTabConversion,FALSE),"--")</f>
        <v>7650.0099191645859</v>
      </c>
      <c r="N12" s="29" cm="1">
        <f t="array" ref="N12">IFERROR(_xll.MarketQuote(N$5,$F12)/VLOOKUP($E12,_tabConversion,COLUMN()-_offsetTabConversion,FALSE),"--")</f>
        <v>6592.157036366717</v>
      </c>
      <c r="O12" s="29" cm="1">
        <f t="array" ref="O12">IFERROR(_xll.MarketQuote(O$5,$F12)/VLOOKUP($E12,_tabConversion,COLUMN()-_offsetTabConversion,FALSE),"--")</f>
        <v>6645.7184972558498</v>
      </c>
      <c r="P12" s="29" cm="1">
        <f t="array" ref="P12">IFERROR(_xll.MarketQuote(P$5,$F12)/VLOOKUP($E12,_tabConversion,COLUMN()-_offsetTabConversion,FALSE),"--")</f>
        <v>5714.9338677222413</v>
      </c>
      <c r="Q12" s="29" cm="1">
        <f t="array" ref="Q12">IFERROR(_xll.MarketQuote(Q$5,$F12)/VLOOKUP($E12,_tabConversion,COLUMN()-_offsetTabConversion,FALSE),"--")</f>
        <v>5479.3618790994424</v>
      </c>
      <c r="R12" s="14">
        <f t="shared" ref="R12:R29" si="28">IFERROR(POWER($G12/H12,1/R$4)-1,"--")</f>
        <v>-6.3523786456827991E-2</v>
      </c>
      <c r="S12" s="14">
        <f t="shared" ref="S12:S29" si="29">IFERROR(POWER($G12/I12,1/S$4)-1,"--")</f>
        <v>-2.5500857694968238E-2</v>
      </c>
      <c r="T12" s="14">
        <f t="shared" ref="T12:T29" si="30">IFERROR(POWER($G12/J12,1/T$4)-1,"--")</f>
        <v>-7.8438601415741549E-2</v>
      </c>
      <c r="U12" s="14">
        <f t="shared" ref="U12:U29" si="31">IFERROR(POWER($G12/K12,1/U$4)-1,"--")</f>
        <v>-8.2621017411588338E-2</v>
      </c>
      <c r="V12" s="14">
        <f t="shared" ref="V12:V29" si="32">IFERROR(POWER($G12/L12,1/V$4)-1,"--")</f>
        <v>-7.0953642385280125E-2</v>
      </c>
      <c r="W12" s="14">
        <f t="shared" ref="W12:W29" si="33">IFERROR(POWER($G12/M12,1/W$4)-1,"--")</f>
        <v>-6.3523786456827991E-2</v>
      </c>
      <c r="X12" s="14">
        <f t="shared" ref="X12:X29" si="34">IFERROR(POWER($G12/N12,1/X$4)-1,"--")</f>
        <v>4.2474888435894087E-2</v>
      </c>
      <c r="Y12" s="14">
        <f t="shared" ref="Y12:Y29" si="35">IFERROR(POWER($G12/O12,1/Y$4)-1,"--")</f>
        <v>2.5350315209671681E-2</v>
      </c>
      <c r="Z12" s="14">
        <f t="shared" ref="Z12:Z29" si="36">IFERROR(POWER($G12/P12,1/Z$4)-1,"--")</f>
        <v>5.8124779547064742E-2</v>
      </c>
      <c r="AA12" s="14">
        <f t="shared" ref="AA12:AA29" si="37">IFERROR(POWER($G12/Q12,1/AA$4)-1,"--")</f>
        <v>5.5080880313066682E-2</v>
      </c>
    </row>
    <row r="13" spans="1:28" x14ac:dyDescent="0.3">
      <c r="A13" s="3" t="s">
        <v>8</v>
      </c>
      <c r="B13" s="3" t="s">
        <v>0</v>
      </c>
      <c r="C13" s="3" t="s">
        <v>3</v>
      </c>
      <c r="D13" s="7" t="s">
        <v>39</v>
      </c>
      <c r="E13" s="7">
        <v>3</v>
      </c>
      <c r="F13" s="8">
        <v>25</v>
      </c>
      <c r="G13" s="29" cm="1">
        <f t="array" ref="G13">IFERROR(_xll.MarketQuote(G$5,$F13)/VLOOKUP($E13,_tabConversion,COLUMN()-_offsetTabConversion,FALSE),"--")</f>
        <v>7459.9398081276804</v>
      </c>
      <c r="H13" s="29" cm="1">
        <f t="array" ref="H13">IFERROR(_xll.MarketQuote(H$5,$F13)/VLOOKUP($E13,_tabConversion,COLUMN()-_offsetTabConversion,FALSE),"--")</f>
        <v>7470.7937359827956</v>
      </c>
      <c r="I13" s="29" cm="1">
        <f t="array" ref="I13">IFERROR(_xll.MarketQuote(I$5,$F13)/VLOOKUP($E13,_tabConversion,COLUMN()-_offsetTabConversion,FALSE),"--")</f>
        <v>7854.64420085246</v>
      </c>
      <c r="J13" s="29" cm="1">
        <f t="array" ref="J13">IFERROR(_xll.MarketQuote(J$5,$F13)/VLOOKUP($E13,_tabConversion,COLUMN()-_offsetTabConversion,FALSE),"--")</f>
        <v>8147.858649047851</v>
      </c>
      <c r="K13" s="29" cm="1">
        <f t="array" ref="K13">IFERROR(_xll.MarketQuote(K$5,$F13)/VLOOKUP($E13,_tabConversion,COLUMN()-_offsetTabConversion,FALSE),"--")</f>
        <v>7887.1755012072681</v>
      </c>
      <c r="L13" s="29" cm="1">
        <f t="array" ref="L13">IFERROR(_xll.MarketQuote(L$5,$F13)/VLOOKUP($E13,_tabConversion,COLUMN()-_offsetTabConversion,FALSE),"--")</f>
        <v>7605.9217410228302</v>
      </c>
      <c r="M13" s="29" cm="1">
        <f t="array" ref="M13">IFERROR(_xll.MarketQuote(M$5,$F13)/VLOOKUP($E13,_tabConversion,COLUMN()-_offsetTabConversion,FALSE),"--")</f>
        <v>7470.7937359827956</v>
      </c>
      <c r="N13" s="29" cm="1">
        <f t="array" ref="N13">IFERROR(_xll.MarketQuote(N$5,$F13)/VLOOKUP($E13,_tabConversion,COLUMN()-_offsetTabConversion,FALSE),"--")</f>
        <v>6519.8933759654356</v>
      </c>
      <c r="O13" s="29" cm="1">
        <f t="array" ref="O13">IFERROR(_xll.MarketQuote(O$5,$F13)/VLOOKUP($E13,_tabConversion,COLUMN()-_offsetTabConversion,FALSE),"--")</f>
        <v>6313.4286133859632</v>
      </c>
      <c r="P13" s="29" cm="1">
        <f t="array" ref="P13">IFERROR(_xll.MarketQuote(P$5,$F13)/VLOOKUP($E13,_tabConversion,COLUMN()-_offsetTabConversion,FALSE),"--")</f>
        <v>5259.3403574477015</v>
      </c>
      <c r="Q13" s="29" cm="1">
        <f t="array" ref="Q13">IFERROR(_xll.MarketQuote(Q$5,$F13)/VLOOKUP($E13,_tabConversion,COLUMN()-_offsetTabConversion,FALSE),"--")</f>
        <v>4591.0317410240996</v>
      </c>
      <c r="R13" s="14">
        <f t="shared" si="28"/>
        <v>-1.4528480157118828E-3</v>
      </c>
      <c r="S13" s="14">
        <f t="shared" si="29"/>
        <v>-5.0251084916353328E-2</v>
      </c>
      <c r="T13" s="14">
        <f t="shared" si="30"/>
        <v>-8.4429402932825748E-2</v>
      </c>
      <c r="U13" s="14">
        <f t="shared" si="31"/>
        <v>-5.4168401985500658E-2</v>
      </c>
      <c r="V13" s="14">
        <f t="shared" si="32"/>
        <v>-1.9193194180238682E-2</v>
      </c>
      <c r="W13" s="14">
        <f t="shared" si="33"/>
        <v>-1.4528480157118828E-3</v>
      </c>
      <c r="X13" s="14">
        <f t="shared" si="34"/>
        <v>6.9664086753043808E-2</v>
      </c>
      <c r="Y13" s="14">
        <f t="shared" si="35"/>
        <v>5.7198852399520161E-2</v>
      </c>
      <c r="Z13" s="14">
        <f t="shared" si="36"/>
        <v>9.1317228888452062E-2</v>
      </c>
      <c r="AA13" s="14">
        <f t="shared" si="37"/>
        <v>0.10195790725175358</v>
      </c>
    </row>
    <row r="14" spans="1:28" x14ac:dyDescent="0.3">
      <c r="A14" s="3" t="s">
        <v>9</v>
      </c>
      <c r="B14" s="3" t="s">
        <v>0</v>
      </c>
      <c r="C14" s="3" t="s">
        <v>3</v>
      </c>
      <c r="D14" s="7" t="s">
        <v>39</v>
      </c>
      <c r="E14" s="7">
        <v>3</v>
      </c>
      <c r="F14" s="8">
        <v>17</v>
      </c>
      <c r="G14" s="29" cm="1">
        <f t="array" ref="G14">IFERROR(_xll.MarketQuote(G$5,$F14)/VLOOKUP($E14,_tabConversion,COLUMN()-_offsetTabConversion,FALSE),"--")</f>
        <v>7180.9830467342745</v>
      </c>
      <c r="H14" s="29" cm="1">
        <f t="array" ref="H14">IFERROR(_xll.MarketQuote(H$5,$F14)/VLOOKUP($E14,_tabConversion,COLUMN()-_offsetTabConversion,FALSE),"--")</f>
        <v>7641.4295746117277</v>
      </c>
      <c r="I14" s="29" cm="1">
        <f t="array" ref="I14">IFERROR(_xll.MarketQuote(I$5,$F14)/VLOOKUP($E14,_tabConversion,COLUMN()-_offsetTabConversion,FALSE),"--")</f>
        <v>7344.56184004633</v>
      </c>
      <c r="J14" s="29" cm="1">
        <f t="array" ref="J14">IFERROR(_xll.MarketQuote(J$5,$F14)/VLOOKUP($E14,_tabConversion,COLUMN()-_offsetTabConversion,FALSE),"--")</f>
        <v>7770.3220541867759</v>
      </c>
      <c r="K14" s="29" cm="1">
        <f t="array" ref="K14">IFERROR(_xll.MarketQuote(K$5,$F14)/VLOOKUP($E14,_tabConversion,COLUMN()-_offsetTabConversion,FALSE),"--")</f>
        <v>7801.9908386654142</v>
      </c>
      <c r="L14" s="29" cm="1">
        <f t="array" ref="L14">IFERROR(_xll.MarketQuote(L$5,$F14)/VLOOKUP($E14,_tabConversion,COLUMN()-_offsetTabConversion,FALSE),"--")</f>
        <v>7742.3908961812349</v>
      </c>
      <c r="M14" s="29" cm="1">
        <f t="array" ref="M14">IFERROR(_xll.MarketQuote(M$5,$F14)/VLOOKUP($E14,_tabConversion,COLUMN()-_offsetTabConversion,FALSE),"--")</f>
        <v>7641.4295746117277</v>
      </c>
      <c r="N14" s="29" cm="1">
        <f t="array" ref="N14">IFERROR(_xll.MarketQuote(N$5,$F14)/VLOOKUP($E14,_tabConversion,COLUMN()-_offsetTabConversion,FALSE),"--")</f>
        <v>6541.1842337650214</v>
      </c>
      <c r="O14" s="29" cm="1">
        <f t="array" ref="O14">IFERROR(_xll.MarketQuote(O$5,$F14)/VLOOKUP($E14,_tabConversion,COLUMN()-_offsetTabConversion,FALSE),"--")</f>
        <v>6708.4708433895003</v>
      </c>
      <c r="P14" s="29" cm="1">
        <f t="array" ref="P14">IFERROR(_xll.MarketQuote(P$5,$F14)/VLOOKUP($E14,_tabConversion,COLUMN()-_offsetTabConversion,FALSE),"--")</f>
        <v>5639.545233002892</v>
      </c>
      <c r="Q14" s="29" cm="1">
        <f t="array" ref="Q14">IFERROR(_xll.MarketQuote(Q$5,$F14)/VLOOKUP($E14,_tabConversion,COLUMN()-_offsetTabConversion,FALSE),"--")</f>
        <v>5439.9848084690884</v>
      </c>
      <c r="R14" s="14">
        <f t="shared" si="28"/>
        <v>-6.0256595101951138E-2</v>
      </c>
      <c r="S14" s="14">
        <f t="shared" si="29"/>
        <v>-2.2272096943910191E-2</v>
      </c>
      <c r="T14" s="14">
        <f t="shared" si="30"/>
        <v>-7.5844862457786544E-2</v>
      </c>
      <c r="U14" s="14">
        <f t="shared" si="31"/>
        <v>-7.9596067820731697E-2</v>
      </c>
      <c r="V14" s="14">
        <f t="shared" si="32"/>
        <v>-7.2510915164960554E-2</v>
      </c>
      <c r="W14" s="14">
        <f t="shared" si="33"/>
        <v>-6.0256595101951138E-2</v>
      </c>
      <c r="X14" s="14">
        <f t="shared" si="34"/>
        <v>4.7764693776739531E-2</v>
      </c>
      <c r="Y14" s="14">
        <f t="shared" si="35"/>
        <v>2.2947758274412866E-2</v>
      </c>
      <c r="Z14" s="14">
        <f t="shared" si="36"/>
        <v>6.2270092226867302E-2</v>
      </c>
      <c r="AA14" s="14">
        <f t="shared" si="37"/>
        <v>5.7102848044688015E-2</v>
      </c>
    </row>
    <row r="15" spans="1:28" x14ac:dyDescent="0.3">
      <c r="A15" s="3" t="s">
        <v>22</v>
      </c>
      <c r="B15" s="3" t="s">
        <v>0</v>
      </c>
      <c r="C15" s="3" t="s">
        <v>3</v>
      </c>
      <c r="D15" s="7" t="s">
        <v>39</v>
      </c>
      <c r="E15" s="7">
        <v>3</v>
      </c>
      <c r="F15" s="8">
        <v>18</v>
      </c>
      <c r="G15" s="29" cm="1">
        <f t="array" ref="G15">IFERROR(_xll.MarketQuote(G$5,$F15)/VLOOKUP($E15,_tabConversion,COLUMN()-_offsetTabConversion,FALSE),"--")</f>
        <v>7919.6316391932169</v>
      </c>
      <c r="H15" s="29" cm="1">
        <f t="array" ref="H15">IFERROR(_xll.MarketQuote(H$5,$F15)/VLOOKUP($E15,_tabConversion,COLUMN()-_offsetTabConversion,FALSE),"--")</f>
        <v>8533.7102298564223</v>
      </c>
      <c r="I15" s="29" cm="1">
        <f t="array" ref="I15">IFERROR(_xll.MarketQuote(I$5,$F15)/VLOOKUP($E15,_tabConversion,COLUMN()-_offsetTabConversion,FALSE),"--")</f>
        <v>8080.019384358412</v>
      </c>
      <c r="J15" s="29" cm="1">
        <f t="array" ref="J15">IFERROR(_xll.MarketQuote(J$5,$F15)/VLOOKUP($E15,_tabConversion,COLUMN()-_offsetTabConversion,FALSE),"--")</f>
        <v>8587.3672882660339</v>
      </c>
      <c r="K15" s="29" cm="1">
        <f t="array" ref="K15">IFERROR(_xll.MarketQuote(K$5,$F15)/VLOOKUP($E15,_tabConversion,COLUMN()-_offsetTabConversion,FALSE),"--")</f>
        <v>8669.787554165483</v>
      </c>
      <c r="L15" s="29" cm="1">
        <f t="array" ref="L15">IFERROR(_xll.MarketQuote(L$5,$F15)/VLOOKUP($E15,_tabConversion,COLUMN()-_offsetTabConversion,FALSE),"--")</f>
        <v>8606.6603054903262</v>
      </c>
      <c r="M15" s="29" cm="1">
        <f t="array" ref="M15">IFERROR(_xll.MarketQuote(M$5,$F15)/VLOOKUP($E15,_tabConversion,COLUMN()-_offsetTabConversion,FALSE),"--")</f>
        <v>8533.7102298564223</v>
      </c>
      <c r="N15" s="29" cm="1">
        <f t="array" ref="N15">IFERROR(_xll.MarketQuote(N$5,$F15)/VLOOKUP($E15,_tabConversion,COLUMN()-_offsetTabConversion,FALSE),"--")</f>
        <v>7277.4809963534726</v>
      </c>
      <c r="O15" s="29" cm="1">
        <f t="array" ref="O15">IFERROR(_xll.MarketQuote(O$5,$F15)/VLOOKUP($E15,_tabConversion,COLUMN()-_offsetTabConversion,FALSE),"--")</f>
        <v>7568.717243860523</v>
      </c>
      <c r="P15" s="29" cm="1">
        <f t="array" ref="P15">IFERROR(_xll.MarketQuote(P$5,$F15)/VLOOKUP($E15,_tabConversion,COLUMN()-_offsetTabConversion,FALSE),"--")</f>
        <v>6495.6365940854857</v>
      </c>
      <c r="Q15" s="29" cm="1">
        <f t="array" ref="Q15">IFERROR(_xll.MarketQuote(Q$5,$F15)/VLOOKUP($E15,_tabConversion,COLUMN()-_offsetTabConversion,FALSE),"--")</f>
        <v>6351.0603580658553</v>
      </c>
      <c r="R15" s="14">
        <f t="shared" si="28"/>
        <v>-7.1959156582884987E-2</v>
      </c>
      <c r="S15" s="14">
        <f t="shared" si="29"/>
        <v>-1.9849920840001922E-2</v>
      </c>
      <c r="T15" s="14">
        <f t="shared" si="30"/>
        <v>-7.7757900257186541E-2</v>
      </c>
      <c r="U15" s="14">
        <f t="shared" si="31"/>
        <v>-8.6525293761304023E-2</v>
      </c>
      <c r="V15" s="14">
        <f t="shared" si="32"/>
        <v>-7.9825233239290583E-2</v>
      </c>
      <c r="W15" s="14">
        <f t="shared" si="33"/>
        <v>-7.1959156582884987E-2</v>
      </c>
      <c r="X15" s="14">
        <f t="shared" si="34"/>
        <v>4.3186482726991215E-2</v>
      </c>
      <c r="Y15" s="14">
        <f t="shared" si="35"/>
        <v>1.522171935055372E-2</v>
      </c>
      <c r="Z15" s="14">
        <f t="shared" si="36"/>
        <v>5.0801818137512278E-2</v>
      </c>
      <c r="AA15" s="14">
        <f t="shared" si="37"/>
        <v>4.5133451461552898E-2</v>
      </c>
    </row>
    <row r="16" spans="1:28" x14ac:dyDescent="0.3">
      <c r="A16" s="3" t="s">
        <v>23</v>
      </c>
      <c r="B16" s="3" t="s">
        <v>0</v>
      </c>
      <c r="C16" s="3" t="s">
        <v>3</v>
      </c>
      <c r="D16" s="7" t="s">
        <v>39</v>
      </c>
      <c r="E16" s="7">
        <v>3</v>
      </c>
      <c r="F16" s="8">
        <v>19</v>
      </c>
      <c r="G16" s="29" cm="1">
        <f t="array" ref="G16">IFERROR(_xll.MarketQuote(G$5,$F16)/VLOOKUP($E16,_tabConversion,COLUMN()-_offsetTabConversion,FALSE),"--")</f>
        <v>7816.4820632806777</v>
      </c>
      <c r="H16" s="29" cm="1">
        <f t="array" ref="H16">IFERROR(_xll.MarketQuote(H$5,$F16)/VLOOKUP($E16,_tabConversion,COLUMN()-_offsetTabConversion,FALSE),"--")</f>
        <v>8150.1595563592055</v>
      </c>
      <c r="I16" s="29" cm="1">
        <f t="array" ref="I16">IFERROR(_xll.MarketQuote(I$5,$F16)/VLOOKUP($E16,_tabConversion,COLUMN()-_offsetTabConversion,FALSE),"--")</f>
        <v>8018.240477468863</v>
      </c>
      <c r="J16" s="29" cm="1">
        <f t="array" ref="J16">IFERROR(_xll.MarketQuote(J$5,$F16)/VLOOKUP($E16,_tabConversion,COLUMN()-_offsetTabConversion,FALSE),"--")</f>
        <v>8425.5365295456304</v>
      </c>
      <c r="K16" s="29" cm="1">
        <f t="array" ref="K16">IFERROR(_xll.MarketQuote(K$5,$F16)/VLOOKUP($E16,_tabConversion,COLUMN()-_offsetTabConversion,FALSE),"--")</f>
        <v>8383.7080539343933</v>
      </c>
      <c r="L16" s="29" cm="1">
        <f t="array" ref="L16">IFERROR(_xll.MarketQuote(L$5,$F16)/VLOOKUP($E16,_tabConversion,COLUMN()-_offsetTabConversion,FALSE),"--")</f>
        <v>8329.222445324649</v>
      </c>
      <c r="M16" s="29" cm="1">
        <f t="array" ref="M16">IFERROR(_xll.MarketQuote(M$5,$F16)/VLOOKUP($E16,_tabConversion,COLUMN()-_offsetTabConversion,FALSE),"--")</f>
        <v>8150.1595563592055</v>
      </c>
      <c r="N16" s="29" cm="1">
        <f t="array" ref="N16">IFERROR(_xll.MarketQuote(N$5,$F16)/VLOOKUP($E16,_tabConversion,COLUMN()-_offsetTabConversion,FALSE),"--")</f>
        <v>6999.000706836383</v>
      </c>
      <c r="O16" s="29" cm="1">
        <f t="array" ref="O16">IFERROR(_xll.MarketQuote(O$5,$F16)/VLOOKUP($E16,_tabConversion,COLUMN()-_offsetTabConversion,FALSE),"--")</f>
        <v>6959.0996075929233</v>
      </c>
      <c r="P16" s="29" cm="1">
        <f t="array" ref="P16">IFERROR(_xll.MarketQuote(P$5,$F16)/VLOOKUP($E16,_tabConversion,COLUMN()-_offsetTabConversion,FALSE),"--")</f>
        <v>5635.7866311367088</v>
      </c>
      <c r="Q16" s="29" cm="1">
        <f t="array" ref="Q16">IFERROR(_xll.MarketQuote(Q$5,$F16)/VLOOKUP($E16,_tabConversion,COLUMN()-_offsetTabConversion,FALSE),"--")</f>
        <v>5313.5117352310517</v>
      </c>
      <c r="R16" s="14">
        <f t="shared" si="28"/>
        <v>-4.0941222165175151E-2</v>
      </c>
      <c r="S16" s="14">
        <f t="shared" si="29"/>
        <v>-2.5162429931494756E-2</v>
      </c>
      <c r="T16" s="14">
        <f t="shared" si="30"/>
        <v>-7.2286727869399825E-2</v>
      </c>
      <c r="U16" s="14">
        <f t="shared" si="31"/>
        <v>-6.7658127764542275E-2</v>
      </c>
      <c r="V16" s="14">
        <f t="shared" si="32"/>
        <v>-6.1559213409143831E-2</v>
      </c>
      <c r="W16" s="14">
        <f t="shared" si="33"/>
        <v>-4.0941222165175151E-2</v>
      </c>
      <c r="X16" s="14">
        <f t="shared" si="34"/>
        <v>5.6787454884634325E-2</v>
      </c>
      <c r="Y16" s="14">
        <f t="shared" si="35"/>
        <v>3.9487874340321305E-2</v>
      </c>
      <c r="Z16" s="14">
        <f t="shared" si="36"/>
        <v>8.5211027583227184E-2</v>
      </c>
      <c r="AA16" s="14">
        <f t="shared" si="37"/>
        <v>8.0254137313742868E-2</v>
      </c>
    </row>
    <row r="17" spans="1:27" x14ac:dyDescent="0.3">
      <c r="A17" s="3" t="s">
        <v>10</v>
      </c>
      <c r="B17" s="3" t="s">
        <v>0</v>
      </c>
      <c r="C17" s="3" t="s">
        <v>3</v>
      </c>
      <c r="D17" s="7" t="s">
        <v>39</v>
      </c>
      <c r="E17" s="7">
        <v>3</v>
      </c>
      <c r="F17" s="8">
        <v>26</v>
      </c>
      <c r="G17" s="29" cm="1">
        <f t="array" ref="G17">IFERROR(_xll.MarketQuote(G$5,$F17)/VLOOKUP($E17,_tabConversion,COLUMN()-_offsetTabConversion,FALSE),"--")</f>
        <v>560.85959989339597</v>
      </c>
      <c r="H17" s="29" cm="1">
        <f t="array" ref="H17">IFERROR(_xll.MarketQuote(H$5,$F17)/VLOOKUP($E17,_tabConversion,COLUMN()-_offsetTabConversion,FALSE),"--")</f>
        <v>597.27618052170487</v>
      </c>
      <c r="I17" s="29" cm="1">
        <f t="array" ref="I17">IFERROR(_xll.MarketQuote(I$5,$F17)/VLOOKUP($E17,_tabConversion,COLUMN()-_offsetTabConversion,FALSE),"--")</f>
        <v>601.48074533242618</v>
      </c>
      <c r="J17" s="29" cm="1">
        <f t="array" ref="J17">IFERROR(_xll.MarketQuote(J$5,$F17)/VLOOKUP($E17,_tabConversion,COLUMN()-_offsetTabConversion,FALSE),"--")</f>
        <v>645.18504265404238</v>
      </c>
      <c r="K17" s="29" cm="1">
        <f t="array" ref="K17">IFERROR(_xll.MarketQuote(K$5,$F17)/VLOOKUP($E17,_tabConversion,COLUMN()-_offsetTabConversion,FALSE),"--")</f>
        <v>643.97847411921634</v>
      </c>
      <c r="L17" s="29" cm="1">
        <f t="array" ref="L17">IFERROR(_xll.MarketQuote(L$5,$F17)/VLOOKUP($E17,_tabConversion,COLUMN()-_offsetTabConversion,FALSE),"--")</f>
        <v>611.18713544570346</v>
      </c>
      <c r="M17" s="29" cm="1">
        <f t="array" ref="M17">IFERROR(_xll.MarketQuote(M$5,$F17)/VLOOKUP($E17,_tabConversion,COLUMN()-_offsetTabConversion,FALSE),"--")</f>
        <v>597.27618052170487</v>
      </c>
      <c r="N17" s="29" cm="1">
        <f t="array" ref="N17">IFERROR(_xll.MarketQuote(N$5,$F17)/VLOOKUP($E17,_tabConversion,COLUMN()-_offsetTabConversion,FALSE),"--")</f>
        <v>521.17407485289971</v>
      </c>
      <c r="O17" s="29" cm="1">
        <f t="array" ref="O17">IFERROR(_xll.MarketQuote(O$5,$F17)/VLOOKUP($E17,_tabConversion,COLUMN()-_offsetTabConversion,FALSE),"--")</f>
        <v>478.96345652702934</v>
      </c>
      <c r="P17" s="29" cm="1">
        <f t="array" ref="P17">IFERROR(_xll.MarketQuote(P$5,$F17)/VLOOKUP($E17,_tabConversion,COLUMN()-_offsetTabConversion,FALSE),"--")</f>
        <v>400.60672864331366</v>
      </c>
      <c r="Q17" s="29" cm="1">
        <f t="array" ref="Q17">IFERROR(_xll.MarketQuote(Q$5,$F17)/VLOOKUP($E17,_tabConversion,COLUMN()-_offsetTabConversion,FALSE),"--")</f>
        <v>360.65082857502182</v>
      </c>
      <c r="R17" s="14">
        <f t="shared" si="28"/>
        <v>-6.097109145805879E-2</v>
      </c>
      <c r="S17" s="14">
        <f t="shared" si="29"/>
        <v>-6.7535238250361118E-2</v>
      </c>
      <c r="T17" s="14">
        <f t="shared" si="30"/>
        <v>-0.13069962442675986</v>
      </c>
      <c r="U17" s="14">
        <f t="shared" si="31"/>
        <v>-0.12907088911551567</v>
      </c>
      <c r="V17" s="14">
        <f t="shared" si="32"/>
        <v>-8.2343905219154356E-2</v>
      </c>
      <c r="W17" s="14">
        <f t="shared" si="33"/>
        <v>-6.097109145805879E-2</v>
      </c>
      <c r="X17" s="14">
        <f t="shared" si="34"/>
        <v>3.7374759333653529E-2</v>
      </c>
      <c r="Y17" s="14">
        <f t="shared" si="35"/>
        <v>5.4024225747481225E-2</v>
      </c>
      <c r="Z17" s="14">
        <f t="shared" si="36"/>
        <v>8.7762241784662631E-2</v>
      </c>
      <c r="AA17" s="14">
        <f t="shared" si="37"/>
        <v>9.2328951991338615E-2</v>
      </c>
    </row>
    <row r="18" spans="1:27" x14ac:dyDescent="0.3">
      <c r="A18" s="3" t="s">
        <v>11</v>
      </c>
      <c r="B18" s="3" t="s">
        <v>0</v>
      </c>
      <c r="C18" s="3" t="s">
        <v>3</v>
      </c>
      <c r="D18" s="7" t="s">
        <v>39</v>
      </c>
      <c r="E18" s="7">
        <v>3</v>
      </c>
      <c r="F18" s="8">
        <v>20</v>
      </c>
      <c r="G18" s="29" cm="1">
        <f t="array" ref="G18">IFERROR(_xll.MarketQuote(G$5,$F18)/VLOOKUP($E18,_tabConversion,COLUMN()-_offsetTabConversion,FALSE),"--")</f>
        <v>608.45711546470056</v>
      </c>
      <c r="H18" s="29" cm="1">
        <f t="array" ref="H18">IFERROR(_xll.MarketQuote(H$5,$F18)/VLOOKUP($E18,_tabConversion,COLUMN()-_offsetTabConversion,FALSE),"--")</f>
        <v>653.36918065931206</v>
      </c>
      <c r="I18" s="29" cm="1">
        <f t="array" ref="I18">IFERROR(_xll.MarketQuote(I$5,$F18)/VLOOKUP($E18,_tabConversion,COLUMN()-_offsetTabConversion,FALSE),"--")</f>
        <v>608.22072159879099</v>
      </c>
      <c r="J18" s="29" cm="1">
        <f t="array" ref="J18">IFERROR(_xll.MarketQuote(J$5,$F18)/VLOOKUP($E18,_tabConversion,COLUMN()-_offsetTabConversion,FALSE),"--")</f>
        <v>622.29663372195034</v>
      </c>
      <c r="K18" s="29" cm="1">
        <f t="array" ref="K18">IFERROR(_xll.MarketQuote(K$5,$F18)/VLOOKUP($E18,_tabConversion,COLUMN()-_offsetTabConversion,FALSE),"--")</f>
        <v>640.30436264723858</v>
      </c>
      <c r="L18" s="29" cm="1">
        <f t="array" ref="L18">IFERROR(_xll.MarketQuote(L$5,$F18)/VLOOKUP($E18,_tabConversion,COLUMN()-_offsetTabConversion,FALSE),"--")</f>
        <v>681.82362172646549</v>
      </c>
      <c r="M18" s="29" cm="1">
        <f t="array" ref="M18">IFERROR(_xll.MarketQuote(M$5,$F18)/VLOOKUP($E18,_tabConversion,COLUMN()-_offsetTabConversion,FALSE),"--")</f>
        <v>653.36918065931206</v>
      </c>
      <c r="N18" s="29" cm="1">
        <f t="array" ref="N18">IFERROR(_xll.MarketQuote(N$5,$F18)/VLOOKUP($E18,_tabConversion,COLUMN()-_offsetTabConversion,FALSE),"--")</f>
        <v>509.39275803699041</v>
      </c>
      <c r="O18" s="29" cm="1">
        <f t="array" ref="O18">IFERROR(_xll.MarketQuote(O$5,$F18)/VLOOKUP($E18,_tabConversion,COLUMN()-_offsetTabConversion,FALSE),"--")</f>
        <v>474.5571510872644</v>
      </c>
      <c r="P18" s="29" cm="1">
        <f t="array" ref="P18">IFERROR(_xll.MarketQuote(P$5,$F18)/VLOOKUP($E18,_tabConversion,COLUMN()-_offsetTabConversion,FALSE),"--")</f>
        <v>465.07167331644416</v>
      </c>
      <c r="Q18" s="29" cm="1">
        <f t="array" ref="Q18">IFERROR(_xll.MarketQuote(Q$5,$F18)/VLOOKUP($E18,_tabConversion,COLUMN()-_offsetTabConversion,FALSE),"--")</f>
        <v>436.16640234297904</v>
      </c>
      <c r="R18" s="14">
        <f t="shared" si="28"/>
        <v>-6.873918532443013E-2</v>
      </c>
      <c r="S18" s="14">
        <f t="shared" si="29"/>
        <v>3.8866460400788228E-4</v>
      </c>
      <c r="T18" s="14">
        <f t="shared" si="30"/>
        <v>-2.223942330279971E-2</v>
      </c>
      <c r="U18" s="14">
        <f t="shared" si="31"/>
        <v>-4.973767014622632E-2</v>
      </c>
      <c r="V18" s="14">
        <f t="shared" si="32"/>
        <v>-0.10760335066712923</v>
      </c>
      <c r="W18" s="14">
        <f t="shared" si="33"/>
        <v>-6.873918532443013E-2</v>
      </c>
      <c r="X18" s="14">
        <f t="shared" si="34"/>
        <v>9.2920580010948051E-2</v>
      </c>
      <c r="Y18" s="14">
        <f t="shared" si="35"/>
        <v>8.6376803796786472E-2</v>
      </c>
      <c r="Z18" s="14">
        <f t="shared" si="36"/>
        <v>6.9491953671264151E-2</v>
      </c>
      <c r="AA18" s="14">
        <f t="shared" si="37"/>
        <v>6.8847025634787062E-2</v>
      </c>
    </row>
    <row r="19" spans="1:27" x14ac:dyDescent="0.3">
      <c r="A19" s="3" t="s">
        <v>24</v>
      </c>
      <c r="B19" s="3" t="s">
        <v>0</v>
      </c>
      <c r="C19" s="3" t="s">
        <v>3</v>
      </c>
      <c r="D19" s="7" t="s">
        <v>39</v>
      </c>
      <c r="E19" s="7">
        <v>3</v>
      </c>
      <c r="F19" s="8">
        <v>24</v>
      </c>
      <c r="G19" s="29" cm="1">
        <f t="array" ref="G19">IFERROR(_xll.MarketQuote(G$5,$F19)/VLOOKUP($E19,_tabConversion,COLUMN()-_offsetTabConversion,FALSE),"--")</f>
        <v>694.63499266310043</v>
      </c>
      <c r="H19" s="29" cm="1">
        <f t="array" ref="H19">IFERROR(_xll.MarketQuote(H$5,$F19)/VLOOKUP($E19,_tabConversion,COLUMN()-_offsetTabConversion,FALSE),"--")</f>
        <v>735.93119053394025</v>
      </c>
      <c r="I19" s="29" cm="1">
        <f t="array" ref="I19">IFERROR(_xll.MarketQuote(I$5,$F19)/VLOOKUP($E19,_tabConversion,COLUMN()-_offsetTabConversion,FALSE),"--")</f>
        <v>705.54698901760969</v>
      </c>
      <c r="J19" s="29" cm="1">
        <f t="array" ref="J19">IFERROR(_xll.MarketQuote(J$5,$F19)/VLOOKUP($E19,_tabConversion,COLUMN()-_offsetTabConversion,FALSE),"--")</f>
        <v>694.21538315233045</v>
      </c>
      <c r="K19" s="29" cm="1">
        <f t="array" ref="K19">IFERROR(_xll.MarketQuote(K$5,$F19)/VLOOKUP($E19,_tabConversion,COLUMN()-_offsetTabConversion,FALSE),"--")</f>
        <v>736.80865612943182</v>
      </c>
      <c r="L19" s="29" cm="1">
        <f t="array" ref="L19">IFERROR(_xll.MarketQuote(L$5,$F19)/VLOOKUP($E19,_tabConversion,COLUMN()-_offsetTabConversion,FALSE),"--")</f>
        <v>774.09533609143318</v>
      </c>
      <c r="M19" s="29" cm="1">
        <f t="array" ref="M19">IFERROR(_xll.MarketQuote(M$5,$F19)/VLOOKUP($E19,_tabConversion,COLUMN()-_offsetTabConversion,FALSE),"--")</f>
        <v>735.93119053394025</v>
      </c>
      <c r="N19" s="29" cm="1">
        <f t="array" ref="N19">IFERROR(_xll.MarketQuote(N$5,$F19)/VLOOKUP($E19,_tabConversion,COLUMN()-_offsetTabConversion,FALSE),"--")</f>
        <v>555.68656071031853</v>
      </c>
      <c r="O19" s="29" cm="1">
        <f t="array" ref="O19">IFERROR(_xll.MarketQuote(O$5,$F19)/VLOOKUP($E19,_tabConversion,COLUMN()-_offsetTabConversion,FALSE),"--")</f>
        <v>513.37486836620212</v>
      </c>
      <c r="P19" s="29" cm="1">
        <f t="array" ref="P19">IFERROR(_xll.MarketQuote(P$5,$F19)/VLOOKUP($E19,_tabConversion,COLUMN()-_offsetTabConversion,FALSE),"--")</f>
        <v>494.63084731490409</v>
      </c>
      <c r="Q19" s="29" cm="1">
        <f t="array" ref="Q19">IFERROR(_xll.MarketQuote(Q$5,$F19)/VLOOKUP($E19,_tabConversion,COLUMN()-_offsetTabConversion,FALSE),"--")</f>
        <v>467.05710861486983</v>
      </c>
      <c r="R19" s="14">
        <f t="shared" si="28"/>
        <v>-5.6114210678960608E-2</v>
      </c>
      <c r="S19" s="14">
        <f t="shared" si="29"/>
        <v>-1.5466009386140178E-2</v>
      </c>
      <c r="T19" s="14">
        <f t="shared" si="30"/>
        <v>6.0443706802426611E-4</v>
      </c>
      <c r="U19" s="14">
        <f t="shared" si="31"/>
        <v>-5.7238284479278589E-2</v>
      </c>
      <c r="V19" s="14">
        <f t="shared" si="32"/>
        <v>-0.10264929876666662</v>
      </c>
      <c r="W19" s="14">
        <f t="shared" si="33"/>
        <v>-5.6114210678960608E-2</v>
      </c>
      <c r="X19" s="14">
        <f t="shared" si="34"/>
        <v>0.11805555042050409</v>
      </c>
      <c r="Y19" s="14">
        <f t="shared" si="35"/>
        <v>0.10604810910535201</v>
      </c>
      <c r="Z19" s="14">
        <f t="shared" si="36"/>
        <v>8.8601341093542674E-2</v>
      </c>
      <c r="AA19" s="14">
        <f t="shared" si="37"/>
        <v>8.2623211591370538E-2</v>
      </c>
    </row>
    <row r="20" spans="1:27" x14ac:dyDescent="0.3">
      <c r="A20" s="3" t="s">
        <v>12</v>
      </c>
      <c r="B20" s="3" t="s">
        <v>13</v>
      </c>
      <c r="C20" s="3" t="s">
        <v>78</v>
      </c>
      <c r="F20" s="8">
        <v>12</v>
      </c>
      <c r="G20" s="29" cm="1">
        <f t="array" ref="G20">IFERROR(_xll.MarketQuote(G$5,$F20)/VLOOKUP($E20,_tabConversion,COLUMN()-_offsetTabConversion,FALSE),"--")</f>
        <v>1051.4000000000001</v>
      </c>
      <c r="H20" s="29" cm="1">
        <f t="array" ref="H20">IFERROR(_xll.MarketQuote(H$5,$F20)/VLOOKUP($E20,_tabConversion,COLUMN()-_offsetTabConversion,FALSE),"--")</f>
        <v>1036.8</v>
      </c>
      <c r="I20" s="29" cm="1">
        <f t="array" ref="I20">IFERROR(_xll.MarketQuote(I$5,$F20)/VLOOKUP($E20,_tabConversion,COLUMN()-_offsetTabConversion,FALSE),"--")</f>
        <v>1037.4000000000001</v>
      </c>
      <c r="J20" s="29" cm="1">
        <f t="array" ref="J20">IFERROR(_xll.MarketQuote(J$5,$F20)/VLOOKUP($E20,_tabConversion,COLUMN()-_offsetTabConversion,FALSE),"--")</f>
        <v>1033.2</v>
      </c>
      <c r="K20" s="29" cm="1">
        <f t="array" ref="K20">IFERROR(_xll.MarketQuote(K$5,$F20)/VLOOKUP($E20,_tabConversion,COLUMN()-_offsetTabConversion,FALSE),"--")</f>
        <v>1043.2</v>
      </c>
      <c r="L20" s="29" cm="1">
        <f t="array" ref="L20">IFERROR(_xll.MarketQuote(L$5,$F20)/VLOOKUP($E20,_tabConversion,COLUMN()-_offsetTabConversion,FALSE),"--")</f>
        <v>1037.8</v>
      </c>
      <c r="M20" s="29" cm="1">
        <f t="array" ref="M20">IFERROR(_xll.MarketQuote(M$5,$F20)/VLOOKUP($E20,_tabConversion,COLUMN()-_offsetTabConversion,FALSE),"--")</f>
        <v>1036.8</v>
      </c>
      <c r="N20" s="29" cm="1">
        <f t="array" ref="N20">IFERROR(_xll.MarketQuote(N$5,$F20)/VLOOKUP($E20,_tabConversion,COLUMN()-_offsetTabConversion,FALSE),"--")</f>
        <v>1011.4</v>
      </c>
      <c r="O20" s="29" cm="1">
        <f t="array" ref="O20">IFERROR(_xll.MarketQuote(O$5,$F20)/VLOOKUP($E20,_tabConversion,COLUMN()-_offsetTabConversion,FALSE),"--")</f>
        <v>994.8</v>
      </c>
      <c r="P20" s="29" cm="1">
        <f t="array" ref="P20">IFERROR(_xll.MarketQuote(P$5,$F20)/VLOOKUP($E20,_tabConversion,COLUMN()-_offsetTabConversion,FALSE),"--")</f>
        <v>961</v>
      </c>
      <c r="Q20" s="29" cm="1">
        <f t="array" ref="Q20">IFERROR(_xll.MarketQuote(Q$5,$F20)/VLOOKUP($E20,_tabConversion,COLUMN()-_offsetTabConversion,FALSE),"--")</f>
        <v>883.4</v>
      </c>
      <c r="R20" s="14">
        <f t="shared" si="28"/>
        <v>1.4081790123456894E-2</v>
      </c>
      <c r="S20" s="14">
        <f t="shared" si="29"/>
        <v>1.3495276653171295E-2</v>
      </c>
      <c r="T20" s="14">
        <f t="shared" si="30"/>
        <v>1.7615176151761558E-2</v>
      </c>
      <c r="U20" s="14">
        <f t="shared" si="31"/>
        <v>7.8604294478528125E-3</v>
      </c>
      <c r="V20" s="14">
        <f t="shared" si="32"/>
        <v>1.3104644440161906E-2</v>
      </c>
      <c r="W20" s="14">
        <f t="shared" si="33"/>
        <v>1.4081790123456894E-2</v>
      </c>
      <c r="X20" s="14">
        <f t="shared" si="34"/>
        <v>1.9582826359001215E-2</v>
      </c>
      <c r="Y20" s="14">
        <f t="shared" si="35"/>
        <v>1.8616559192580207E-2</v>
      </c>
      <c r="Z20" s="14">
        <f t="shared" si="36"/>
        <v>2.2730355233661959E-2</v>
      </c>
      <c r="AA20" s="14">
        <f t="shared" si="37"/>
        <v>3.5433270378951276E-2</v>
      </c>
    </row>
    <row r="21" spans="1:27" x14ac:dyDescent="0.3">
      <c r="A21" s="3" t="s">
        <v>14</v>
      </c>
      <c r="B21" s="3" t="s">
        <v>13</v>
      </c>
      <c r="C21" s="3" t="s">
        <v>78</v>
      </c>
      <c r="F21" s="8">
        <v>11</v>
      </c>
      <c r="G21" s="29" cm="1">
        <f t="array" ref="G21">IFERROR(_xll.MarketQuote(G$5,$F21)/VLOOKUP($E21,_tabConversion,COLUMN()-_offsetTabConversion,FALSE),"--")</f>
        <v>1709.1</v>
      </c>
      <c r="H21" s="29" cm="1">
        <f t="array" ref="H21">IFERROR(_xll.MarketQuote(H$5,$F21)/VLOOKUP($E21,_tabConversion,COLUMN()-_offsetTabConversion,FALSE),"--")</f>
        <v>1703.8</v>
      </c>
      <c r="I21" s="29" cm="1">
        <f t="array" ref="I21">IFERROR(_xll.MarketQuote(I$5,$F21)/VLOOKUP($E21,_tabConversion,COLUMN()-_offsetTabConversion,FALSE),"--")</f>
        <v>1677.8</v>
      </c>
      <c r="J21" s="29" cm="1">
        <f t="array" ref="J21">IFERROR(_xll.MarketQuote(J$5,$F21)/VLOOKUP($E21,_tabConversion,COLUMN()-_offsetTabConversion,FALSE),"--")</f>
        <v>1677.7</v>
      </c>
      <c r="K21" s="29" cm="1">
        <f t="array" ref="K21">IFERROR(_xll.MarketQuote(K$5,$F21)/VLOOKUP($E21,_tabConversion,COLUMN()-_offsetTabConversion,FALSE),"--")</f>
        <v>1719.5</v>
      </c>
      <c r="L21" s="29" cm="1">
        <f t="array" ref="L21">IFERROR(_xll.MarketQuote(L$5,$F21)/VLOOKUP($E21,_tabConversion,COLUMN()-_offsetTabConversion,FALSE),"--")</f>
        <v>1703.7</v>
      </c>
      <c r="M21" s="29" cm="1">
        <f t="array" ref="M21">IFERROR(_xll.MarketQuote(M$5,$F21)/VLOOKUP($E21,_tabConversion,COLUMN()-_offsetTabConversion,FALSE),"--")</f>
        <v>1703.8</v>
      </c>
      <c r="N21" s="29" cm="1">
        <f t="array" ref="N21">IFERROR(_xll.MarketQuote(N$5,$F21)/VLOOKUP($E21,_tabConversion,COLUMN()-_offsetTabConversion,FALSE),"--")</f>
        <v>1591.9</v>
      </c>
      <c r="O21" s="29" cm="1">
        <f t="array" ref="O21">IFERROR(_xll.MarketQuote(O$5,$F21)/VLOOKUP($E21,_tabConversion,COLUMN()-_offsetTabConversion,FALSE),"--")</f>
        <v>1553.5</v>
      </c>
      <c r="P21" s="29" cm="1">
        <f t="array" ref="P21">IFERROR(_xll.MarketQuote(P$5,$F21)/VLOOKUP($E21,_tabConversion,COLUMN()-_offsetTabConversion,FALSE),"--")</f>
        <v>1496.6</v>
      </c>
      <c r="Q21" s="29" cm="1">
        <f t="array" ref="Q21">IFERROR(_xll.MarketQuote(Q$5,$F21)/VLOOKUP($E21,_tabConversion,COLUMN()-_offsetTabConversion,FALSE),"--")</f>
        <v>1274</v>
      </c>
      <c r="R21" s="14">
        <f t="shared" si="28"/>
        <v>3.1106937433971193E-3</v>
      </c>
      <c r="S21" s="14">
        <f t="shared" si="29"/>
        <v>1.8655382047919833E-2</v>
      </c>
      <c r="T21" s="14">
        <f t="shared" si="30"/>
        <v>1.8716099421827392E-2</v>
      </c>
      <c r="U21" s="14">
        <f t="shared" si="31"/>
        <v>-6.0482698458854678E-3</v>
      </c>
      <c r="V21" s="14">
        <f t="shared" si="32"/>
        <v>3.1695721077653616E-3</v>
      </c>
      <c r="W21" s="14">
        <f t="shared" si="33"/>
        <v>3.1106937433971193E-3</v>
      </c>
      <c r="X21" s="14">
        <f t="shared" si="34"/>
        <v>3.615766898414674E-2</v>
      </c>
      <c r="Y21" s="14">
        <f t="shared" si="35"/>
        <v>3.2330452904536067E-2</v>
      </c>
      <c r="Z21" s="14">
        <f t="shared" si="36"/>
        <v>3.3749787586401681E-2</v>
      </c>
      <c r="AA21" s="14">
        <f t="shared" si="37"/>
        <v>6.0521821901684758E-2</v>
      </c>
    </row>
    <row r="22" spans="1:27" x14ac:dyDescent="0.3">
      <c r="A22" s="3" t="s">
        <v>15</v>
      </c>
      <c r="B22" s="3" t="s">
        <v>13</v>
      </c>
      <c r="C22" s="3" t="s">
        <v>78</v>
      </c>
      <c r="F22" s="8">
        <v>10</v>
      </c>
      <c r="G22" s="29" cm="1">
        <f t="array" ref="G22">IFERROR(_xll.MarketQuote(G$5,$F22)/VLOOKUP($E22,_tabConversion,COLUMN()-_offsetTabConversion,FALSE),"--")</f>
        <v>1141.1199999999999</v>
      </c>
      <c r="H22" s="29" cm="1">
        <f t="array" ref="H22">IFERROR(_xll.MarketQuote(H$5,$F22)/VLOOKUP($E22,_tabConversion,COLUMN()-_offsetTabConversion,FALSE),"--")</f>
        <v>1119.8</v>
      </c>
      <c r="I22" s="29" cm="1">
        <f t="array" ref="I22">IFERROR(_xll.MarketQuote(I$5,$F22)/VLOOKUP($E22,_tabConversion,COLUMN()-_offsetTabConversion,FALSE),"--")</f>
        <v>1123.2</v>
      </c>
      <c r="J22" s="29" cm="1">
        <f t="array" ref="J22">IFERROR(_xll.MarketQuote(J$5,$F22)/VLOOKUP($E22,_tabConversion,COLUMN()-_offsetTabConversion,FALSE),"--")</f>
        <v>1114.0999999999999</v>
      </c>
      <c r="K22" s="29" cm="1">
        <f t="array" ref="K22">IFERROR(_xll.MarketQuote(K$5,$F22)/VLOOKUP($E22,_tabConversion,COLUMN()-_offsetTabConversion,FALSE),"--")</f>
        <v>1122.7</v>
      </c>
      <c r="L22" s="29" cm="1">
        <f t="array" ref="L22">IFERROR(_xll.MarketQuote(L$5,$F22)/VLOOKUP($E22,_tabConversion,COLUMN()-_offsetTabConversion,FALSE),"--")</f>
        <v>1120</v>
      </c>
      <c r="M22" s="29" cm="1">
        <f t="array" ref="M22">IFERROR(_xll.MarketQuote(M$5,$F22)/VLOOKUP($E22,_tabConversion,COLUMN()-_offsetTabConversion,FALSE),"--")</f>
        <v>1119.8</v>
      </c>
      <c r="N22" s="29" cm="1">
        <f t="array" ref="N22">IFERROR(_xll.MarketQuote(N$5,$F22)/VLOOKUP($E22,_tabConversion,COLUMN()-_offsetTabConversion,FALSE),"--")</f>
        <v>1109.1230700000001</v>
      </c>
      <c r="O22" s="29" cm="1">
        <f t="array" ref="O22">IFERROR(_xll.MarketQuote(O$5,$F22)/VLOOKUP($E22,_tabConversion,COLUMN()-_offsetTabConversion,FALSE),"--")</f>
        <v>1091.5</v>
      </c>
      <c r="P22" s="29" cm="1">
        <f t="array" ref="P22">IFERROR(_xll.MarketQuote(P$5,$F22)/VLOOKUP($E22,_tabConversion,COLUMN()-_offsetTabConversion,FALSE),"--")</f>
        <v>1041</v>
      </c>
      <c r="Q22" s="29" cm="1">
        <f t="array" ref="Q22">IFERROR(_xll.MarketQuote(Q$5,$F22)/VLOOKUP($E22,_tabConversion,COLUMN()-_offsetTabConversion,FALSE),"--")</f>
        <v>953.6</v>
      </c>
      <c r="R22" s="14">
        <f t="shared" si="28"/>
        <v>1.9039114127522794E-2</v>
      </c>
      <c r="S22" s="14">
        <f t="shared" si="29"/>
        <v>1.5954415954415824E-2</v>
      </c>
      <c r="T22" s="14">
        <f t="shared" si="30"/>
        <v>2.4252760075397228E-2</v>
      </c>
      <c r="U22" s="14">
        <f t="shared" si="31"/>
        <v>1.6406876280395277E-2</v>
      </c>
      <c r="V22" s="14">
        <f t="shared" si="32"/>
        <v>1.8857142857142684E-2</v>
      </c>
      <c r="W22" s="14">
        <f t="shared" si="33"/>
        <v>1.9039114127522794E-2</v>
      </c>
      <c r="X22" s="14">
        <f t="shared" si="34"/>
        <v>1.4321869249483976E-2</v>
      </c>
      <c r="Y22" s="14">
        <f t="shared" si="35"/>
        <v>1.4929460547894458E-2</v>
      </c>
      <c r="Z22" s="14">
        <f t="shared" si="36"/>
        <v>2.3222654279868804E-2</v>
      </c>
      <c r="AA22" s="14">
        <f t="shared" si="37"/>
        <v>3.6556585003051367E-2</v>
      </c>
    </row>
    <row r="23" spans="1:27" x14ac:dyDescent="0.3">
      <c r="A23" s="3" t="s">
        <v>32</v>
      </c>
      <c r="B23" s="3" t="s">
        <v>13</v>
      </c>
      <c r="C23" s="3" t="s">
        <v>78</v>
      </c>
      <c r="F23" s="8">
        <v>9</v>
      </c>
      <c r="G23" s="29" cm="1">
        <f t="array" ref="G23">IFERROR(_xll.MarketQuote(G$5,$F23)/VLOOKUP($E23,_tabConversion,COLUMN()-_offsetTabConversion,FALSE),"--")</f>
        <v>710.31</v>
      </c>
      <c r="H23" s="29" cm="1">
        <f t="array" ref="H23">IFERROR(_xll.MarketQuote(H$5,$F23)/VLOOKUP($E23,_tabConversion,COLUMN()-_offsetTabConversion,FALSE),"--")</f>
        <v>697</v>
      </c>
      <c r="I23" s="29" cm="1">
        <f t="array" ref="I23">IFERROR(_xll.MarketQuote(I$5,$F23)/VLOOKUP($E23,_tabConversion,COLUMN()-_offsetTabConversion,FALSE),"--")</f>
        <v>704.2</v>
      </c>
      <c r="J23" s="29" cm="1">
        <f t="array" ref="J23">IFERROR(_xll.MarketQuote(J$5,$F23)/VLOOKUP($E23,_tabConversion,COLUMN()-_offsetTabConversion,FALSE),"--")</f>
        <v>700.7</v>
      </c>
      <c r="K23" s="29" cm="1">
        <f t="array" ref="K23">IFERROR(_xll.MarketQuote(K$5,$F23)/VLOOKUP($E23,_tabConversion,COLUMN()-_offsetTabConversion,FALSE),"--")</f>
        <v>700.7</v>
      </c>
      <c r="L23" s="29" cm="1">
        <f t="array" ref="L23">IFERROR(_xll.MarketQuote(L$5,$F23)/VLOOKUP($E23,_tabConversion,COLUMN()-_offsetTabConversion,FALSE),"--")</f>
        <v>698.5</v>
      </c>
      <c r="M23" s="29" cm="1">
        <f t="array" ref="M23">IFERROR(_xll.MarketQuote(M$5,$F23)/VLOOKUP($E23,_tabConversion,COLUMN()-_offsetTabConversion,FALSE),"--")</f>
        <v>697</v>
      </c>
      <c r="N23" s="29" cm="1">
        <f t="array" ref="N23">IFERROR(_xll.MarketQuote(N$5,$F23)/VLOOKUP($E23,_tabConversion,COLUMN()-_offsetTabConversion,FALSE),"--")</f>
        <v>696.4307</v>
      </c>
      <c r="O23" s="29" cm="1">
        <f t="array" ref="O23">IFERROR(_xll.MarketQuote(O$5,$F23)/VLOOKUP($E23,_tabConversion,COLUMN()-_offsetTabConversion,FALSE),"--")</f>
        <v>689.5</v>
      </c>
      <c r="P23" s="29" cm="1">
        <f t="array" ref="P23">IFERROR(_xll.MarketQuote(P$5,$F23)/VLOOKUP($E23,_tabConversion,COLUMN()-_offsetTabConversion,FALSE),"--")</f>
        <v>671.9</v>
      </c>
      <c r="Q23" s="29" cm="1">
        <f t="array" ref="Q23">IFERROR(_xll.MarketQuote(Q$5,$F23)/VLOOKUP($E23,_tabConversion,COLUMN()-_offsetTabConversion,FALSE),"--")</f>
        <v>651.9</v>
      </c>
      <c r="R23" s="14">
        <f t="shared" si="28"/>
        <v>1.9096126255380153E-2</v>
      </c>
      <c r="S23" s="14">
        <f t="shared" si="29"/>
        <v>8.6765123544445544E-3</v>
      </c>
      <c r="T23" s="14">
        <f t="shared" si="30"/>
        <v>1.3714856571999334E-2</v>
      </c>
      <c r="U23" s="14">
        <f t="shared" si="31"/>
        <v>1.3714856571999334E-2</v>
      </c>
      <c r="V23" s="14">
        <f t="shared" si="32"/>
        <v>1.6907659269863817E-2</v>
      </c>
      <c r="W23" s="14">
        <f t="shared" si="33"/>
        <v>1.9096126255380153E-2</v>
      </c>
      <c r="X23" s="14">
        <f t="shared" si="34"/>
        <v>9.9154372373309041E-3</v>
      </c>
      <c r="Y23" s="14">
        <f t="shared" si="35"/>
        <v>9.9608816631857611E-3</v>
      </c>
      <c r="Z23" s="14">
        <f t="shared" si="36"/>
        <v>1.3995019715980828E-2</v>
      </c>
      <c r="AA23" s="14">
        <f t="shared" si="37"/>
        <v>1.731017802443291E-2</v>
      </c>
    </row>
    <row r="24" spans="1:27" x14ac:dyDescent="0.3">
      <c r="A24" s="3" t="s">
        <v>25</v>
      </c>
      <c r="B24" s="3" t="s">
        <v>13</v>
      </c>
      <c r="C24" s="3" t="s">
        <v>78</v>
      </c>
      <c r="F24" s="8">
        <v>13</v>
      </c>
      <c r="G24" s="29" cm="1">
        <f t="array" ref="G24">IFERROR(_xll.MarketQuote(G$5,$F24)/VLOOKUP($E24,_tabConversion,COLUMN()-_offsetTabConversion,FALSE),"--")</f>
        <v>565.20000000000005</v>
      </c>
      <c r="H24" s="29" cm="1">
        <f t="array" ref="H24">IFERROR(_xll.MarketQuote(H$5,$F24)/VLOOKUP($E24,_tabConversion,COLUMN()-_offsetTabConversion,FALSE),"--")</f>
        <v>565.4</v>
      </c>
      <c r="I24" s="29" cm="1">
        <f t="array" ref="I24">IFERROR(_xll.MarketQuote(I$5,$F24)/VLOOKUP($E24,_tabConversion,COLUMN()-_offsetTabConversion,FALSE),"--")</f>
        <v>557.1</v>
      </c>
      <c r="J24" s="29" cm="1">
        <f t="array" ref="J24">IFERROR(_xll.MarketQuote(J$5,$F24)/VLOOKUP($E24,_tabConversion,COLUMN()-_offsetTabConversion,FALSE),"--")</f>
        <v>571.5</v>
      </c>
      <c r="K24" s="29" cm="1">
        <f t="array" ref="K24">IFERROR(_xll.MarketQuote(K$5,$F24)/VLOOKUP($E24,_tabConversion,COLUMN()-_offsetTabConversion,FALSE),"--")</f>
        <v>584.4</v>
      </c>
      <c r="L24" s="29" cm="1">
        <f t="array" ref="L24">IFERROR(_xll.MarketQuote(L$5,$F24)/VLOOKUP($E24,_tabConversion,COLUMN()-_offsetTabConversion,FALSE),"--")</f>
        <v>573.20000000000005</v>
      </c>
      <c r="M24" s="29" cm="1">
        <f t="array" ref="M24">IFERROR(_xll.MarketQuote(M$5,$F24)/VLOOKUP($E24,_tabConversion,COLUMN()-_offsetTabConversion,FALSE),"--")</f>
        <v>565.4</v>
      </c>
      <c r="N24" s="29" cm="1">
        <f t="array" ref="N24">IFERROR(_xll.MarketQuote(N$5,$F24)/VLOOKUP($E24,_tabConversion,COLUMN()-_offsetTabConversion,FALSE),"--")</f>
        <v>561.4</v>
      </c>
      <c r="O24" s="29" cm="1">
        <f t="array" ref="O24">IFERROR(_xll.MarketQuote(O$5,$F24)/VLOOKUP($E24,_tabConversion,COLUMN()-_offsetTabConversion,FALSE),"--")</f>
        <v>545.79999999999995</v>
      </c>
      <c r="P24" s="29" cm="1">
        <f t="array" ref="P24">IFERROR(_xll.MarketQuote(P$5,$F24)/VLOOKUP($E24,_tabConversion,COLUMN()-_offsetTabConversion,FALSE),"--")</f>
        <v>530.9</v>
      </c>
      <c r="Q24" s="29" cm="1">
        <f t="array" ref="Q24">IFERROR(_xll.MarketQuote(Q$5,$F24)/VLOOKUP($E24,_tabConversion,COLUMN()-_offsetTabConversion,FALSE),"--")</f>
        <v>469.1</v>
      </c>
      <c r="R24" s="14">
        <f t="shared" si="28"/>
        <v>-3.5373187124143612E-4</v>
      </c>
      <c r="S24" s="14">
        <f t="shared" si="29"/>
        <v>1.4539579967689953E-2</v>
      </c>
      <c r="T24" s="14">
        <f t="shared" si="30"/>
        <v>-1.1023622047244053E-2</v>
      </c>
      <c r="U24" s="14">
        <f t="shared" si="31"/>
        <v>-3.2854209445585147E-2</v>
      </c>
      <c r="V24" s="14">
        <f t="shared" si="32"/>
        <v>-1.3956734124214942E-2</v>
      </c>
      <c r="W24" s="14">
        <f t="shared" si="33"/>
        <v>-3.5373187124143612E-4</v>
      </c>
      <c r="X24" s="14">
        <f t="shared" si="34"/>
        <v>3.3786883848749838E-3</v>
      </c>
      <c r="Y24" s="14">
        <f t="shared" si="35"/>
        <v>1.1710383416024372E-2</v>
      </c>
      <c r="Z24" s="14">
        <f t="shared" si="36"/>
        <v>1.577461894931198E-2</v>
      </c>
      <c r="AA24" s="14">
        <f t="shared" si="37"/>
        <v>3.7976076816539583E-2</v>
      </c>
    </row>
    <row r="25" spans="1:27" x14ac:dyDescent="0.3">
      <c r="A25" s="3" t="s">
        <v>16</v>
      </c>
      <c r="B25" s="3" t="s">
        <v>17</v>
      </c>
      <c r="C25" s="3" t="s">
        <v>78</v>
      </c>
      <c r="F25" s="8">
        <v>31</v>
      </c>
      <c r="G25" s="29" cm="1">
        <f t="array" ref="G25">IFERROR(_xll.MarketQuote(G$5,$F25)/VLOOKUP($E25,_tabConversion,COLUMN()-_offsetTabConversion,FALSE),"--")</f>
        <v>215.1</v>
      </c>
      <c r="H25" s="29" t="str" cm="1">
        <f t="array" ref="H25">IFERROR(_xll.MarketQuote(H$5,$F25)/VLOOKUP($E25,_tabConversion,COLUMN()-_offsetTabConversion,FALSE),"--")</f>
        <v>--</v>
      </c>
      <c r="I25" s="29" t="str" cm="1">
        <f t="array" ref="I25">IFERROR(_xll.MarketQuote(I$5,$F25)/VLOOKUP($E25,_tabConversion,COLUMN()-_offsetTabConversion,FALSE),"--")</f>
        <v>--</v>
      </c>
      <c r="J25" s="29" t="str" cm="1">
        <f t="array" ref="J25">IFERROR(_xll.MarketQuote(J$5,$F25)/VLOOKUP($E25,_tabConversion,COLUMN()-_offsetTabConversion,FALSE),"--")</f>
        <v>--</v>
      </c>
      <c r="K25" s="29" t="str" cm="1">
        <f t="array" ref="K25">IFERROR(_xll.MarketQuote(K$5,$F25)/VLOOKUP($E25,_tabConversion,COLUMN()-_offsetTabConversion,FALSE),"--")</f>
        <v>--</v>
      </c>
      <c r="L25" s="29" t="str" cm="1">
        <f t="array" ref="L25">IFERROR(_xll.MarketQuote(L$5,$F25)/VLOOKUP($E25,_tabConversion,COLUMN()-_offsetTabConversion,FALSE),"--")</f>
        <v>--</v>
      </c>
      <c r="M25" s="29" t="str" cm="1">
        <f t="array" ref="M25">IFERROR(_xll.MarketQuote(M$5,$F25)/VLOOKUP($E25,_tabConversion,COLUMN()-_offsetTabConversion,FALSE),"--")</f>
        <v>--</v>
      </c>
      <c r="N25" s="29" t="str" cm="1">
        <f t="array" ref="N25">IFERROR(_xll.MarketQuote(N$5,$F25)/VLOOKUP($E25,_tabConversion,COLUMN()-_offsetTabConversion,FALSE),"--")</f>
        <v>--</v>
      </c>
      <c r="O25" s="29" t="str" cm="1">
        <f t="array" ref="O25">IFERROR(_xll.MarketQuote(O$5,$F25)/VLOOKUP($E25,_tabConversion,COLUMN()-_offsetTabConversion,FALSE),"--")</f>
        <v>--</v>
      </c>
      <c r="P25" s="29" t="str" cm="1">
        <f t="array" ref="P25">IFERROR(_xll.MarketQuote(P$5,$F25)/VLOOKUP($E25,_tabConversion,COLUMN()-_offsetTabConversion,FALSE),"--")</f>
        <v>--</v>
      </c>
      <c r="Q25" s="29" t="str" cm="1">
        <f t="array" ref="Q25">IFERROR(_xll.MarketQuote(Q$5,$F25)/VLOOKUP($E25,_tabConversion,COLUMN()-_offsetTabConversion,FALSE),"--")</f>
        <v>--</v>
      </c>
      <c r="R25" s="14" t="str">
        <f t="shared" si="28"/>
        <v>--</v>
      </c>
      <c r="S25" s="14" t="str">
        <f t="shared" si="29"/>
        <v>--</v>
      </c>
      <c r="T25" s="14" t="str">
        <f t="shared" si="30"/>
        <v>--</v>
      </c>
      <c r="U25" s="14" t="str">
        <f t="shared" si="31"/>
        <v>--</v>
      </c>
      <c r="V25" s="14" t="str">
        <f t="shared" si="32"/>
        <v>--</v>
      </c>
      <c r="W25" s="14" t="str">
        <f t="shared" si="33"/>
        <v>--</v>
      </c>
      <c r="X25" s="14" t="str">
        <f t="shared" si="34"/>
        <v>--</v>
      </c>
      <c r="Y25" s="14" t="str">
        <f t="shared" si="35"/>
        <v>--</v>
      </c>
      <c r="Z25" s="14" t="str">
        <f t="shared" si="36"/>
        <v>--</v>
      </c>
      <c r="AA25" s="14" t="str">
        <f t="shared" si="37"/>
        <v>--</v>
      </c>
    </row>
    <row r="26" spans="1:27" x14ac:dyDescent="0.3">
      <c r="A26" s="3" t="s">
        <v>18</v>
      </c>
      <c r="B26" s="3" t="s">
        <v>17</v>
      </c>
      <c r="C26" s="3" t="s">
        <v>78</v>
      </c>
      <c r="F26" s="8">
        <v>30</v>
      </c>
      <c r="G26" s="29" cm="1">
        <f t="array" ref="G26">IFERROR(_xll.MarketQuote(G$5,$F26)/VLOOKUP($E26,_tabConversion,COLUMN()-_offsetTabConversion,FALSE),"--")</f>
        <v>200.6</v>
      </c>
      <c r="H26" s="29" t="str" cm="1">
        <f t="array" ref="H26">IFERROR(_xll.MarketQuote(H$5,$F26)/VLOOKUP($E26,_tabConversion,COLUMN()-_offsetTabConversion,FALSE),"--")</f>
        <v>--</v>
      </c>
      <c r="I26" s="29" t="str" cm="1">
        <f t="array" ref="I26">IFERROR(_xll.MarketQuote(I$5,$F26)/VLOOKUP($E26,_tabConversion,COLUMN()-_offsetTabConversion,FALSE),"--")</f>
        <v>--</v>
      </c>
      <c r="J26" s="29" t="str" cm="1">
        <f t="array" ref="J26">IFERROR(_xll.MarketQuote(J$5,$F26)/VLOOKUP($E26,_tabConversion,COLUMN()-_offsetTabConversion,FALSE),"--")</f>
        <v>--</v>
      </c>
      <c r="K26" s="29" t="str" cm="1">
        <f t="array" ref="K26">IFERROR(_xll.MarketQuote(K$5,$F26)/VLOOKUP($E26,_tabConversion,COLUMN()-_offsetTabConversion,FALSE),"--")</f>
        <v>--</v>
      </c>
      <c r="L26" s="29" t="str" cm="1">
        <f t="array" ref="L26">IFERROR(_xll.MarketQuote(L$5,$F26)/VLOOKUP($E26,_tabConversion,COLUMN()-_offsetTabConversion,FALSE),"--")</f>
        <v>--</v>
      </c>
      <c r="M26" s="29" t="str" cm="1">
        <f t="array" ref="M26">IFERROR(_xll.MarketQuote(M$5,$F26)/VLOOKUP($E26,_tabConversion,COLUMN()-_offsetTabConversion,FALSE),"--")</f>
        <v>--</v>
      </c>
      <c r="N26" s="29" t="str" cm="1">
        <f t="array" ref="N26">IFERROR(_xll.MarketQuote(N$5,$F26)/VLOOKUP($E26,_tabConversion,COLUMN()-_offsetTabConversion,FALSE),"--")</f>
        <v>--</v>
      </c>
      <c r="O26" s="29" t="str" cm="1">
        <f t="array" ref="O26">IFERROR(_xll.MarketQuote(O$5,$F26)/VLOOKUP($E26,_tabConversion,COLUMN()-_offsetTabConversion,FALSE),"--")</f>
        <v>--</v>
      </c>
      <c r="P26" s="29" t="str" cm="1">
        <f t="array" ref="P26">IFERROR(_xll.MarketQuote(P$5,$F26)/VLOOKUP($E26,_tabConversion,COLUMN()-_offsetTabConversion,FALSE),"--")</f>
        <v>--</v>
      </c>
      <c r="Q26" s="29" t="str" cm="1">
        <f t="array" ref="Q26">IFERROR(_xll.MarketQuote(Q$5,$F26)/VLOOKUP($E26,_tabConversion,COLUMN()-_offsetTabConversion,FALSE),"--")</f>
        <v>--</v>
      </c>
      <c r="R26" s="14" t="str">
        <f t="shared" si="28"/>
        <v>--</v>
      </c>
      <c r="S26" s="14" t="str">
        <f t="shared" si="29"/>
        <v>--</v>
      </c>
      <c r="T26" s="14" t="str">
        <f t="shared" si="30"/>
        <v>--</v>
      </c>
      <c r="U26" s="14" t="str">
        <f t="shared" si="31"/>
        <v>--</v>
      </c>
      <c r="V26" s="14" t="str">
        <f t="shared" si="32"/>
        <v>--</v>
      </c>
      <c r="W26" s="14" t="str">
        <f t="shared" si="33"/>
        <v>--</v>
      </c>
      <c r="X26" s="14" t="str">
        <f t="shared" si="34"/>
        <v>--</v>
      </c>
      <c r="Y26" s="14" t="str">
        <f t="shared" si="35"/>
        <v>--</v>
      </c>
      <c r="Z26" s="14" t="str">
        <f t="shared" si="36"/>
        <v>--</v>
      </c>
      <c r="AA26" s="14" t="str">
        <f t="shared" si="37"/>
        <v>--</v>
      </c>
    </row>
    <row r="27" spans="1:27" x14ac:dyDescent="0.3">
      <c r="A27" s="3" t="s">
        <v>19</v>
      </c>
      <c r="B27" s="3" t="s">
        <v>17</v>
      </c>
      <c r="C27" s="3" t="s">
        <v>78</v>
      </c>
      <c r="F27" s="8">
        <v>14</v>
      </c>
      <c r="G27" s="29" cm="1">
        <f t="array" ref="G27">IFERROR(_xll.MarketQuote(G$5,$F27)/VLOOKUP($E27,_tabConversion,COLUMN()-_offsetTabConversion,FALSE),"--")</f>
        <v>410.8</v>
      </c>
      <c r="H27" s="29" cm="1">
        <f t="array" ref="H27">IFERROR(_xll.MarketQuote(H$5,$F27)/VLOOKUP($E27,_tabConversion,COLUMN()-_offsetTabConversion,FALSE),"--")</f>
        <v>405.2</v>
      </c>
      <c r="I27" s="29" cm="1">
        <f t="array" ref="I27">IFERROR(_xll.MarketQuote(I$5,$F27)/VLOOKUP($E27,_tabConversion,COLUMN()-_offsetTabConversion,FALSE),"--")</f>
        <v>410.1</v>
      </c>
      <c r="J27" s="29" cm="1">
        <f t="array" ref="J27">IFERROR(_xll.MarketQuote(J$5,$F27)/VLOOKUP($E27,_tabConversion,COLUMN()-_offsetTabConversion,FALSE),"--")</f>
        <v>409.8</v>
      </c>
      <c r="K27" s="29" cm="1">
        <f t="array" ref="K27">IFERROR(_xll.MarketQuote(K$5,$F27)/VLOOKUP($E27,_tabConversion,COLUMN()-_offsetTabConversion,FALSE),"--")</f>
        <v>407.7</v>
      </c>
      <c r="L27" s="29" cm="1">
        <f t="array" ref="L27">IFERROR(_xll.MarketQuote(L$5,$F27)/VLOOKUP($E27,_tabConversion,COLUMN()-_offsetTabConversion,FALSE),"--")</f>
        <v>406.4</v>
      </c>
      <c r="M27" s="29" cm="1">
        <f t="array" ref="M27">IFERROR(_xll.MarketQuote(M$5,$F27)/VLOOKUP($E27,_tabConversion,COLUMN()-_offsetTabConversion,FALSE),"--")</f>
        <v>405.2</v>
      </c>
      <c r="N27" s="29" cm="1">
        <f t="array" ref="N27">IFERROR(_xll.MarketQuote(N$5,$F27)/VLOOKUP($E27,_tabConversion,COLUMN()-_offsetTabConversion,FALSE),"--")</f>
        <v>403</v>
      </c>
      <c r="O27" s="29" cm="1">
        <f t="array" ref="O27">IFERROR(_xll.MarketQuote(O$5,$F27)/VLOOKUP($E27,_tabConversion,COLUMN()-_offsetTabConversion,FALSE),"--")</f>
        <v>400.9</v>
      </c>
      <c r="P27" s="29" cm="1">
        <f t="array" ref="P27">IFERROR(_xll.MarketQuote(P$5,$F27)/VLOOKUP($E27,_tabConversion,COLUMN()-_offsetTabConversion,FALSE),"--")</f>
        <v>398.4</v>
      </c>
      <c r="Q27" s="29" cm="1">
        <f t="array" ref="Q27">IFERROR(_xll.MarketQuote(Q$5,$F27)/VLOOKUP($E27,_tabConversion,COLUMN()-_offsetTabConversion,FALSE),"--")</f>
        <v>394.8</v>
      </c>
      <c r="R27" s="14">
        <f t="shared" si="28"/>
        <v>1.382033563672258E-2</v>
      </c>
      <c r="S27" s="14">
        <f t="shared" si="29"/>
        <v>1.7069007559131766E-3</v>
      </c>
      <c r="T27" s="14">
        <f t="shared" si="30"/>
        <v>2.4402147388971063E-3</v>
      </c>
      <c r="U27" s="14">
        <f t="shared" si="31"/>
        <v>7.6036301201864998E-3</v>
      </c>
      <c r="V27" s="14">
        <f t="shared" si="32"/>
        <v>1.0826771653543288E-2</v>
      </c>
      <c r="W27" s="14">
        <f t="shared" si="33"/>
        <v>1.382033563672258E-2</v>
      </c>
      <c r="X27" s="14">
        <f t="shared" si="34"/>
        <v>9.6310408806166148E-3</v>
      </c>
      <c r="Y27" s="14">
        <f t="shared" si="35"/>
        <v>8.1646364615843847E-3</v>
      </c>
      <c r="Z27" s="14">
        <f t="shared" si="36"/>
        <v>7.6919200738834181E-3</v>
      </c>
      <c r="AA27" s="14">
        <f t="shared" si="37"/>
        <v>7.9770828259553284E-3</v>
      </c>
    </row>
    <row r="28" spans="1:27" x14ac:dyDescent="0.3">
      <c r="A28" s="3" t="s">
        <v>20</v>
      </c>
      <c r="B28" s="3" t="s">
        <v>17</v>
      </c>
      <c r="C28" s="3" t="s">
        <v>78</v>
      </c>
      <c r="F28" s="8">
        <v>29</v>
      </c>
      <c r="G28" s="29" cm="1">
        <f t="array" ref="G28">IFERROR(_xll.MarketQuote(G$5,$F28)/VLOOKUP($E28,_tabConversion,COLUMN()-_offsetTabConversion,FALSE),"--")</f>
        <v>162.19999999999999</v>
      </c>
      <c r="H28" s="29" t="str" cm="1">
        <f t="array" ref="H28">IFERROR(_xll.MarketQuote(H$5,$F28)/VLOOKUP($E28,_tabConversion,COLUMN()-_offsetTabConversion,FALSE),"--")</f>
        <v>--</v>
      </c>
      <c r="I28" s="29" t="str" cm="1">
        <f t="array" ref="I28">IFERROR(_xll.MarketQuote(I$5,$F28)/VLOOKUP($E28,_tabConversion,COLUMN()-_offsetTabConversion,FALSE),"--")</f>
        <v>--</v>
      </c>
      <c r="J28" s="29" t="str" cm="1">
        <f t="array" ref="J28">IFERROR(_xll.MarketQuote(J$5,$F28)/VLOOKUP($E28,_tabConversion,COLUMN()-_offsetTabConversion,FALSE),"--")</f>
        <v>--</v>
      </c>
      <c r="K28" s="29" t="str" cm="1">
        <f t="array" ref="K28">IFERROR(_xll.MarketQuote(K$5,$F28)/VLOOKUP($E28,_tabConversion,COLUMN()-_offsetTabConversion,FALSE),"--")</f>
        <v>--</v>
      </c>
      <c r="L28" s="29" t="str" cm="1">
        <f t="array" ref="L28">IFERROR(_xll.MarketQuote(L$5,$F28)/VLOOKUP($E28,_tabConversion,COLUMN()-_offsetTabConversion,FALSE),"--")</f>
        <v>--</v>
      </c>
      <c r="M28" s="29" t="str" cm="1">
        <f t="array" ref="M28">IFERROR(_xll.MarketQuote(M$5,$F28)/VLOOKUP($E28,_tabConversion,COLUMN()-_offsetTabConversion,FALSE),"--")</f>
        <v>--</v>
      </c>
      <c r="N28" s="29" t="str" cm="1">
        <f t="array" ref="N28">IFERROR(_xll.MarketQuote(N$5,$F28)/VLOOKUP($E28,_tabConversion,COLUMN()-_offsetTabConversion,FALSE),"--")</f>
        <v>--</v>
      </c>
      <c r="O28" s="29" t="str" cm="1">
        <f t="array" ref="O28">IFERROR(_xll.MarketQuote(O$5,$F28)/VLOOKUP($E28,_tabConversion,COLUMN()-_offsetTabConversion,FALSE),"--")</f>
        <v>--</v>
      </c>
      <c r="P28" s="29" t="str" cm="1">
        <f t="array" ref="P28">IFERROR(_xll.MarketQuote(P$5,$F28)/VLOOKUP($E28,_tabConversion,COLUMN()-_offsetTabConversion,FALSE),"--")</f>
        <v>--</v>
      </c>
      <c r="Q28" s="29" t="str" cm="1">
        <f t="array" ref="Q28">IFERROR(_xll.MarketQuote(Q$5,$F28)/VLOOKUP($E28,_tabConversion,COLUMN()-_offsetTabConversion,FALSE),"--")</f>
        <v>--</v>
      </c>
      <c r="R28" s="14" t="str">
        <f t="shared" si="28"/>
        <v>--</v>
      </c>
      <c r="S28" s="14" t="str">
        <f t="shared" si="29"/>
        <v>--</v>
      </c>
      <c r="T28" s="14" t="str">
        <f t="shared" si="30"/>
        <v>--</v>
      </c>
      <c r="U28" s="14" t="str">
        <f t="shared" si="31"/>
        <v>--</v>
      </c>
      <c r="V28" s="14" t="str">
        <f t="shared" si="32"/>
        <v>--</v>
      </c>
      <c r="W28" s="14" t="str">
        <f t="shared" si="33"/>
        <v>--</v>
      </c>
      <c r="X28" s="14" t="str">
        <f t="shared" si="34"/>
        <v>--</v>
      </c>
      <c r="Y28" s="14" t="str">
        <f t="shared" si="35"/>
        <v>--</v>
      </c>
      <c r="Z28" s="14" t="str">
        <f t="shared" si="36"/>
        <v>--</v>
      </c>
      <c r="AA28" s="14" t="str">
        <f t="shared" si="37"/>
        <v>--</v>
      </c>
    </row>
    <row r="29" spans="1:27" x14ac:dyDescent="0.3">
      <c r="A29" s="3" t="s">
        <v>21</v>
      </c>
      <c r="B29" s="3" t="s">
        <v>17</v>
      </c>
      <c r="C29" s="3" t="s">
        <v>78</v>
      </c>
      <c r="F29" s="8">
        <v>28</v>
      </c>
      <c r="G29" s="29" cm="1">
        <f t="array" ref="G29">IFERROR(_xll.MarketQuote(G$5,$F29)/VLOOKUP($E29,_tabConversion,COLUMN()-_offsetTabConversion,FALSE),"--")</f>
        <v>387.1</v>
      </c>
      <c r="H29" s="29" t="str" cm="1">
        <f t="array" ref="H29">IFERROR(_xll.MarketQuote(H$5,$F29)/VLOOKUP($E29,_tabConversion,COLUMN()-_offsetTabConversion,FALSE),"--")</f>
        <v>--</v>
      </c>
      <c r="I29" s="29" t="str" cm="1">
        <f t="array" ref="I29">IFERROR(_xll.MarketQuote(I$5,$F29)/VLOOKUP($E29,_tabConversion,COLUMN()-_offsetTabConversion,FALSE),"--")</f>
        <v>--</v>
      </c>
      <c r="J29" s="29" t="str" cm="1">
        <f t="array" ref="J29">IFERROR(_xll.MarketQuote(J$5,$F29)/VLOOKUP($E29,_tabConversion,COLUMN()-_offsetTabConversion,FALSE),"--")</f>
        <v>--</v>
      </c>
      <c r="K29" s="29" t="str" cm="1">
        <f t="array" ref="K29">IFERROR(_xll.MarketQuote(K$5,$F29)/VLOOKUP($E29,_tabConversion,COLUMN()-_offsetTabConversion,FALSE),"--")</f>
        <v>--</v>
      </c>
      <c r="L29" s="29" t="str" cm="1">
        <f t="array" ref="L29">IFERROR(_xll.MarketQuote(L$5,$F29)/VLOOKUP($E29,_tabConversion,COLUMN()-_offsetTabConversion,FALSE),"--")</f>
        <v>--</v>
      </c>
      <c r="M29" s="29" t="str" cm="1">
        <f t="array" ref="M29">IFERROR(_xll.MarketQuote(M$5,$F29)/VLOOKUP($E29,_tabConversion,COLUMN()-_offsetTabConversion,FALSE),"--")</f>
        <v>--</v>
      </c>
      <c r="N29" s="29" t="str" cm="1">
        <f t="array" ref="N29">IFERROR(_xll.MarketQuote(N$5,$F29)/VLOOKUP($E29,_tabConversion,COLUMN()-_offsetTabConversion,FALSE),"--")</f>
        <v>--</v>
      </c>
      <c r="O29" s="29" t="str" cm="1">
        <f t="array" ref="O29">IFERROR(_xll.MarketQuote(O$5,$F29)/VLOOKUP($E29,_tabConversion,COLUMN()-_offsetTabConversion,FALSE),"--")</f>
        <v>--</v>
      </c>
      <c r="P29" s="29" t="str" cm="1">
        <f t="array" ref="P29">IFERROR(_xll.MarketQuote(P$5,$F29)/VLOOKUP($E29,_tabConversion,COLUMN()-_offsetTabConversion,FALSE),"--")</f>
        <v>--</v>
      </c>
      <c r="Q29" s="29" t="str" cm="1">
        <f t="array" ref="Q29">IFERROR(_xll.MarketQuote(Q$5,$F29)/VLOOKUP($E29,_tabConversion,COLUMN()-_offsetTabConversion,FALSE),"--")</f>
        <v>--</v>
      </c>
      <c r="R29" s="14" t="str">
        <f t="shared" si="28"/>
        <v>--</v>
      </c>
      <c r="S29" s="14" t="str">
        <f t="shared" si="29"/>
        <v>--</v>
      </c>
      <c r="T29" s="14" t="str">
        <f t="shared" si="30"/>
        <v>--</v>
      </c>
      <c r="U29" s="14" t="str">
        <f t="shared" si="31"/>
        <v>--</v>
      </c>
      <c r="V29" s="14" t="str">
        <f t="shared" si="32"/>
        <v>--</v>
      </c>
      <c r="W29" s="14" t="str">
        <f t="shared" si="33"/>
        <v>--</v>
      </c>
      <c r="X29" s="14" t="str">
        <f t="shared" si="34"/>
        <v>--</v>
      </c>
      <c r="Y29" s="14" t="str">
        <f t="shared" si="35"/>
        <v>--</v>
      </c>
      <c r="Z29" s="14" t="str">
        <f t="shared" si="36"/>
        <v>--</v>
      </c>
      <c r="AA29" s="14" t="str">
        <f t="shared" si="37"/>
        <v>--</v>
      </c>
    </row>
    <row r="30" spans="1:27" x14ac:dyDescent="0.3">
      <c r="R30" s="14"/>
    </row>
    <row r="31" spans="1:27" x14ac:dyDescent="0.3">
      <c r="A31" s="1" t="s">
        <v>79</v>
      </c>
      <c r="F31" s="15">
        <f>COLUMN()-1</f>
        <v>5</v>
      </c>
    </row>
    <row r="32" spans="1:27" x14ac:dyDescent="0.3">
      <c r="A32" s="3" t="s">
        <v>30</v>
      </c>
      <c r="F32" s="8">
        <v>1</v>
      </c>
      <c r="G32" s="30" cm="1">
        <f t="array" ref="G32">IFERROR(_xll.MarketQuote(G$5,$F32),"--")</f>
        <v>0.73299999999999998</v>
      </c>
      <c r="H32" s="30" cm="1">
        <f t="array" ref="H32">IFERROR(_xll.MarketQuote(H$5,$F32),"--")</f>
        <v>0.79710000000000003</v>
      </c>
      <c r="I32" s="30" cm="1">
        <f t="array" ref="I32">IFERROR(_xll.MarketQuote(I$5,$F32),"--")</f>
        <v>0.75180000000000002</v>
      </c>
      <c r="J32" s="30" cm="1">
        <f t="array" ref="J32">IFERROR(_xll.MarketQuote(J$5,$F32),"--")</f>
        <v>0.77249999999999996</v>
      </c>
      <c r="K32" s="30" cm="1">
        <f t="array" ref="K32">IFERROR(_xll.MarketQuote(K$5,$F32),"--")</f>
        <v>0.75939999999999996</v>
      </c>
      <c r="L32" s="30" cm="1">
        <f t="array" ref="L32">IFERROR(_xll.MarketQuote(L$5,$F32),"--")</f>
        <v>0.77559999999999996</v>
      </c>
      <c r="M32" s="30" cm="1">
        <f t="array" ref="M32">IFERROR(_xll.MarketQuote(M$5,$F32),"--")</f>
        <v>0.79710000000000003</v>
      </c>
      <c r="N32" s="30" cm="1">
        <f t="array" ref="N32">IFERROR(_xll.MarketQuote(N$5,$F32),"--")</f>
        <v>0.74480000000000002</v>
      </c>
      <c r="O32" s="30" cm="1">
        <f t="array" ref="O32">IFERROR(_xll.MarketQuote(O$5,$F32),"--")</f>
        <v>0.72250000000000003</v>
      </c>
      <c r="P32" s="30" cm="1">
        <f t="array" ref="P32">IFERROR(_xll.MarketQuote(P$5,$F32),"--")</f>
        <v>0.86199999999999999</v>
      </c>
      <c r="Q32" s="30" cm="1">
        <f t="array" ref="Q32">IFERROR(_xll.MarketQuote(Q$5,$F32),"--")</f>
        <v>0.94020000000000004</v>
      </c>
    </row>
    <row r="33" spans="1:17" x14ac:dyDescent="0.3">
      <c r="A33" s="3" t="s">
        <v>31</v>
      </c>
      <c r="F33" s="8">
        <v>3</v>
      </c>
      <c r="G33" s="30" cm="1">
        <f t="array" ref="G33">IFERROR(_xll.MarketQuote(G$5,$F33),"--")</f>
        <v>0.7321600630140791</v>
      </c>
      <c r="H33" s="30" cm="1">
        <f t="array" ref="H33">IFERROR(_xll.MarketQuote(H$5,$F33),"--")</f>
        <v>0.79810314816778005</v>
      </c>
      <c r="I33" s="30" cm="1">
        <f t="array" ref="I33">IFERROR(_xll.MarketQuote(I$5,$F33),"--")</f>
        <v>0.75237653659202397</v>
      </c>
      <c r="J33" s="30" cm="1">
        <f t="array" ref="J33">IFERROR(_xll.MarketQuote(J$5,$F33),"--")</f>
        <v>0.7736230182069499</v>
      </c>
      <c r="K33" s="30" cm="1">
        <f t="array" ref="K33">IFERROR(_xll.MarketQuote(K$5,$F33),"--")</f>
        <v>0.76018379444989592</v>
      </c>
      <c r="L33" s="30" cm="1">
        <f t="array" ref="L33">IFERROR(_xll.MarketQuote(L$5,$F33),"--")</f>
        <v>0.77563314491935054</v>
      </c>
      <c r="M33" s="30" cm="1">
        <f t="array" ref="M33">IFERROR(_xll.MarketQuote(M$5,$F33),"--")</f>
        <v>0.79810314816778005</v>
      </c>
      <c r="N33" s="30" cm="1">
        <f t="array" ref="N33">IFERROR(_xll.MarketQuote(N$5,$F33),"--")</f>
        <v>0.74567216358505284</v>
      </c>
      <c r="O33" s="30" cm="1">
        <f t="array" ref="O33">IFERROR(_xll.MarketQuote(O$5,$F33),"--")</f>
        <v>0.71987746727091317</v>
      </c>
      <c r="P33" s="30" cm="1">
        <f t="array" ref="P33">IFERROR(_xll.MarketQuote(P$5,$F33),"--")</f>
        <v>0.86335294759351433</v>
      </c>
      <c r="Q33" s="30" cm="1">
        <f t="array" ref="Q33">IFERROR(_xll.MarketQuote(Q$5,$F33),"--")</f>
        <v>0.94115685617894729</v>
      </c>
    </row>
    <row r="34" spans="1:17" x14ac:dyDescent="0.3">
      <c r="A34" s="3" t="s">
        <v>47</v>
      </c>
      <c r="F34" s="8">
        <v>0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</row>
    <row r="36" spans="1:17" x14ac:dyDescent="0.3">
      <c r="A36" s="1" t="s">
        <v>62</v>
      </c>
      <c r="B36" s="3" t="str">
        <f>IF(_language="","English",_language)</f>
        <v>English</v>
      </c>
      <c r="C36" s="16">
        <f>ROW()-1</f>
        <v>35</v>
      </c>
      <c r="D36" s="7" t="s">
        <v>64</v>
      </c>
      <c r="E36" s="7" t="s">
        <v>63</v>
      </c>
    </row>
    <row r="37" spans="1:17" x14ac:dyDescent="0.3">
      <c r="A37" s="3" t="s">
        <v>65</v>
      </c>
      <c r="B37" s="17" t="str">
        <f>HLOOKUP(_zLanguage,_tabLanguage,ROW()-_offsetTabLanguage,FALSE)</f>
        <v>mmmm d, yyyy</v>
      </c>
      <c r="D37" s="17" t="s">
        <v>66</v>
      </c>
      <c r="E37" s="17" t="s">
        <v>67</v>
      </c>
    </row>
    <row r="38" spans="1:17" x14ac:dyDescent="0.3">
      <c r="E38" s="17"/>
    </row>
    <row r="39" spans="1:17" x14ac:dyDescent="0.3">
      <c r="A39" s="1" t="s">
        <v>82</v>
      </c>
    </row>
    <row r="40" spans="1:17" x14ac:dyDescent="0.3">
      <c r="A40" s="68" cm="1">
        <f t="array" aca="1" ref="A40" ca="1">_xll.FirstDayOfMonth(DATE(YEAR(TODAY()),MONTH(TODAY()),1)-1,FALSE)</f>
        <v>44621</v>
      </c>
    </row>
    <row r="42" spans="1:17" x14ac:dyDescent="0.3">
      <c r="A42" s="1" t="s">
        <v>85</v>
      </c>
    </row>
    <row r="43" spans="1:17" x14ac:dyDescent="0.3">
      <c r="A43" s="66" t="b" cm="1">
        <f t="array" aca="1" ref="A43" ca="1">AND('User interface'!D16=1,'User interface'!M3:M4="",'User interface'!E23)</f>
        <v>1</v>
      </c>
    </row>
    <row r="45" spans="1:17" x14ac:dyDescent="0.3">
      <c r="A45" s="1" t="s">
        <v>89</v>
      </c>
    </row>
    <row r="46" spans="1:17" x14ac:dyDescent="0.3">
      <c r="A46" s="68" cm="1">
        <f t="array" ref="A46">[1]!_lastDateQuotes</f>
        <v>44651</v>
      </c>
    </row>
  </sheetData>
  <sheetProtection selectLockedCells="1" selectUnlockedCells="1"/>
  <pageMargins left="0.70866141732283472" right="0.70866141732283472" top="0.74803149606299213" bottom="0.74803149606299213" header="0.31496062992125984" footer="0.31496062992125984"/>
  <pageSetup paperSize="5" scale="55" orientation="landscape" r:id="rId1"/>
  <headerFooter>
    <oddFooter>&amp;L&amp;"+,Regular"&amp;10&amp;Z&amp;F (&amp;A)&amp;14
&amp;D (&amp;T)&amp;R&amp;"+,Bold"&amp;14Made possible by:
Actuarial Excel Addin&amp;"+,Regular"
www.actuarialexceladddin.com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User guide</vt:lpstr>
      <vt:lpstr>User interface</vt:lpstr>
      <vt:lpstr>Back stage</vt:lpstr>
      <vt:lpstr>_colPerformance</vt:lpstr>
      <vt:lpstr>_dtCalc</vt:lpstr>
      <vt:lpstr>_formatLongDate</vt:lpstr>
      <vt:lpstr>_language</vt:lpstr>
      <vt:lpstr>_listInvestments</vt:lpstr>
      <vt:lpstr>_listLanguage</vt:lpstr>
      <vt:lpstr>_maxDate</vt:lpstr>
      <vt:lpstr>_month</vt:lpstr>
      <vt:lpstr>_offsetTabConversion</vt:lpstr>
      <vt:lpstr>_offsetTabLanguage</vt:lpstr>
      <vt:lpstr>_showResults</vt:lpstr>
      <vt:lpstr>_tabConversion</vt:lpstr>
      <vt:lpstr>_tabInvestments</vt:lpstr>
      <vt:lpstr>_tabLanguage</vt:lpstr>
      <vt:lpstr>_year</vt:lpstr>
      <vt:lpstr>_zLanguage</vt:lpstr>
      <vt:lpstr>'User interface'!Print_Area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Aubin</dc:creator>
  <cp:lastModifiedBy>Guy Aubin</cp:lastModifiedBy>
  <cp:lastPrinted>2022-04-01T13:42:40Z</cp:lastPrinted>
  <dcterms:created xsi:type="dcterms:W3CDTF">2022-02-18T00:19:46Z</dcterms:created>
  <dcterms:modified xsi:type="dcterms:W3CDTF">2022-04-01T13:46:19Z</dcterms:modified>
</cp:coreProperties>
</file>