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u\Documents\website addin\assets\workbooks\"/>
    </mc:Choice>
  </mc:AlternateContent>
  <xr:revisionPtr revIDLastSave="0" documentId="8_{E596CFE9-7CA6-4CEF-8555-A467CF9372F1}" xr6:coauthVersionLast="47" xr6:coauthVersionMax="47" xr10:uidLastSave="{00000000-0000-0000-0000-000000000000}"/>
  <bookViews>
    <workbookView xWindow="-108" yWindow="-108" windowWidth="23256" windowHeight="12456" activeTab="1" xr2:uid="{DDDEC7FD-973C-465B-881B-C43755E17759}"/>
  </bookViews>
  <sheets>
    <sheet name="User guide" sheetId="4" r:id="rId1"/>
    <sheet name="User interface" sheetId="2" r:id="rId2"/>
    <sheet name="Back stage" sheetId="1" r:id="rId3"/>
  </sheets>
  <definedNames>
    <definedName name="_colPerformance">'Back stage'!$R$3</definedName>
    <definedName name="_dtCalc">'Back stage'!$G$5</definedName>
    <definedName name="_formatLongDate">'Back stage'!$B$37</definedName>
    <definedName name="_language">'User interface'!$B$21</definedName>
    <definedName name="_listInvestments">'Back stage'!$A$7:$A$29</definedName>
    <definedName name="_listLanguage">'Back stage'!$D$36:$E$36</definedName>
    <definedName name="_month">'User interface'!$O$4</definedName>
    <definedName name="_offsetTabConversion">'Back stage'!$F$31</definedName>
    <definedName name="_offsetTabLanguage">'Back stage'!$C$36</definedName>
    <definedName name="_tabConversion">'Back stage'!$F$32:$Q$34</definedName>
    <definedName name="_tabInvestments">'Back stage'!$7:$29</definedName>
    <definedName name="_tabLanguage">'Back stage'!$D$36:$E$42</definedName>
    <definedName name="_year">'User interface'!$O$3</definedName>
    <definedName name="_zLanguage">'Back stage'!$B$36</definedName>
    <definedName name="_xlnm.Print_Area" localSheetId="1">'User interface'!$A$1:$O$19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1" l="1"/>
  <c r="E9" i="2" l="1"/>
  <c r="E10" i="2"/>
  <c r="E11" i="2"/>
  <c r="E12" i="2"/>
  <c r="E13" i="2"/>
  <c r="E14" i="2"/>
  <c r="E15" i="2"/>
  <c r="E8" i="2"/>
  <c r="D16" i="2"/>
  <c r="E16" i="2" s="1"/>
  <c r="C9" i="2"/>
  <c r="C10" i="2"/>
  <c r="C11" i="2"/>
  <c r="C12" i="2"/>
  <c r="C13" i="2"/>
  <c r="C14" i="2"/>
  <c r="C15" i="2"/>
  <c r="C8" i="2"/>
  <c r="F13" i="2"/>
  <c r="G13" i="2"/>
  <c r="H13" i="2"/>
  <c r="I13" i="2"/>
  <c r="J13" i="2"/>
  <c r="K13" i="2"/>
  <c r="L13" i="2"/>
  <c r="M13" i="2"/>
  <c r="N13" i="2"/>
  <c r="O13" i="2"/>
  <c r="F14" i="2"/>
  <c r="G14" i="2"/>
  <c r="H14" i="2"/>
  <c r="I14" i="2"/>
  <c r="J14" i="2"/>
  <c r="K14" i="2"/>
  <c r="L14" i="2"/>
  <c r="M14" i="2"/>
  <c r="N14" i="2"/>
  <c r="O14" i="2"/>
  <c r="F15" i="2"/>
  <c r="G15" i="2"/>
  <c r="H15" i="2"/>
  <c r="I15" i="2"/>
  <c r="J15" i="2"/>
  <c r="K15" i="2"/>
  <c r="L15" i="2"/>
  <c r="M15" i="2"/>
  <c r="N15" i="2"/>
  <c r="O15" i="2"/>
  <c r="B9" i="2"/>
  <c r="B10" i="2"/>
  <c r="B11" i="2"/>
  <c r="B12" i="2"/>
  <c r="B13" i="2"/>
  <c r="B14" i="2"/>
  <c r="B15" i="2"/>
  <c r="B8" i="2"/>
  <c r="R3" i="1"/>
  <c r="F21" i="2" s="1"/>
  <c r="C36" i="1"/>
  <c r="B37" i="1" s="1"/>
  <c r="I3" i="1"/>
  <c r="N3" i="1"/>
  <c r="O3" i="1"/>
  <c r="P3" i="1"/>
  <c r="Q3" i="1"/>
  <c r="M3" i="1"/>
  <c r="F31" i="1"/>
  <c r="J4" i="1"/>
  <c r="K4" i="1" s="1"/>
  <c r="K3" i="1" s="1"/>
  <c r="G5" i="1" a="1"/>
  <c r="G21" i="2" l="1"/>
  <c r="L4" i="1"/>
  <c r="L3" i="1" s="1"/>
  <c r="J3" i="1"/>
  <c r="G5" i="1"/>
  <c r="F6" i="2" s="1"/>
  <c r="G11" i="1" a="1"/>
  <c r="G9" i="1" a="1"/>
  <c r="L5" i="1" a="1"/>
  <c r="G7" i="1" a="1"/>
  <c r="G23" i="1" a="1"/>
  <c r="G22" i="1" a="1"/>
  <c r="G24" i="1" a="1"/>
  <c r="G29" i="1" a="1"/>
  <c r="G28" i="1" a="1"/>
  <c r="G20" i="1" a="1"/>
  <c r="G26" i="1" a="1"/>
  <c r="G25" i="1" a="1"/>
  <c r="G21" i="1" a="1"/>
  <c r="G27" i="1" a="1"/>
  <c r="K5" i="1" a="1"/>
  <c r="I5" i="1" a="1"/>
  <c r="J5" i="1" a="1"/>
  <c r="G33" i="1" a="1"/>
  <c r="G32" i="1" a="1"/>
  <c r="G11" i="1" l="1"/>
  <c r="G9" i="1"/>
  <c r="H21" i="2"/>
  <c r="L5" i="1"/>
  <c r="H5" i="1"/>
  <c r="O5" i="1"/>
  <c r="N5" i="1"/>
  <c r="P5" i="1"/>
  <c r="Q5" i="1"/>
  <c r="M5" i="1"/>
  <c r="G27" i="1"/>
  <c r="G21" i="1"/>
  <c r="G25" i="1"/>
  <c r="G26" i="1"/>
  <c r="G20" i="1"/>
  <c r="G28" i="1"/>
  <c r="G29" i="1"/>
  <c r="G24" i="1"/>
  <c r="G22" i="1"/>
  <c r="G23" i="1"/>
  <c r="G7" i="1"/>
  <c r="G32" i="1"/>
  <c r="G33" i="1"/>
  <c r="K5" i="1"/>
  <c r="J5" i="1"/>
  <c r="I5" i="1"/>
  <c r="L11" i="1" a="1"/>
  <c r="H11" i="1" a="1"/>
  <c r="O11" i="1" a="1"/>
  <c r="P11" i="1" a="1"/>
  <c r="K11" i="1" a="1"/>
  <c r="J11" i="1" a="1"/>
  <c r="N11" i="1" a="1"/>
  <c r="Q11" i="1" a="1"/>
  <c r="M11" i="1" a="1"/>
  <c r="I11" i="1" a="1"/>
  <c r="N9" i="1" a="1"/>
  <c r="P9" i="1" a="1"/>
  <c r="Q9" i="1" a="1"/>
  <c r="H9" i="1" a="1"/>
  <c r="K9" i="1" a="1"/>
  <c r="J9" i="1" a="1"/>
  <c r="L9" i="1" a="1"/>
  <c r="O9" i="1" a="1"/>
  <c r="M9" i="1" a="1"/>
  <c r="I9" i="1" a="1"/>
  <c r="L21" i="1" a="1"/>
  <c r="L33" i="1" a="1"/>
  <c r="L24" i="1" a="1"/>
  <c r="L32" i="1" a="1"/>
  <c r="L23" i="1" a="1"/>
  <c r="L22" i="1" a="1"/>
  <c r="L29" i="1" a="1"/>
  <c r="L28" i="1" a="1"/>
  <c r="L20" i="1" a="1"/>
  <c r="L26" i="1" a="1"/>
  <c r="L27" i="1" a="1"/>
  <c r="L25" i="1" a="1"/>
  <c r="L7" i="1" a="1"/>
  <c r="H24" i="1" a="1"/>
  <c r="H23" i="1" a="1"/>
  <c r="H22" i="1" a="1"/>
  <c r="H20" i="1" a="1"/>
  <c r="H29" i="1" a="1"/>
  <c r="H28" i="1" a="1"/>
  <c r="H27" i="1" a="1"/>
  <c r="H21" i="1" a="1"/>
  <c r="H26" i="1" a="1"/>
  <c r="H25" i="1" a="1"/>
  <c r="H7" i="1" a="1"/>
  <c r="H32" i="1" a="1"/>
  <c r="H33" i="1" a="1"/>
  <c r="K29" i="1" a="1"/>
  <c r="K28" i="1" a="1"/>
  <c r="K27" i="1" a="1"/>
  <c r="K26" i="1" a="1"/>
  <c r="K25" i="1" a="1"/>
  <c r="K24" i="1" a="1"/>
  <c r="K23" i="1" a="1"/>
  <c r="K22" i="1" a="1"/>
  <c r="K21" i="1" a="1"/>
  <c r="K20" i="1" a="1"/>
  <c r="K7" i="1" a="1"/>
  <c r="J29" i="1" a="1"/>
  <c r="J27" i="1" a="1"/>
  <c r="J26" i="1" a="1"/>
  <c r="J25" i="1" a="1"/>
  <c r="J24" i="1" a="1"/>
  <c r="J23" i="1" a="1"/>
  <c r="J21" i="1" a="1"/>
  <c r="J20" i="1" a="1"/>
  <c r="J7" i="1" a="1"/>
  <c r="J28" i="1" a="1"/>
  <c r="J22" i="1" a="1"/>
  <c r="G8" i="1" a="1"/>
  <c r="O23" i="1" a="1"/>
  <c r="O7" i="1" a="1"/>
  <c r="O27" i="1" a="1"/>
  <c r="O20" i="1" a="1"/>
  <c r="O26" i="1" a="1"/>
  <c r="O25" i="1" a="1"/>
  <c r="O21" i="1" a="1"/>
  <c r="O24" i="1" a="1"/>
  <c r="O28" i="1" a="1"/>
  <c r="O29" i="1" a="1"/>
  <c r="O22" i="1" a="1"/>
  <c r="I29" i="1" a="1"/>
  <c r="I28" i="1" a="1"/>
  <c r="I27" i="1" a="1"/>
  <c r="I26" i="1" a="1"/>
  <c r="I25" i="1" a="1"/>
  <c r="I24" i="1" a="1"/>
  <c r="I23" i="1" a="1"/>
  <c r="I22" i="1" a="1"/>
  <c r="I21" i="1" a="1"/>
  <c r="I20" i="1" a="1"/>
  <c r="I7" i="1" a="1"/>
  <c r="P25" i="1" a="1"/>
  <c r="P7" i="1" a="1"/>
  <c r="P21" i="1" a="1"/>
  <c r="P23" i="1" a="1"/>
  <c r="P22" i="1" a="1"/>
  <c r="P26" i="1" a="1"/>
  <c r="P27" i="1" a="1"/>
  <c r="P28" i="1" a="1"/>
  <c r="P29" i="1" a="1"/>
  <c r="P24" i="1" a="1"/>
  <c r="P20" i="1" a="1"/>
  <c r="G10" i="1" a="1"/>
  <c r="G19" i="1" a="1"/>
  <c r="G12" i="1" a="1"/>
  <c r="G13" i="1" a="1"/>
  <c r="G16" i="1" a="1"/>
  <c r="G17" i="1" a="1"/>
  <c r="G18" i="1" a="1"/>
  <c r="G14" i="1" a="1"/>
  <c r="G15" i="1" a="1"/>
  <c r="N24" i="1" a="1"/>
  <c r="N21" i="1" a="1"/>
  <c r="N7" i="1" a="1"/>
  <c r="N23" i="1" a="1"/>
  <c r="N20" i="1" a="1"/>
  <c r="N27" i="1" a="1"/>
  <c r="N25" i="1" a="1"/>
  <c r="N29" i="1" a="1"/>
  <c r="N26" i="1" a="1"/>
  <c r="N28" i="1" a="1"/>
  <c r="N22" i="1" a="1"/>
  <c r="M29" i="1" a="1"/>
  <c r="M22" i="1" a="1"/>
  <c r="M7" i="1" a="1"/>
  <c r="M26" i="1" a="1"/>
  <c r="M21" i="1" a="1"/>
  <c r="M20" i="1" a="1"/>
  <c r="M25" i="1" a="1"/>
  <c r="M28" i="1" a="1"/>
  <c r="M24" i="1" a="1"/>
  <c r="M27" i="1" a="1"/>
  <c r="M23" i="1" a="1"/>
  <c r="K32" i="1" a="1"/>
  <c r="M32" i="1" a="1"/>
  <c r="J32" i="1" a="1"/>
  <c r="P32" i="1" a="1"/>
  <c r="O33" i="1" a="1"/>
  <c r="N33" i="1" a="1"/>
  <c r="J33" i="1" a="1"/>
  <c r="I33" i="1" a="1"/>
  <c r="N32" i="1" a="1"/>
  <c r="I32" i="1" a="1"/>
  <c r="O32" i="1" a="1"/>
  <c r="K33" i="1" a="1"/>
  <c r="M33" i="1" a="1"/>
  <c r="P33" i="1" a="1"/>
  <c r="I11" i="1" l="1"/>
  <c r="S11" i="1" s="1"/>
  <c r="M11" i="1"/>
  <c r="W11" i="1" s="1"/>
  <c r="Q11" i="1"/>
  <c r="AA11" i="1" s="1"/>
  <c r="N11" i="1"/>
  <c r="X11" i="1" s="1"/>
  <c r="J11" i="1"/>
  <c r="T11" i="1" s="1"/>
  <c r="K11" i="1"/>
  <c r="U11" i="1" s="1"/>
  <c r="P11" i="1"/>
  <c r="Z11" i="1" s="1"/>
  <c r="O11" i="1"/>
  <c r="Y11" i="1" s="1"/>
  <c r="H11" i="1"/>
  <c r="R11" i="1" s="1"/>
  <c r="L11" i="1"/>
  <c r="V11" i="1" s="1"/>
  <c r="I9" i="1"/>
  <c r="S9" i="1" s="1"/>
  <c r="M9" i="1"/>
  <c r="W9" i="1" s="1"/>
  <c r="O9" i="1"/>
  <c r="Y9" i="1" s="1"/>
  <c r="L9" i="1"/>
  <c r="V9" i="1" s="1"/>
  <c r="J9" i="1"/>
  <c r="T9" i="1" s="1"/>
  <c r="K9" i="1"/>
  <c r="U9" i="1" s="1"/>
  <c r="H9" i="1"/>
  <c r="R9" i="1" s="1"/>
  <c r="Q9" i="1"/>
  <c r="AA9" i="1" s="1"/>
  <c r="P9" i="1"/>
  <c r="Z9" i="1" s="1"/>
  <c r="N9" i="1"/>
  <c r="X9" i="1" s="1"/>
  <c r="I21" i="2"/>
  <c r="H33" i="1"/>
  <c r="H32" i="1"/>
  <c r="H7" i="1"/>
  <c r="R7" i="1" s="1"/>
  <c r="H25" i="1"/>
  <c r="R25" i="1" s="1"/>
  <c r="H26" i="1"/>
  <c r="R26" i="1" s="1"/>
  <c r="H21" i="1"/>
  <c r="R21" i="1" s="1"/>
  <c r="F11" i="2" s="1"/>
  <c r="H27" i="1"/>
  <c r="R27" i="1" s="1"/>
  <c r="F12" i="2" s="1"/>
  <c r="H28" i="1"/>
  <c r="R28" i="1" s="1"/>
  <c r="H29" i="1"/>
  <c r="R29" i="1" s="1"/>
  <c r="H20" i="1"/>
  <c r="R20" i="1" s="1"/>
  <c r="H22" i="1"/>
  <c r="R22" i="1" s="1"/>
  <c r="H23" i="1"/>
  <c r="R23" i="1" s="1"/>
  <c r="H24" i="1"/>
  <c r="R24" i="1" s="1"/>
  <c r="L7" i="1"/>
  <c r="V7" i="1" s="1"/>
  <c r="L25" i="1"/>
  <c r="V25" i="1" s="1"/>
  <c r="L27" i="1"/>
  <c r="V27" i="1" s="1"/>
  <c r="L26" i="1"/>
  <c r="V26" i="1" s="1"/>
  <c r="L20" i="1"/>
  <c r="V20" i="1" s="1"/>
  <c r="L28" i="1"/>
  <c r="V28" i="1" s="1"/>
  <c r="L29" i="1"/>
  <c r="V29" i="1" s="1"/>
  <c r="L22" i="1"/>
  <c r="V22" i="1" s="1"/>
  <c r="L23" i="1"/>
  <c r="V23" i="1" s="1"/>
  <c r="L32" i="1"/>
  <c r="L24" i="1"/>
  <c r="V24" i="1" s="1"/>
  <c r="L33" i="1"/>
  <c r="L21" i="1"/>
  <c r="V21" i="1" s="1"/>
  <c r="M23" i="1"/>
  <c r="W23" i="1" s="1"/>
  <c r="M27" i="1"/>
  <c r="W27" i="1" s="1"/>
  <c r="M24" i="1"/>
  <c r="W24" i="1" s="1"/>
  <c r="M28" i="1"/>
  <c r="W28" i="1" s="1"/>
  <c r="M25" i="1"/>
  <c r="W25" i="1" s="1"/>
  <c r="M20" i="1"/>
  <c r="W20" i="1" s="1"/>
  <c r="M21" i="1"/>
  <c r="W21" i="1" s="1"/>
  <c r="M26" i="1"/>
  <c r="W26" i="1" s="1"/>
  <c r="M7" i="1"/>
  <c r="W7" i="1" s="1"/>
  <c r="M22" i="1"/>
  <c r="W22" i="1" s="1"/>
  <c r="M29" i="1"/>
  <c r="W29" i="1" s="1"/>
  <c r="N22" i="1"/>
  <c r="X22" i="1" s="1"/>
  <c r="N28" i="1"/>
  <c r="X28" i="1" s="1"/>
  <c r="N26" i="1"/>
  <c r="X26" i="1" s="1"/>
  <c r="N29" i="1"/>
  <c r="X29" i="1" s="1"/>
  <c r="N25" i="1"/>
  <c r="X25" i="1" s="1"/>
  <c r="N27" i="1"/>
  <c r="X27" i="1" s="1"/>
  <c r="N20" i="1"/>
  <c r="X20" i="1" s="1"/>
  <c r="N23" i="1"/>
  <c r="X23" i="1" s="1"/>
  <c r="N7" i="1"/>
  <c r="X7" i="1" s="1"/>
  <c r="N21" i="1"/>
  <c r="X21" i="1" s="1"/>
  <c r="N24" i="1"/>
  <c r="X24" i="1" s="1"/>
  <c r="G15" i="1"/>
  <c r="G14" i="1"/>
  <c r="G18" i="1"/>
  <c r="G17" i="1"/>
  <c r="G16" i="1"/>
  <c r="G13" i="1"/>
  <c r="G12" i="1"/>
  <c r="G19" i="1"/>
  <c r="G10" i="1"/>
  <c r="P20" i="1"/>
  <c r="Z20" i="1" s="1"/>
  <c r="P24" i="1"/>
  <c r="Z24" i="1" s="1"/>
  <c r="P29" i="1"/>
  <c r="Z29" i="1" s="1"/>
  <c r="P28" i="1"/>
  <c r="Z28" i="1" s="1"/>
  <c r="P27" i="1"/>
  <c r="Z27" i="1" s="1"/>
  <c r="P26" i="1"/>
  <c r="Z26" i="1" s="1"/>
  <c r="P22" i="1"/>
  <c r="Z22" i="1" s="1"/>
  <c r="P23" i="1"/>
  <c r="Z23" i="1" s="1"/>
  <c r="P21" i="1"/>
  <c r="Z21" i="1" s="1"/>
  <c r="P7" i="1"/>
  <c r="Z7" i="1" s="1"/>
  <c r="P25" i="1"/>
  <c r="Z25" i="1" s="1"/>
  <c r="I7" i="1"/>
  <c r="S7" i="1" s="1"/>
  <c r="I20" i="1"/>
  <c r="S20" i="1" s="1"/>
  <c r="I21" i="1"/>
  <c r="S21" i="1" s="1"/>
  <c r="G11" i="2" s="1"/>
  <c r="I22" i="1"/>
  <c r="S22" i="1" s="1"/>
  <c r="I23" i="1"/>
  <c r="S23" i="1" s="1"/>
  <c r="I24" i="1"/>
  <c r="S24" i="1" s="1"/>
  <c r="I25" i="1"/>
  <c r="S25" i="1" s="1"/>
  <c r="I26" i="1"/>
  <c r="S26" i="1" s="1"/>
  <c r="I27" i="1"/>
  <c r="S27" i="1" s="1"/>
  <c r="G12" i="2" s="1"/>
  <c r="I28" i="1"/>
  <c r="S28" i="1" s="1"/>
  <c r="I29" i="1"/>
  <c r="S29" i="1" s="1"/>
  <c r="O22" i="1"/>
  <c r="Y22" i="1" s="1"/>
  <c r="O29" i="1"/>
  <c r="Y29" i="1" s="1"/>
  <c r="O28" i="1"/>
  <c r="Y28" i="1" s="1"/>
  <c r="O24" i="1"/>
  <c r="Y24" i="1" s="1"/>
  <c r="O21" i="1"/>
  <c r="Y21" i="1" s="1"/>
  <c r="O25" i="1"/>
  <c r="Y25" i="1" s="1"/>
  <c r="O26" i="1"/>
  <c r="Y26" i="1" s="1"/>
  <c r="O20" i="1"/>
  <c r="Y20" i="1" s="1"/>
  <c r="O27" i="1"/>
  <c r="Y27" i="1" s="1"/>
  <c r="O7" i="1"/>
  <c r="Y7" i="1" s="1"/>
  <c r="O23" i="1"/>
  <c r="Y23" i="1" s="1"/>
  <c r="G8" i="1"/>
  <c r="J22" i="1"/>
  <c r="T22" i="1" s="1"/>
  <c r="J28" i="1"/>
  <c r="T28" i="1" s="1"/>
  <c r="J7" i="1"/>
  <c r="T7" i="1" s="1"/>
  <c r="J20" i="1"/>
  <c r="T20" i="1" s="1"/>
  <c r="J21" i="1"/>
  <c r="T21" i="1" s="1"/>
  <c r="H11" i="2" s="1"/>
  <c r="J23" i="1"/>
  <c r="T23" i="1" s="1"/>
  <c r="J24" i="1"/>
  <c r="T24" i="1" s="1"/>
  <c r="J25" i="1"/>
  <c r="T25" i="1" s="1"/>
  <c r="J26" i="1"/>
  <c r="T26" i="1" s="1"/>
  <c r="J27" i="1"/>
  <c r="T27" i="1" s="1"/>
  <c r="H12" i="2" s="1"/>
  <c r="J29" i="1"/>
  <c r="T29" i="1" s="1"/>
  <c r="K7" i="1"/>
  <c r="U7" i="1" s="1"/>
  <c r="K20" i="1"/>
  <c r="U20" i="1" s="1"/>
  <c r="K21" i="1"/>
  <c r="U21" i="1" s="1"/>
  <c r="K22" i="1"/>
  <c r="U22" i="1" s="1"/>
  <c r="K23" i="1"/>
  <c r="U23" i="1" s="1"/>
  <c r="K24" i="1"/>
  <c r="U24" i="1" s="1"/>
  <c r="K25" i="1"/>
  <c r="U25" i="1" s="1"/>
  <c r="K26" i="1"/>
  <c r="U26" i="1" s="1"/>
  <c r="K27" i="1"/>
  <c r="U27" i="1" s="1"/>
  <c r="K28" i="1"/>
  <c r="U28" i="1" s="1"/>
  <c r="K29" i="1"/>
  <c r="U29" i="1" s="1"/>
  <c r="P32" i="1"/>
  <c r="P33" i="1"/>
  <c r="J33" i="1"/>
  <c r="J32" i="1"/>
  <c r="M32" i="1"/>
  <c r="M33" i="1"/>
  <c r="N33" i="1"/>
  <c r="N32" i="1"/>
  <c r="O33" i="1"/>
  <c r="O32" i="1"/>
  <c r="I32" i="1"/>
  <c r="I33" i="1"/>
  <c r="K32" i="1"/>
  <c r="K33" i="1"/>
  <c r="H15" i="1" a="1"/>
  <c r="H14" i="1" a="1"/>
  <c r="H16" i="1" a="1"/>
  <c r="H12" i="1" a="1"/>
  <c r="H19" i="1" a="1"/>
  <c r="H13" i="1" a="1"/>
  <c r="H10" i="1" a="1"/>
  <c r="H18" i="1" a="1"/>
  <c r="H17" i="1" a="1"/>
  <c r="H8" i="1" a="1"/>
  <c r="L8" i="1" a="1"/>
  <c r="L16" i="1" a="1"/>
  <c r="L15" i="1" a="1"/>
  <c r="L14" i="1" a="1"/>
  <c r="L13" i="1" a="1"/>
  <c r="L12" i="1" a="1"/>
  <c r="L18" i="1" a="1"/>
  <c r="L19" i="1" a="1"/>
  <c r="L10" i="1" a="1"/>
  <c r="L17" i="1" a="1"/>
  <c r="P8" i="1" a="1"/>
  <c r="I8" i="1" a="1"/>
  <c r="P16" i="1" a="1"/>
  <c r="P15" i="1" a="1"/>
  <c r="P14" i="1" a="1"/>
  <c r="P13" i="1" a="1"/>
  <c r="P10" i="1" a="1"/>
  <c r="P18" i="1" a="1"/>
  <c r="P17" i="1" a="1"/>
  <c r="P12" i="1" a="1"/>
  <c r="P19" i="1" a="1"/>
  <c r="I10" i="1" a="1"/>
  <c r="I12" i="1" a="1"/>
  <c r="I13" i="1" a="1"/>
  <c r="I14" i="1" a="1"/>
  <c r="I15" i="1" a="1"/>
  <c r="I16" i="1" a="1"/>
  <c r="I17" i="1" a="1"/>
  <c r="I18" i="1" a="1"/>
  <c r="I19" i="1" a="1"/>
  <c r="K8" i="1" a="1"/>
  <c r="J8" i="1" a="1"/>
  <c r="N12" i="1" a="1"/>
  <c r="N10" i="1" a="1"/>
  <c r="N13" i="1" a="1"/>
  <c r="N14" i="1" a="1"/>
  <c r="N15" i="1" a="1"/>
  <c r="N16" i="1" a="1"/>
  <c r="N17" i="1" a="1"/>
  <c r="N18" i="1" a="1"/>
  <c r="N19" i="1" a="1"/>
  <c r="M8" i="1" a="1"/>
  <c r="M18" i="1" a="1"/>
  <c r="M10" i="1" a="1"/>
  <c r="M16" i="1" a="1"/>
  <c r="M12" i="1" a="1"/>
  <c r="M13" i="1" a="1"/>
  <c r="M14" i="1" a="1"/>
  <c r="M15" i="1" a="1"/>
  <c r="M17" i="1" a="1"/>
  <c r="M19" i="1" a="1"/>
  <c r="O14" i="1" a="1"/>
  <c r="O10" i="1" a="1"/>
  <c r="O12" i="1" a="1"/>
  <c r="O13" i="1" a="1"/>
  <c r="O15" i="1" a="1"/>
  <c r="O16" i="1" a="1"/>
  <c r="O17" i="1" a="1"/>
  <c r="O18" i="1" a="1"/>
  <c r="O19" i="1" a="1"/>
  <c r="O8" i="1" a="1"/>
  <c r="J10" i="1" a="1"/>
  <c r="J12" i="1" a="1"/>
  <c r="J13" i="1" a="1"/>
  <c r="J14" i="1" a="1"/>
  <c r="J15" i="1" a="1"/>
  <c r="J16" i="1" a="1"/>
  <c r="J17" i="1" a="1"/>
  <c r="J18" i="1" a="1"/>
  <c r="J19" i="1" a="1"/>
  <c r="K10" i="1" a="1"/>
  <c r="K12" i="1" a="1"/>
  <c r="K13" i="1" a="1"/>
  <c r="K14" i="1" a="1"/>
  <c r="K15" i="1" a="1"/>
  <c r="K16" i="1" a="1"/>
  <c r="K17" i="1" a="1"/>
  <c r="K18" i="1" a="1"/>
  <c r="K19" i="1" a="1"/>
  <c r="Q26" i="1" a="1"/>
  <c r="Q25" i="1" a="1"/>
  <c r="Q22" i="1" a="1"/>
  <c r="Q21" i="1" a="1"/>
  <c r="Q28" i="1" a="1"/>
  <c r="Q29" i="1" a="1"/>
  <c r="Q27" i="1" a="1"/>
  <c r="Q23" i="1" a="1"/>
  <c r="Q7" i="1" a="1"/>
  <c r="Q24" i="1" a="1"/>
  <c r="Q20" i="1" a="1"/>
  <c r="N8" i="1" a="1"/>
  <c r="Q33" i="1" a="1"/>
  <c r="Q32" i="1" a="1"/>
  <c r="I12" i="2" l="1"/>
  <c r="I11" i="2"/>
  <c r="J21" i="2"/>
  <c r="L17" i="1"/>
  <c r="V17" i="1" s="1"/>
  <c r="L10" i="1"/>
  <c r="V10" i="1" s="1"/>
  <c r="L19" i="1"/>
  <c r="V19" i="1" s="1"/>
  <c r="L18" i="1"/>
  <c r="V18" i="1" s="1"/>
  <c r="L12" i="1"/>
  <c r="V12" i="1" s="1"/>
  <c r="L13" i="1"/>
  <c r="V13" i="1" s="1"/>
  <c r="L14" i="1"/>
  <c r="V14" i="1" s="1"/>
  <c r="L15" i="1"/>
  <c r="V15" i="1" s="1"/>
  <c r="L16" i="1"/>
  <c r="V16" i="1" s="1"/>
  <c r="L8" i="1"/>
  <c r="V8" i="1" s="1"/>
  <c r="H8" i="1"/>
  <c r="R8" i="1" s="1"/>
  <c r="F10" i="2" s="1"/>
  <c r="H17" i="1"/>
  <c r="R17" i="1" s="1"/>
  <c r="H18" i="1"/>
  <c r="R18" i="1" s="1"/>
  <c r="H10" i="1"/>
  <c r="R10" i="1" s="1"/>
  <c r="F8" i="2" s="1"/>
  <c r="H13" i="1"/>
  <c r="R13" i="1" s="1"/>
  <c r="H19" i="1"/>
  <c r="R19" i="1" s="1"/>
  <c r="H12" i="1"/>
  <c r="R12" i="1" s="1"/>
  <c r="H16" i="1"/>
  <c r="R16" i="1" s="1"/>
  <c r="H14" i="1"/>
  <c r="R14" i="1" s="1"/>
  <c r="F9" i="2" s="1"/>
  <c r="H15" i="1"/>
  <c r="R15" i="1" s="1"/>
  <c r="N8" i="1"/>
  <c r="X8" i="1" s="1"/>
  <c r="Q20" i="1"/>
  <c r="AA20" i="1" s="1"/>
  <c r="Q24" i="1"/>
  <c r="AA24" i="1" s="1"/>
  <c r="Q7" i="1"/>
  <c r="AA7" i="1" s="1"/>
  <c r="Q23" i="1"/>
  <c r="AA23" i="1" s="1"/>
  <c r="Q27" i="1"/>
  <c r="AA27" i="1" s="1"/>
  <c r="Q29" i="1"/>
  <c r="AA29" i="1" s="1"/>
  <c r="Q28" i="1"/>
  <c r="AA28" i="1" s="1"/>
  <c r="Q21" i="1"/>
  <c r="AA21" i="1" s="1"/>
  <c r="Q22" i="1"/>
  <c r="AA22" i="1" s="1"/>
  <c r="Q25" i="1"/>
  <c r="AA25" i="1" s="1"/>
  <c r="Q26" i="1"/>
  <c r="AA26" i="1" s="1"/>
  <c r="K19" i="1"/>
  <c r="U19" i="1" s="1"/>
  <c r="K18" i="1"/>
  <c r="U18" i="1" s="1"/>
  <c r="K17" i="1"/>
  <c r="U17" i="1" s="1"/>
  <c r="K16" i="1"/>
  <c r="U16" i="1" s="1"/>
  <c r="K15" i="1"/>
  <c r="U15" i="1" s="1"/>
  <c r="K14" i="1"/>
  <c r="U14" i="1" s="1"/>
  <c r="K13" i="1"/>
  <c r="U13" i="1" s="1"/>
  <c r="K12" i="1"/>
  <c r="U12" i="1" s="1"/>
  <c r="K10" i="1"/>
  <c r="U10" i="1" s="1"/>
  <c r="I8" i="2" s="1"/>
  <c r="J19" i="1"/>
  <c r="T19" i="1" s="1"/>
  <c r="J18" i="1"/>
  <c r="T18" i="1" s="1"/>
  <c r="J17" i="1"/>
  <c r="T17" i="1" s="1"/>
  <c r="J16" i="1"/>
  <c r="T16" i="1" s="1"/>
  <c r="J15" i="1"/>
  <c r="T15" i="1" s="1"/>
  <c r="J14" i="1"/>
  <c r="T14" i="1" s="1"/>
  <c r="J13" i="1"/>
  <c r="T13" i="1" s="1"/>
  <c r="J12" i="1"/>
  <c r="T12" i="1" s="1"/>
  <c r="J10" i="1"/>
  <c r="T10" i="1" s="1"/>
  <c r="H8" i="2" s="1"/>
  <c r="O8" i="1"/>
  <c r="Y8" i="1" s="1"/>
  <c r="O19" i="1"/>
  <c r="Y19" i="1" s="1"/>
  <c r="O18" i="1"/>
  <c r="Y18" i="1" s="1"/>
  <c r="O17" i="1"/>
  <c r="Y17" i="1" s="1"/>
  <c r="O16" i="1"/>
  <c r="Y16" i="1" s="1"/>
  <c r="O15" i="1"/>
  <c r="Y15" i="1" s="1"/>
  <c r="O13" i="1"/>
  <c r="Y13" i="1" s="1"/>
  <c r="O12" i="1"/>
  <c r="Y12" i="1" s="1"/>
  <c r="O10" i="1"/>
  <c r="Y10" i="1" s="1"/>
  <c r="O14" i="1"/>
  <c r="Y14" i="1" s="1"/>
  <c r="M19" i="1"/>
  <c r="W19" i="1" s="1"/>
  <c r="M17" i="1"/>
  <c r="W17" i="1" s="1"/>
  <c r="M15" i="1"/>
  <c r="W15" i="1" s="1"/>
  <c r="M14" i="1"/>
  <c r="W14" i="1" s="1"/>
  <c r="M13" i="1"/>
  <c r="W13" i="1" s="1"/>
  <c r="M12" i="1"/>
  <c r="W12" i="1" s="1"/>
  <c r="M16" i="1"/>
  <c r="W16" i="1" s="1"/>
  <c r="M10" i="1"/>
  <c r="W10" i="1" s="1"/>
  <c r="M18" i="1"/>
  <c r="W18" i="1" s="1"/>
  <c r="M8" i="1"/>
  <c r="W8" i="1" s="1"/>
  <c r="N19" i="1"/>
  <c r="X19" i="1" s="1"/>
  <c r="N18" i="1"/>
  <c r="X18" i="1" s="1"/>
  <c r="N17" i="1"/>
  <c r="X17" i="1" s="1"/>
  <c r="N16" i="1"/>
  <c r="X16" i="1" s="1"/>
  <c r="N15" i="1"/>
  <c r="X15" i="1" s="1"/>
  <c r="N14" i="1"/>
  <c r="X14" i="1" s="1"/>
  <c r="N13" i="1"/>
  <c r="X13" i="1" s="1"/>
  <c r="N10" i="1"/>
  <c r="X10" i="1" s="1"/>
  <c r="N12" i="1"/>
  <c r="X12" i="1" s="1"/>
  <c r="J8" i="1"/>
  <c r="T8" i="1" s="1"/>
  <c r="H10" i="2" s="1"/>
  <c r="K8" i="1"/>
  <c r="U8" i="1" s="1"/>
  <c r="I10" i="2" s="1"/>
  <c r="I19" i="1"/>
  <c r="S19" i="1" s="1"/>
  <c r="I18" i="1"/>
  <c r="S18" i="1" s="1"/>
  <c r="I17" i="1"/>
  <c r="S17" i="1" s="1"/>
  <c r="I16" i="1"/>
  <c r="S16" i="1" s="1"/>
  <c r="I15" i="1"/>
  <c r="S15" i="1" s="1"/>
  <c r="I14" i="1"/>
  <c r="S14" i="1" s="1"/>
  <c r="I13" i="1"/>
  <c r="S13" i="1" s="1"/>
  <c r="I12" i="1"/>
  <c r="S12" i="1" s="1"/>
  <c r="I10" i="1"/>
  <c r="S10" i="1" s="1"/>
  <c r="G8" i="2" s="1"/>
  <c r="P19" i="1"/>
  <c r="Z19" i="1" s="1"/>
  <c r="P12" i="1"/>
  <c r="Z12" i="1" s="1"/>
  <c r="P17" i="1"/>
  <c r="Z17" i="1" s="1"/>
  <c r="P18" i="1"/>
  <c r="Z18" i="1" s="1"/>
  <c r="P10" i="1"/>
  <c r="Z10" i="1" s="1"/>
  <c r="P13" i="1"/>
  <c r="Z13" i="1" s="1"/>
  <c r="P14" i="1"/>
  <c r="Z14" i="1" s="1"/>
  <c r="P15" i="1"/>
  <c r="Z15" i="1" s="1"/>
  <c r="P16" i="1"/>
  <c r="Z16" i="1" s="1"/>
  <c r="I8" i="1"/>
  <c r="S8" i="1" s="1"/>
  <c r="G10" i="2" s="1"/>
  <c r="P8" i="1"/>
  <c r="Z8" i="1" s="1"/>
  <c r="Q32" i="1"/>
  <c r="Q33" i="1"/>
  <c r="Q8" i="1" a="1"/>
  <c r="Q15" i="1" a="1"/>
  <c r="Q13" i="1" a="1"/>
  <c r="Q10" i="1" a="1"/>
  <c r="Q12" i="1" a="1"/>
  <c r="Q17" i="1" a="1"/>
  <c r="Q16" i="1" a="1"/>
  <c r="Q14" i="1" a="1"/>
  <c r="Q19" i="1" a="1"/>
  <c r="Q18" i="1" a="1"/>
  <c r="G9" i="2" l="1"/>
  <c r="G18" i="2" s="1"/>
  <c r="I9" i="2"/>
  <c r="I18" i="2" s="1"/>
  <c r="H9" i="2"/>
  <c r="H18" i="2" s="1"/>
  <c r="F18" i="2"/>
  <c r="J11" i="2"/>
  <c r="J12" i="2"/>
  <c r="J8" i="2"/>
  <c r="J10" i="2"/>
  <c r="J9" i="2"/>
  <c r="K21" i="2"/>
  <c r="Q18" i="1"/>
  <c r="AA18" i="1" s="1"/>
  <c r="Q19" i="1"/>
  <c r="AA19" i="1" s="1"/>
  <c r="Q14" i="1"/>
  <c r="AA14" i="1" s="1"/>
  <c r="Q16" i="1"/>
  <c r="AA16" i="1" s="1"/>
  <c r="Q17" i="1"/>
  <c r="AA17" i="1" s="1"/>
  <c r="Q12" i="1"/>
  <c r="AA12" i="1" s="1"/>
  <c r="Q10" i="1"/>
  <c r="AA10" i="1" s="1"/>
  <c r="Q13" i="1"/>
  <c r="AA13" i="1" s="1"/>
  <c r="Q15" i="1"/>
  <c r="AA15" i="1" s="1"/>
  <c r="Q8" i="1"/>
  <c r="AA8" i="1" s="1"/>
  <c r="K11" i="2" l="1"/>
  <c r="K12" i="2"/>
  <c r="J18" i="2"/>
  <c r="K9" i="2"/>
  <c r="K8" i="2"/>
  <c r="K10" i="2"/>
  <c r="L21" i="2"/>
  <c r="L11" i="2" l="1"/>
  <c r="L12" i="2"/>
  <c r="K18" i="2"/>
  <c r="L8" i="2"/>
  <c r="L10" i="2"/>
  <c r="L9" i="2"/>
  <c r="M21" i="2"/>
  <c r="L18" i="2" l="1"/>
  <c r="M11" i="2"/>
  <c r="M12" i="2"/>
  <c r="M8" i="2"/>
  <c r="M10" i="2"/>
  <c r="M9" i="2"/>
  <c r="N21" i="2"/>
  <c r="N11" i="2" l="1"/>
  <c r="N12" i="2"/>
  <c r="M18" i="2"/>
  <c r="N9" i="2"/>
  <c r="N10" i="2"/>
  <c r="N8" i="2"/>
  <c r="O21" i="2"/>
  <c r="N18" i="2" l="1"/>
  <c r="O11" i="2"/>
  <c r="O12" i="2"/>
  <c r="O9" i="2"/>
  <c r="O8" i="2"/>
  <c r="O10" i="2"/>
  <c r="O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<sst xmlns="http://schemas.openxmlformats.org/spreadsheetml/2006/main" count="141" uniqueCount="84">
  <si>
    <t>equities</t>
  </si>
  <si>
    <t>S&amp;P TSX</t>
  </si>
  <si>
    <t>S&amp;P 500</t>
  </si>
  <si>
    <t>MSCI</t>
  </si>
  <si>
    <t>Canada</t>
  </si>
  <si>
    <t>U.S.</t>
  </si>
  <si>
    <t>World</t>
  </si>
  <si>
    <t>World, excluding U.S.</t>
  </si>
  <si>
    <t>World, excluding Canada</t>
  </si>
  <si>
    <t>EAFE - Europe, Australasia, and the Middle East</t>
  </si>
  <si>
    <t>World small cap</t>
  </si>
  <si>
    <t>Emerging markets</t>
  </si>
  <si>
    <t>Universe</t>
  </si>
  <si>
    <t>bonds</t>
  </si>
  <si>
    <t>Long term</t>
  </si>
  <si>
    <t>Mid term</t>
  </si>
  <si>
    <t>T-Bills 365 days</t>
  </si>
  <si>
    <t>cash</t>
  </si>
  <si>
    <t>T-Bills 182 days</t>
  </si>
  <si>
    <t>T-Bills 91 days</t>
  </si>
  <si>
    <t>T-Bills 60 days</t>
  </si>
  <si>
    <t>T-Bills 30 days</t>
  </si>
  <si>
    <t>Europe</t>
  </si>
  <si>
    <t>Pacific</t>
  </si>
  <si>
    <t>BRIC - Brazil, Russia, India, China</t>
  </si>
  <si>
    <t>Real return</t>
  </si>
  <si>
    <t>Investments available</t>
  </si>
  <si>
    <t>Name</t>
  </si>
  <si>
    <t>Category</t>
  </si>
  <si>
    <t>Index source</t>
  </si>
  <si>
    <t>$CAN/$US - bank of Canada</t>
  </si>
  <si>
    <t>$CAN/$US - MSCI</t>
  </si>
  <si>
    <t>Short term</t>
  </si>
  <si>
    <t>Weight</t>
  </si>
  <si>
    <t>Periods ending</t>
  </si>
  <si>
    <t>Year</t>
  </si>
  <si>
    <t>Month</t>
  </si>
  <si>
    <t>Index</t>
  </si>
  <si>
    <t>Currency</t>
  </si>
  <si>
    <t>US</t>
  </si>
  <si>
    <t>local</t>
  </si>
  <si>
    <t>1-month</t>
  </si>
  <si>
    <t>3-months</t>
  </si>
  <si>
    <t>6-months</t>
  </si>
  <si>
    <t>9-months</t>
  </si>
  <si>
    <t>1-year</t>
  </si>
  <si>
    <t>Conversion</t>
  </si>
  <si>
    <t>No conversion</t>
  </si>
  <si>
    <t>1-mth</t>
  </si>
  <si>
    <t>3-mth</t>
  </si>
  <si>
    <t>6-mth</t>
  </si>
  <si>
    <t>9-mth</t>
  </si>
  <si>
    <t>1-yr</t>
  </si>
  <si>
    <t>2-yr</t>
  </si>
  <si>
    <t>3-yr</t>
  </si>
  <si>
    <t>4-yr</t>
  </si>
  <si>
    <t>5-yr</t>
  </si>
  <si>
    <t>YTD</t>
  </si>
  <si>
    <t>2-years</t>
  </si>
  <si>
    <t>3-years</t>
  </si>
  <si>
    <t>4-years</t>
  </si>
  <si>
    <t>5-years</t>
  </si>
  <si>
    <t>Language</t>
  </si>
  <si>
    <t>Français</t>
  </si>
  <si>
    <t>English</t>
  </si>
  <si>
    <t>Long date format</t>
  </si>
  <si>
    <t>mmmm d, yyyy</t>
  </si>
  <si>
    <t>j mmmm aaaa</t>
  </si>
  <si>
    <t>Date formatting language</t>
  </si>
  <si>
    <t>Benchmark weights</t>
  </si>
  <si>
    <t>Asset class name</t>
  </si>
  <si>
    <r>
      <t xml:space="preserve">World </t>
    </r>
    <r>
      <rPr>
        <sz val="11"/>
        <color rgb="FFFF0000"/>
        <rFont val="Calibri Light"/>
        <family val="2"/>
        <scheme val="major"/>
      </rPr>
      <t>(currency hedged)</t>
    </r>
  </si>
  <si>
    <r>
      <t xml:space="preserve">U.S. </t>
    </r>
    <r>
      <rPr>
        <sz val="11"/>
        <color rgb="FFFF0000"/>
        <rFont val="Calibri Light"/>
        <family val="2"/>
        <scheme val="major"/>
      </rPr>
      <t>(currency hedged)</t>
    </r>
  </si>
  <si>
    <t>Benchmark portfolio performances - User guide</t>
  </si>
  <si>
    <r>
      <t xml:space="preserve">Select the appropriate </t>
    </r>
    <r>
      <rPr>
        <b/>
        <sz val="14"/>
        <color theme="1"/>
        <rFont val="Calibri Light"/>
        <family val="2"/>
        <scheme val="major"/>
      </rPr>
      <t>language</t>
    </r>
    <r>
      <rPr>
        <sz val="14"/>
        <color theme="1"/>
        <rFont val="Calibri Light"/>
        <family val="2"/>
        <scheme val="major"/>
      </rPr>
      <t xml:space="preserve"> </t>
    </r>
    <r>
      <rPr>
        <sz val="14"/>
        <color rgb="FFFF0000"/>
        <rFont val="Calibri Light"/>
        <family val="2"/>
        <scheme val="major"/>
      </rPr>
      <t>(Cell B21)</t>
    </r>
    <r>
      <rPr>
        <sz val="14"/>
        <color theme="1"/>
        <rFont val="Calibri Light"/>
        <family val="2"/>
        <scheme val="major"/>
      </rPr>
      <t xml:space="preserve"> for date formatting.</t>
    </r>
  </si>
  <si>
    <r>
      <t xml:space="preserve">Enter the </t>
    </r>
    <r>
      <rPr>
        <b/>
        <sz val="14"/>
        <color theme="1"/>
        <rFont val="Calibri Light"/>
        <family val="2"/>
        <scheme val="major"/>
      </rPr>
      <t>Year</t>
    </r>
    <r>
      <rPr>
        <sz val="14"/>
        <color theme="1"/>
        <rFont val="Calibri Light"/>
        <family val="2"/>
        <scheme val="major"/>
      </rPr>
      <t xml:space="preserve"> and </t>
    </r>
    <r>
      <rPr>
        <b/>
        <sz val="14"/>
        <color theme="1"/>
        <rFont val="Calibri Light"/>
        <family val="2"/>
        <scheme val="major"/>
      </rPr>
      <t xml:space="preserve">Month </t>
    </r>
    <r>
      <rPr>
        <sz val="14"/>
        <color rgb="FFFF0000"/>
        <rFont val="Calibri Light"/>
        <family val="2"/>
        <scheme val="major"/>
      </rPr>
      <t>(Cells O2 and O3)</t>
    </r>
    <r>
      <rPr>
        <sz val="14"/>
        <color theme="1"/>
        <rFont val="Calibri Light"/>
        <family val="2"/>
        <scheme val="major"/>
      </rPr>
      <t xml:space="preserve"> at which prior performances must be calculated.  For example, if you set Year at 2021 and Month at 12, then all performances will be calculated for </t>
    </r>
    <r>
      <rPr>
        <b/>
        <sz val="14"/>
        <color theme="1"/>
        <rFont val="Calibri Light"/>
        <family val="2"/>
        <scheme val="major"/>
      </rPr>
      <t>periods ending</t>
    </r>
    <r>
      <rPr>
        <sz val="14"/>
        <color theme="1"/>
        <rFont val="Calibri Light"/>
        <family val="2"/>
        <scheme val="major"/>
      </rPr>
      <t xml:space="preserve"> on December 31, 2021.</t>
    </r>
  </si>
  <si>
    <r>
      <t xml:space="preserve">All your inputs are entered in the </t>
    </r>
    <r>
      <rPr>
        <b/>
        <sz val="14"/>
        <color rgb="FFFFFF00"/>
        <rFont val="Calibri Light"/>
        <family val="2"/>
        <scheme val="major"/>
      </rPr>
      <t>yellow cells</t>
    </r>
    <r>
      <rPr>
        <sz val="14"/>
        <color theme="0"/>
        <rFont val="Calibri Light"/>
        <family val="2"/>
        <scheme val="major"/>
      </rPr>
      <t xml:space="preserve"> of the '</t>
    </r>
    <r>
      <rPr>
        <b/>
        <sz val="14"/>
        <color theme="0"/>
        <rFont val="Calibri Light"/>
        <family val="2"/>
        <scheme val="major"/>
      </rPr>
      <t>User interface</t>
    </r>
    <r>
      <rPr>
        <sz val="14"/>
        <color theme="0"/>
        <rFont val="Calibri Light"/>
        <family val="2"/>
        <scheme val="major"/>
      </rPr>
      <t>' worksheet.</t>
    </r>
  </si>
  <si>
    <r>
      <t xml:space="preserve">Select the </t>
    </r>
    <r>
      <rPr>
        <b/>
        <sz val="14"/>
        <color theme="1"/>
        <rFont val="Calibri Light"/>
        <family val="2"/>
        <scheme val="major"/>
      </rPr>
      <t>asset class name</t>
    </r>
    <r>
      <rPr>
        <sz val="14"/>
        <color theme="1"/>
        <rFont val="Calibri Light"/>
        <family val="2"/>
        <scheme val="major"/>
      </rPr>
      <t xml:space="preserve"> from the dropdown list </t>
    </r>
    <r>
      <rPr>
        <sz val="14"/>
        <color rgb="FFFF0000"/>
        <rFont val="Calibri Light"/>
        <family val="2"/>
        <scheme val="major"/>
      </rPr>
      <t>(Cells A9 to A16)</t>
    </r>
    <r>
      <rPr>
        <sz val="14"/>
        <color theme="1"/>
        <rFont val="Calibri Light"/>
        <family val="2"/>
        <scheme val="major"/>
      </rPr>
      <t xml:space="preserve"> and enter their </t>
    </r>
    <r>
      <rPr>
        <b/>
        <sz val="14"/>
        <color theme="1"/>
        <rFont val="Calibri Light"/>
        <family val="2"/>
        <scheme val="major"/>
      </rPr>
      <t>respective weights</t>
    </r>
    <r>
      <rPr>
        <sz val="14"/>
        <color theme="1"/>
        <rFont val="Calibri Light"/>
        <family val="2"/>
        <scheme val="major"/>
      </rPr>
      <t xml:space="preserve"> in the benchmark portfolio </t>
    </r>
    <r>
      <rPr>
        <sz val="14"/>
        <color rgb="FFFF0000"/>
        <rFont val="Calibri Light"/>
        <family val="2"/>
        <scheme val="major"/>
      </rPr>
      <t>(Cells D9 to D16)</t>
    </r>
    <r>
      <rPr>
        <sz val="14"/>
        <color theme="1"/>
        <rFont val="Calibri Light"/>
        <family val="2"/>
        <scheme val="major"/>
      </rPr>
      <t xml:space="preserve">.
</t>
    </r>
    <r>
      <rPr>
        <sz val="14"/>
        <color rgb="FFFF0000"/>
        <rFont val="Calibri Light"/>
        <family val="2"/>
        <scheme val="major"/>
      </rPr>
      <t>Note: Total weights must adds up to 100%.</t>
    </r>
  </si>
  <si>
    <t>Benchmark portfolio performances ($CAN)</t>
  </si>
  <si>
    <t>annualized for period over 1-year</t>
  </si>
  <si>
    <t>FTSE Canada</t>
  </si>
  <si>
    <t>Currency conversion indices</t>
  </si>
  <si>
    <t>Benchmark performances</t>
  </si>
  <si>
    <t>Benchmark portfolio performances - Back stage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</si>
</sst>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</font>
    <font>
      <sz val="6"/>
      <color rgb="FFFF0000"/>
      <name val="Calibri Light"/>
      <family val="2"/>
    </font>
    <font>
      <b/>
      <sz val="11"/>
      <color rgb="FFFF0000"/>
      <name val="Calibri Light"/>
      <family val="2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4"/>
      <color rgb="FFFFFF00"/>
      <name val="Calibri Light"/>
      <family val="2"/>
      <scheme val="major"/>
    </font>
    <font>
      <sz val="14"/>
      <color rgb="FFFF0000"/>
      <name val="Calibri Light"/>
      <family val="2"/>
      <scheme val="major"/>
    </font>
    <font>
      <b/>
      <sz val="14"/>
      <color theme="0" tint="-4.9989318521683403E-2"/>
      <name val="Calibri Light"/>
      <family val="2"/>
    </font>
    <font>
      <b/>
      <sz val="11"/>
      <color theme="9" tint="0.79998168889431442"/>
      <name val="Calibri Light"/>
      <family val="2"/>
    </font>
    <font>
      <b/>
      <sz val="24"/>
      <color theme="9" tint="0.79998168889431442"/>
      <name val="Calibri Light"/>
      <family val="2"/>
    </font>
    <font>
      <b/>
      <sz val="24"/>
      <color theme="9" tint="0.79998168889431442"/>
      <name val="Calibri Light"/>
      <family val="2"/>
      <scheme val="major"/>
    </font>
    <font>
      <b/>
      <sz val="14"/>
      <color theme="9" tint="0.79998168889431442"/>
      <name val="Calibri Light"/>
      <family val="2"/>
    </font>
    <font>
      <b/>
      <sz val="5"/>
      <color theme="9" tint="0.79998168889431442"/>
      <name val="Calibri Light"/>
      <family val="2"/>
    </font>
    <font>
      <sz val="5"/>
      <color theme="1"/>
      <name val="Calibri Light"/>
      <family val="2"/>
    </font>
    <font>
      <sz val="11"/>
      <color theme="9" tint="0.79998168889431442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7">
    <xf numFmtId="0" fontId="0" fillId="0" borderId="0" xfId="0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4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2" borderId="0" xfId="0" applyNumberFormat="1" applyFont="1" applyFill="1"/>
    <xf numFmtId="14" fontId="5" fillId="0" borderId="0" xfId="0" applyNumberFormat="1" applyFont="1" applyFill="1"/>
    <xf numFmtId="14" fontId="5" fillId="0" borderId="0" xfId="0" applyNumberFormat="1" applyFont="1"/>
    <xf numFmtId="14" fontId="4" fillId="0" borderId="0" xfId="0" applyNumberFormat="1" applyFont="1" applyAlignment="1">
      <alignment horizontal="right"/>
    </xf>
    <xf numFmtId="10" fontId="5" fillId="0" borderId="0" xfId="1" applyNumberFormat="1" applyFont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shrinkToFit="1"/>
    </xf>
    <xf numFmtId="0" fontId="12" fillId="6" borderId="0" xfId="0" applyFont="1" applyFill="1" applyAlignment="1">
      <alignment vertical="top"/>
    </xf>
    <xf numFmtId="0" fontId="13" fillId="6" borderId="0" xfId="0" applyFont="1" applyFill="1" applyAlignment="1">
      <alignment vertical="top"/>
    </xf>
    <xf numFmtId="0" fontId="13" fillId="6" borderId="0" xfId="0" applyFont="1" applyFill="1" applyAlignment="1">
      <alignment horizontal="justify" vertical="top" wrapText="1"/>
    </xf>
    <xf numFmtId="0" fontId="14" fillId="7" borderId="0" xfId="0" applyFont="1" applyFill="1" applyAlignment="1">
      <alignment horizontal="justify" vertical="top" wrapText="1"/>
    </xf>
    <xf numFmtId="0" fontId="1" fillId="2" borderId="0" xfId="0" applyFont="1" applyFill="1" applyAlignment="1" applyProtection="1">
      <alignment shrinkToFit="1"/>
      <protection locked="0"/>
    </xf>
    <xf numFmtId="10" fontId="1" fillId="2" borderId="0" xfId="1" applyNumberFormat="1" applyFont="1" applyFill="1" applyAlignment="1" applyProtection="1">
      <alignment shrinkToFit="1"/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0" fontId="2" fillId="4" borderId="0" xfId="0" applyFont="1" applyFill="1" applyAlignment="1">
      <alignment shrinkToFit="1"/>
    </xf>
    <xf numFmtId="9" fontId="2" fillId="4" borderId="0" xfId="1" applyFont="1" applyFill="1" applyAlignment="1">
      <alignment horizontal="right" shrinkToFit="1"/>
    </xf>
    <xf numFmtId="0" fontId="2" fillId="4" borderId="0" xfId="0" applyFont="1" applyFill="1" applyAlignment="1">
      <alignment horizontal="right" shrinkToFit="1"/>
    </xf>
    <xf numFmtId="0" fontId="1" fillId="3" borderId="0" xfId="0" applyFont="1" applyFill="1" applyAlignment="1">
      <alignment shrinkToFit="1"/>
    </xf>
    <xf numFmtId="10" fontId="1" fillId="3" borderId="0" xfId="1" applyNumberFormat="1" applyFont="1" applyFill="1" applyAlignment="1">
      <alignment horizontal="right" shrinkToFit="1"/>
    </xf>
    <xf numFmtId="0" fontId="18" fillId="8" borderId="0" xfId="0" applyFont="1" applyFill="1" applyAlignment="1">
      <alignment horizontal="left" shrinkToFit="1"/>
    </xf>
    <xf numFmtId="4" fontId="5" fillId="0" borderId="0" xfId="0" applyNumberFormat="1" applyFont="1"/>
    <xf numFmtId="165" fontId="5" fillId="0" borderId="0" xfId="0" applyNumberFormat="1" applyFont="1"/>
    <xf numFmtId="0" fontId="0" fillId="6" borderId="0" xfId="0" applyFill="1"/>
    <xf numFmtId="0" fontId="12" fillId="5" borderId="0" xfId="0" applyFont="1" applyFill="1" applyAlignment="1">
      <alignment horizontal="center" vertical="top"/>
    </xf>
    <xf numFmtId="0" fontId="19" fillId="8" borderId="0" xfId="0" applyFont="1" applyFill="1"/>
    <xf numFmtId="0" fontId="20" fillId="8" borderId="0" xfId="0" applyFont="1" applyFill="1"/>
    <xf numFmtId="9" fontId="19" fillId="8" borderId="0" xfId="1" applyFont="1" applyFill="1"/>
    <xf numFmtId="0" fontId="19" fillId="8" borderId="0" xfId="0" applyFont="1" applyFill="1" applyAlignment="1">
      <alignment horizontal="right"/>
    </xf>
    <xf numFmtId="0" fontId="1" fillId="6" borderId="0" xfId="0" applyFont="1" applyFill="1"/>
    <xf numFmtId="9" fontId="1" fillId="6" borderId="0" xfId="1" applyFont="1" applyFill="1"/>
    <xf numFmtId="0" fontId="8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Protection="1">
      <protection locked="0"/>
    </xf>
    <xf numFmtId="0" fontId="8" fillId="6" borderId="0" xfId="0" applyFont="1" applyFill="1" applyAlignment="1">
      <alignment shrinkToFit="1"/>
    </xf>
    <xf numFmtId="0" fontId="2" fillId="6" borderId="0" xfId="0" applyFont="1" applyFill="1" applyAlignment="1"/>
    <xf numFmtId="0" fontId="2" fillId="6" borderId="0" xfId="0" applyFont="1" applyFill="1"/>
    <xf numFmtId="0" fontId="1" fillId="6" borderId="0" xfId="0" applyFont="1" applyFill="1" applyAlignment="1">
      <alignment shrinkToFit="1"/>
    </xf>
    <xf numFmtId="9" fontId="6" fillId="6" borderId="0" xfId="1" applyFont="1" applyFill="1" applyAlignment="1">
      <alignment shrinkToFit="1"/>
    </xf>
    <xf numFmtId="0" fontId="1" fillId="6" borderId="0" xfId="0" applyFont="1" applyFill="1" applyAlignment="1">
      <alignment horizontal="right" shrinkToFit="1"/>
    </xf>
    <xf numFmtId="0" fontId="6" fillId="6" borderId="0" xfId="0" applyFont="1" applyFill="1" applyAlignment="1">
      <alignment horizontal="right" shrinkToFit="1"/>
    </xf>
    <xf numFmtId="10" fontId="6" fillId="6" borderId="0" xfId="1" applyNumberFormat="1" applyFont="1" applyFill="1" applyAlignment="1">
      <alignment horizontal="right" shrinkToFit="1"/>
    </xf>
    <xf numFmtId="0" fontId="6" fillId="6" borderId="0" xfId="0" applyFont="1" applyFill="1"/>
    <xf numFmtId="9" fontId="1" fillId="6" borderId="0" xfId="1" applyFont="1" applyFill="1" applyAlignment="1">
      <alignment horizontal="right"/>
    </xf>
    <xf numFmtId="0" fontId="4" fillId="6" borderId="0" xfId="0" applyFont="1" applyFill="1"/>
    <xf numFmtId="0" fontId="7" fillId="6" borderId="0" xfId="0" applyFont="1" applyFill="1" applyAlignment="1">
      <alignment horizontal="center"/>
    </xf>
    <xf numFmtId="10" fontId="1" fillId="6" borderId="0" xfId="1" applyNumberFormat="1" applyFont="1" applyFill="1" applyAlignment="1">
      <alignment horizontal="right"/>
    </xf>
    <xf numFmtId="10" fontId="1" fillId="6" borderId="0" xfId="0" applyNumberFormat="1" applyFont="1" applyFill="1" applyAlignment="1">
      <alignment horizontal="right"/>
    </xf>
    <xf numFmtId="0" fontId="21" fillId="8" borderId="0" xfId="0" applyFont="1" applyFill="1" applyAlignment="1">
      <alignment horizontal="left" vertical="top" shrinkToFit="1"/>
    </xf>
    <xf numFmtId="0" fontId="22" fillId="8" borderId="0" xfId="0" applyFont="1" applyFill="1" applyAlignment="1">
      <alignment horizontal="right"/>
    </xf>
    <xf numFmtId="0" fontId="23" fillId="6" borderId="0" xfId="0" applyFont="1" applyFill="1"/>
    <xf numFmtId="9" fontId="23" fillId="6" borderId="0" xfId="1" applyFont="1" applyFill="1"/>
    <xf numFmtId="0" fontId="23" fillId="6" borderId="0" xfId="0" applyFont="1" applyFill="1" applyAlignment="1">
      <alignment horizontal="right"/>
    </xf>
    <xf numFmtId="0" fontId="24" fillId="6" borderId="0" xfId="0" applyFont="1" applyFill="1"/>
    <xf numFmtId="0" fontId="25" fillId="8" borderId="0" xfId="0" applyFont="1" applyFill="1"/>
    <xf numFmtId="0" fontId="25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F2F2-4A0E-4D2F-AE6F-E1AA476166D4}">
  <sheetPr>
    <tabColor theme="9" tint="0.39997558519241921"/>
  </sheetPr>
  <dimension ref="A1:K9"/>
  <sheetViews>
    <sheetView workbookViewId="0">
      <pane ySplit="1" topLeftCell="A2" activePane="bottomLeft" state="frozen"/>
      <selection pane="bottomLeft" activeCell="B9" sqref="B9:K9"/>
    </sheetView>
  </sheetViews>
  <sheetFormatPr defaultRowHeight="14.4" x14ac:dyDescent="0.3"/>
  <cols>
    <col min="1" max="16384" width="8.88671875" style="34"/>
  </cols>
  <sheetData>
    <row r="1" spans="1:11" ht="31.2" x14ac:dyDescent="0.3">
      <c r="A1" s="59" t="s">
        <v>73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18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8" x14ac:dyDescent="0.3">
      <c r="A3" s="35">
        <v>1</v>
      </c>
      <c r="B3" s="21" t="s">
        <v>76</v>
      </c>
      <c r="C3" s="21"/>
      <c r="D3" s="21"/>
      <c r="E3" s="21"/>
      <c r="F3" s="21"/>
      <c r="G3" s="21"/>
      <c r="H3" s="21"/>
      <c r="I3" s="21"/>
      <c r="J3" s="21"/>
      <c r="K3" s="21"/>
    </row>
    <row r="4" spans="1:11" ht="18" x14ac:dyDescent="0.3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18" customHeight="1" x14ac:dyDescent="0.3">
      <c r="A5" s="35">
        <v>2</v>
      </c>
      <c r="B5" s="20" t="s">
        <v>74</v>
      </c>
      <c r="C5" s="20"/>
      <c r="D5" s="20"/>
      <c r="E5" s="20"/>
      <c r="F5" s="20"/>
      <c r="G5" s="20"/>
      <c r="H5" s="20"/>
      <c r="I5" s="20"/>
      <c r="J5" s="20"/>
      <c r="K5" s="20"/>
    </row>
    <row r="7" spans="1:11" ht="72" customHeight="1" x14ac:dyDescent="0.3">
      <c r="A7" s="35">
        <v>3</v>
      </c>
      <c r="B7" s="20" t="s">
        <v>75</v>
      </c>
      <c r="C7" s="20"/>
      <c r="D7" s="20"/>
      <c r="E7" s="20"/>
      <c r="F7" s="20"/>
      <c r="G7" s="20"/>
      <c r="H7" s="20"/>
      <c r="I7" s="20"/>
      <c r="J7" s="20"/>
      <c r="K7" s="20"/>
    </row>
    <row r="9" spans="1:11" ht="72" customHeight="1" x14ac:dyDescent="0.3">
      <c r="A9" s="35">
        <v>4</v>
      </c>
      <c r="B9" s="20" t="s">
        <v>77</v>
      </c>
      <c r="C9" s="20"/>
      <c r="D9" s="20"/>
      <c r="E9" s="20"/>
      <c r="F9" s="20"/>
      <c r="G9" s="20"/>
      <c r="H9" s="20"/>
      <c r="I9" s="20"/>
      <c r="J9" s="20"/>
      <c r="K9" s="20"/>
    </row>
  </sheetData>
  <sheetProtection algorithmName="SHA-512" hashValue="am75yk1QdO3ar/jSFL5kurNy6O3NFv2xCEnVrx7KH7JiuW0wULJq3w0OsJ8QUf9F/dudPwL+RZplfyd7099Zxg==" saltValue="vOXhsT9NZP+EPW3dalR4rw==" spinCount="100000" sheet="1" objects="1" scenarios="1" selectLockedCells="1"/>
  <mergeCells count="5">
    <mergeCell ref="A1:K1"/>
    <mergeCell ref="B5:K5"/>
    <mergeCell ref="B7:K7"/>
    <mergeCell ref="B9:K9"/>
    <mergeCell ref="B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F1D1-41E5-4BF5-ADB5-DD5E5F7A6E71}">
  <sheetPr>
    <tabColor rgb="FFFFFF00"/>
    <pageSetUpPr fitToPage="1"/>
  </sheetPr>
  <dimension ref="A1:O31"/>
  <sheetViews>
    <sheetView tabSelected="1" workbookViewId="0">
      <pane ySplit="7" topLeftCell="A8" activePane="bottomLeft" state="frozen"/>
      <selection pane="bottomLeft" activeCell="D12" sqref="D12"/>
    </sheetView>
  </sheetViews>
  <sheetFormatPr defaultRowHeight="14.4" x14ac:dyDescent="0.3"/>
  <cols>
    <col min="1" max="1" width="39.88671875" style="40" customWidth="1"/>
    <col min="2" max="3" width="10.77734375" style="40" customWidth="1"/>
    <col min="4" max="4" width="8.88671875" style="41"/>
    <col min="5" max="5" width="8.77734375" style="42" bestFit="1" customWidth="1"/>
    <col min="6" max="14" width="9.77734375" style="43" customWidth="1"/>
    <col min="15" max="16384" width="8.88671875" style="40"/>
  </cols>
  <sheetData>
    <row r="1" spans="1:15" ht="31.2" x14ac:dyDescent="0.6">
      <c r="A1" s="37" t="s">
        <v>78</v>
      </c>
      <c r="B1" s="36"/>
      <c r="C1" s="36"/>
      <c r="D1" s="38"/>
      <c r="E1" s="36"/>
      <c r="F1" s="39"/>
      <c r="G1" s="39"/>
      <c r="H1" s="39"/>
      <c r="I1" s="39"/>
      <c r="J1" s="39"/>
      <c r="K1" s="39"/>
      <c r="L1" s="39"/>
      <c r="M1" s="39"/>
      <c r="N1" s="39"/>
      <c r="O1" s="60" t="s">
        <v>34</v>
      </c>
    </row>
    <row r="2" spans="1:15" s="64" customFormat="1" ht="6.6" x14ac:dyDescent="0.15">
      <c r="A2" s="61"/>
      <c r="B2" s="61"/>
      <c r="C2" s="61"/>
      <c r="D2" s="62"/>
      <c r="E2" s="61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x14ac:dyDescent="0.3">
      <c r="N3" s="43" t="s">
        <v>35</v>
      </c>
      <c r="O3" s="25">
        <v>2021</v>
      </c>
    </row>
    <row r="4" spans="1:15" x14ac:dyDescent="0.3">
      <c r="N4" s="43" t="s">
        <v>36</v>
      </c>
      <c r="O4" s="25">
        <v>12</v>
      </c>
    </row>
    <row r="5" spans="1:15" ht="4.95" customHeight="1" x14ac:dyDescent="0.3">
      <c r="O5" s="44"/>
    </row>
    <row r="6" spans="1:15" s="46" customFormat="1" ht="24" customHeight="1" x14ac:dyDescent="0.35">
      <c r="A6" s="31" t="s">
        <v>69</v>
      </c>
      <c r="B6" s="31"/>
      <c r="C6" s="31"/>
      <c r="D6" s="31"/>
      <c r="E6" s="45"/>
      <c r="F6" s="31" t="str">
        <f>"Performances for periods ending on "&amp;TEXT(_dtCalc,_formatLongDate)</f>
        <v>Performances for periods ending on December 31, 2021</v>
      </c>
      <c r="G6" s="31"/>
      <c r="H6" s="31"/>
      <c r="I6" s="31"/>
      <c r="J6" s="31"/>
      <c r="K6" s="31"/>
      <c r="L6" s="31"/>
      <c r="M6" s="31"/>
      <c r="N6" s="31"/>
      <c r="O6" s="31"/>
    </row>
    <row r="7" spans="1:15" s="47" customFormat="1" ht="18" customHeight="1" x14ac:dyDescent="0.3">
      <c r="A7" s="26" t="s">
        <v>70</v>
      </c>
      <c r="B7" s="26" t="s">
        <v>28</v>
      </c>
      <c r="C7" s="26" t="s">
        <v>37</v>
      </c>
      <c r="D7" s="27" t="s">
        <v>33</v>
      </c>
      <c r="E7" s="45"/>
      <c r="F7" s="28" t="s">
        <v>57</v>
      </c>
      <c r="G7" s="28" t="s">
        <v>41</v>
      </c>
      <c r="H7" s="28" t="s">
        <v>42</v>
      </c>
      <c r="I7" s="28" t="s">
        <v>43</v>
      </c>
      <c r="J7" s="28" t="s">
        <v>44</v>
      </c>
      <c r="K7" s="28" t="s">
        <v>45</v>
      </c>
      <c r="L7" s="28" t="s">
        <v>58</v>
      </c>
      <c r="M7" s="28" t="s">
        <v>59</v>
      </c>
      <c r="N7" s="28" t="s">
        <v>60</v>
      </c>
      <c r="O7" s="28" t="s">
        <v>61</v>
      </c>
    </row>
    <row r="8" spans="1:15" x14ac:dyDescent="0.3">
      <c r="A8" s="22" t="s">
        <v>4</v>
      </c>
      <c r="B8" s="29" t="str">
        <f>IF($A8="","",VLOOKUP($A8,_tabInvestments,2,FALSE))</f>
        <v>equities</v>
      </c>
      <c r="C8" s="29" t="str">
        <f>IF($A8="","",VLOOKUP($A8,_tabInvestments,3,FALSE))</f>
        <v>S&amp;P TSX</v>
      </c>
      <c r="D8" s="23">
        <v>0.3</v>
      </c>
      <c r="E8" s="45" t="str">
        <f>IF(OR(AND(A8="",D8&gt;0),AND(A8&lt;&gt;"",D8=0)),"&lt;-- Error","")</f>
        <v/>
      </c>
      <c r="F8" s="30">
        <f>IF($A8="","",VLOOKUP($A8,_tabInvestments,F$21,FALSE))</f>
        <v>0.25090949130354501</v>
      </c>
      <c r="G8" s="30">
        <f>IF($A8="","",VLOOKUP($A8,_tabInvestments,G$21,FALSE))</f>
        <v>3.0608661988869912E-2</v>
      </c>
      <c r="H8" s="30">
        <f>IF($A8="","",VLOOKUP($A8,_tabInvestments,H$21,FALSE))</f>
        <v>6.4748772113849107E-2</v>
      </c>
      <c r="I8" s="30">
        <f>IF($A8="","",VLOOKUP($A8,_tabInvestments,I$21,FALSE))</f>
        <v>6.6561994576228134E-2</v>
      </c>
      <c r="J8" s="30">
        <f>IF($A8="","",VLOOKUP($A8,_tabInvestments,J$21,FALSE))</f>
        <v>0.15768608693358099</v>
      </c>
      <c r="K8" s="30">
        <f>IF($A8="","",VLOOKUP($A8,_tabInvestments,K$21,FALSE))</f>
        <v>0.25090949130354501</v>
      </c>
      <c r="L8" s="30">
        <f>IF($A8="","",VLOOKUP($A8,_tabInvestments,L$21,FALSE))</f>
        <v>0.14933137777301164</v>
      </c>
      <c r="M8" s="30">
        <f>IF($A8="","",VLOOKUP($A8,_tabInvestments,M$21,FALSE))</f>
        <v>0.1752227640008821</v>
      </c>
      <c r="N8" s="30">
        <f>IF($A8="","",VLOOKUP($A8,_tabInvestments,N$21,FALSE))</f>
        <v>0.10277341567007836</v>
      </c>
      <c r="O8" s="30">
        <f>IF($A8="","",VLOOKUP($A8,_tabInvestments,O$21,FALSE))</f>
        <v>0.10039883857136589</v>
      </c>
    </row>
    <row r="9" spans="1:15" x14ac:dyDescent="0.3">
      <c r="A9" s="22" t="s">
        <v>5</v>
      </c>
      <c r="B9" s="29" t="str">
        <f>IF($A9="","",VLOOKUP($A9,_tabInvestments,2,FALSE))</f>
        <v>equities</v>
      </c>
      <c r="C9" s="29" t="str">
        <f>IF($A9="","",VLOOKUP($A9,_tabInvestments,3,FALSE))</f>
        <v>S&amp;P 500</v>
      </c>
      <c r="D9" s="23">
        <v>0.2</v>
      </c>
      <c r="E9" s="45" t="str">
        <f t="shared" ref="E9:E16" si="0">IF(OR(AND(A9="",D9&gt;0),AND(A9&lt;&gt;"",D9=0)),"&lt;-- Error","")</f>
        <v/>
      </c>
      <c r="F9" s="30">
        <f>IF($A9="","",VLOOKUP($A9,_tabInvestments,F$21,FALSE))</f>
        <v>0.28150603843238731</v>
      </c>
      <c r="G9" s="30">
        <f>IF($A9="","",VLOOKUP($A9,_tabInvestments,G$21,FALSE))</f>
        <v>3.5411998905772846E-2</v>
      </c>
      <c r="H9" s="30">
        <f>IF($A9="","",VLOOKUP($A9,_tabInvestments,H$21,FALSE))</f>
        <v>0.10478169875853349</v>
      </c>
      <c r="I9" s="30">
        <f>IF($A9="","",VLOOKUP($A9,_tabInvestments,I$21,FALSE))</f>
        <v>0.14221653973155202</v>
      </c>
      <c r="J9" s="30">
        <f>IF($A9="","",VLOOKUP($A9,_tabInvestments,J$21,FALSE))</f>
        <v>0.22203707381536542</v>
      </c>
      <c r="K9" s="30">
        <f>IF($A9="","",VLOOKUP($A9,_tabInvestments,K$21,FALSE))</f>
        <v>0.28150603843238731</v>
      </c>
      <c r="L9" s="30">
        <f>IF($A9="","",VLOOKUP($A9,_tabInvestments,L$21,FALSE))</f>
        <v>0.21956721097946819</v>
      </c>
      <c r="M9" s="30">
        <f>IF($A9="","",VLOOKUP($A9,_tabInvestments,M$21,FALSE))</f>
        <v>0.23023276936320047</v>
      </c>
      <c r="N9" s="30">
        <f>IF($A9="","",VLOOKUP($A9,_tabInvestments,N$21,FALSE))</f>
        <v>0.17957360323359461</v>
      </c>
      <c r="O9" s="30">
        <f>IF($A9="","",VLOOKUP($A9,_tabInvestments,O$21,FALSE))</f>
        <v>0.17121708391501578</v>
      </c>
    </row>
    <row r="10" spans="1:15" x14ac:dyDescent="0.3">
      <c r="A10" s="22" t="s">
        <v>12</v>
      </c>
      <c r="B10" s="29" t="str">
        <f>IF($A10="","",VLOOKUP($A10,_tabInvestments,2,FALSE))</f>
        <v>bonds</v>
      </c>
      <c r="C10" s="29" t="str">
        <f>IF($A10="","",VLOOKUP($A10,_tabInvestments,3,FALSE))</f>
        <v>FTSE Canada</v>
      </c>
      <c r="D10" s="23">
        <v>0.2</v>
      </c>
      <c r="E10" s="45" t="str">
        <f t="shared" si="0"/>
        <v/>
      </c>
      <c r="F10" s="30">
        <f>IF($A10="","",VLOOKUP($A10,_tabInvestments,F$21,FALSE))</f>
        <v>-2.5367659100586359E-2</v>
      </c>
      <c r="G10" s="30">
        <f>IF($A10="","",VLOOKUP($A10,_tabInvestments,G$21,FALSE))</f>
        <v>1.6707952507047041E-2</v>
      </c>
      <c r="H10" s="30">
        <f>IF($A10="","",VLOOKUP($A10,_tabInvestments,H$21,FALSE))</f>
        <v>1.4740359941004533E-2</v>
      </c>
      <c r="I10" s="30">
        <f>IF($A10="","",VLOOKUP($A10,_tabInvestments,I$21,FALSE))</f>
        <v>9.5847187351563168E-3</v>
      </c>
      <c r="J10" s="30">
        <f>IF($A10="","",VLOOKUP($A10,_tabInvestments,J$21,FALSE))</f>
        <v>2.6333942675818234E-2</v>
      </c>
      <c r="K10" s="30">
        <f>IF($A10="","",VLOOKUP($A10,_tabInvestments,K$21,FALSE))</f>
        <v>-2.5367659100586359E-2</v>
      </c>
      <c r="L10" s="30">
        <f>IF($A10="","",VLOOKUP($A10,_tabInvestments,L$21,FALSE))</f>
        <v>2.9199564840964642E-2</v>
      </c>
      <c r="M10" s="30">
        <f>IF($A10="","",VLOOKUP($A10,_tabInvestments,M$21,FALSE))</f>
        <v>4.2216526216997119E-2</v>
      </c>
      <c r="N10" s="30">
        <f>IF($A10="","",VLOOKUP($A10,_tabInvestments,N$21,FALSE))</f>
        <v>3.5110496590184948E-2</v>
      </c>
      <c r="O10" s="30">
        <f>IF($A10="","",VLOOKUP($A10,_tabInvestments,O$21,FALSE))</f>
        <v>3.3103369280029771E-2</v>
      </c>
    </row>
    <row r="11" spans="1:15" x14ac:dyDescent="0.3">
      <c r="A11" s="22" t="s">
        <v>14</v>
      </c>
      <c r="B11" s="29" t="str">
        <f>IF($A11="","",VLOOKUP($A11,_tabInvestments,2,FALSE))</f>
        <v>bonds</v>
      </c>
      <c r="C11" s="29" t="str">
        <f>IF($A11="","",VLOOKUP($A11,_tabInvestments,3,FALSE))</f>
        <v>FTSE Canada</v>
      </c>
      <c r="D11" s="23">
        <v>0.3</v>
      </c>
      <c r="E11" s="45" t="str">
        <f t="shared" si="0"/>
        <v/>
      </c>
      <c r="F11" s="30">
        <f>IF($A11="","",VLOOKUP($A11,_tabInvestments,F$21,FALSE))</f>
        <v>-4.5177872214077652E-2</v>
      </c>
      <c r="G11" s="30">
        <f>IF($A11="","",VLOOKUP($A11,_tabInvestments,G$21,FALSE))</f>
        <v>3.6460693961827051E-2</v>
      </c>
      <c r="H11" s="30">
        <f>IF($A11="","",VLOOKUP($A11,_tabInvestments,H$21,FALSE))</f>
        <v>4.7560392128917828E-2</v>
      </c>
      <c r="I11" s="30">
        <f>IF($A11="","",VLOOKUP($A11,_tabInvestments,I$21,FALSE))</f>
        <v>3.0740414279418093E-2</v>
      </c>
      <c r="J11" s="30">
        <f>IF($A11="","",VLOOKUP($A11,_tabInvestments,J$21,FALSE))</f>
        <v>6.9159519369133005E-2</v>
      </c>
      <c r="K11" s="30">
        <f>IF($A11="","",VLOOKUP($A11,_tabInvestments,K$21,FALSE))</f>
        <v>-4.5177872214077652E-2</v>
      </c>
      <c r="L11" s="30">
        <f>IF($A11="","",VLOOKUP($A11,_tabInvestments,L$21,FALSE))</f>
        <v>3.3658095819194545E-2</v>
      </c>
      <c r="M11" s="30">
        <f>IF($A11="","",VLOOKUP($A11,_tabInvestments,M$21,FALSE))</f>
        <v>6.389720063574722E-2</v>
      </c>
      <c r="N11" s="30">
        <f>IF($A11="","",VLOOKUP($A11,_tabInvestments,N$21,FALSE))</f>
        <v>4.836367529947827E-2</v>
      </c>
      <c r="O11" s="30">
        <f>IF($A11="","",VLOOKUP($A11,_tabInvestments,O$21,FALSE))</f>
        <v>5.2713368183563647E-2</v>
      </c>
    </row>
    <row r="12" spans="1:15" x14ac:dyDescent="0.3">
      <c r="A12" s="22"/>
      <c r="B12" s="29" t="str">
        <f>IF($A12="","",VLOOKUP($A12,_tabInvestments,2,FALSE))</f>
        <v/>
      </c>
      <c r="C12" s="29" t="str">
        <f>IF($A12="","",VLOOKUP($A12,_tabInvestments,3,FALSE))</f>
        <v/>
      </c>
      <c r="D12" s="23"/>
      <c r="E12" s="45" t="str">
        <f t="shared" si="0"/>
        <v/>
      </c>
      <c r="F12" s="30" t="str">
        <f>IF($A12="","",VLOOKUP($A12,_tabInvestments,F$21,FALSE))</f>
        <v/>
      </c>
      <c r="G12" s="30" t="str">
        <f>IF($A12="","",VLOOKUP($A12,_tabInvestments,G$21,FALSE))</f>
        <v/>
      </c>
      <c r="H12" s="30" t="str">
        <f>IF($A12="","",VLOOKUP($A12,_tabInvestments,H$21,FALSE))</f>
        <v/>
      </c>
      <c r="I12" s="30" t="str">
        <f>IF($A12="","",VLOOKUP($A12,_tabInvestments,I$21,FALSE))</f>
        <v/>
      </c>
      <c r="J12" s="30" t="str">
        <f>IF($A12="","",VLOOKUP($A12,_tabInvestments,J$21,FALSE))</f>
        <v/>
      </c>
      <c r="K12" s="30" t="str">
        <f>IF($A12="","",VLOOKUP($A12,_tabInvestments,K$21,FALSE))</f>
        <v/>
      </c>
      <c r="L12" s="30" t="str">
        <f>IF($A12="","",VLOOKUP($A12,_tabInvestments,L$21,FALSE))</f>
        <v/>
      </c>
      <c r="M12" s="30" t="str">
        <f>IF($A12="","",VLOOKUP($A12,_tabInvestments,M$21,FALSE))</f>
        <v/>
      </c>
      <c r="N12" s="30" t="str">
        <f>IF($A12="","",VLOOKUP($A12,_tabInvestments,N$21,FALSE))</f>
        <v/>
      </c>
      <c r="O12" s="30" t="str">
        <f>IF($A12="","",VLOOKUP($A12,_tabInvestments,O$21,FALSE))</f>
        <v/>
      </c>
    </row>
    <row r="13" spans="1:15" x14ac:dyDescent="0.3">
      <c r="A13" s="22"/>
      <c r="B13" s="29" t="str">
        <f>IF($A13="","",VLOOKUP($A13,_tabInvestments,2,FALSE))</f>
        <v/>
      </c>
      <c r="C13" s="29" t="str">
        <f>IF($A13="","",VLOOKUP($A13,_tabInvestments,3,FALSE))</f>
        <v/>
      </c>
      <c r="D13" s="23"/>
      <c r="E13" s="45" t="str">
        <f t="shared" si="0"/>
        <v/>
      </c>
      <c r="F13" s="30" t="str">
        <f>IF($A13="","",VLOOKUP($A13,_tabInvestments,F$21,FALSE))</f>
        <v/>
      </c>
      <c r="G13" s="30" t="str">
        <f>IF($A13="","",VLOOKUP($A13,_tabInvestments,G$21,FALSE))</f>
        <v/>
      </c>
      <c r="H13" s="30" t="str">
        <f>IF($A13="","",VLOOKUP($A13,_tabInvestments,H$21,FALSE))</f>
        <v/>
      </c>
      <c r="I13" s="30" t="str">
        <f>IF($A13="","",VLOOKUP($A13,_tabInvestments,I$21,FALSE))</f>
        <v/>
      </c>
      <c r="J13" s="30" t="str">
        <f>IF($A13="","",VLOOKUP($A13,_tabInvestments,J$21,FALSE))</f>
        <v/>
      </c>
      <c r="K13" s="30" t="str">
        <f>IF($A13="","",VLOOKUP($A13,_tabInvestments,K$21,FALSE))</f>
        <v/>
      </c>
      <c r="L13" s="30" t="str">
        <f>IF($A13="","",VLOOKUP($A13,_tabInvestments,L$21,FALSE))</f>
        <v/>
      </c>
      <c r="M13" s="30" t="str">
        <f>IF($A13="","",VLOOKUP($A13,_tabInvestments,M$21,FALSE))</f>
        <v/>
      </c>
      <c r="N13" s="30" t="str">
        <f>IF($A13="","",VLOOKUP($A13,_tabInvestments,N$21,FALSE))</f>
        <v/>
      </c>
      <c r="O13" s="30" t="str">
        <f>IF($A13="","",VLOOKUP($A13,_tabInvestments,O$21,FALSE))</f>
        <v/>
      </c>
    </row>
    <row r="14" spans="1:15" x14ac:dyDescent="0.3">
      <c r="A14" s="22"/>
      <c r="B14" s="29" t="str">
        <f>IF($A14="","",VLOOKUP($A14,_tabInvestments,2,FALSE))</f>
        <v/>
      </c>
      <c r="C14" s="29" t="str">
        <f>IF($A14="","",VLOOKUP($A14,_tabInvestments,3,FALSE))</f>
        <v/>
      </c>
      <c r="D14" s="23"/>
      <c r="E14" s="45" t="str">
        <f t="shared" si="0"/>
        <v/>
      </c>
      <c r="F14" s="30" t="str">
        <f>IF($A14="","",VLOOKUP($A14,_tabInvestments,F$21,FALSE))</f>
        <v/>
      </c>
      <c r="G14" s="30" t="str">
        <f>IF($A14="","",VLOOKUP($A14,_tabInvestments,G$21,FALSE))</f>
        <v/>
      </c>
      <c r="H14" s="30" t="str">
        <f>IF($A14="","",VLOOKUP($A14,_tabInvestments,H$21,FALSE))</f>
        <v/>
      </c>
      <c r="I14" s="30" t="str">
        <f>IF($A14="","",VLOOKUP($A14,_tabInvestments,I$21,FALSE))</f>
        <v/>
      </c>
      <c r="J14" s="30" t="str">
        <f>IF($A14="","",VLOOKUP($A14,_tabInvestments,J$21,FALSE))</f>
        <v/>
      </c>
      <c r="K14" s="30" t="str">
        <f>IF($A14="","",VLOOKUP($A14,_tabInvestments,K$21,FALSE))</f>
        <v/>
      </c>
      <c r="L14" s="30" t="str">
        <f>IF($A14="","",VLOOKUP($A14,_tabInvestments,L$21,FALSE))</f>
        <v/>
      </c>
      <c r="M14" s="30" t="str">
        <f>IF($A14="","",VLOOKUP($A14,_tabInvestments,M$21,FALSE))</f>
        <v/>
      </c>
      <c r="N14" s="30" t="str">
        <f>IF($A14="","",VLOOKUP($A14,_tabInvestments,N$21,FALSE))</f>
        <v/>
      </c>
      <c r="O14" s="30" t="str">
        <f>IF($A14="","",VLOOKUP($A14,_tabInvestments,O$21,FALSE))</f>
        <v/>
      </c>
    </row>
    <row r="15" spans="1:15" x14ac:dyDescent="0.3">
      <c r="A15" s="22"/>
      <c r="B15" s="29" t="str">
        <f>IF($A15="","",VLOOKUP($A15,_tabInvestments,2,FALSE))</f>
        <v/>
      </c>
      <c r="C15" s="29" t="str">
        <f>IF($A15="","",VLOOKUP($A15,_tabInvestments,3,FALSE))</f>
        <v/>
      </c>
      <c r="D15" s="23"/>
      <c r="E15" s="45" t="str">
        <f t="shared" si="0"/>
        <v/>
      </c>
      <c r="F15" s="30" t="str">
        <f>IF($A15="","",VLOOKUP($A15,_tabInvestments,F$21,FALSE))</f>
        <v/>
      </c>
      <c r="G15" s="30" t="str">
        <f>IF($A15="","",VLOOKUP($A15,_tabInvestments,G$21,FALSE))</f>
        <v/>
      </c>
      <c r="H15" s="30" t="str">
        <f>IF($A15="","",VLOOKUP($A15,_tabInvestments,H$21,FALSE))</f>
        <v/>
      </c>
      <c r="I15" s="30" t="str">
        <f>IF($A15="","",VLOOKUP($A15,_tabInvestments,I$21,FALSE))</f>
        <v/>
      </c>
      <c r="J15" s="30" t="str">
        <f>IF($A15="","",VLOOKUP($A15,_tabInvestments,J$21,FALSE))</f>
        <v/>
      </c>
      <c r="K15" s="30" t="str">
        <f>IF($A15="","",VLOOKUP($A15,_tabInvestments,K$21,FALSE))</f>
        <v/>
      </c>
      <c r="L15" s="30" t="str">
        <f>IF($A15="","",VLOOKUP($A15,_tabInvestments,L$21,FALSE))</f>
        <v/>
      </c>
      <c r="M15" s="30" t="str">
        <f>IF($A15="","",VLOOKUP($A15,_tabInvestments,M$21,FALSE))</f>
        <v/>
      </c>
      <c r="N15" s="30" t="str">
        <f>IF($A15="","",VLOOKUP($A15,_tabInvestments,N$21,FALSE))</f>
        <v/>
      </c>
      <c r="O15" s="30" t="str">
        <f>IF($A15="","",VLOOKUP($A15,_tabInvestments,O$21,FALSE))</f>
        <v/>
      </c>
    </row>
    <row r="16" spans="1:15" ht="18" x14ac:dyDescent="0.35">
      <c r="A16" s="48"/>
      <c r="B16" s="48"/>
      <c r="C16" s="48"/>
      <c r="D16" s="49">
        <f>SUM(D8:D15)</f>
        <v>1</v>
      </c>
      <c r="E16" s="45" t="str">
        <f>IF(D16&lt;&gt;1,"&lt;-- Error","")</f>
        <v/>
      </c>
      <c r="F16" s="50"/>
      <c r="G16" s="50"/>
      <c r="H16" s="50"/>
      <c r="I16" s="50"/>
      <c r="J16" s="50"/>
      <c r="K16" s="50"/>
      <c r="L16" s="50"/>
      <c r="M16" s="50"/>
      <c r="N16" s="50"/>
      <c r="O16" s="48"/>
    </row>
    <row r="17" spans="1:15" ht="18" x14ac:dyDescent="0.35">
      <c r="A17" s="48"/>
      <c r="B17" s="48"/>
      <c r="C17" s="48"/>
      <c r="D17" s="49"/>
      <c r="E17" s="45"/>
      <c r="F17" s="50"/>
      <c r="G17" s="50"/>
      <c r="H17" s="50"/>
      <c r="I17" s="50"/>
      <c r="J17" s="50"/>
      <c r="K17" s="50"/>
      <c r="L17" s="50"/>
      <c r="M17" s="50"/>
      <c r="N17" s="50"/>
      <c r="O17" s="48"/>
    </row>
    <row r="18" spans="1:15" s="53" customFormat="1" ht="18" x14ac:dyDescent="0.35">
      <c r="A18" s="51" t="s">
        <v>82</v>
      </c>
      <c r="B18" s="51"/>
      <c r="C18" s="51"/>
      <c r="D18" s="51"/>
      <c r="E18" s="51"/>
      <c r="F18" s="52">
        <f t="shared" ref="F18:G18" si="1">IF($D16=1,SUMPRODUCT($D8:$D15,F8:F15),"---")</f>
        <v>0.1129471615932004</v>
      </c>
      <c r="G18" s="52">
        <f t="shared" si="1"/>
        <v>3.0544797067773063E-2</v>
      </c>
      <c r="H18" s="52">
        <f>IF($D16=1,SUMPRODUCT($D8:$D15,H8:H15),"---")</f>
        <v>5.759716101273768E-2</v>
      </c>
      <c r="I18" s="52">
        <f>IF($D16=1,SUMPRODUCT($D8:$D15,I8:I15),"---")</f>
        <v>5.9550974350035528E-2</v>
      </c>
      <c r="J18" s="52">
        <f>IF($D16=1,SUMPRODUCT($D8:$D15,J8:J15),"---")</f>
        <v>0.11772788518905093</v>
      </c>
      <c r="K18" s="52">
        <f>IF($D16=1,SUMPRODUCT($D8:$D15,K8:K15),"---")</f>
        <v>0.1129471615932004</v>
      </c>
      <c r="L18" s="52">
        <f>IF($D16=1,SUMPRODUCT($D8:$D15,L8:L15),"---")</f>
        <v>0.10465019724174843</v>
      </c>
      <c r="M18" s="52">
        <f>IF($D16=1,SUMPRODUCT($D8:$D15,M8:M15),"---")</f>
        <v>0.12622584850702831</v>
      </c>
      <c r="N18" s="52">
        <f>IF($D16=1,SUMPRODUCT($D8:$D15,N8:N15),"---")</f>
        <v>8.8277947255622893E-2</v>
      </c>
      <c r="O18" s="52">
        <f>IF($D16=1,SUMPRODUCT($D8:$D15,O8:O15),"---")</f>
        <v>8.6797752665487962E-2</v>
      </c>
    </row>
    <row r="19" spans="1:15" x14ac:dyDescent="0.3">
      <c r="E19" s="54" t="s">
        <v>79</v>
      </c>
    </row>
    <row r="21" spans="1:15" x14ac:dyDescent="0.3">
      <c r="A21" s="55" t="s">
        <v>68</v>
      </c>
      <c r="B21" s="24" t="s">
        <v>64</v>
      </c>
      <c r="F21" s="56">
        <f>_colPerformance</f>
        <v>18</v>
      </c>
      <c r="G21" s="56">
        <f>F21+1</f>
        <v>19</v>
      </c>
      <c r="H21" s="56">
        <f t="shared" ref="H21:O21" si="2">G21+1</f>
        <v>20</v>
      </c>
      <c r="I21" s="56">
        <f t="shared" si="2"/>
        <v>21</v>
      </c>
      <c r="J21" s="56">
        <f t="shared" si="2"/>
        <v>22</v>
      </c>
      <c r="K21" s="56">
        <f t="shared" si="2"/>
        <v>23</v>
      </c>
      <c r="L21" s="56">
        <f t="shared" si="2"/>
        <v>24</v>
      </c>
      <c r="M21" s="56">
        <f t="shared" si="2"/>
        <v>25</v>
      </c>
      <c r="N21" s="56">
        <f t="shared" si="2"/>
        <v>26</v>
      </c>
      <c r="O21" s="56">
        <f t="shared" si="2"/>
        <v>27</v>
      </c>
    </row>
    <row r="23" spans="1:15" x14ac:dyDescent="0.3">
      <c r="F23" s="57"/>
      <c r="G23" s="57"/>
      <c r="H23" s="57"/>
      <c r="I23" s="57"/>
      <c r="J23" s="57"/>
      <c r="K23" s="57"/>
      <c r="L23" s="57"/>
      <c r="M23" s="57"/>
      <c r="N23" s="57"/>
      <c r="O23" s="57"/>
    </row>
    <row r="24" spans="1:15" x14ac:dyDescent="0.3">
      <c r="F24" s="57"/>
      <c r="G24" s="57"/>
      <c r="H24" s="57"/>
      <c r="I24" s="57"/>
      <c r="J24" s="57"/>
      <c r="K24" s="57"/>
      <c r="L24" s="57"/>
      <c r="M24" s="57"/>
      <c r="N24" s="57"/>
      <c r="O24" s="57"/>
    </row>
    <row r="25" spans="1:15" x14ac:dyDescent="0.3">
      <c r="F25" s="57"/>
      <c r="G25" s="57"/>
      <c r="H25" s="57"/>
      <c r="I25" s="57"/>
      <c r="J25" s="57"/>
      <c r="K25" s="57"/>
      <c r="L25" s="57"/>
      <c r="M25" s="57"/>
      <c r="N25" s="57"/>
      <c r="O25" s="57"/>
    </row>
    <row r="26" spans="1:15" x14ac:dyDescent="0.3">
      <c r="F26" s="57"/>
      <c r="G26" s="57"/>
      <c r="H26" s="57"/>
      <c r="I26" s="57"/>
      <c r="J26" s="57"/>
      <c r="K26" s="57"/>
      <c r="L26" s="57"/>
      <c r="M26" s="57"/>
      <c r="N26" s="57"/>
      <c r="O26" s="57"/>
    </row>
    <row r="27" spans="1:15" x14ac:dyDescent="0.3">
      <c r="F27" s="57"/>
      <c r="G27" s="57"/>
      <c r="H27" s="57"/>
      <c r="I27" s="57"/>
      <c r="J27" s="57"/>
      <c r="K27" s="57"/>
      <c r="L27" s="57"/>
      <c r="M27" s="57"/>
      <c r="N27" s="57"/>
      <c r="O27" s="57"/>
    </row>
    <row r="28" spans="1:15" x14ac:dyDescent="0.3">
      <c r="F28" s="57"/>
      <c r="G28" s="57"/>
      <c r="H28" s="57"/>
      <c r="I28" s="57"/>
      <c r="J28" s="57"/>
      <c r="K28" s="57"/>
      <c r="L28" s="57"/>
      <c r="M28" s="57"/>
      <c r="N28" s="57"/>
      <c r="O28" s="57"/>
    </row>
    <row r="29" spans="1:15" x14ac:dyDescent="0.3"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spans="1:15" x14ac:dyDescent="0.3"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5" x14ac:dyDescent="0.3">
      <c r="F31" s="58"/>
      <c r="G31" s="58"/>
      <c r="H31" s="58"/>
      <c r="I31" s="58"/>
      <c r="J31" s="58"/>
      <c r="K31" s="58"/>
      <c r="L31" s="58"/>
      <c r="M31" s="58"/>
      <c r="N31" s="58"/>
      <c r="O31" s="58"/>
    </row>
  </sheetData>
  <sheetProtection algorithmName="SHA-512" hashValue="ViWwHD7PSRy7FxYcgo/uf0fkJ1VDn7Kak8ARVuyqqLUtOGKN9iUerXxRO1kIkuQJ/B+EyBH8Y1jCGsbzhCEcKQ==" saltValue="hv8SxO0DiIwS5OmE0W2kDg==" spinCount="100000" sheet="1" objects="1" scenarios="1" selectLockedCells="1"/>
  <mergeCells count="3">
    <mergeCell ref="A6:D6"/>
    <mergeCell ref="F6:O6"/>
    <mergeCell ref="A18:E18"/>
  </mergeCells>
  <conditionalFormatting sqref="F8:O15">
    <cfRule type="cellIs" dxfId="1" priority="2" operator="lessThan">
      <formula>0</formula>
    </cfRule>
  </conditionalFormatting>
  <conditionalFormatting sqref="F8:O18">
    <cfRule type="cellIs" dxfId="0" priority="1" operator="lessThan">
      <formula>0</formula>
    </cfRule>
  </conditionalFormatting>
  <dataValidations count="5">
    <dataValidation type="list" allowBlank="1" showInputMessage="1" showErrorMessage="1" sqref="A8:A15" xr:uid="{5BBAC724-F701-4629-8419-7D964CED5124}">
      <formula1>_listInvestments</formula1>
    </dataValidation>
    <dataValidation type="list" allowBlank="1" showInputMessage="1" showErrorMessage="1" sqref="B21" xr:uid="{78A677C4-169E-41CD-97FF-F037EFA489B7}">
      <formula1>_listLanguage</formula1>
    </dataValidation>
    <dataValidation type="decimal" allowBlank="1" showInputMessage="1" showErrorMessage="1" error="Must be between 0% and 100%" sqref="D8:D15" xr:uid="{72BEC7F5-C0CF-4976-B053-22C7311E23A5}">
      <formula1>0</formula1>
      <formula2>1</formula2>
    </dataValidation>
    <dataValidation type="whole" allowBlank="1" showInputMessage="1" showErrorMessage="1" error="Must be between 0 and 12" sqref="O4:O5" xr:uid="{8098F35C-FB7B-4D39-88ED-69737E9E66CA}">
      <formula1>1</formula1>
      <formula2>12</formula2>
    </dataValidation>
    <dataValidation type="whole" allowBlank="1" showInputMessage="1" showErrorMessage="1" error="Must be between 2015 and 2100" sqref="O3" xr:uid="{508A9705-FD4E-4168-AD00-EDB47485303C}">
      <formula1>2015</formula1>
      <formula2>2100</formula2>
    </dataValidation>
  </dataValidations>
  <pageMargins left="0.70866141732283472" right="0.70866141732283472" top="0.74803149606299213" bottom="0.74803149606299213" header="0.31496062992125984" footer="0.31496062992125984"/>
  <pageSetup scale="69" orientation="landscape" r:id="rId1"/>
  <headerFooter>
    <oddFooter xml:space="preserve">&amp;L&amp;"+,Regular"&amp;10&amp;Z&amp;F (&amp;A)&amp;14
&amp;D (&amp;T)&amp;R&amp;"+,Bold"&amp;14Made possible by:
Actuarial Excel Addin&amp;"+,Regular"
www.actuarialexceladddin.com&amp;"-,Regular"&amp;11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3CBE-2AA3-406D-80D4-B90E07CDD361}">
  <sheetPr>
    <tabColor theme="9" tint="0.39997558519241921"/>
    <pageSetUpPr fitToPage="1"/>
  </sheetPr>
  <dimension ref="A1:AB38"/>
  <sheetViews>
    <sheetView workbookViewId="0">
      <pane ySplit="6" topLeftCell="A7" activePane="bottomLeft" state="frozen"/>
      <selection pane="bottomLeft" activeCell="C24" sqref="C24"/>
    </sheetView>
  </sheetViews>
  <sheetFormatPr defaultRowHeight="14.4" x14ac:dyDescent="0.3"/>
  <cols>
    <col min="1" max="1" width="39.77734375" style="3" bestFit="1" customWidth="1"/>
    <col min="2" max="2" width="8.33203125" style="3" customWidth="1"/>
    <col min="3" max="3" width="12.44140625" style="3" bestFit="1" customWidth="1"/>
    <col min="4" max="4" width="8.5546875" style="7" bestFit="1" customWidth="1"/>
    <col min="5" max="5" width="10.44140625" style="7" bestFit="1" customWidth="1"/>
    <col min="6" max="6" width="3" style="8" bestFit="1" customWidth="1"/>
    <col min="7" max="7" width="10.33203125" style="3" bestFit="1" customWidth="1"/>
    <col min="8" max="8" width="10.33203125" style="3" customWidth="1"/>
    <col min="9" max="11" width="10.33203125" style="3" bestFit="1" customWidth="1"/>
    <col min="12" max="12" width="10.33203125" style="3" customWidth="1"/>
    <col min="13" max="17" width="10.33203125" style="3" bestFit="1" customWidth="1"/>
    <col min="18" max="19" width="10.33203125" style="3" customWidth="1"/>
    <col min="20" max="16384" width="8.88671875" style="3"/>
  </cols>
  <sheetData>
    <row r="1" spans="1:28" ht="31.2" x14ac:dyDescent="0.6">
      <c r="A1" s="37" t="s">
        <v>83</v>
      </c>
      <c r="B1" s="65"/>
      <c r="C1" s="65"/>
      <c r="D1" s="66"/>
      <c r="E1" s="66"/>
      <c r="F1" s="66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3" spans="1:28" s="4" customFormat="1" x14ac:dyDescent="0.3">
      <c r="F3" s="5"/>
      <c r="H3" s="4" t="s">
        <v>57</v>
      </c>
      <c r="I3" s="4" t="str">
        <f>INT(I4/30)&amp;"-mth"</f>
        <v>1-mth</v>
      </c>
      <c r="J3" s="4" t="str">
        <f t="shared" ref="J3:L3" si="0">INT(J4/30)&amp;"-mth"</f>
        <v>3-mth</v>
      </c>
      <c r="K3" s="4" t="str">
        <f t="shared" si="0"/>
        <v>6-mth</v>
      </c>
      <c r="L3" s="4" t="str">
        <f t="shared" si="0"/>
        <v>9-mth</v>
      </c>
      <c r="M3" s="4" t="str">
        <f>M4&amp;"-yr"</f>
        <v>1-yr</v>
      </c>
      <c r="N3" s="4" t="str">
        <f t="shared" ref="N3:Q3" si="1">N4&amp;"-yr"</f>
        <v>2-yr</v>
      </c>
      <c r="O3" s="4" t="str">
        <f t="shared" si="1"/>
        <v>3-yr</v>
      </c>
      <c r="P3" s="4" t="str">
        <f t="shared" si="1"/>
        <v>4-yr</v>
      </c>
      <c r="Q3" s="4" t="str">
        <f t="shared" si="1"/>
        <v>5-yr</v>
      </c>
      <c r="R3" s="6">
        <f>COLUMN()</f>
        <v>18</v>
      </c>
    </row>
    <row r="4" spans="1:28" x14ac:dyDescent="0.3">
      <c r="I4" s="2">
        <v>45</v>
      </c>
      <c r="J4" s="2">
        <f>I4+60</f>
        <v>105</v>
      </c>
      <c r="K4" s="2">
        <f>J4+90</f>
        <v>195</v>
      </c>
      <c r="L4" s="2">
        <f>K4+90</f>
        <v>285</v>
      </c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2</v>
      </c>
      <c r="Y4" s="2">
        <v>3</v>
      </c>
      <c r="Z4" s="2">
        <v>4</v>
      </c>
      <c r="AA4" s="2">
        <v>5</v>
      </c>
    </row>
    <row r="5" spans="1:28" x14ac:dyDescent="0.3">
      <c r="A5" s="1" t="s">
        <v>26</v>
      </c>
      <c r="B5" s="1"/>
      <c r="C5" s="1"/>
      <c r="D5" s="9"/>
      <c r="E5" s="9"/>
      <c r="G5" s="10" cm="1">
        <f t="array" ref="G5">_xll.LastDayOfMonth(DATE(_year,_month,15))</f>
        <v>44561</v>
      </c>
      <c r="H5" s="11">
        <f>DATE(YEAR(G5),1,1)-1</f>
        <v>44196</v>
      </c>
      <c r="I5" s="12" cm="1">
        <f t="array" ref="I5">_xll.LastDayOfMonth(($G$5-I4))</f>
        <v>44530</v>
      </c>
      <c r="J5" s="12" cm="1">
        <f t="array" ref="J5">_xll.LastDayOfMonth(($G$5-J4))</f>
        <v>44469</v>
      </c>
      <c r="K5" s="12" cm="1">
        <f t="array" ref="K5">_xll.LastDayOfMonth(($G$5-K4))</f>
        <v>44377</v>
      </c>
      <c r="L5" s="12" cm="1">
        <f t="array" ref="L5">_xll.LastDayOfMonth(($G$5-L4))</f>
        <v>44286</v>
      </c>
      <c r="M5" s="12">
        <f>DATE(YEAR($G$5)-M$4,MONTH($G$5),DAY($G$5))</f>
        <v>44196</v>
      </c>
      <c r="N5" s="12">
        <f t="shared" ref="N5:Q5" si="2">DATE(YEAR($G$5)-N$4,MONTH($G$5),DAY($G$5))</f>
        <v>43830</v>
      </c>
      <c r="O5" s="12">
        <f t="shared" si="2"/>
        <v>43465</v>
      </c>
      <c r="P5" s="12">
        <f t="shared" si="2"/>
        <v>43100</v>
      </c>
      <c r="Q5" s="12">
        <f t="shared" si="2"/>
        <v>42735</v>
      </c>
      <c r="R5" s="4" t="s">
        <v>57</v>
      </c>
      <c r="S5" s="4" t="s">
        <v>48</v>
      </c>
      <c r="T5" s="4" t="s">
        <v>49</v>
      </c>
      <c r="U5" s="4" t="s">
        <v>50</v>
      </c>
      <c r="V5" s="13" t="s">
        <v>51</v>
      </c>
      <c r="W5" s="13" t="s">
        <v>52</v>
      </c>
      <c r="X5" s="13" t="s">
        <v>53</v>
      </c>
      <c r="Y5" s="13" t="s">
        <v>54</v>
      </c>
      <c r="Z5" s="13" t="s">
        <v>55</v>
      </c>
      <c r="AA5" s="13" t="s">
        <v>56</v>
      </c>
      <c r="AB5" s="12"/>
    </row>
    <row r="6" spans="1:28" x14ac:dyDescent="0.3">
      <c r="A6" s="1" t="s">
        <v>27</v>
      </c>
      <c r="B6" s="1" t="s">
        <v>28</v>
      </c>
      <c r="C6" s="1" t="s">
        <v>29</v>
      </c>
      <c r="D6" s="9" t="s">
        <v>38</v>
      </c>
      <c r="E6" s="9" t="s">
        <v>46</v>
      </c>
    </row>
    <row r="7" spans="1:28" x14ac:dyDescent="0.3">
      <c r="A7" s="3" t="s">
        <v>4</v>
      </c>
      <c r="B7" s="3" t="s">
        <v>0</v>
      </c>
      <c r="C7" s="3" t="s">
        <v>1</v>
      </c>
      <c r="F7" s="8">
        <v>6</v>
      </c>
      <c r="G7" s="32" cm="1">
        <f t="array" ref="G7">_xll.MarketQuote(G$5,$F7)/VLOOKUP($E7,_tabConversion,COLUMN()-_offsetTabConversion,FALSE)</f>
        <v>79865.73</v>
      </c>
      <c r="H7" s="32" cm="1">
        <f t="array" ref="H7">_xll.MarketQuote(H$5,$F7)/VLOOKUP($E7,_tabConversion,COLUMN()-_offsetTabConversion,FALSE)</f>
        <v>63846.13</v>
      </c>
      <c r="I7" s="32" cm="1">
        <f t="array" ref="I7">_xll.MarketQuote(I$5,$F7)/VLOOKUP($E7,_tabConversion,COLUMN()-_offsetTabConversion,FALSE)</f>
        <v>77493.75</v>
      </c>
      <c r="J7" s="32" cm="1">
        <f t="array" ref="J7">_xll.MarketQuote(J$5,$F7)/VLOOKUP($E7,_tabConversion,COLUMN()-_offsetTabConversion,FALSE)</f>
        <v>75008.990000000005</v>
      </c>
      <c r="K7" s="32" cm="1">
        <f t="array" ref="K7">_xll.MarketQuote(K$5,$F7)/VLOOKUP($E7,_tabConversion,COLUMN()-_offsetTabConversion,FALSE)</f>
        <v>74881.47</v>
      </c>
      <c r="L7" s="32" cm="1">
        <f t="array" ref="L7">_xll.MarketQuote(L$5,$F7)/VLOOKUP($E7,_tabConversion,COLUMN()-_offsetTabConversion,FALSE)</f>
        <v>68987.38</v>
      </c>
      <c r="M7" s="32" cm="1">
        <f t="array" ref="M7">_xll.MarketQuote(M$5,$F7)/VLOOKUP($E7,_tabConversion,COLUMN()-_offsetTabConversion,FALSE)</f>
        <v>63846.13</v>
      </c>
      <c r="N7" s="32" cm="1">
        <f t="array" ref="N7">_xll.MarketQuote(N$5,$F7)/VLOOKUP($E7,_tabConversion,COLUMN()-_offsetTabConversion,FALSE)</f>
        <v>60460.25</v>
      </c>
      <c r="O7" s="32" cm="1">
        <f t="array" ref="O7">_xll.MarketQuote(O$5,$F7)/VLOOKUP($E7,_tabConversion,COLUMN()-_offsetTabConversion,FALSE)</f>
        <v>49203.94</v>
      </c>
      <c r="P7" s="32" cm="1">
        <f t="array" ref="P7">_xll.MarketQuote(P$5,$F7)/VLOOKUP($E7,_tabConversion,COLUMN()-_offsetTabConversion,FALSE)</f>
        <v>54002.68</v>
      </c>
      <c r="Q7" s="32" cm="1">
        <f t="array" ref="Q7">_xll.MarketQuote(Q$5,$F7)/VLOOKUP($E7,_tabConversion,COLUMN()-_offsetTabConversion,FALSE)</f>
        <v>49500.53</v>
      </c>
      <c r="R7" s="14">
        <f>POWER($G7/H7,1/R$4)-1</f>
        <v>0.25090949130354501</v>
      </c>
      <c r="S7" s="14">
        <f>POWER($G7/I7,1/S$4)-1</f>
        <v>3.0608661988869912E-2</v>
      </c>
      <c r="T7" s="14">
        <f>POWER($G7/J7,1/T$4)-1</f>
        <v>6.4748772113849107E-2</v>
      </c>
      <c r="U7" s="14">
        <f>POWER($G7/K7,1/U$4)-1</f>
        <v>6.6561994576228134E-2</v>
      </c>
      <c r="V7" s="14">
        <f>POWER($G7/L7,1/V$4)-1</f>
        <v>0.15768608693358099</v>
      </c>
      <c r="W7" s="14">
        <f>POWER($G7/M7,1/W$4)-1</f>
        <v>0.25090949130354501</v>
      </c>
      <c r="X7" s="14">
        <f>POWER($G7/N7,1/X$4)-1</f>
        <v>0.14933137777301164</v>
      </c>
      <c r="Y7" s="14">
        <f>POWER($G7/O7,1/Y$4)-1</f>
        <v>0.1752227640008821</v>
      </c>
      <c r="Z7" s="14">
        <f>POWER($G7/P7,1/Z$4)-1</f>
        <v>0.10277341567007836</v>
      </c>
      <c r="AA7" s="14">
        <f>POWER($G7/Q7,1/AA$4)-1</f>
        <v>0.10039883857136589</v>
      </c>
    </row>
    <row r="8" spans="1:28" x14ac:dyDescent="0.3">
      <c r="A8" s="3" t="s">
        <v>5</v>
      </c>
      <c r="B8" s="3" t="s">
        <v>0</v>
      </c>
      <c r="C8" s="3" t="s">
        <v>2</v>
      </c>
      <c r="D8" s="7" t="s">
        <v>39</v>
      </c>
      <c r="E8" s="7">
        <v>1</v>
      </c>
      <c r="F8" s="8">
        <v>8</v>
      </c>
      <c r="G8" s="32" cm="1">
        <f t="array" ref="G8">_xll.MarketQuote(G$5,$F8)/VLOOKUP($E8,_tabConversion,COLUMN()-_offsetTabConversion,FALSE)</f>
        <v>12660.623732251523</v>
      </c>
      <c r="H8" s="32" cm="1">
        <f t="array" ref="H8">_xll.MarketQuote(H$5,$F8)/VLOOKUP($E8,_tabConversion,COLUMN()-_offsetTabConversion,FALSE)</f>
        <v>9879.4881588999251</v>
      </c>
      <c r="I8" s="32" cm="1">
        <f t="array" ref="I8">_xll.MarketQuote(I$5,$F8)/VLOOKUP($E8,_tabConversion,COLUMN()-_offsetTabConversion,FALSE)</f>
        <v>12227.619291288218</v>
      </c>
      <c r="J8" s="32" cm="1">
        <f t="array" ref="J8">_xll.MarketQuote(J$5,$F8)/VLOOKUP($E8,_tabConversion,COLUMN()-_offsetTabConversion,FALSE)</f>
        <v>11459.842018091476</v>
      </c>
      <c r="K8" s="32" cm="1">
        <f t="array" ref="K8">_xll.MarketQuote(K$5,$F8)/VLOOKUP($E8,_tabConversion,COLUMN()-_offsetTabConversion,FALSE)</f>
        <v>11084.258800198315</v>
      </c>
      <c r="L8" s="32" cm="1">
        <f t="array" ref="L8">_xll.MarketQuote(L$5,$F8)/VLOOKUP($E8,_tabConversion,COLUMN()-_offsetTabConversion,FALSE)</f>
        <v>10360.261569416498</v>
      </c>
      <c r="M8" s="32" cm="1">
        <f t="array" ref="M8">_xll.MarketQuote(M$5,$F8)/VLOOKUP($E8,_tabConversion,COLUMN()-_offsetTabConversion,FALSE)</f>
        <v>9879.4881588999251</v>
      </c>
      <c r="N8" s="32" cm="1">
        <f t="array" ref="N8">_xll.MarketQuote(N$5,$F8)/VLOOKUP($E8,_tabConversion,COLUMN()-_offsetTabConversion,FALSE)</f>
        <v>8512.2353552409404</v>
      </c>
      <c r="O8" s="32" cm="1">
        <f t="array" ref="O8">_xll.MarketQuote(O$5,$F8)/VLOOKUP($E8,_tabConversion,COLUMN()-_offsetTabConversion,FALSE)</f>
        <v>6799.7544338335611</v>
      </c>
      <c r="P8" s="32" cm="1">
        <f t="array" ref="P8">_xll.MarketQuote(P$5,$F8)/VLOOKUP($E8,_tabConversion,COLUMN()-_offsetTabConversion,FALSE)</f>
        <v>6539.6562539204615</v>
      </c>
      <c r="Q8" s="32" cm="1">
        <f t="array" ref="Q8">_xll.MarketQuote(Q$5,$F8)/VLOOKUP($E8,_tabConversion,COLUMN()-_offsetTabConversion,FALSE)</f>
        <v>5744.7099892588612</v>
      </c>
      <c r="R8" s="14">
        <f t="shared" ref="R8:S29" si="3">POWER($G8/H8,1/R$4)-1</f>
        <v>0.28150603843238731</v>
      </c>
      <c r="S8" s="14">
        <f t="shared" si="3"/>
        <v>3.5411998905772846E-2</v>
      </c>
      <c r="T8" s="14">
        <f t="shared" ref="T8:T29" si="4">POWER($G8/J8,1/T$4)-1</f>
        <v>0.10478169875853349</v>
      </c>
      <c r="U8" s="14">
        <f t="shared" ref="U8:U29" si="5">POWER($G8/K8,1/U$4)-1</f>
        <v>0.14221653973155202</v>
      </c>
      <c r="V8" s="14">
        <f t="shared" ref="V8:V29" si="6">POWER($G8/L8,1/V$4)-1</f>
        <v>0.22203707381536542</v>
      </c>
      <c r="W8" s="14">
        <f t="shared" ref="W8:W29" si="7">POWER($G8/M8,1/W$4)-1</f>
        <v>0.28150603843238731</v>
      </c>
      <c r="X8" s="14">
        <f t="shared" ref="X8:X29" si="8">POWER($G8/N8,1/X$4)-1</f>
        <v>0.21956721097946819</v>
      </c>
      <c r="Y8" s="14">
        <f t="shared" ref="Y8:Y29" si="9">POWER($G8/O8,1/Y$4)-1</f>
        <v>0.23023276936320047</v>
      </c>
      <c r="Z8" s="14">
        <f t="shared" ref="Z8:Z29" si="10">POWER($G8/P8,1/Z$4)-1</f>
        <v>0.17957360323359461</v>
      </c>
      <c r="AA8" s="14">
        <f t="shared" ref="AA8:AA29" si="11">POWER($G8/Q8,1/AA$4)-1</f>
        <v>0.17121708391501578</v>
      </c>
    </row>
    <row r="9" spans="1:28" x14ac:dyDescent="0.3">
      <c r="A9" s="3" t="s">
        <v>72</v>
      </c>
      <c r="B9" s="3" t="s">
        <v>0</v>
      </c>
      <c r="C9" s="3" t="s">
        <v>2</v>
      </c>
      <c r="D9" s="8" t="s">
        <v>39</v>
      </c>
      <c r="F9" s="8">
        <v>8</v>
      </c>
      <c r="G9" s="32" cm="1">
        <f t="array" ref="G9">_xll.MarketQuote(G$5,$F9)/VLOOKUP($E9,_tabConversion,COLUMN()-_offsetTabConversion,FALSE)</f>
        <v>9986.7000000000007</v>
      </c>
      <c r="H9" s="32" cm="1">
        <f t="array" ref="H9">_xll.MarketQuote(H$5,$F9)/VLOOKUP($E9,_tabConversion,COLUMN()-_offsetTabConversion,FALSE)</f>
        <v>7759.35</v>
      </c>
      <c r="I9" s="32" cm="1">
        <f t="array" ref="I9">_xll.MarketQuote(I$5,$F9)/VLOOKUP($E9,_tabConversion,COLUMN()-_offsetTabConversion,FALSE)</f>
        <v>9558.33</v>
      </c>
      <c r="J9" s="32" cm="1">
        <f t="array" ref="J9">_xll.MarketQuote(J$5,$F9)/VLOOKUP($E9,_tabConversion,COLUMN()-_offsetTabConversion,FALSE)</f>
        <v>8994.83</v>
      </c>
      <c r="K9" s="32" cm="1">
        <f t="array" ref="K9">_xll.MarketQuote(K$5,$F9)/VLOOKUP($E9,_tabConversion,COLUMN()-_offsetTabConversion,FALSE)</f>
        <v>8942.7800000000007</v>
      </c>
      <c r="L9" s="32" cm="1">
        <f t="array" ref="L9">_xll.MarketQuote(L$5,$F9)/VLOOKUP($E9,_tabConversion,COLUMN()-_offsetTabConversion,FALSE)</f>
        <v>8238.48</v>
      </c>
      <c r="M9" s="32" cm="1">
        <f t="array" ref="M9">_xll.MarketQuote(M$5,$F9)/VLOOKUP($E9,_tabConversion,COLUMN()-_offsetTabConversion,FALSE)</f>
        <v>7759.35</v>
      </c>
      <c r="N9" s="32" cm="1">
        <f t="array" ref="N9">_xll.MarketQuote(N$5,$F9)/VLOOKUP($E9,_tabConversion,COLUMN()-_offsetTabConversion,FALSE)</f>
        <v>6553.57</v>
      </c>
      <c r="O9" s="32" cm="1">
        <f t="array" ref="O9">_xll.MarketQuote(O$5,$F9)/VLOOKUP($E9,_tabConversion,COLUMN()-_offsetTabConversion,FALSE)</f>
        <v>4984.22</v>
      </c>
      <c r="P9" s="32" cm="1">
        <f t="array" ref="P9">_xll.MarketQuote(P$5,$F9)/VLOOKUP($E9,_tabConversion,COLUMN()-_offsetTabConversion,FALSE)</f>
        <v>5212.76</v>
      </c>
      <c r="Q9" s="32" cm="1">
        <f t="array" ref="Q9">_xll.MarketQuote(Q$5,$F9)/VLOOKUP($E9,_tabConversion,COLUMN()-_offsetTabConversion,FALSE)</f>
        <v>4278.66</v>
      </c>
      <c r="R9" s="14">
        <f t="shared" ref="R9" si="12">POWER($G9/H9,1/R$4)-1</f>
        <v>0.28705368362040629</v>
      </c>
      <c r="S9" s="14">
        <f t="shared" ref="S9" si="13">POWER($G9/I9,1/S$4)-1</f>
        <v>4.4816406213219251E-2</v>
      </c>
      <c r="T9" s="14">
        <f t="shared" ref="T9" si="14">POWER($G9/J9,1/T$4)-1</f>
        <v>0.11027112241142967</v>
      </c>
      <c r="U9" s="14">
        <f t="shared" ref="U9" si="15">POWER($G9/K9,1/U$4)-1</f>
        <v>0.11673327533496303</v>
      </c>
      <c r="V9" s="14">
        <f t="shared" ref="V9" si="16">POWER($G9/L9,1/V$4)-1</f>
        <v>0.21220176537419544</v>
      </c>
      <c r="W9" s="14">
        <f t="shared" ref="W9" si="17">POWER($G9/M9,1/W$4)-1</f>
        <v>0.28705368362040629</v>
      </c>
      <c r="X9" s="14">
        <f t="shared" ref="X9" si="18">POWER($G9/N9,1/X$4)-1</f>
        <v>0.23444581208167525</v>
      </c>
      <c r="Y9" s="14">
        <f t="shared" ref="Y9" si="19">POWER($G9/O9,1/Y$4)-1</f>
        <v>0.26068988049871589</v>
      </c>
      <c r="Z9" s="14">
        <f t="shared" ref="Z9" si="20">POWER($G9/P9,1/Z$4)-1</f>
        <v>0.17649088952547554</v>
      </c>
      <c r="AA9" s="14">
        <f t="shared" ref="AA9" si="21">POWER($G9/Q9,1/AA$4)-1</f>
        <v>0.18473943728305686</v>
      </c>
    </row>
    <row r="10" spans="1:28" x14ac:dyDescent="0.3">
      <c r="A10" s="3" t="s">
        <v>6</v>
      </c>
      <c r="B10" s="3" t="s">
        <v>0</v>
      </c>
      <c r="C10" s="3" t="s">
        <v>3</v>
      </c>
      <c r="D10" s="7" t="s">
        <v>39</v>
      </c>
      <c r="E10" s="7">
        <v>3</v>
      </c>
      <c r="F10" s="8">
        <v>15</v>
      </c>
      <c r="G10" s="32" cm="1">
        <f t="array" ref="G10">_xll.MarketQuote(G$5,$F10)/VLOOKUP($E10,_tabConversion,COLUMN()-_offsetTabConversion,FALSE)</f>
        <v>12323.045335975941</v>
      </c>
      <c r="H10" s="32" cm="1">
        <f t="array" ref="H10">_xll.MarketQuote(H$5,$F10)/VLOOKUP($E10,_tabConversion,COLUMN()-_offsetTabConversion,FALSE)</f>
        <v>10202.937319008463</v>
      </c>
      <c r="I10" s="32" cm="1">
        <f t="array" ref="I10">_xll.MarketQuote(I$5,$F10)/VLOOKUP($E10,_tabConversion,COLUMN()-_offsetTabConversion,FALSE)</f>
        <v>12001.79604677755</v>
      </c>
      <c r="J10" s="32" cm="1">
        <f t="array" ref="J10">_xll.MarketQuote(J$5,$F10)/VLOOKUP($E10,_tabConversion,COLUMN()-_offsetTabConversion,FALSE)</f>
        <v>11468.019462766566</v>
      </c>
      <c r="K10" s="32" cm="1">
        <f t="array" ref="K10">_xll.MarketQuote(K$5,$F10)/VLOOKUP($E10,_tabConversion,COLUMN()-_offsetTabConversion,FALSE)</f>
        <v>11210.892653255609</v>
      </c>
      <c r="L10" s="32" cm="1">
        <f t="array" ref="L10">_xll.MarketQuote(L$5,$F10)/VLOOKUP($E10,_tabConversion,COLUMN()-_offsetTabConversion,FALSE)</f>
        <v>10560.980234891309</v>
      </c>
      <c r="M10" s="32" cm="1">
        <f t="array" ref="M10">_xll.MarketQuote(M$5,$F10)/VLOOKUP($E10,_tabConversion,COLUMN()-_offsetTabConversion,FALSE)</f>
        <v>10202.937319008463</v>
      </c>
      <c r="N10" s="32" cm="1">
        <f t="array" ref="N10">_xll.MarketQuote(N$5,$F10)/VLOOKUP($E10,_tabConversion,COLUMN()-_offsetTabConversion,FALSE)</f>
        <v>8960.2457124087923</v>
      </c>
      <c r="O10" s="32" cm="1">
        <f t="array" ref="O10">_xll.MarketQuote(O$5,$F10)/VLOOKUP($E10,_tabConversion,COLUMN()-_offsetTabConversion,FALSE)</f>
        <v>7391.9929171224512</v>
      </c>
      <c r="P10" s="32" cm="1">
        <f t="array" ref="P10">_xll.MarketQuote(P$5,$F10)/VLOOKUP($E10,_tabConversion,COLUMN()-_offsetTabConversion,FALSE)</f>
        <v>7428.351853529678</v>
      </c>
      <c r="Q10" s="32" cm="1">
        <f t="array" ref="Q10">_xll.MarketQuote(Q$5,$F10)/VLOOKUP($E10,_tabConversion,COLUMN()-_offsetTabConversion,FALSE)</f>
        <v>6495.6253385037735</v>
      </c>
      <c r="R10" s="14">
        <f t="shared" si="3"/>
        <v>0.20779388823820732</v>
      </c>
      <c r="S10" s="14">
        <f t="shared" si="3"/>
        <v>2.6766767902596245E-2</v>
      </c>
      <c r="T10" s="14">
        <f t="shared" si="4"/>
        <v>7.4557413857327726E-2</v>
      </c>
      <c r="U10" s="14">
        <f t="shared" si="5"/>
        <v>9.9202866098032416E-2</v>
      </c>
      <c r="V10" s="14">
        <f t="shared" si="6"/>
        <v>0.16684673788737259</v>
      </c>
      <c r="W10" s="14">
        <f t="shared" si="7"/>
        <v>0.20779388823820732</v>
      </c>
      <c r="X10" s="14">
        <f t="shared" si="8"/>
        <v>0.17273277688421529</v>
      </c>
      <c r="Y10" s="14">
        <f t="shared" si="9"/>
        <v>0.18572916277598783</v>
      </c>
      <c r="Z10" s="14">
        <f t="shared" si="10"/>
        <v>0.13489686135643675</v>
      </c>
      <c r="AA10" s="14">
        <f t="shared" si="11"/>
        <v>0.13663078842047449</v>
      </c>
    </row>
    <row r="11" spans="1:28" x14ac:dyDescent="0.3">
      <c r="A11" s="3" t="s">
        <v>71</v>
      </c>
      <c r="B11" s="3" t="s">
        <v>0</v>
      </c>
      <c r="C11" s="3" t="s">
        <v>3</v>
      </c>
      <c r="D11" s="8" t="s">
        <v>40</v>
      </c>
      <c r="F11" s="8">
        <v>27</v>
      </c>
      <c r="G11" s="32" cm="1">
        <f t="array" ref="G11">_xll.MarketQuote(G$5,$F11)/VLOOKUP($E11,_tabConversion,COLUMN()-_offsetTabConversion,FALSE)</f>
        <v>7428.585</v>
      </c>
      <c r="H11" s="32" cm="1">
        <f t="array" ref="H11">_xll.MarketQuote(H$5,$F11)/VLOOKUP($E11,_tabConversion,COLUMN()-_offsetTabConversion,FALSE)</f>
        <v>5982.6760000000004</v>
      </c>
      <c r="I11" s="32" cm="1">
        <f t="array" ref="I11">_xll.MarketQuote(I$5,$F11)/VLOOKUP($E11,_tabConversion,COLUMN()-_offsetTabConversion,FALSE)</f>
        <v>7143.076</v>
      </c>
      <c r="J11" s="32" cm="1">
        <f t="array" ref="J11">_xll.MarketQuote(J$5,$F11)/VLOOKUP($E11,_tabConversion,COLUMN()-_offsetTabConversion,FALSE)</f>
        <v>6871.2269999999999</v>
      </c>
      <c r="K11" s="32" cm="1">
        <f t="array" ref="K11">_xll.MarketQuote(K$5,$F11)/VLOOKUP($E11,_tabConversion,COLUMN()-_offsetTabConversion,FALSE)</f>
        <v>6831.4170000000004</v>
      </c>
      <c r="L11" s="32" cm="1">
        <f t="array" ref="L11">_xll.MarketQuote(L$5,$F11)/VLOOKUP($E11,_tabConversion,COLUMN()-_offsetTabConversion,FALSE)</f>
        <v>6350.12</v>
      </c>
      <c r="M11" s="32" cm="1">
        <f t="array" ref="M11">_xll.MarketQuote(M$5,$F11)/VLOOKUP($E11,_tabConversion,COLUMN()-_offsetTabConversion,FALSE)</f>
        <v>5982.6760000000004</v>
      </c>
      <c r="N11" s="32" cm="1">
        <f t="array" ref="N11">_xll.MarketQuote(N$5,$F11)/VLOOKUP($E11,_tabConversion,COLUMN()-_offsetTabConversion,FALSE)</f>
        <v>5272.0119999999997</v>
      </c>
      <c r="O11" s="32" cm="1">
        <f t="array" ref="O11">_xll.MarketQuote(O$5,$F11)/VLOOKUP($E11,_tabConversion,COLUMN()-_offsetTabConversion,FALSE)</f>
        <v>4140.259</v>
      </c>
      <c r="P11" s="32" cm="1">
        <f t="array" ref="P11">_xll.MarketQuote(P$5,$F11)/VLOOKUP($E11,_tabConversion,COLUMN()-_offsetTabConversion,FALSE)</f>
        <v>4469.9290000000001</v>
      </c>
      <c r="Q11" s="32" cm="1">
        <f t="array" ref="Q11">_xll.MarketQuote(Q$5,$F11)/VLOOKUP($E11,_tabConversion,COLUMN()-_offsetTabConversion,FALSE)</f>
        <v>3772.652</v>
      </c>
      <c r="R11" s="14">
        <f t="shared" ref="R11" si="22">POWER($G11/H11,1/R$4)-1</f>
        <v>0.24168265170970304</v>
      </c>
      <c r="S11" s="14">
        <f t="shared" ref="S11" si="23">POWER($G11/I11,1/S$4)-1</f>
        <v>3.9970035318117825E-2</v>
      </c>
      <c r="T11" s="14">
        <f t="shared" ref="T11" si="24">POWER($G11/J11,1/T$4)-1</f>
        <v>8.1114770331412345E-2</v>
      </c>
      <c r="U11" s="14">
        <f t="shared" ref="U11" si="25">POWER($G11/K11,1/U$4)-1</f>
        <v>8.7414953588691668E-2</v>
      </c>
      <c r="V11" s="14">
        <f t="shared" ref="V11" si="26">POWER($G11/L11,1/V$4)-1</f>
        <v>0.169833798416408</v>
      </c>
      <c r="W11" s="14">
        <f t="shared" ref="W11" si="27">POWER($G11/M11,1/W$4)-1</f>
        <v>0.24168265170970304</v>
      </c>
      <c r="X11" s="14">
        <f t="shared" ref="X11" si="28">POWER($G11/N11,1/X$4)-1</f>
        <v>0.18703863262313347</v>
      </c>
      <c r="Y11" s="14">
        <f t="shared" ref="Y11" si="29">POWER($G11/O11,1/Y$4)-1</f>
        <v>0.21513966004636398</v>
      </c>
      <c r="Z11" s="14">
        <f t="shared" ref="Z11" si="30">POWER($G11/P11,1/Z$4)-1</f>
        <v>0.13540647878095036</v>
      </c>
      <c r="AA11" s="14">
        <f t="shared" ref="AA11" si="31">POWER($G11/Q11,1/AA$4)-1</f>
        <v>0.14512229458797377</v>
      </c>
    </row>
    <row r="12" spans="1:28" x14ac:dyDescent="0.3">
      <c r="A12" s="3" t="s">
        <v>7</v>
      </c>
      <c r="B12" s="3" t="s">
        <v>0</v>
      </c>
      <c r="C12" s="3" t="s">
        <v>3</v>
      </c>
      <c r="D12" s="7" t="s">
        <v>39</v>
      </c>
      <c r="E12" s="7">
        <v>3</v>
      </c>
      <c r="F12" s="8">
        <v>16</v>
      </c>
      <c r="G12" s="32" cm="1">
        <f t="array" ref="G12">_xll.MarketQuote(G$5,$F12)/VLOOKUP($E12,_tabConversion,COLUMN()-_offsetTabConversion,FALSE)</f>
        <v>9833.7158888842405</v>
      </c>
      <c r="H12" s="32" cm="1">
        <f t="array" ref="H12">_xll.MarketQuote(H$5,$F12)/VLOOKUP($E12,_tabConversion,COLUMN()-_offsetTabConversion,FALSE)</f>
        <v>8806.458759432664</v>
      </c>
      <c r="I12" s="32" cm="1">
        <f t="array" ref="I12">_xll.MarketQuote(I$5,$F12)/VLOOKUP($E12,_tabConversion,COLUMN()-_offsetTabConversion,FALSE)</f>
        <v>9503.9249103926486</v>
      </c>
      <c r="J12" s="32" cm="1">
        <f t="array" ref="J12">_xll.MarketQuote(J$5,$F12)/VLOOKUP($E12,_tabConversion,COLUMN()-_offsetTabConversion,FALSE)</f>
        <v>9561.5239958794882</v>
      </c>
      <c r="K12" s="32" cm="1">
        <f t="array" ref="K12">_xll.MarketQuote(K$5,$F12)/VLOOKUP($E12,_tabConversion,COLUMN()-_offsetTabConversion,FALSE)</f>
        <v>9408.5154375340517</v>
      </c>
      <c r="L12" s="32" cm="1">
        <f t="array" ref="L12">_xll.MarketQuote(L$5,$F12)/VLOOKUP($E12,_tabConversion,COLUMN()-_offsetTabConversion,FALSE)</f>
        <v>9039.0978736746965</v>
      </c>
      <c r="M12" s="32" cm="1">
        <f t="array" ref="M12">_xll.MarketQuote(M$5,$F12)/VLOOKUP($E12,_tabConversion,COLUMN()-_offsetTabConversion,FALSE)</f>
        <v>8806.458759432664</v>
      </c>
      <c r="N12" s="32" cm="1">
        <f t="array" ref="N12">_xll.MarketQuote(N$5,$F12)/VLOOKUP($E12,_tabConversion,COLUMN()-_offsetTabConversion,FALSE)</f>
        <v>8331.6593818704823</v>
      </c>
      <c r="O12" s="32" cm="1">
        <f t="array" ref="O12">_xll.MarketQuote(O$5,$F12)/VLOOKUP($E12,_tabConversion,COLUMN()-_offsetTabConversion,FALSE)</f>
        <v>7164.0523226669584</v>
      </c>
      <c r="P12" s="32" cm="1">
        <f t="array" ref="P12">_xll.MarketQuote(P$5,$F12)/VLOOKUP($E12,_tabConversion,COLUMN()-_offsetTabConversion,FALSE)</f>
        <v>7650.0099191645859</v>
      </c>
      <c r="Q12" s="32" cm="1">
        <f t="array" ref="Q12">_xll.MarketQuote(Q$5,$F12)/VLOOKUP($E12,_tabConversion,COLUMN()-_offsetTabConversion,FALSE)</f>
        <v>6592.157036366717</v>
      </c>
      <c r="R12" s="14">
        <f t="shared" si="3"/>
        <v>0.11664815080764135</v>
      </c>
      <c r="S12" s="14">
        <f t="shared" si="3"/>
        <v>3.4700503381604131E-2</v>
      </c>
      <c r="T12" s="14">
        <f t="shared" si="4"/>
        <v>2.8467417236211823E-2</v>
      </c>
      <c r="U12" s="14">
        <f t="shared" si="5"/>
        <v>4.5193150202412102E-2</v>
      </c>
      <c r="V12" s="14">
        <f t="shared" si="6"/>
        <v>8.7908995600520567E-2</v>
      </c>
      <c r="W12" s="14">
        <f t="shared" si="7"/>
        <v>0.11664815080764135</v>
      </c>
      <c r="X12" s="14">
        <f t="shared" si="8"/>
        <v>8.6408300336316302E-2</v>
      </c>
      <c r="Y12" s="14">
        <f t="shared" si="9"/>
        <v>0.11135541321480602</v>
      </c>
      <c r="Z12" s="14">
        <f t="shared" si="10"/>
        <v>6.4789879395559691E-2</v>
      </c>
      <c r="AA12" s="14">
        <f t="shared" si="11"/>
        <v>8.3273258731686672E-2</v>
      </c>
    </row>
    <row r="13" spans="1:28" x14ac:dyDescent="0.3">
      <c r="A13" s="3" t="s">
        <v>8</v>
      </c>
      <c r="B13" s="3" t="s">
        <v>0</v>
      </c>
      <c r="C13" s="3" t="s">
        <v>3</v>
      </c>
      <c r="D13" s="7" t="s">
        <v>39</v>
      </c>
      <c r="E13" s="7">
        <v>3</v>
      </c>
      <c r="F13" s="8">
        <v>25</v>
      </c>
      <c r="G13" s="32" cm="1">
        <f t="array" ref="G13">_xll.MarketQuote(G$5,$F13)/VLOOKUP($E13,_tabConversion,COLUMN()-_offsetTabConversion,FALSE)</f>
        <v>12463.134057177707</v>
      </c>
      <c r="H13" s="32" cm="1">
        <f t="array" ref="H13">_xll.MarketQuote(H$5,$F13)/VLOOKUP($E13,_tabConversion,COLUMN()-_offsetTabConversion,FALSE)</f>
        <v>10330.328988476616</v>
      </c>
      <c r="I13" s="32" cm="1">
        <f t="array" ref="I13">_xll.MarketQuote(I$5,$F13)/VLOOKUP($E13,_tabConversion,COLUMN()-_offsetTabConversion,FALSE)</f>
        <v>12140.030947516361</v>
      </c>
      <c r="J13" s="32" cm="1">
        <f t="array" ref="J13">_xll.MarketQuote(J$5,$F13)/VLOOKUP($E13,_tabConversion,COLUMN()-_offsetTabConversion,FALSE)</f>
        <v>11596.36240682103</v>
      </c>
      <c r="K13" s="32" cm="1">
        <f t="array" ref="K13">_xll.MarketQuote(K$5,$F13)/VLOOKUP($E13,_tabConversion,COLUMN()-_offsetTabConversion,FALSE)</f>
        <v>11326.452436129002</v>
      </c>
      <c r="L13" s="32" cm="1">
        <f t="array" ref="L13">_xll.MarketQuote(L$5,$F13)/VLOOKUP($E13,_tabConversion,COLUMN()-_offsetTabConversion,FALSE)</f>
        <v>10677.504465089682</v>
      </c>
      <c r="M13" s="32" cm="1">
        <f t="array" ref="M13">_xll.MarketQuote(M$5,$F13)/VLOOKUP($E13,_tabConversion,COLUMN()-_offsetTabConversion,FALSE)</f>
        <v>10330.328988476616</v>
      </c>
      <c r="N13" s="32" cm="1">
        <f t="array" ref="N13">_xll.MarketQuote(N$5,$F13)/VLOOKUP($E13,_tabConversion,COLUMN()-_offsetTabConversion,FALSE)</f>
        <v>9043.1391958326221</v>
      </c>
      <c r="O13" s="32" cm="1">
        <f t="array" ref="O13">_xll.MarketQuote(O$5,$F13)/VLOOKUP($E13,_tabConversion,COLUMN()-_offsetTabConversion,FALSE)</f>
        <v>7459.9398081276804</v>
      </c>
      <c r="P13" s="32" cm="1">
        <f t="array" ref="P13">_xll.MarketQuote(P$5,$F13)/VLOOKUP($E13,_tabConversion,COLUMN()-_offsetTabConversion,FALSE)</f>
        <v>7470.7937359827956</v>
      </c>
      <c r="Q13" s="32" cm="1">
        <f t="array" ref="Q13">_xll.MarketQuote(Q$5,$F13)/VLOOKUP($E13,_tabConversion,COLUMN()-_offsetTabConversion,FALSE)</f>
        <v>6519.8933759654356</v>
      </c>
      <c r="R13" s="14">
        <f t="shared" si="3"/>
        <v>0.20646051748015148</v>
      </c>
      <c r="S13" s="14">
        <f t="shared" si="3"/>
        <v>2.6614685832200946E-2</v>
      </c>
      <c r="T13" s="14">
        <f t="shared" si="4"/>
        <v>7.4745132995053476E-2</v>
      </c>
      <c r="U13" s="14">
        <f t="shared" si="5"/>
        <v>0.1003563673143526</v>
      </c>
      <c r="V13" s="14">
        <f t="shared" si="6"/>
        <v>0.1672328583824223</v>
      </c>
      <c r="W13" s="14">
        <f t="shared" si="7"/>
        <v>0.20646051748015148</v>
      </c>
      <c r="X13" s="14">
        <f t="shared" si="8"/>
        <v>0.17396196189330282</v>
      </c>
      <c r="Y13" s="14">
        <f t="shared" si="9"/>
        <v>0.18658079349377843</v>
      </c>
      <c r="Z13" s="14">
        <f t="shared" si="10"/>
        <v>0.13648872142073243</v>
      </c>
      <c r="AA13" s="14">
        <f t="shared" si="11"/>
        <v>0.13835404367563697</v>
      </c>
    </row>
    <row r="14" spans="1:28" x14ac:dyDescent="0.3">
      <c r="A14" s="3" t="s">
        <v>9</v>
      </c>
      <c r="B14" s="3" t="s">
        <v>0</v>
      </c>
      <c r="C14" s="3" t="s">
        <v>3</v>
      </c>
      <c r="D14" s="7" t="s">
        <v>39</v>
      </c>
      <c r="E14" s="7">
        <v>3</v>
      </c>
      <c r="F14" s="8">
        <v>17</v>
      </c>
      <c r="G14" s="32" cm="1">
        <f t="array" ref="G14">_xll.MarketQuote(G$5,$F14)/VLOOKUP($E14,_tabConversion,COLUMN()-_offsetTabConversion,FALSE)</f>
        <v>9720.6626752871507</v>
      </c>
      <c r="H14" s="32" cm="1">
        <f t="array" ref="H14">_xll.MarketQuote(H$5,$F14)/VLOOKUP($E14,_tabConversion,COLUMN()-_offsetTabConversion,FALSE)</f>
        <v>8811.6924279078939</v>
      </c>
      <c r="I14" s="32" cm="1">
        <f t="array" ref="I14">_xll.MarketQuote(I$5,$F14)/VLOOKUP($E14,_tabConversion,COLUMN()-_offsetTabConversion,FALSE)</f>
        <v>9391.0294615260118</v>
      </c>
      <c r="J14" s="32" cm="1">
        <f t="array" ref="J14">_xll.MarketQuote(J$5,$F14)/VLOOKUP($E14,_tabConversion,COLUMN()-_offsetTabConversion,FALSE)</f>
        <v>9493.0770437888496</v>
      </c>
      <c r="K14" s="32" cm="1">
        <f t="array" ref="K14">_xll.MarketQuote(K$5,$F14)/VLOOKUP($E14,_tabConversion,COLUMN()-_offsetTabConversion,FALSE)</f>
        <v>9321.0827968401099</v>
      </c>
      <c r="L14" s="32" cm="1">
        <f t="array" ref="L14">_xll.MarketQuote(L$5,$F14)/VLOOKUP($E14,_tabConversion,COLUMN()-_offsetTabConversion,FALSE)</f>
        <v>8995.5461413847188</v>
      </c>
      <c r="M14" s="32" cm="1">
        <f t="array" ref="M14">_xll.MarketQuote(M$5,$F14)/VLOOKUP($E14,_tabConversion,COLUMN()-_offsetTabConversion,FALSE)</f>
        <v>8811.6924279078939</v>
      </c>
      <c r="N14" s="32" cm="1">
        <f t="array" ref="N14">_xll.MarketQuote(N$5,$F14)/VLOOKUP($E14,_tabConversion,COLUMN()-_offsetTabConversion,FALSE)</f>
        <v>8318.8771115435466</v>
      </c>
      <c r="O14" s="32" cm="1">
        <f t="array" ref="O14">_xll.MarketQuote(O$5,$F14)/VLOOKUP($E14,_tabConversion,COLUMN()-_offsetTabConversion,FALSE)</f>
        <v>7180.9830467342745</v>
      </c>
      <c r="P14" s="32" cm="1">
        <f t="array" ref="P14">_xll.MarketQuote(P$5,$F14)/VLOOKUP($E14,_tabConversion,COLUMN()-_offsetTabConversion,FALSE)</f>
        <v>7641.4295746117277</v>
      </c>
      <c r="Q14" s="32" cm="1">
        <f t="array" ref="Q14">_xll.MarketQuote(Q$5,$F14)/VLOOKUP($E14,_tabConversion,COLUMN()-_offsetTabConversion,FALSE)</f>
        <v>6541.1842337650214</v>
      </c>
      <c r="R14" s="14">
        <f t="shared" si="3"/>
        <v>0.10315501304839203</v>
      </c>
      <c r="S14" s="14">
        <f t="shared" si="3"/>
        <v>3.5100860359517538E-2</v>
      </c>
      <c r="T14" s="14">
        <f t="shared" si="4"/>
        <v>2.3973852782244842E-2</v>
      </c>
      <c r="U14" s="14">
        <f t="shared" si="5"/>
        <v>4.2868397068900554E-2</v>
      </c>
      <c r="V14" s="14">
        <f t="shared" si="6"/>
        <v>8.0608394699514196E-2</v>
      </c>
      <c r="W14" s="14">
        <f t="shared" si="7"/>
        <v>0.10315501304839203</v>
      </c>
      <c r="X14" s="14">
        <f t="shared" si="8"/>
        <v>8.0974830361547845E-2</v>
      </c>
      <c r="Y14" s="14">
        <f t="shared" si="9"/>
        <v>0.10620934691615824</v>
      </c>
      <c r="Z14" s="14">
        <f t="shared" si="10"/>
        <v>6.2014177414790206E-2</v>
      </c>
      <c r="AA14" s="14">
        <f t="shared" si="11"/>
        <v>8.2450133311441576E-2</v>
      </c>
    </row>
    <row r="15" spans="1:28" x14ac:dyDescent="0.3">
      <c r="A15" s="3" t="s">
        <v>22</v>
      </c>
      <c r="B15" s="3" t="s">
        <v>0</v>
      </c>
      <c r="C15" s="3" t="s">
        <v>3</v>
      </c>
      <c r="D15" s="7" t="s">
        <v>39</v>
      </c>
      <c r="E15" s="7">
        <v>3</v>
      </c>
      <c r="F15" s="8">
        <v>18</v>
      </c>
      <c r="G15" s="32" cm="1">
        <f t="array" ref="G15">_xll.MarketQuote(G$5,$F15)/VLOOKUP($E15,_tabConversion,COLUMN()-_offsetTabConversion,FALSE)</f>
        <v>11110.45046174193</v>
      </c>
      <c r="H15" s="32" cm="1">
        <f t="array" ref="H15">_xll.MarketQuote(H$5,$F15)/VLOOKUP($E15,_tabConversion,COLUMN()-_offsetTabConversion,FALSE)</f>
        <v>9635.5276479244549</v>
      </c>
      <c r="I15" s="32" cm="1">
        <f t="array" ref="I15">_xll.MarketQuote(I$5,$F15)/VLOOKUP($E15,_tabConversion,COLUMN()-_offsetTabConversion,FALSE)</f>
        <v>10584.294049987649</v>
      </c>
      <c r="J15" s="32" cm="1">
        <f t="array" ref="J15">_xll.MarketQuote(J$5,$F15)/VLOOKUP($E15,_tabConversion,COLUMN()-_offsetTabConversion,FALSE)</f>
        <v>10545.607758349221</v>
      </c>
      <c r="K15" s="32" cm="1">
        <f t="array" ref="K15">_xll.MarketQuote(K$5,$F15)/VLOOKUP($E15,_tabConversion,COLUMN()-_offsetTabConversion,FALSE)</f>
        <v>10470.95712239742</v>
      </c>
      <c r="L15" s="32" cm="1">
        <f t="array" ref="L15">_xll.MarketQuote(L$5,$F15)/VLOOKUP($E15,_tabConversion,COLUMN()-_offsetTabConversion,FALSE)</f>
        <v>9893.6662921004154</v>
      </c>
      <c r="M15" s="32" cm="1">
        <f t="array" ref="M15">_xll.MarketQuote(M$5,$F15)/VLOOKUP($E15,_tabConversion,COLUMN()-_offsetTabConversion,FALSE)</f>
        <v>9635.5276479244549</v>
      </c>
      <c r="N15" s="32" cm="1">
        <f t="array" ref="N15">_xll.MarketQuote(N$5,$F15)/VLOOKUP($E15,_tabConversion,COLUMN()-_offsetTabConversion,FALSE)</f>
        <v>9306.7675237604599</v>
      </c>
      <c r="O15" s="32" cm="1">
        <f t="array" ref="O15">_xll.MarketQuote(O$5,$F15)/VLOOKUP($E15,_tabConversion,COLUMN()-_offsetTabConversion,FALSE)</f>
        <v>7919.6316391932169</v>
      </c>
      <c r="P15" s="32" cm="1">
        <f t="array" ref="P15">_xll.MarketQuote(P$5,$F15)/VLOOKUP($E15,_tabConversion,COLUMN()-_offsetTabConversion,FALSE)</f>
        <v>8533.7102298564223</v>
      </c>
      <c r="Q15" s="32" cm="1">
        <f t="array" ref="Q15">_xll.MarketQuote(Q$5,$F15)/VLOOKUP($E15,_tabConversion,COLUMN()-_offsetTabConversion,FALSE)</f>
        <v>7277.4809963534726</v>
      </c>
      <c r="R15" s="14">
        <f t="shared" si="3"/>
        <v>0.15307130732328722</v>
      </c>
      <c r="S15" s="14">
        <f t="shared" si="3"/>
        <v>4.9711053875614253E-2</v>
      </c>
      <c r="T15" s="14">
        <f t="shared" si="4"/>
        <v>5.3561891958811891E-2</v>
      </c>
      <c r="U15" s="14">
        <f t="shared" si="5"/>
        <v>6.1073054914591474E-2</v>
      </c>
      <c r="V15" s="14">
        <f t="shared" si="6"/>
        <v>0.1229861745602896</v>
      </c>
      <c r="W15" s="14">
        <f t="shared" si="7"/>
        <v>0.15307130732328722</v>
      </c>
      <c r="X15" s="14">
        <f t="shared" si="8"/>
        <v>9.2613093924880374E-2</v>
      </c>
      <c r="Y15" s="14">
        <f t="shared" si="9"/>
        <v>0.11946081174097967</v>
      </c>
      <c r="Z15" s="14">
        <f t="shared" si="10"/>
        <v>6.818984235916159E-2</v>
      </c>
      <c r="AA15" s="14">
        <f t="shared" si="11"/>
        <v>8.8303729500579742E-2</v>
      </c>
    </row>
    <row r="16" spans="1:28" x14ac:dyDescent="0.3">
      <c r="A16" s="3" t="s">
        <v>23</v>
      </c>
      <c r="B16" s="3" t="s">
        <v>0</v>
      </c>
      <c r="C16" s="3" t="s">
        <v>3</v>
      </c>
      <c r="D16" s="7" t="s">
        <v>39</v>
      </c>
      <c r="E16" s="7">
        <v>3</v>
      </c>
      <c r="F16" s="8">
        <v>19</v>
      </c>
      <c r="G16" s="32" cm="1">
        <f t="array" ref="G16">_xll.MarketQuote(G$5,$F16)/VLOOKUP($E16,_tabConversion,COLUMN()-_offsetTabConversion,FALSE)</f>
        <v>9903.2404573354561</v>
      </c>
      <c r="H16" s="32" cm="1">
        <f t="array" ref="H16">_xll.MarketQuote(H$5,$F16)/VLOOKUP($E16,_tabConversion,COLUMN()-_offsetTabConversion,FALSE)</f>
        <v>9732.3110201391046</v>
      </c>
      <c r="I16" s="32" cm="1">
        <f t="array" ref="I16">_xll.MarketQuote(I$5,$F16)/VLOOKUP($E16,_tabConversion,COLUMN()-_offsetTabConversion,FALSE)</f>
        <v>9826.2720377096193</v>
      </c>
      <c r="J16" s="32" cm="1">
        <f t="array" ref="J16">_xll.MarketQuote(J$5,$F16)/VLOOKUP($E16,_tabConversion,COLUMN()-_offsetTabConversion,FALSE)</f>
        <v>10209.790651822314</v>
      </c>
      <c r="K16" s="32" cm="1">
        <f t="array" ref="K16">_xll.MarketQuote(K$5,$F16)/VLOOKUP($E16,_tabConversion,COLUMN()-_offsetTabConversion,FALSE)</f>
        <v>9827.4939494960927</v>
      </c>
      <c r="L16" s="32" cm="1">
        <f t="array" ref="L16">_xll.MarketQuote(L$5,$F16)/VLOOKUP($E16,_tabConversion,COLUMN()-_offsetTabConversion,FALSE)</f>
        <v>9844.2487569592267</v>
      </c>
      <c r="M16" s="32" cm="1">
        <f t="array" ref="M16">_xll.MarketQuote(M$5,$F16)/VLOOKUP($E16,_tabConversion,COLUMN()-_offsetTabConversion,FALSE)</f>
        <v>9732.3110201391046</v>
      </c>
      <c r="N16" s="32" cm="1">
        <f t="array" ref="N16">_xll.MarketQuote(N$5,$F16)/VLOOKUP($E16,_tabConversion,COLUMN()-_offsetTabConversion,FALSE)</f>
        <v>8850.2691696587917</v>
      </c>
      <c r="O16" s="32" cm="1">
        <f t="array" ref="O16">_xll.MarketQuote(O$5,$F16)/VLOOKUP($E16,_tabConversion,COLUMN()-_offsetTabConversion,FALSE)</f>
        <v>7816.4820632806777</v>
      </c>
      <c r="P16" s="32" cm="1">
        <f t="array" ref="P16">_xll.MarketQuote(P$5,$F16)/VLOOKUP($E16,_tabConversion,COLUMN()-_offsetTabConversion,FALSE)</f>
        <v>8150.1595563592055</v>
      </c>
      <c r="Q16" s="32" cm="1">
        <f t="array" ref="Q16">_xll.MarketQuote(Q$5,$F16)/VLOOKUP($E16,_tabConversion,COLUMN()-_offsetTabConversion,FALSE)</f>
        <v>6999.000706836383</v>
      </c>
      <c r="R16" s="14">
        <f t="shared" si="3"/>
        <v>1.756308823697128E-2</v>
      </c>
      <c r="S16" s="14">
        <f t="shared" si="3"/>
        <v>7.832921715423824E-3</v>
      </c>
      <c r="T16" s="14">
        <f t="shared" si="4"/>
        <v>-3.0025120488845869E-2</v>
      </c>
      <c r="U16" s="14">
        <f t="shared" si="5"/>
        <v>7.7076117501193586E-3</v>
      </c>
      <c r="V16" s="14">
        <f t="shared" si="6"/>
        <v>5.9925040328268064E-3</v>
      </c>
      <c r="W16" s="14">
        <f t="shared" si="7"/>
        <v>1.756308823697128E-2</v>
      </c>
      <c r="X16" s="14">
        <f t="shared" si="8"/>
        <v>5.781670808223649E-2</v>
      </c>
      <c r="Y16" s="14">
        <f t="shared" si="9"/>
        <v>8.2069932614464491E-2</v>
      </c>
      <c r="Z16" s="14">
        <f t="shared" si="10"/>
        <v>4.9911767298582932E-2</v>
      </c>
      <c r="AA16" s="14">
        <f t="shared" si="11"/>
        <v>7.1885157767366925E-2</v>
      </c>
    </row>
    <row r="17" spans="1:27" x14ac:dyDescent="0.3">
      <c r="A17" s="3" t="s">
        <v>10</v>
      </c>
      <c r="B17" s="3" t="s">
        <v>0</v>
      </c>
      <c r="C17" s="3" t="s">
        <v>3</v>
      </c>
      <c r="D17" s="7" t="s">
        <v>39</v>
      </c>
      <c r="E17" s="7">
        <v>3</v>
      </c>
      <c r="F17" s="8">
        <v>26</v>
      </c>
      <c r="G17" s="32" cm="1">
        <f t="array" ref="G17">_xll.MarketQuote(G$5,$F17)/VLOOKUP($E17,_tabConversion,COLUMN()-_offsetTabConversion,FALSE)</f>
        <v>878.6205232954336</v>
      </c>
      <c r="H17" s="32" cm="1">
        <f t="array" ref="H17">_xll.MarketQuote(H$5,$F17)/VLOOKUP($E17,_tabConversion,COLUMN()-_offsetTabConversion,FALSE)</f>
        <v>765.56033449429071</v>
      </c>
      <c r="I17" s="32" cm="1">
        <f t="array" ref="I17">_xll.MarketQuote(I$5,$F17)/VLOOKUP($E17,_tabConversion,COLUMN()-_offsetTabConversion,FALSE)</f>
        <v>860.45225341048831</v>
      </c>
      <c r="J17" s="32" cm="1">
        <f t="array" ref="J17">_xll.MarketQuote(J$5,$F17)/VLOOKUP($E17,_tabConversion,COLUMN()-_offsetTabConversion,FALSE)</f>
        <v>861.95198248960276</v>
      </c>
      <c r="K17" s="32" cm="1">
        <f t="array" ref="K17">_xll.MarketQuote(K$5,$F17)/VLOOKUP($E17,_tabConversion,COLUMN()-_offsetTabConversion,FALSE)</f>
        <v>854.777089620281</v>
      </c>
      <c r="L17" s="32" cm="1">
        <f t="array" ref="L17">_xll.MarketQuote(L$5,$F17)/VLOOKUP($E17,_tabConversion,COLUMN()-_offsetTabConversion,FALSE)</f>
        <v>826.44474056012973</v>
      </c>
      <c r="M17" s="32" cm="1">
        <f t="array" ref="M17">_xll.MarketQuote(M$5,$F17)/VLOOKUP($E17,_tabConversion,COLUMN()-_offsetTabConversion,FALSE)</f>
        <v>765.56033449429071</v>
      </c>
      <c r="N17" s="32" cm="1">
        <f t="array" ref="N17">_xll.MarketQuote(N$5,$F17)/VLOOKUP($E17,_tabConversion,COLUMN()-_offsetTabConversion,FALSE)</f>
        <v>671.96850275270606</v>
      </c>
      <c r="O17" s="32" cm="1">
        <f t="array" ref="O17">_xll.MarketQuote(O$5,$F17)/VLOOKUP($E17,_tabConversion,COLUMN()-_offsetTabConversion,FALSE)</f>
        <v>560.85959989339597</v>
      </c>
      <c r="P17" s="32" cm="1">
        <f t="array" ref="P17">_xll.MarketQuote(P$5,$F17)/VLOOKUP($E17,_tabConversion,COLUMN()-_offsetTabConversion,FALSE)</f>
        <v>597.27618052170487</v>
      </c>
      <c r="Q17" s="32" cm="1">
        <f t="array" ref="Q17">_xll.MarketQuote(Q$5,$F17)/VLOOKUP($E17,_tabConversion,COLUMN()-_offsetTabConversion,FALSE)</f>
        <v>521.17407485289971</v>
      </c>
      <c r="R17" s="14">
        <f t="shared" si="3"/>
        <v>0.14768292413664241</v>
      </c>
      <c r="S17" s="14">
        <f t="shared" si="3"/>
        <v>2.1114791451743553E-2</v>
      </c>
      <c r="T17" s="14">
        <f t="shared" si="4"/>
        <v>1.9338131525246327E-2</v>
      </c>
      <c r="U17" s="14">
        <f t="shared" si="5"/>
        <v>2.7894329369244852E-2</v>
      </c>
      <c r="V17" s="14">
        <f t="shared" si="6"/>
        <v>6.3132814784375491E-2</v>
      </c>
      <c r="W17" s="14">
        <f t="shared" si="7"/>
        <v>0.14768292413664241</v>
      </c>
      <c r="X17" s="14">
        <f t="shared" si="8"/>
        <v>0.14347378720690784</v>
      </c>
      <c r="Y17" s="14">
        <f t="shared" si="9"/>
        <v>0.1614015337688488</v>
      </c>
      <c r="Z17" s="14">
        <f t="shared" si="10"/>
        <v>0.10130227673186476</v>
      </c>
      <c r="AA17" s="14">
        <f t="shared" si="11"/>
        <v>0.11010410312065666</v>
      </c>
    </row>
    <row r="18" spans="1:27" x14ac:dyDescent="0.3">
      <c r="A18" s="3" t="s">
        <v>11</v>
      </c>
      <c r="B18" s="3" t="s">
        <v>0</v>
      </c>
      <c r="C18" s="3" t="s">
        <v>3</v>
      </c>
      <c r="D18" s="7" t="s">
        <v>39</v>
      </c>
      <c r="E18" s="7">
        <v>3</v>
      </c>
      <c r="F18" s="8">
        <v>20</v>
      </c>
      <c r="G18" s="32" cm="1">
        <f t="array" ref="G18">_xll.MarketQuote(G$5,$F18)/VLOOKUP($E18,_tabConversion,COLUMN()-_offsetTabConversion,FALSE)</f>
        <v>768.33995555136732</v>
      </c>
      <c r="H18" s="32" cm="1">
        <f t="array" ref="H18">_xll.MarketQuote(H$5,$F18)/VLOOKUP($E18,_tabConversion,COLUMN()-_offsetTabConversion,FALSE)</f>
        <v>795.15323891070693</v>
      </c>
      <c r="I18" s="32" cm="1">
        <f t="array" ref="I18">_xll.MarketQuote(I$5,$F18)/VLOOKUP($E18,_tabConversion,COLUMN()-_offsetTabConversion,FALSE)</f>
        <v>765.92287210087727</v>
      </c>
      <c r="J18" s="32" cm="1">
        <f t="array" ref="J18">_xll.MarketQuote(J$5,$F18)/VLOOKUP($E18,_tabConversion,COLUMN()-_offsetTabConversion,FALSE)</f>
        <v>780.79767024606656</v>
      </c>
      <c r="K18" s="32" cm="1">
        <f t="array" ref="K18">_xll.MarketQuote(K$5,$F18)/VLOOKUP($E18,_tabConversion,COLUMN()-_offsetTabConversion,FALSE)</f>
        <v>830.43672215179197</v>
      </c>
      <c r="L18" s="32" cm="1">
        <f t="array" ref="L18">_xll.MarketQuote(L$5,$F18)/VLOOKUP($E18,_tabConversion,COLUMN()-_offsetTabConversion,FALSE)</f>
        <v>802.37823252606142</v>
      </c>
      <c r="M18" s="32" cm="1">
        <f t="array" ref="M18">_xll.MarketQuote(M$5,$F18)/VLOOKUP($E18,_tabConversion,COLUMN()-_offsetTabConversion,FALSE)</f>
        <v>795.15323891070693</v>
      </c>
      <c r="N18" s="32" cm="1">
        <f t="array" ref="N18">_xll.MarketQuote(N$5,$F18)/VLOOKUP($E18,_tabConversion,COLUMN()-_offsetTabConversion,FALSE)</f>
        <v>684.11794890194597</v>
      </c>
      <c r="O18" s="32" cm="1">
        <f t="array" ref="O18">_xll.MarketQuote(O$5,$F18)/VLOOKUP($E18,_tabConversion,COLUMN()-_offsetTabConversion,FALSE)</f>
        <v>608.45711546470056</v>
      </c>
      <c r="P18" s="32" cm="1">
        <f t="array" ref="P18">_xll.MarketQuote(P$5,$F18)/VLOOKUP($E18,_tabConversion,COLUMN()-_offsetTabConversion,FALSE)</f>
        <v>653.36918065931206</v>
      </c>
      <c r="Q18" s="32" cm="1">
        <f t="array" ref="Q18">_xll.MarketQuote(Q$5,$F18)/VLOOKUP($E18,_tabConversion,COLUMN()-_offsetTabConversion,FALSE)</f>
        <v>509.39275803699041</v>
      </c>
      <c r="R18" s="14">
        <f t="shared" si="3"/>
        <v>-3.3720900635544893E-2</v>
      </c>
      <c r="S18" s="14">
        <f t="shared" si="3"/>
        <v>3.1557791763812126E-3</v>
      </c>
      <c r="T18" s="14">
        <f t="shared" si="4"/>
        <v>-1.5955112533536653E-2</v>
      </c>
      <c r="U18" s="14">
        <f t="shared" si="5"/>
        <v>-7.4776036444441196E-2</v>
      </c>
      <c r="V18" s="14">
        <f t="shared" si="6"/>
        <v>-4.2421735280048889E-2</v>
      </c>
      <c r="W18" s="14">
        <f t="shared" si="7"/>
        <v>-3.3720900635544893E-2</v>
      </c>
      <c r="X18" s="14">
        <f t="shared" si="8"/>
        <v>5.9769012345990635E-2</v>
      </c>
      <c r="Y18" s="14">
        <f t="shared" si="9"/>
        <v>8.0872534398323426E-2</v>
      </c>
      <c r="Z18" s="14">
        <f t="shared" si="10"/>
        <v>4.1354728272251284E-2</v>
      </c>
      <c r="AA18" s="14">
        <f t="shared" si="11"/>
        <v>8.5675732399665083E-2</v>
      </c>
    </row>
    <row r="19" spans="1:27" x14ac:dyDescent="0.3">
      <c r="A19" s="3" t="s">
        <v>24</v>
      </c>
      <c r="B19" s="3" t="s">
        <v>0</v>
      </c>
      <c r="C19" s="3" t="s">
        <v>3</v>
      </c>
      <c r="D19" s="7" t="s">
        <v>39</v>
      </c>
      <c r="E19" s="7">
        <v>3</v>
      </c>
      <c r="F19" s="8">
        <v>24</v>
      </c>
      <c r="G19" s="32" cm="1">
        <f t="array" ref="G19">_xll.MarketQuote(G$5,$F19)/VLOOKUP($E19,_tabConversion,COLUMN()-_offsetTabConversion,FALSE)</f>
        <v>823.6791878160434</v>
      </c>
      <c r="H19" s="32" cm="1">
        <f t="array" ref="H19">_xll.MarketQuote(H$5,$F19)/VLOOKUP($E19,_tabConversion,COLUMN()-_offsetTabConversion,FALSE)</f>
        <v>936.11575467831346</v>
      </c>
      <c r="I19" s="32" cm="1">
        <f t="array" ref="I19">_xll.MarketQuote(I$5,$F19)/VLOOKUP($E19,_tabConversion,COLUMN()-_offsetTabConversion,FALSE)</f>
        <v>844.81858257738929</v>
      </c>
      <c r="J19" s="32" cm="1">
        <f t="array" ref="J19">_xll.MarketQuote(J$5,$F19)/VLOOKUP($E19,_tabConversion,COLUMN()-_offsetTabConversion,FALSE)</f>
        <v>869.64531298591874</v>
      </c>
      <c r="K19" s="32" cm="1">
        <f t="array" ref="K19">_xll.MarketQuote(K$5,$F19)/VLOOKUP($E19,_tabConversion,COLUMN()-_offsetTabConversion,FALSE)</f>
        <v>958.11963269696355</v>
      </c>
      <c r="L19" s="32" cm="1">
        <f t="array" ref="L19">_xll.MarketQuote(L$5,$F19)/VLOOKUP($E19,_tabConversion,COLUMN()-_offsetTabConversion,FALSE)</f>
        <v>922.63410374977252</v>
      </c>
      <c r="M19" s="32" cm="1">
        <f t="array" ref="M19">_xll.MarketQuote(M$5,$F19)/VLOOKUP($E19,_tabConversion,COLUMN()-_offsetTabConversion,FALSE)</f>
        <v>936.11575467831346</v>
      </c>
      <c r="N19" s="32" cm="1">
        <f t="array" ref="N19">_xll.MarketQuote(N$5,$F19)/VLOOKUP($E19,_tabConversion,COLUMN()-_offsetTabConversion,FALSE)</f>
        <v>809.91379932347763</v>
      </c>
      <c r="O19" s="32" cm="1">
        <f t="array" ref="O19">_xll.MarketQuote(O$5,$F19)/VLOOKUP($E19,_tabConversion,COLUMN()-_offsetTabConversion,FALSE)</f>
        <v>694.63499266310043</v>
      </c>
      <c r="P19" s="32" cm="1">
        <f t="array" ref="P19">_xll.MarketQuote(P$5,$F19)/VLOOKUP($E19,_tabConversion,COLUMN()-_offsetTabConversion,FALSE)</f>
        <v>735.93119053394025</v>
      </c>
      <c r="Q19" s="32" cm="1">
        <f t="array" ref="Q19">_xll.MarketQuote(Q$5,$F19)/VLOOKUP($E19,_tabConversion,COLUMN()-_offsetTabConversion,FALSE)</f>
        <v>555.68656071031853</v>
      </c>
      <c r="R19" s="14">
        <f t="shared" si="3"/>
        <v>-0.12010968333815486</v>
      </c>
      <c r="S19" s="14">
        <f t="shared" si="3"/>
        <v>-2.5022407410657865E-2</v>
      </c>
      <c r="T19" s="14">
        <f t="shared" si="4"/>
        <v>-5.2856175366542413E-2</v>
      </c>
      <c r="U19" s="14">
        <f t="shared" si="5"/>
        <v>-0.14031697117247288</v>
      </c>
      <c r="V19" s="14">
        <f t="shared" si="6"/>
        <v>-0.10725261025097188</v>
      </c>
      <c r="W19" s="14">
        <f t="shared" si="7"/>
        <v>-0.12010968333815486</v>
      </c>
      <c r="X19" s="14">
        <f t="shared" si="8"/>
        <v>8.4622528967346344E-3</v>
      </c>
      <c r="Y19" s="14">
        <f t="shared" si="9"/>
        <v>5.8442195818870113E-2</v>
      </c>
      <c r="Z19" s="14">
        <f t="shared" si="10"/>
        <v>2.8561396917284654E-2</v>
      </c>
      <c r="AA19" s="14">
        <f t="shared" si="11"/>
        <v>8.1896310685581675E-2</v>
      </c>
    </row>
    <row r="20" spans="1:27" x14ac:dyDescent="0.3">
      <c r="A20" s="3" t="s">
        <v>12</v>
      </c>
      <c r="B20" s="3" t="s">
        <v>13</v>
      </c>
      <c r="C20" s="3" t="s">
        <v>80</v>
      </c>
      <c r="F20" s="8">
        <v>12</v>
      </c>
      <c r="G20" s="32" cm="1">
        <f t="array" ref="G20">_xll.MarketQuote(G$5,$F20)/VLOOKUP($E20,_tabConversion,COLUMN()-_offsetTabConversion,FALSE)</f>
        <v>1190.26</v>
      </c>
      <c r="H20" s="32" cm="1">
        <f t="array" ref="H20">_xll.MarketQuote(H$5,$F20)/VLOOKUP($E20,_tabConversion,COLUMN()-_offsetTabConversion,FALSE)</f>
        <v>1221.24</v>
      </c>
      <c r="I20" s="32" cm="1">
        <f t="array" ref="I20">_xll.MarketQuote(I$5,$F20)/VLOOKUP($E20,_tabConversion,COLUMN()-_offsetTabConversion,FALSE)</f>
        <v>1170.7</v>
      </c>
      <c r="J20" s="32" cm="1">
        <f t="array" ref="J20">_xll.MarketQuote(J$5,$F20)/VLOOKUP($E20,_tabConversion,COLUMN()-_offsetTabConversion,FALSE)</f>
        <v>1172.97</v>
      </c>
      <c r="K20" s="32" cm="1">
        <f t="array" ref="K20">_xll.MarketQuote(K$5,$F20)/VLOOKUP($E20,_tabConversion,COLUMN()-_offsetTabConversion,FALSE)</f>
        <v>1178.96</v>
      </c>
      <c r="L20" s="32" cm="1">
        <f t="array" ref="L20">_xll.MarketQuote(L$5,$F20)/VLOOKUP($E20,_tabConversion,COLUMN()-_offsetTabConversion,FALSE)</f>
        <v>1159.72</v>
      </c>
      <c r="M20" s="32" cm="1">
        <f t="array" ref="M20">_xll.MarketQuote(M$5,$F20)/VLOOKUP($E20,_tabConversion,COLUMN()-_offsetTabConversion,FALSE)</f>
        <v>1221.24</v>
      </c>
      <c r="N20" s="32" cm="1">
        <f t="array" ref="N20">_xll.MarketQuote(N$5,$F20)/VLOOKUP($E20,_tabConversion,COLUMN()-_offsetTabConversion,FALSE)</f>
        <v>1123.68</v>
      </c>
      <c r="O20" s="32" cm="1">
        <f t="array" ref="O20">_xll.MarketQuote(O$5,$F20)/VLOOKUP($E20,_tabConversion,COLUMN()-_offsetTabConversion,FALSE)</f>
        <v>1051.4000000000001</v>
      </c>
      <c r="P20" s="32" cm="1">
        <f t="array" ref="P20">_xll.MarketQuote(P$5,$F20)/VLOOKUP($E20,_tabConversion,COLUMN()-_offsetTabConversion,FALSE)</f>
        <v>1036.8</v>
      </c>
      <c r="Q20" s="32" cm="1">
        <f t="array" ref="Q20">_xll.MarketQuote(Q$5,$F20)/VLOOKUP($E20,_tabConversion,COLUMN()-_offsetTabConversion,FALSE)</f>
        <v>1011.4</v>
      </c>
      <c r="R20" s="14">
        <f t="shared" si="3"/>
        <v>-2.5367659100586359E-2</v>
      </c>
      <c r="S20" s="14">
        <f t="shared" si="3"/>
        <v>1.6707952507047041E-2</v>
      </c>
      <c r="T20" s="14">
        <f t="shared" si="4"/>
        <v>1.4740359941004533E-2</v>
      </c>
      <c r="U20" s="14">
        <f t="shared" si="5"/>
        <v>9.5847187351563168E-3</v>
      </c>
      <c r="V20" s="14">
        <f t="shared" si="6"/>
        <v>2.6333942675818234E-2</v>
      </c>
      <c r="W20" s="14">
        <f t="shared" si="7"/>
        <v>-2.5367659100586359E-2</v>
      </c>
      <c r="X20" s="14">
        <f t="shared" si="8"/>
        <v>2.9199564840964642E-2</v>
      </c>
      <c r="Y20" s="14">
        <f t="shared" si="9"/>
        <v>4.2216526216997119E-2</v>
      </c>
      <c r="Z20" s="14">
        <f t="shared" si="10"/>
        <v>3.5110496590184948E-2</v>
      </c>
      <c r="AA20" s="14">
        <f t="shared" si="11"/>
        <v>3.3103369280029771E-2</v>
      </c>
    </row>
    <row r="21" spans="1:27" x14ac:dyDescent="0.3">
      <c r="A21" s="3" t="s">
        <v>14</v>
      </c>
      <c r="B21" s="3" t="s">
        <v>13</v>
      </c>
      <c r="C21" s="3" t="s">
        <v>80</v>
      </c>
      <c r="F21" s="8">
        <v>11</v>
      </c>
      <c r="G21" s="32" cm="1">
        <f t="array" ref="G21">_xll.MarketQuote(G$5,$F21)/VLOOKUP($E21,_tabConversion,COLUMN()-_offsetTabConversion,FALSE)</f>
        <v>2058.1</v>
      </c>
      <c r="H21" s="32" cm="1">
        <f t="array" ref="H21">_xll.MarketQuote(H$5,$F21)/VLOOKUP($E21,_tabConversion,COLUMN()-_offsetTabConversion,FALSE)</f>
        <v>2155.48</v>
      </c>
      <c r="I21" s="32" cm="1">
        <f t="array" ref="I21">_xll.MarketQuote(I$5,$F21)/VLOOKUP($E21,_tabConversion,COLUMN()-_offsetTabConversion,FALSE)</f>
        <v>1985.7</v>
      </c>
      <c r="J21" s="32" cm="1">
        <f t="array" ref="J21">_xll.MarketQuote(J$5,$F21)/VLOOKUP($E21,_tabConversion,COLUMN()-_offsetTabConversion,FALSE)</f>
        <v>1964.66</v>
      </c>
      <c r="K21" s="32" cm="1">
        <f t="array" ref="K21">_xll.MarketQuote(K$5,$F21)/VLOOKUP($E21,_tabConversion,COLUMN()-_offsetTabConversion,FALSE)</f>
        <v>1996.72</v>
      </c>
      <c r="L21" s="32" cm="1">
        <f t="array" ref="L21">_xll.MarketQuote(L$5,$F21)/VLOOKUP($E21,_tabConversion,COLUMN()-_offsetTabConversion,FALSE)</f>
        <v>1924.97</v>
      </c>
      <c r="M21" s="32" cm="1">
        <f t="array" ref="M21">_xll.MarketQuote(M$5,$F21)/VLOOKUP($E21,_tabConversion,COLUMN()-_offsetTabConversion,FALSE)</f>
        <v>2155.48</v>
      </c>
      <c r="N21" s="32" cm="1">
        <f t="array" ref="N21">_xll.MarketQuote(N$5,$F21)/VLOOKUP($E21,_tabConversion,COLUMN()-_offsetTabConversion,FALSE)</f>
        <v>1926.25</v>
      </c>
      <c r="O21" s="32" cm="1">
        <f t="array" ref="O21">_xll.MarketQuote(O$5,$F21)/VLOOKUP($E21,_tabConversion,COLUMN()-_offsetTabConversion,FALSE)</f>
        <v>1709.1</v>
      </c>
      <c r="P21" s="32" cm="1">
        <f t="array" ref="P21">_xll.MarketQuote(P$5,$F21)/VLOOKUP($E21,_tabConversion,COLUMN()-_offsetTabConversion,FALSE)</f>
        <v>1703.8</v>
      </c>
      <c r="Q21" s="32" cm="1">
        <f t="array" ref="Q21">_xll.MarketQuote(Q$5,$F21)/VLOOKUP($E21,_tabConversion,COLUMN()-_offsetTabConversion,FALSE)</f>
        <v>1591.9</v>
      </c>
      <c r="R21" s="14">
        <f t="shared" si="3"/>
        <v>-4.5177872214077652E-2</v>
      </c>
      <c r="S21" s="14">
        <f t="shared" si="3"/>
        <v>3.6460693961827051E-2</v>
      </c>
      <c r="T21" s="14">
        <f t="shared" si="4"/>
        <v>4.7560392128917828E-2</v>
      </c>
      <c r="U21" s="14">
        <f t="shared" si="5"/>
        <v>3.0740414279418093E-2</v>
      </c>
      <c r="V21" s="14">
        <f t="shared" si="6"/>
        <v>6.9159519369133005E-2</v>
      </c>
      <c r="W21" s="14">
        <f t="shared" si="7"/>
        <v>-4.5177872214077652E-2</v>
      </c>
      <c r="X21" s="14">
        <f t="shared" si="8"/>
        <v>3.3658095819194545E-2</v>
      </c>
      <c r="Y21" s="14">
        <f t="shared" si="9"/>
        <v>6.389720063574722E-2</v>
      </c>
      <c r="Z21" s="14">
        <f t="shared" si="10"/>
        <v>4.836367529947827E-2</v>
      </c>
      <c r="AA21" s="14">
        <f t="shared" si="11"/>
        <v>5.2713368183563647E-2</v>
      </c>
    </row>
    <row r="22" spans="1:27" x14ac:dyDescent="0.3">
      <c r="A22" s="3" t="s">
        <v>15</v>
      </c>
      <c r="B22" s="3" t="s">
        <v>13</v>
      </c>
      <c r="C22" s="3" t="s">
        <v>80</v>
      </c>
      <c r="F22" s="8">
        <v>10</v>
      </c>
      <c r="G22" s="32" cm="1">
        <f t="array" ref="G22">_xll.MarketQuote(G$5,$F22)/VLOOKUP($E22,_tabConversion,COLUMN()-_offsetTabConversion,FALSE)</f>
        <v>1292.6099999999999</v>
      </c>
      <c r="H22" s="32" cm="1">
        <f t="array" ref="H22">_xll.MarketQuote(H$5,$F22)/VLOOKUP($E22,_tabConversion,COLUMN()-_offsetTabConversion,FALSE)</f>
        <v>1328.38</v>
      </c>
      <c r="I22" s="32" cm="1">
        <f t="array" ref="I22">_xll.MarketQuote(I$5,$F22)/VLOOKUP($E22,_tabConversion,COLUMN()-_offsetTabConversion,FALSE)</f>
        <v>1278.05</v>
      </c>
      <c r="J22" s="32" cm="1">
        <f t="array" ref="J22">_xll.MarketQuote(J$5,$F22)/VLOOKUP($E22,_tabConversion,COLUMN()-_offsetTabConversion,FALSE)</f>
        <v>1288.3399999999999</v>
      </c>
      <c r="K22" s="32" cm="1">
        <f t="array" ref="K22">_xll.MarketQuote(K$5,$F22)/VLOOKUP($E22,_tabConversion,COLUMN()-_offsetTabConversion,FALSE)</f>
        <v>1288.5</v>
      </c>
      <c r="L22" s="32" cm="1">
        <f t="array" ref="L22">_xll.MarketQuote(L$5,$F22)/VLOOKUP($E22,_tabConversion,COLUMN()-_offsetTabConversion,FALSE)</f>
        <v>1268.24</v>
      </c>
      <c r="M22" s="32" cm="1">
        <f t="array" ref="M22">_xll.MarketQuote(M$5,$F22)/VLOOKUP($E22,_tabConversion,COLUMN()-_offsetTabConversion,FALSE)</f>
        <v>1328.38</v>
      </c>
      <c r="N22" s="32" cm="1">
        <f t="array" ref="N22">_xll.MarketQuote(N$5,$F22)/VLOOKUP($E22,_tabConversion,COLUMN()-_offsetTabConversion,FALSE)</f>
        <v>1206.79</v>
      </c>
      <c r="O22" s="32" cm="1">
        <f t="array" ref="O22">_xll.MarketQuote(O$5,$F22)/VLOOKUP($E22,_tabConversion,COLUMN()-_offsetTabConversion,FALSE)</f>
        <v>1141.1199999999999</v>
      </c>
      <c r="P22" s="32" cm="1">
        <f t="array" ref="P22">_xll.MarketQuote(P$5,$F22)/VLOOKUP($E22,_tabConversion,COLUMN()-_offsetTabConversion,FALSE)</f>
        <v>1119.8</v>
      </c>
      <c r="Q22" s="32" cm="1">
        <f t="array" ref="Q22">_xll.MarketQuote(Q$5,$F22)/VLOOKUP($E22,_tabConversion,COLUMN()-_offsetTabConversion,FALSE)</f>
        <v>1109.1230700000001</v>
      </c>
      <c r="R22" s="14">
        <f t="shared" si="3"/>
        <v>-2.6927535795480351E-2</v>
      </c>
      <c r="S22" s="14">
        <f t="shared" si="3"/>
        <v>1.1392355541645527E-2</v>
      </c>
      <c r="T22" s="14">
        <f t="shared" si="4"/>
        <v>3.3143424872317251E-3</v>
      </c>
      <c r="U22" s="14">
        <f t="shared" si="5"/>
        <v>3.1897555296855895E-3</v>
      </c>
      <c r="V22" s="14">
        <f t="shared" si="6"/>
        <v>1.9215605879013387E-2</v>
      </c>
      <c r="W22" s="14">
        <f t="shared" si="7"/>
        <v>-2.6927535795480351E-2</v>
      </c>
      <c r="X22" s="14">
        <f t="shared" si="8"/>
        <v>3.4946509909986601E-2</v>
      </c>
      <c r="Y22" s="14">
        <f t="shared" si="9"/>
        <v>4.242639161714834E-2</v>
      </c>
      <c r="Z22" s="14">
        <f t="shared" si="10"/>
        <v>3.652972741592464E-2</v>
      </c>
      <c r="AA22" s="14">
        <f t="shared" si="11"/>
        <v>3.1092325838290913E-2</v>
      </c>
    </row>
    <row r="23" spans="1:27" x14ac:dyDescent="0.3">
      <c r="A23" s="3" t="s">
        <v>32</v>
      </c>
      <c r="B23" s="3" t="s">
        <v>13</v>
      </c>
      <c r="C23" s="3" t="s">
        <v>80</v>
      </c>
      <c r="F23" s="8">
        <v>9</v>
      </c>
      <c r="G23" s="32" cm="1">
        <f t="array" ref="G23">_xll.MarketQuote(G$5,$F23)/VLOOKUP($E23,_tabConversion,COLUMN()-_offsetTabConversion,FALSE)</f>
        <v>763.85</v>
      </c>
      <c r="H23" s="32" cm="1">
        <f t="array" ref="H23">_xll.MarketQuote(H$5,$F23)/VLOOKUP($E23,_tabConversion,COLUMN()-_offsetTabConversion,FALSE)</f>
        <v>771.04</v>
      </c>
      <c r="I23" s="32" cm="1">
        <f t="array" ref="I23">_xll.MarketQuote(I$5,$F23)/VLOOKUP($E23,_tabConversion,COLUMN()-_offsetTabConversion,FALSE)</f>
        <v>761.08</v>
      </c>
      <c r="J23" s="32" cm="1">
        <f t="array" ref="J23">_xll.MarketQuote(J$5,$F23)/VLOOKUP($E23,_tabConversion,COLUMN()-_offsetTabConversion,FALSE)</f>
        <v>767.64</v>
      </c>
      <c r="K23" s="32" cm="1">
        <f t="array" ref="K23">_xll.MarketQuote(K$5,$F23)/VLOOKUP($E23,_tabConversion,COLUMN()-_offsetTabConversion,FALSE)</f>
        <v>767.06</v>
      </c>
      <c r="L23" s="32" cm="1">
        <f t="array" ref="L23">_xll.MarketQuote(L$5,$F23)/VLOOKUP($E23,_tabConversion,COLUMN()-_offsetTabConversion,FALSE)</f>
        <v>766.52</v>
      </c>
      <c r="M23" s="32" cm="1">
        <f t="array" ref="M23">_xll.MarketQuote(M$5,$F23)/VLOOKUP($E23,_tabConversion,COLUMN()-_offsetTabConversion,FALSE)</f>
        <v>771.04</v>
      </c>
      <c r="N23" s="32" cm="1">
        <f t="array" ref="N23">_xll.MarketQuote(N$5,$F23)/VLOOKUP($E23,_tabConversion,COLUMN()-_offsetTabConversion,FALSE)</f>
        <v>732.29</v>
      </c>
      <c r="O23" s="32" cm="1">
        <f t="array" ref="O23">_xll.MarketQuote(O$5,$F23)/VLOOKUP($E23,_tabConversion,COLUMN()-_offsetTabConversion,FALSE)</f>
        <v>710.31</v>
      </c>
      <c r="P23" s="32" cm="1">
        <f t="array" ref="P23">_xll.MarketQuote(P$5,$F23)/VLOOKUP($E23,_tabConversion,COLUMN()-_offsetTabConversion,FALSE)</f>
        <v>697</v>
      </c>
      <c r="Q23" s="32" cm="1">
        <f t="array" ref="Q23">_xll.MarketQuote(Q$5,$F23)/VLOOKUP($E23,_tabConversion,COLUMN()-_offsetTabConversion,FALSE)</f>
        <v>696.4307</v>
      </c>
      <c r="R23" s="14">
        <f t="shared" si="3"/>
        <v>-9.3250674413778434E-3</v>
      </c>
      <c r="S23" s="14">
        <f t="shared" si="3"/>
        <v>3.6395648289273552E-3</v>
      </c>
      <c r="T23" s="14">
        <f t="shared" si="4"/>
        <v>-4.9372101505913424E-3</v>
      </c>
      <c r="U23" s="14">
        <f t="shared" si="5"/>
        <v>-4.1848095325006662E-3</v>
      </c>
      <c r="V23" s="14">
        <f t="shared" si="6"/>
        <v>-3.4832750613160712E-3</v>
      </c>
      <c r="W23" s="14">
        <f t="shared" si="7"/>
        <v>-9.3250674413778434E-3</v>
      </c>
      <c r="X23" s="14">
        <f t="shared" si="8"/>
        <v>2.1321535991933205E-2</v>
      </c>
      <c r="Y23" s="14">
        <f t="shared" si="9"/>
        <v>2.4519081236887619E-2</v>
      </c>
      <c r="Z23" s="14">
        <f t="shared" si="10"/>
        <v>2.3160643092991151E-2</v>
      </c>
      <c r="AA23" s="14">
        <f t="shared" si="11"/>
        <v>1.8652452464078095E-2</v>
      </c>
    </row>
    <row r="24" spans="1:27" x14ac:dyDescent="0.3">
      <c r="A24" s="3" t="s">
        <v>25</v>
      </c>
      <c r="B24" s="3" t="s">
        <v>13</v>
      </c>
      <c r="C24" s="3" t="s">
        <v>80</v>
      </c>
      <c r="F24" s="8">
        <v>13</v>
      </c>
      <c r="G24" s="32" cm="1">
        <f t="array" ref="G24">_xll.MarketQuote(G$5,$F24)/VLOOKUP($E24,_tabConversion,COLUMN()-_offsetTabConversion,FALSE)</f>
        <v>702.72</v>
      </c>
      <c r="H24" s="32" cm="1">
        <f t="array" ref="H24">_xll.MarketQuote(H$5,$F24)/VLOOKUP($E24,_tabConversion,COLUMN()-_offsetTabConversion,FALSE)</f>
        <v>690.03</v>
      </c>
      <c r="I24" s="32" cm="1">
        <f t="array" ref="I24">_xll.MarketQuote(I$5,$F24)/VLOOKUP($E24,_tabConversion,COLUMN()-_offsetTabConversion,FALSE)</f>
        <v>678.02</v>
      </c>
      <c r="J24" s="32" cm="1">
        <f t="array" ref="J24">_xll.MarketQuote(J$5,$F24)/VLOOKUP($E24,_tabConversion,COLUMN()-_offsetTabConversion,FALSE)</f>
        <v>660.43</v>
      </c>
      <c r="K24" s="32" cm="1">
        <f t="array" ref="K24">_xll.MarketQuote(K$5,$F24)/VLOOKUP($E24,_tabConversion,COLUMN()-_offsetTabConversion,FALSE)</f>
        <v>662.22</v>
      </c>
      <c r="L24" s="32" cm="1">
        <f t="array" ref="L24">_xll.MarketQuote(L$5,$F24)/VLOOKUP($E24,_tabConversion,COLUMN()-_offsetTabConversion,FALSE)</f>
        <v>639.64</v>
      </c>
      <c r="M24" s="32" cm="1">
        <f t="array" ref="M24">_xll.MarketQuote(M$5,$F24)/VLOOKUP($E24,_tabConversion,COLUMN()-_offsetTabConversion,FALSE)</f>
        <v>690.03</v>
      </c>
      <c r="N24" s="32" cm="1">
        <f t="array" ref="N24">_xll.MarketQuote(N$5,$F24)/VLOOKUP($E24,_tabConversion,COLUMN()-_offsetTabConversion,FALSE)</f>
        <v>610.52</v>
      </c>
      <c r="O24" s="32" cm="1">
        <f t="array" ref="O24">_xll.MarketQuote(O$5,$F24)/VLOOKUP($E24,_tabConversion,COLUMN()-_offsetTabConversion,FALSE)</f>
        <v>565.20000000000005</v>
      </c>
      <c r="P24" s="32" cm="1">
        <f t="array" ref="P24">_xll.MarketQuote(P$5,$F24)/VLOOKUP($E24,_tabConversion,COLUMN()-_offsetTabConversion,FALSE)</f>
        <v>565.4</v>
      </c>
      <c r="Q24" s="32" cm="1">
        <f t="array" ref="Q24">_xll.MarketQuote(Q$5,$F24)/VLOOKUP($E24,_tabConversion,COLUMN()-_offsetTabConversion,FALSE)</f>
        <v>561.4</v>
      </c>
      <c r="R24" s="14">
        <f t="shared" si="3"/>
        <v>1.8390504760662729E-2</v>
      </c>
      <c r="S24" s="14">
        <f t="shared" si="3"/>
        <v>3.6429603846494185E-2</v>
      </c>
      <c r="T24" s="14">
        <f t="shared" si="4"/>
        <v>6.4034038429508167E-2</v>
      </c>
      <c r="U24" s="14">
        <f t="shared" si="5"/>
        <v>6.1157923348736043E-2</v>
      </c>
      <c r="V24" s="14">
        <f t="shared" si="6"/>
        <v>9.8617972609593041E-2</v>
      </c>
      <c r="W24" s="14">
        <f t="shared" si="7"/>
        <v>1.8390504760662729E-2</v>
      </c>
      <c r="X24" s="14">
        <f t="shared" si="8"/>
        <v>7.2855443963815825E-2</v>
      </c>
      <c r="Y24" s="14">
        <f t="shared" si="9"/>
        <v>7.5292756584111054E-2</v>
      </c>
      <c r="Z24" s="14">
        <f t="shared" si="10"/>
        <v>5.5860705111821618E-2</v>
      </c>
      <c r="AA24" s="14">
        <f t="shared" si="11"/>
        <v>4.5928461757520633E-2</v>
      </c>
    </row>
    <row r="25" spans="1:27" x14ac:dyDescent="0.3">
      <c r="A25" s="3" t="s">
        <v>16</v>
      </c>
      <c r="B25" s="3" t="s">
        <v>17</v>
      </c>
      <c r="C25" s="3" t="s">
        <v>80</v>
      </c>
      <c r="F25" s="8">
        <v>31</v>
      </c>
      <c r="G25" s="32" cm="1">
        <f t="array" ref="G25">_xll.MarketQuote(G$5,$F25)/VLOOKUP($E25,_tabConversion,COLUMN()-_offsetTabConversion,FALSE)</f>
        <v>224.72</v>
      </c>
      <c r="H25" s="32" cm="1">
        <f t="array" ref="H25">_xll.MarketQuote(H$5,$F25)/VLOOKUP($E25,_tabConversion,COLUMN()-_offsetTabConversion,FALSE)</f>
        <v>224.62</v>
      </c>
      <c r="I25" s="32" cm="1">
        <f t="array" ref="I25">_xll.MarketQuote(I$5,$F25)/VLOOKUP($E25,_tabConversion,COLUMN()-_offsetTabConversion,FALSE)</f>
        <v>224.56</v>
      </c>
      <c r="J25" s="32" cm="1">
        <f t="array" ref="J25">_xll.MarketQuote(J$5,$F25)/VLOOKUP($E25,_tabConversion,COLUMN()-_offsetTabConversion,FALSE)</f>
        <v>224.99</v>
      </c>
      <c r="K25" s="32" cm="1">
        <f t="array" ref="K25">_xll.MarketQuote(K$5,$F25)/VLOOKUP($E25,_tabConversion,COLUMN()-_offsetTabConversion,FALSE)</f>
        <v>224.87</v>
      </c>
      <c r="L25" s="32" cm="1">
        <f t="array" ref="L25">_xll.MarketQuote(L$5,$F25)/VLOOKUP($E25,_tabConversion,COLUMN()-_offsetTabConversion,FALSE)</f>
        <v>224.77</v>
      </c>
      <c r="M25" s="32" cm="1">
        <f t="array" ref="M25">_xll.MarketQuote(M$5,$F25)/VLOOKUP($E25,_tabConversion,COLUMN()-_offsetTabConversion,FALSE)</f>
        <v>224.62</v>
      </c>
      <c r="N25" s="32" cm="1">
        <f t="array" ref="N25">_xll.MarketQuote(N$5,$F25)/VLOOKUP($E25,_tabConversion,COLUMN()-_offsetTabConversion,FALSE)</f>
        <v>219.3</v>
      </c>
      <c r="O25" s="32" cm="1">
        <f t="array" ref="O25">_xll.MarketQuote(O$5,$F25)/VLOOKUP($E25,_tabConversion,COLUMN()-_offsetTabConversion,FALSE)</f>
        <v>215.1</v>
      </c>
      <c r="P25" s="32" t="e" cm="1">
        <f t="array" ref="P25">_xll.MarketQuote(P$5,$F25)/VLOOKUP($E25,_tabConversion,COLUMN()-_offsetTabConversion,FALSE)</f>
        <v>#VALUE!</v>
      </c>
      <c r="Q25" s="32" t="e" cm="1">
        <f t="array" ref="Q25">_xll.MarketQuote(Q$5,$F25)/VLOOKUP($E25,_tabConversion,COLUMN()-_offsetTabConversion,FALSE)</f>
        <v>#VALUE!</v>
      </c>
      <c r="R25" s="14">
        <f t="shared" si="3"/>
        <v>4.4519633158213168E-4</v>
      </c>
      <c r="S25" s="14">
        <f t="shared" si="3"/>
        <v>7.1250445315285127E-4</v>
      </c>
      <c r="T25" s="14">
        <f t="shared" si="4"/>
        <v>-1.2000533357038323E-3</v>
      </c>
      <c r="U25" s="14">
        <f t="shared" si="5"/>
        <v>-6.67052074531993E-4</v>
      </c>
      <c r="V25" s="14">
        <f t="shared" si="6"/>
        <v>-2.2244961516226791E-4</v>
      </c>
      <c r="W25" s="14">
        <f t="shared" si="7"/>
        <v>4.4519633158213168E-4</v>
      </c>
      <c r="X25" s="14">
        <f t="shared" si="8"/>
        <v>1.2282076439162237E-2</v>
      </c>
      <c r="Y25" s="14">
        <f t="shared" si="9"/>
        <v>1.469091496264574E-2</v>
      </c>
      <c r="Z25" s="14" t="e">
        <f t="shared" si="10"/>
        <v>#VALUE!</v>
      </c>
      <c r="AA25" s="14" t="e">
        <f t="shared" si="11"/>
        <v>#VALUE!</v>
      </c>
    </row>
    <row r="26" spans="1:27" x14ac:dyDescent="0.3">
      <c r="A26" s="3" t="s">
        <v>18</v>
      </c>
      <c r="B26" s="3" t="s">
        <v>17</v>
      </c>
      <c r="C26" s="3" t="s">
        <v>80</v>
      </c>
      <c r="F26" s="8">
        <v>30</v>
      </c>
      <c r="G26" s="32" cm="1">
        <f t="array" ref="G26">_xll.MarketQuote(G$5,$F26)/VLOOKUP($E26,_tabConversion,COLUMN()-_offsetTabConversion,FALSE)</f>
        <v>207.6</v>
      </c>
      <c r="H26" s="32" cm="1">
        <f t="array" ref="H26">_xll.MarketQuote(H$5,$F26)/VLOOKUP($E26,_tabConversion,COLUMN()-_offsetTabConversion,FALSE)</f>
        <v>207.09</v>
      </c>
      <c r="I26" s="32" cm="1">
        <f t="array" ref="I26">_xll.MarketQuote(I$5,$F26)/VLOOKUP($E26,_tabConversion,COLUMN()-_offsetTabConversion,FALSE)</f>
        <v>207.5</v>
      </c>
      <c r="J26" s="32" cm="1">
        <f t="array" ref="J26">_xll.MarketQuote(J$5,$F26)/VLOOKUP($E26,_tabConversion,COLUMN()-_offsetTabConversion,FALSE)</f>
        <v>207.41</v>
      </c>
      <c r="K26" s="32" cm="1">
        <f t="array" ref="K26">_xll.MarketQuote(K$5,$F26)/VLOOKUP($E26,_tabConversion,COLUMN()-_offsetTabConversion,FALSE)</f>
        <v>207.26</v>
      </c>
      <c r="L26" s="32" cm="1">
        <f t="array" ref="L26">_xll.MarketQuote(L$5,$F26)/VLOOKUP($E26,_tabConversion,COLUMN()-_offsetTabConversion,FALSE)</f>
        <v>207.18</v>
      </c>
      <c r="M26" s="32" cm="1">
        <f t="array" ref="M26">_xll.MarketQuote(M$5,$F26)/VLOOKUP($E26,_tabConversion,COLUMN()-_offsetTabConversion,FALSE)</f>
        <v>207.09</v>
      </c>
      <c r="N26" s="32" cm="1">
        <f t="array" ref="N26">_xll.MarketQuote(N$5,$F26)/VLOOKUP($E26,_tabConversion,COLUMN()-_offsetTabConversion,FALSE)</f>
        <v>204.21</v>
      </c>
      <c r="O26" s="32" cm="1">
        <f t="array" ref="O26">_xll.MarketQuote(O$5,$F26)/VLOOKUP($E26,_tabConversion,COLUMN()-_offsetTabConversion,FALSE)</f>
        <v>200.6</v>
      </c>
      <c r="P26" s="32" t="e" cm="1">
        <f t="array" ref="P26">_xll.MarketQuote(P$5,$F26)/VLOOKUP($E26,_tabConversion,COLUMN()-_offsetTabConversion,FALSE)</f>
        <v>#VALUE!</v>
      </c>
      <c r="Q26" s="32" t="e" cm="1">
        <f t="array" ref="Q26">_xll.MarketQuote(Q$5,$F26)/VLOOKUP($E26,_tabConversion,COLUMN()-_offsetTabConversion,FALSE)</f>
        <v>#VALUE!</v>
      </c>
      <c r="R26" s="14">
        <f t="shared" si="3"/>
        <v>2.4626973779515726E-3</v>
      </c>
      <c r="S26" s="14">
        <f t="shared" si="3"/>
        <v>4.8192771084343278E-4</v>
      </c>
      <c r="T26" s="14">
        <f t="shared" si="4"/>
        <v>9.1605997782173709E-4</v>
      </c>
      <c r="U26" s="14">
        <f t="shared" si="5"/>
        <v>1.6404516066776953E-3</v>
      </c>
      <c r="V26" s="14">
        <f t="shared" si="6"/>
        <v>2.0272227048943048E-3</v>
      </c>
      <c r="W26" s="14">
        <f t="shared" si="7"/>
        <v>2.4626973779515726E-3</v>
      </c>
      <c r="X26" s="14">
        <f t="shared" si="8"/>
        <v>8.2661147975078286E-3</v>
      </c>
      <c r="Y26" s="14">
        <f t="shared" si="9"/>
        <v>1.1499036677161678E-2</v>
      </c>
      <c r="Z26" s="14" t="e">
        <f t="shared" si="10"/>
        <v>#VALUE!</v>
      </c>
      <c r="AA26" s="14" t="e">
        <f t="shared" si="11"/>
        <v>#VALUE!</v>
      </c>
    </row>
    <row r="27" spans="1:27" x14ac:dyDescent="0.3">
      <c r="A27" s="3" t="s">
        <v>19</v>
      </c>
      <c r="B27" s="3" t="s">
        <v>17</v>
      </c>
      <c r="C27" s="3" t="s">
        <v>80</v>
      </c>
      <c r="F27" s="8">
        <v>14</v>
      </c>
      <c r="G27" s="32" cm="1">
        <f t="array" ref="G27">_xll.MarketQuote(G$5,$F27)/VLOOKUP($E27,_tabConversion,COLUMN()-_offsetTabConversion,FALSE)</f>
        <v>421.88</v>
      </c>
      <c r="H27" s="32" cm="1">
        <f t="array" ref="H27">_xll.MarketQuote(H$5,$F27)/VLOOKUP($E27,_tabConversion,COLUMN()-_offsetTabConversion,FALSE)</f>
        <v>421.17</v>
      </c>
      <c r="I27" s="32" cm="1">
        <f t="array" ref="I27">_xll.MarketQuote(I$5,$F27)/VLOOKUP($E27,_tabConversion,COLUMN()-_offsetTabConversion,FALSE)</f>
        <v>421.88</v>
      </c>
      <c r="J27" s="32" cm="1">
        <f t="array" ref="J27">_xll.MarketQuote(J$5,$F27)/VLOOKUP($E27,_tabConversion,COLUMN()-_offsetTabConversion,FALSE)</f>
        <v>421.67</v>
      </c>
      <c r="K27" s="32" cm="1">
        <f t="array" ref="K27">_xll.MarketQuote(K$5,$F27)/VLOOKUP($E27,_tabConversion,COLUMN()-_offsetTabConversion,FALSE)</f>
        <v>421.41</v>
      </c>
      <c r="L27" s="32" cm="1">
        <f t="array" ref="L27">_xll.MarketQuote(L$5,$F27)/VLOOKUP($E27,_tabConversion,COLUMN()-_offsetTabConversion,FALSE)</f>
        <v>421.28</v>
      </c>
      <c r="M27" s="32" cm="1">
        <f t="array" ref="M27">_xll.MarketQuote(M$5,$F27)/VLOOKUP($E27,_tabConversion,COLUMN()-_offsetTabConversion,FALSE)</f>
        <v>421.17</v>
      </c>
      <c r="N27" s="32" cm="1">
        <f t="array" ref="N27">_xll.MarketQuote(N$5,$F27)/VLOOKUP($E27,_tabConversion,COLUMN()-_offsetTabConversion,FALSE)</f>
        <v>417.56</v>
      </c>
      <c r="O27" s="32" cm="1">
        <f t="array" ref="O27">_xll.MarketQuote(O$5,$F27)/VLOOKUP($E27,_tabConversion,COLUMN()-_offsetTabConversion,FALSE)</f>
        <v>410.8</v>
      </c>
      <c r="P27" s="32" cm="1">
        <f t="array" ref="P27">_xll.MarketQuote(P$5,$F27)/VLOOKUP($E27,_tabConversion,COLUMN()-_offsetTabConversion,FALSE)</f>
        <v>405.2</v>
      </c>
      <c r="Q27" s="32" cm="1">
        <f t="array" ref="Q27">_xll.MarketQuote(Q$5,$F27)/VLOOKUP($E27,_tabConversion,COLUMN()-_offsetTabConversion,FALSE)</f>
        <v>403</v>
      </c>
      <c r="R27" s="14">
        <f t="shared" si="3"/>
        <v>1.6857800888001595E-3</v>
      </c>
      <c r="S27" s="14">
        <f t="shared" si="3"/>
        <v>0</v>
      </c>
      <c r="T27" s="14">
        <f t="shared" si="4"/>
        <v>4.9801977849983636E-4</v>
      </c>
      <c r="U27" s="14">
        <f t="shared" si="5"/>
        <v>1.1153033862507655E-3</v>
      </c>
      <c r="V27" s="14">
        <f t="shared" si="6"/>
        <v>1.4242309153058574E-3</v>
      </c>
      <c r="W27" s="14">
        <f t="shared" si="7"/>
        <v>1.6857800888001595E-3</v>
      </c>
      <c r="X27" s="14">
        <f t="shared" si="8"/>
        <v>5.1595985538797073E-3</v>
      </c>
      <c r="Y27" s="14">
        <f t="shared" si="9"/>
        <v>8.9109466436960716E-3</v>
      </c>
      <c r="Z27" s="14">
        <f t="shared" si="10"/>
        <v>1.0136060613132436E-2</v>
      </c>
      <c r="AA27" s="14">
        <f t="shared" si="11"/>
        <v>9.1989226872253305E-3</v>
      </c>
    </row>
    <row r="28" spans="1:27" x14ac:dyDescent="0.3">
      <c r="A28" s="3" t="s">
        <v>20</v>
      </c>
      <c r="B28" s="3" t="s">
        <v>17</v>
      </c>
      <c r="C28" s="3" t="s">
        <v>80</v>
      </c>
      <c r="F28" s="8">
        <v>29</v>
      </c>
      <c r="G28" s="32" cm="1">
        <f t="array" ref="G28">_xll.MarketQuote(G$5,$F28)/VLOOKUP($E28,_tabConversion,COLUMN()-_offsetTabConversion,FALSE)</f>
        <v>166.3</v>
      </c>
      <c r="H28" s="32" cm="1">
        <f t="array" ref="H28">_xll.MarketQuote(H$5,$F28)/VLOOKUP($E28,_tabConversion,COLUMN()-_offsetTabConversion,FALSE)</f>
        <v>166.13</v>
      </c>
      <c r="I28" s="32" cm="1">
        <f t="array" ref="I28">_xll.MarketQuote(I$5,$F28)/VLOOKUP($E28,_tabConversion,COLUMN()-_offsetTabConversion,FALSE)</f>
        <v>166.3</v>
      </c>
      <c r="J28" s="32" cm="1">
        <f t="array" ref="J28">_xll.MarketQuote(J$5,$F28)/VLOOKUP($E28,_tabConversion,COLUMN()-_offsetTabConversion,FALSE)</f>
        <v>166.25</v>
      </c>
      <c r="K28" s="32" cm="1">
        <f t="array" ref="K28">_xll.MarketQuote(K$5,$F28)/VLOOKUP($E28,_tabConversion,COLUMN()-_offsetTabConversion,FALSE)</f>
        <v>166.18</v>
      </c>
      <c r="L28" s="32" cm="1">
        <f t="array" ref="L28">_xll.MarketQuote(L$5,$F28)/VLOOKUP($E28,_tabConversion,COLUMN()-_offsetTabConversion,FALSE)</f>
        <v>166.16</v>
      </c>
      <c r="M28" s="32" cm="1">
        <f t="array" ref="M28">_xll.MarketQuote(M$5,$F28)/VLOOKUP($E28,_tabConversion,COLUMN()-_offsetTabConversion,FALSE)</f>
        <v>166.13</v>
      </c>
      <c r="N28" s="32" cm="1">
        <f t="array" ref="N28">_xll.MarketQuote(N$5,$F28)/VLOOKUP($E28,_tabConversion,COLUMN()-_offsetTabConversion,FALSE)</f>
        <v>164.91</v>
      </c>
      <c r="O28" s="32" cm="1">
        <f t="array" ref="O28">_xll.MarketQuote(O$5,$F28)/VLOOKUP($E28,_tabConversion,COLUMN()-_offsetTabConversion,FALSE)</f>
        <v>162.19999999999999</v>
      </c>
      <c r="P28" s="32" t="e" cm="1">
        <f t="array" ref="P28">_xll.MarketQuote(P$5,$F28)/VLOOKUP($E28,_tabConversion,COLUMN()-_offsetTabConversion,FALSE)</f>
        <v>#VALUE!</v>
      </c>
      <c r="Q28" s="32" t="e" cm="1">
        <f t="array" ref="Q28">_xll.MarketQuote(Q$5,$F28)/VLOOKUP($E28,_tabConversion,COLUMN()-_offsetTabConversion,FALSE)</f>
        <v>#VALUE!</v>
      </c>
      <c r="R28" s="14">
        <f t="shared" si="3"/>
        <v>1.0232950099320348E-3</v>
      </c>
      <c r="S28" s="14">
        <f t="shared" si="3"/>
        <v>0</v>
      </c>
      <c r="T28" s="14">
        <f t="shared" si="4"/>
        <v>3.0075187969935691E-4</v>
      </c>
      <c r="U28" s="14">
        <f t="shared" si="5"/>
        <v>7.2210855698640053E-4</v>
      </c>
      <c r="V28" s="14">
        <f t="shared" si="6"/>
        <v>8.4256138661542579E-4</v>
      </c>
      <c r="W28" s="14">
        <f t="shared" si="7"/>
        <v>1.0232950099320348E-3</v>
      </c>
      <c r="X28" s="14">
        <f t="shared" si="8"/>
        <v>4.2055765496020747E-3</v>
      </c>
      <c r="Y28" s="14">
        <f t="shared" si="9"/>
        <v>8.3557979304944574E-3</v>
      </c>
      <c r="Z28" s="14" t="e">
        <f t="shared" si="10"/>
        <v>#VALUE!</v>
      </c>
      <c r="AA28" s="14" t="e">
        <f t="shared" si="11"/>
        <v>#VALUE!</v>
      </c>
    </row>
    <row r="29" spans="1:27" x14ac:dyDescent="0.3">
      <c r="A29" s="3" t="s">
        <v>21</v>
      </c>
      <c r="B29" s="3" t="s">
        <v>17</v>
      </c>
      <c r="C29" s="3" t="s">
        <v>80</v>
      </c>
      <c r="F29" s="8">
        <v>28</v>
      </c>
      <c r="G29" s="32" cm="1">
        <f t="array" ref="G29">_xll.MarketQuote(G$5,$F29)/VLOOKUP($E29,_tabConversion,COLUMN()-_offsetTabConversion,FALSE)</f>
        <v>396.44</v>
      </c>
      <c r="H29" s="32" cm="1">
        <f t="array" ref="H29">_xll.MarketQuote(H$5,$F29)/VLOOKUP($E29,_tabConversion,COLUMN()-_offsetTabConversion,FALSE)</f>
        <v>396.07</v>
      </c>
      <c r="I29" s="32" cm="1">
        <f t="array" ref="I29">_xll.MarketQuote(I$5,$F29)/VLOOKUP($E29,_tabConversion,COLUMN()-_offsetTabConversion,FALSE)</f>
        <v>396.44</v>
      </c>
      <c r="J29" s="32" cm="1">
        <f t="array" ref="J29">_xll.MarketQuote(J$5,$F29)/VLOOKUP($E29,_tabConversion,COLUMN()-_offsetTabConversion,FALSE)</f>
        <v>396.34</v>
      </c>
      <c r="K29" s="32" cm="1">
        <f t="array" ref="K29">_xll.MarketQuote(K$5,$F29)/VLOOKUP($E29,_tabConversion,COLUMN()-_offsetTabConversion,FALSE)</f>
        <v>396.21</v>
      </c>
      <c r="L29" s="32" cm="1">
        <f t="array" ref="L29">_xll.MarketQuote(L$5,$F29)/VLOOKUP($E29,_tabConversion,COLUMN()-_offsetTabConversion,FALSE)</f>
        <v>396.14</v>
      </c>
      <c r="M29" s="32" cm="1">
        <f t="array" ref="M29">_xll.MarketQuote(M$5,$F29)/VLOOKUP($E29,_tabConversion,COLUMN()-_offsetTabConversion,FALSE)</f>
        <v>396.07</v>
      </c>
      <c r="N29" s="32" cm="1">
        <f t="array" ref="N29">_xll.MarketQuote(N$5,$F29)/VLOOKUP($E29,_tabConversion,COLUMN()-_offsetTabConversion,FALSE)</f>
        <v>393.65</v>
      </c>
      <c r="O29" s="32" cm="1">
        <f t="array" ref="O29">_xll.MarketQuote(O$5,$F29)/VLOOKUP($E29,_tabConversion,COLUMN()-_offsetTabConversion,FALSE)</f>
        <v>387.1</v>
      </c>
      <c r="P29" s="32" t="e" cm="1">
        <f t="array" ref="P29">_xll.MarketQuote(P$5,$F29)/VLOOKUP($E29,_tabConversion,COLUMN()-_offsetTabConversion,FALSE)</f>
        <v>#VALUE!</v>
      </c>
      <c r="Q29" s="32" t="e" cm="1">
        <f t="array" ref="Q29">_xll.MarketQuote(Q$5,$F29)/VLOOKUP($E29,_tabConversion,COLUMN()-_offsetTabConversion,FALSE)</f>
        <v>#VALUE!</v>
      </c>
      <c r="R29" s="14">
        <f t="shared" si="3"/>
        <v>9.341783018153027E-4</v>
      </c>
      <c r="S29" s="14">
        <f t="shared" si="3"/>
        <v>0</v>
      </c>
      <c r="T29" s="14">
        <f t="shared" si="4"/>
        <v>2.5230862390879238E-4</v>
      </c>
      <c r="U29" s="14">
        <f t="shared" si="5"/>
        <v>5.8050023977185283E-4</v>
      </c>
      <c r="V29" s="14">
        <f t="shared" si="6"/>
        <v>7.5730802241635864E-4</v>
      </c>
      <c r="W29" s="14">
        <f t="shared" si="7"/>
        <v>9.341783018153027E-4</v>
      </c>
      <c r="X29" s="14">
        <f t="shared" si="8"/>
        <v>3.537500190871512E-3</v>
      </c>
      <c r="Y29" s="14">
        <f t="shared" si="9"/>
        <v>7.9788789277606131E-3</v>
      </c>
      <c r="Z29" s="14" t="e">
        <f t="shared" si="10"/>
        <v>#VALUE!</v>
      </c>
      <c r="AA29" s="14" t="e">
        <f t="shared" si="11"/>
        <v>#VALUE!</v>
      </c>
    </row>
    <row r="30" spans="1:27" x14ac:dyDescent="0.3">
      <c r="R30" s="14"/>
    </row>
    <row r="31" spans="1:27" x14ac:dyDescent="0.3">
      <c r="A31" s="1" t="s">
        <v>81</v>
      </c>
      <c r="F31" s="15">
        <f>COLUMN()-1</f>
        <v>5</v>
      </c>
    </row>
    <row r="32" spans="1:27" x14ac:dyDescent="0.3">
      <c r="A32" s="3" t="s">
        <v>30</v>
      </c>
      <c r="F32" s="8">
        <v>1</v>
      </c>
      <c r="G32" s="3" cm="1">
        <f t="array" ref="G32">_xll.MarketQuote(G$5,$F32)</f>
        <v>0.78879999999999995</v>
      </c>
      <c r="H32" s="3" cm="1">
        <f t="array" ref="H32">_xll.MarketQuote(H$5,$F32)</f>
        <v>0.78539999999999999</v>
      </c>
      <c r="I32" s="3" cm="1">
        <f t="array" ref="I32">_xll.MarketQuote(I$5,$F32)</f>
        <v>0.78169999999999995</v>
      </c>
      <c r="J32" s="33" cm="1">
        <f t="array" ref="J32">_xll.MarketQuote(J$5,$F32)</f>
        <v>0.78490000000000004</v>
      </c>
      <c r="K32" s="33" cm="1">
        <f t="array" ref="K32">_xll.MarketQuote(K$5,$F32)</f>
        <v>0.80679999999999996</v>
      </c>
      <c r="L32" s="33" cm="1">
        <f t="array" ref="L32">_xll.MarketQuote(L$5,$F32)</f>
        <v>0.79520000000000002</v>
      </c>
      <c r="M32" s="33" cm="1">
        <f t="array" ref="M32">_xll.MarketQuote(M$5,$F32)</f>
        <v>0.78539999999999999</v>
      </c>
      <c r="N32" s="33" cm="1">
        <f t="array" ref="N32">_xll.MarketQuote(N$5,$F32)</f>
        <v>0.76990000000000003</v>
      </c>
      <c r="O32" s="33" cm="1">
        <f t="array" ref="O32">_xll.MarketQuote(O$5,$F32)</f>
        <v>0.73299999999999998</v>
      </c>
      <c r="P32" s="33" cm="1">
        <f t="array" ref="P32">_xll.MarketQuote(P$5,$F32)</f>
        <v>0.79710000000000003</v>
      </c>
      <c r="Q32" s="33" cm="1">
        <f t="array" ref="Q32">_xll.MarketQuote(Q$5,$F32)</f>
        <v>0.74480000000000002</v>
      </c>
    </row>
    <row r="33" spans="1:17" x14ac:dyDescent="0.3">
      <c r="A33" s="3" t="s">
        <v>31</v>
      </c>
      <c r="F33" s="8">
        <v>3</v>
      </c>
      <c r="G33" s="3" cm="1">
        <f t="array" ref="G33">_xll.MarketQuote(G$5,$F33)</f>
        <v>0.79166259102522274</v>
      </c>
      <c r="H33" s="3" cm="1">
        <f t="array" ref="H33">_xll.MarketQuote(H$5,$F33)</f>
        <v>0.78491788684028452</v>
      </c>
      <c r="I33" s="3" cm="1">
        <f t="array" ref="I33">_xll.MarketQuote(I$5,$F33)</f>
        <v>0.77953540982826608</v>
      </c>
      <c r="J33" s="33" cm="1">
        <f t="array" ref="J33">_xll.MarketQuote(J$5,$F33)</f>
        <v>0.78938503979623653</v>
      </c>
      <c r="K33" s="33" cm="1">
        <f t="array" ref="K33">_xll.MarketQuote(K$5,$F33)</f>
        <v>0.80754738092786404</v>
      </c>
      <c r="L33" s="33" cm="1">
        <f t="array" ref="L33">_xll.MarketQuote(L$5,$F33)</f>
        <v>0.79562851298968251</v>
      </c>
      <c r="M33" s="33" cm="1">
        <f t="array" ref="M33">_xll.MarketQuote(M$5,$F33)</f>
        <v>0.78491788684028452</v>
      </c>
      <c r="N33" s="33" cm="1">
        <f t="array" ref="N33">_xll.MarketQuote(N$5,$F33)</f>
        <v>0.77114626336987679</v>
      </c>
      <c r="O33" s="33" cm="1">
        <f t="array" ref="O33">_xll.MarketQuote(O$5,$F33)</f>
        <v>0.7321600630140791</v>
      </c>
      <c r="P33" s="33" cm="1">
        <f t="array" ref="P33">_xll.MarketQuote(P$5,$F33)</f>
        <v>0.79810314816778005</v>
      </c>
      <c r="Q33" s="33" cm="1">
        <f t="array" ref="Q33">_xll.MarketQuote(Q$5,$F33)</f>
        <v>0.74567216358505284</v>
      </c>
    </row>
    <row r="34" spans="1:17" x14ac:dyDescent="0.3">
      <c r="A34" s="3" t="s">
        <v>47</v>
      </c>
      <c r="F34" s="8">
        <v>0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</row>
    <row r="36" spans="1:17" x14ac:dyDescent="0.3">
      <c r="A36" s="1" t="s">
        <v>62</v>
      </c>
      <c r="B36" s="3" t="str">
        <f>IF(_language="","English",_language)</f>
        <v>English</v>
      </c>
      <c r="C36" s="16">
        <f>ROW()-1</f>
        <v>35</v>
      </c>
      <c r="D36" s="7" t="s">
        <v>64</v>
      </c>
      <c r="E36" s="7" t="s">
        <v>63</v>
      </c>
    </row>
    <row r="37" spans="1:17" x14ac:dyDescent="0.3">
      <c r="A37" s="3" t="s">
        <v>65</v>
      </c>
      <c r="B37" s="17" t="str">
        <f>HLOOKUP(_zLanguage,_tabLanguage,ROW()-_offsetTabLanguage,FALSE)</f>
        <v>mmmm d, yyyy</v>
      </c>
      <c r="D37" s="17" t="s">
        <v>66</v>
      </c>
      <c r="E37" s="17" t="s">
        <v>67</v>
      </c>
    </row>
    <row r="38" spans="1:17" x14ac:dyDescent="0.3">
      <c r="E38" s="17"/>
    </row>
  </sheetData>
  <sheetProtection algorithmName="SHA-512" hashValue="k7qoFXzV0T+nqeaFeDa2U1YFddMm7fO1i0HJkAjnYwGTaelXXhJ0UvDzDi+L0nwGAEowzalLHfP6Lg02sbGzHw==" saltValue="T2zu+3o1HMiH5wfbX/cGOw==" spinCount="100000" sheet="1" objects="1" scenarios="1" selectLockedCells="1" selectUnlockedCells="1"/>
  <pageMargins left="0.70866141732283472" right="0.70866141732283472" top="0.74803149606299213" bottom="0.74803149606299213" header="0.31496062992125984" footer="0.31496062992125984"/>
  <pageSetup paperSize="5" scale="55" orientation="landscape" r:id="rId1"/>
  <headerFooter>
    <oddFooter>&amp;L&amp;"+,Regular"&amp;10&amp;Z&amp;F (&amp;A)&amp;14
&amp;D (&amp;T)&amp;R&amp;"+,Bold"&amp;14Made possible by:
Actuarial Excel Addin&amp;"+,Regular"
www.actuarialexceladddin.com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User guide</vt:lpstr>
      <vt:lpstr>User interface</vt:lpstr>
      <vt:lpstr>Back stage</vt:lpstr>
      <vt:lpstr>_colPerformance</vt:lpstr>
      <vt:lpstr>_dtCalc</vt:lpstr>
      <vt:lpstr>_formatLongDate</vt:lpstr>
      <vt:lpstr>_language</vt:lpstr>
      <vt:lpstr>_listInvestments</vt:lpstr>
      <vt:lpstr>_listLanguage</vt:lpstr>
      <vt:lpstr>_month</vt:lpstr>
      <vt:lpstr>_offsetTabConversion</vt:lpstr>
      <vt:lpstr>_offsetTabLanguage</vt:lpstr>
      <vt:lpstr>_tabConversion</vt:lpstr>
      <vt:lpstr>_tabInvestments</vt:lpstr>
      <vt:lpstr>_tabLanguage</vt:lpstr>
      <vt:lpstr>_year</vt:lpstr>
      <vt:lpstr>_zLanguage</vt:lpstr>
      <vt:lpstr>'User interface'!Print_Area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Aubin</dc:creator>
  <cp:lastModifiedBy>Guy Aubin</cp:lastModifiedBy>
  <cp:lastPrinted>2022-02-18T20:08:35Z</cp:lastPrinted>
  <dcterms:created xsi:type="dcterms:W3CDTF">2022-02-18T00:19:46Z</dcterms:created>
  <dcterms:modified xsi:type="dcterms:W3CDTF">2022-02-18T20:23:19Z</dcterms:modified>
</cp:coreProperties>
</file>