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האחסון שלי\הנדסת מערכות מידע\שנה ד׳ - 2024-2025\סמסטר ב׳\פרויקט גמר\ניסויים\ניסוי 2 - השוואה בין פלוטו לפלוט ג'יני (בחירת האלגוריתם הטוב ביותר)\"/>
    </mc:Choice>
  </mc:AlternateContent>
  <xr:revisionPtr revIDLastSave="0" documentId="13_ncr:1_{17082E76-415E-4470-8258-9F869E56DDAD}" xr6:coauthVersionLast="47" xr6:coauthVersionMax="47" xr10:uidLastSave="{00000000-0000-0000-0000-000000000000}"/>
  <bookViews>
    <workbookView xWindow="-110" yWindow="-110" windowWidth="20700" windowHeight="11140" activeTab="1" xr2:uid="{00000000-000D-0000-FFFF-FFFF00000000}"/>
  </bookViews>
  <sheets>
    <sheet name="Plot Genie" sheetId="2" r:id="rId1"/>
    <sheet name="Plotto" sheetId="3" r:id="rId2"/>
  </sheets>
  <definedNames>
    <definedName name="_xlchart.v1.0" hidden="1">'Plot Genie'!$F$2:$F$51</definedName>
    <definedName name="_xlchart.v1.1" hidden="1">'Plot Genie'!$G$2:$G$51</definedName>
    <definedName name="_xlchart.v1.2" hidden="1">'Plot Genie'!$C$2:$C$51</definedName>
    <definedName name="_xlchart.v1.3" hidden="1">'Plot Genie'!$E$2:$E$51</definedName>
    <definedName name="_xlchart.v1.4" hidden="1">'Plot Genie'!$D$2:$D$51</definedName>
    <definedName name="_xlchart.v1.5" hidden="1">Plotto!$G$2:$G$51</definedName>
    <definedName name="_xlchart.v1.6" hidden="1">Plotto!$D$2:$D$51</definedName>
    <definedName name="_xlchart.v1.7" hidden="1">Plotto!$C$2:$C$51</definedName>
    <definedName name="_xlchart.v1.8" hidden="1">Plotto!$E$2:$E$51</definedName>
    <definedName name="_xlchart.v1.9" hidden="1">Plotto!$F$2:$F$51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3" l="1"/>
  <c r="D56" i="3"/>
  <c r="E56" i="3"/>
  <c r="F56" i="3"/>
  <c r="C55" i="3"/>
  <c r="D55" i="3"/>
  <c r="E55" i="3"/>
  <c r="F55" i="3"/>
  <c r="C54" i="3"/>
  <c r="D54" i="3"/>
  <c r="E54" i="3"/>
  <c r="F54" i="3"/>
  <c r="C53" i="3"/>
  <c r="D53" i="3"/>
  <c r="E53" i="3"/>
  <c r="F53" i="3"/>
  <c r="G56" i="3"/>
  <c r="G55" i="3"/>
  <c r="G54" i="3"/>
  <c r="G53" i="3"/>
  <c r="C56" i="2"/>
  <c r="D56" i="2"/>
  <c r="E56" i="2"/>
  <c r="F56" i="2"/>
  <c r="G56" i="2"/>
  <c r="C55" i="2"/>
  <c r="D55" i="2"/>
  <c r="E55" i="2"/>
  <c r="F55" i="2"/>
  <c r="G55" i="2"/>
  <c r="C54" i="2"/>
  <c r="D54" i="2"/>
  <c r="E54" i="2"/>
  <c r="F54" i="2"/>
  <c r="G54" i="2"/>
  <c r="C53" i="2"/>
  <c r="D53" i="2"/>
  <c r="E53" i="2"/>
  <c r="F53" i="2"/>
  <c r="G53" i="2"/>
</calcChain>
</file>

<file path=xl/sharedStrings.xml><?xml version="1.0" encoding="utf-8"?>
<sst xmlns="http://schemas.openxmlformats.org/spreadsheetml/2006/main" count="222" uniqueCount="113">
  <si>
    <t>שם הסיפור</t>
  </si>
  <si>
    <t>קונפליקט (30%)</t>
  </si>
  <si>
    <t>מלאכת הכתיבה (25%)</t>
  </si>
  <si>
    <t>היגיון (15%)</t>
  </si>
  <si>
    <t>ציון כולל (100%)</t>
  </si>
  <si>
    <t>Adrift in Betrayal</t>
  </si>
  <si>
    <t>Between Two Worlds</t>
  </si>
  <si>
    <t>Breaking Free</t>
  </si>
  <si>
    <t>Shadows of Loyalty</t>
  </si>
  <si>
    <t>Shadows of Resemblance</t>
  </si>
  <si>
    <t>The Billiard General's Gambit</t>
  </si>
  <si>
    <t>The Birthmark's Shadow</t>
  </si>
  <si>
    <t>The Borrowed Muse</t>
  </si>
  <si>
    <t>The Collector's Folly</t>
  </si>
  <si>
    <t>The Courage Talisman</t>
  </si>
  <si>
    <t>The Crimson Brotherhood</t>
  </si>
  <si>
    <t>The Detective's Gambit</t>
  </si>
  <si>
    <t>The Diamond's Redemption</t>
  </si>
  <si>
    <t>The Double Life</t>
  </si>
  <si>
    <t>The Gem's Gambit</t>
  </si>
  <si>
    <t>The Ghost of Vengeance</t>
  </si>
  <si>
    <t>The Honest Impersonator</t>
  </si>
  <si>
    <t>The Honorable Resistance</t>
  </si>
  <si>
    <t>The House of Cards</t>
  </si>
  <si>
    <t>The Illusion of Enterprise</t>
  </si>
  <si>
    <t>The Keeper of Secrets</t>
  </si>
  <si>
    <t>The Masquerade of Secrets</t>
  </si>
  <si>
    <t>The Method Actor's Delusion</t>
  </si>
  <si>
    <t>The Method Actor's Dilemma</t>
  </si>
  <si>
    <t>The Miniature's Secret</t>
  </si>
  <si>
    <t>The Monument of Truth</t>
  </si>
  <si>
    <t>The Mysterious Artifact</t>
  </si>
  <si>
    <t>The Oath Between Us</t>
  </si>
  <si>
    <t>The Phantom of Ideals</t>
  </si>
  <si>
    <t>The Price of Ambition</t>
  </si>
  <si>
    <t>The Price of Deception</t>
  </si>
  <si>
    <t>The Price of Devotion</t>
  </si>
  <si>
    <t>The Price of Dreams</t>
  </si>
  <si>
    <t>The Price of Love</t>
  </si>
  <si>
    <t>The Price of Loyalty</t>
  </si>
  <si>
    <t>The Shattered Mirror of Self-Deception</t>
  </si>
  <si>
    <t>The Talisman's Truth</t>
  </si>
  <si>
    <t>The Ventriloquist's Transformation</t>
  </si>
  <si>
    <t>The Weight of Conscience</t>
  </si>
  <si>
    <t>The Weight of Honor</t>
  </si>
  <si>
    <t>The Price of Pride</t>
  </si>
  <si>
    <t>The Prodigal's Return</t>
  </si>
  <si>
    <t>The Reflection of Beauty</t>
  </si>
  <si>
    <t>The Reflection of Desire</t>
  </si>
  <si>
    <t>The Reluctant Impersonator</t>
  </si>
  <si>
    <t>The Secret Guardian</t>
  </si>
  <si>
    <t>Crossroads of Duty</t>
  </si>
  <si>
    <t>Echoes of Fidelity</t>
  </si>
  <si>
    <t>Rising from the Ashes</t>
  </si>
  <si>
    <t>The Jade Collector's Dilemma</t>
  </si>
  <si>
    <t>Stars in the Machine</t>
  </si>
  <si>
    <t>Echoes in the Canyon</t>
  </si>
  <si>
    <t>Shadows of the Reservation</t>
  </si>
  <si>
    <t>Chains of Reform</t>
  </si>
  <si>
    <t>The Navigator's Compass</t>
  </si>
  <si>
    <t>Whispers in the Pines</t>
  </si>
  <si>
    <t>Depths of Loyalty</t>
  </si>
  <si>
    <t>Valuation of the Heart</t>
  </si>
  <si>
    <t>The Philanthropist's Sacrifice</t>
  </si>
  <si>
    <t>Sands of Redemption</t>
  </si>
  <si>
    <t>Shadows of the Highlands</t>
  </si>
  <si>
    <t>Foundations of Vengeance</t>
  </si>
  <si>
    <t>Shadows of the Magnolia Plantation</t>
  </si>
  <si>
    <t>Redemption at Pinewood Auto Camp</t>
  </si>
  <si>
    <t>The Uprising at Blackrock Mine</t>
  </si>
  <si>
    <t>Shadows at the Lighthouse</t>
  </si>
  <si>
    <t>Whispers in the Heather</t>
  </si>
  <si>
    <t>Echoes of the Canyon</t>
  </si>
  <si>
    <t>The Facets of Deception</t>
  </si>
  <si>
    <t>Caged Ambitions</t>
  </si>
  <si>
    <t>The Oarsman's Redemption</t>
  </si>
  <si>
    <t>The Midnight Express</t>
  </si>
  <si>
    <t>The Vineyard's Gambit</t>
  </si>
  <si>
    <t>The Arsenal's Perilous Alliance</t>
  </si>
  <si>
    <t>The Dance of Duty and Redemption</t>
  </si>
  <si>
    <t>Echoes of the Aurora</t>
  </si>
  <si>
    <t>Shadows of the Immortal Jungle</t>
  </si>
  <si>
    <t>Beneath the Cypress Shadows</t>
  </si>
  <si>
    <t>Threads of Deception</t>
  </si>
  <si>
    <t>Echoes of Vengeance</t>
  </si>
  <si>
    <t>Ripples of Vengeance</t>
  </si>
  <si>
    <t>Time's Gentle Remedy</t>
  </si>
  <si>
    <t>The House Always Wins</t>
  </si>
  <si>
    <t>The Timekeeper's Deception</t>
  </si>
  <si>
    <t>Ashes of Vengeance</t>
  </si>
  <si>
    <t>Shadows of Redemption</t>
  </si>
  <si>
    <t>Whispers in the Reeds</t>
  </si>
  <si>
    <t>Ripples of Redemption</t>
  </si>
  <si>
    <t>The Minstrel's Redemption</t>
  </si>
  <si>
    <t>The Lancer's Oath</t>
  </si>
  <si>
    <t>Currents of Courage</t>
  </si>
  <si>
    <t>The Masquerade of Loyalty</t>
  </si>
  <si>
    <t>Masks of Vengeance</t>
  </si>
  <si>
    <t>Harbor of Shadows</t>
  </si>
  <si>
    <t>Bitter Tides</t>
  </si>
  <si>
    <t>The Mortician's Dilemma</t>
  </si>
  <si>
    <t>The Peddler's Daughter</t>
  </si>
  <si>
    <t>Ashes of Redemption</t>
  </si>
  <si>
    <t>Flight of Fate</t>
  </si>
  <si>
    <t>אלגוריתם</t>
  </si>
  <si>
    <t>Plot Genie</t>
  </si>
  <si>
    <t>Plotto</t>
  </si>
  <si>
    <t>Average</t>
  </si>
  <si>
    <t>Standard Deviation</t>
  </si>
  <si>
    <t>Variance</t>
  </si>
  <si>
    <t>Median</t>
  </si>
  <si>
    <t>דמויות (30%)</t>
  </si>
  <si>
    <t>Shadows of Innocence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</si>
</sst>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0" borderId="2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3" xfId="0" applyBorder="1"/>
    <xf numFmtId="0" fontId="1" fillId="0" borderId="7" xfId="0" applyFont="1" applyBorder="1" applyAlignment="1">
      <alignment horizontal="center" vertical="top"/>
    </xf>
    <xf numFmtId="0" fontId="1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12" xfId="0" applyFill="1" applyBorder="1"/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3" xfId="0" applyFill="1" applyBorder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ציון כולל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ציון כולל</a:t>
          </a:r>
        </a:p>
      </cx:txPr>
    </cx:title>
    <cx:plotArea>
      <cx:plotAreaRegion>
        <cx:series layoutId="clusteredColumn" uniqueId="{5F59CA88-EA78-4E47-AB28-18AC927C6C13}">
          <cx:dataLabels pos="ctr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דמויות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דמויות</a:t>
          </a:r>
        </a:p>
      </cx:txPr>
    </cx:title>
    <cx:plotArea>
      <cx:plotAreaRegion>
        <cx:series layoutId="clusteredColumn" uniqueId="{D173A12F-6208-45ED-AE21-C4842AB875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היגיון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היגיון</a:t>
          </a:r>
        </a:p>
      </cx:txPr>
    </cx:title>
    <cx:plotArea>
      <cx:plotAreaRegion>
        <cx:series layoutId="clusteredColumn" uniqueId="{5B207243-9AE3-4AA8-9063-54697743FB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מלאכת כתיבה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מלאכת כתיבה</a:t>
          </a:r>
        </a:p>
      </cx:txPr>
    </cx:title>
    <cx:plotArea>
      <cx:plotAreaRegion>
        <cx:series layoutId="clusteredColumn" uniqueId="{11ACA802-C93E-41F1-8A9B-270A23FCC2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קונפליקט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קונפליקט</a:t>
          </a:r>
        </a:p>
      </cx:txPr>
    </cx:title>
    <cx:plotArea>
      <cx:plotAreaRegion>
        <cx:series layoutId="clusteredColumn" uniqueId="{48ECE7CD-0082-4798-9BDF-1C4EC7DE91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דמויות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דמויות</a:t>
          </a:r>
        </a:p>
      </cx:txPr>
    </cx:title>
    <cx:plotArea>
      <cx:plotAreaRegion>
        <cx:series layoutId="clusteredColumn" uniqueId="{C03416FD-DE3D-4D1E-8598-8CDF5FC7F3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ציון כולל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ציון כולל</a:t>
          </a:r>
        </a:p>
      </cx:txPr>
    </cx:title>
    <cx:plotArea>
      <cx:plotAreaRegion>
        <cx:series layoutId="clusteredColumn" uniqueId="{450AA624-D6D4-4128-AE04-A25A539AE43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היגיון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היגיון</a:t>
          </a:r>
        </a:p>
      </cx:txPr>
    </cx:title>
    <cx:plotArea>
      <cx:plotAreaRegion>
        <cx:series layoutId="clusteredColumn" uniqueId="{ED5D53D6-7BE0-4857-A1EB-7495D63B23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מלאכת כתיבה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מלאכת כתיבה</a:t>
          </a:r>
        </a:p>
      </cx:txPr>
    </cx:title>
    <cx:plotArea>
      <cx:plotAreaRegion>
        <cx:series layoutId="clusteredColumn" uniqueId="{7E1BC4F0-7381-4A0D-8887-8C789DC4145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קונפליקט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e-IL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Arial" panose="020B0604020202020204" pitchFamily="34" charset="0"/>
            </a:rPr>
            <a:t>קונפליקט</a:t>
          </a:r>
        </a:p>
      </cx:txPr>
    </cx:title>
    <cx:plotArea>
      <cx:plotAreaRegion>
        <cx:series layoutId="clusteredColumn" uniqueId="{DD25A107-CD6E-483C-8337-64C87AAA65B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5" Type="http://schemas.microsoft.com/office/2014/relationships/chartEx" Target="../charts/chartEx10.xml"/><Relationship Id="rId4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90</xdr:row>
      <xdr:rowOff>455</xdr:rowOff>
    </xdr:from>
    <xdr:to>
      <xdr:col>4</xdr:col>
      <xdr:colOff>1495651</xdr:colOff>
      <xdr:row>105</xdr:row>
      <xdr:rowOff>90262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תרשים 1">
              <a:extLst>
                <a:ext uri="{FF2B5EF4-FFF2-40B4-BE49-F238E27FC236}">
                  <a16:creationId xmlns:a16="http://schemas.microsoft.com/office/drawing/2014/main" id="{B8545A12-AB5A-0287-276E-451BA5967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7487" y="16015155"/>
              <a:ext cx="4573814" cy="2756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3</xdr:col>
      <xdr:colOff>934564</xdr:colOff>
      <xdr:row>73</xdr:row>
      <xdr:rowOff>163020</xdr:rowOff>
    </xdr:from>
    <xdr:to>
      <xdr:col>7</xdr:col>
      <xdr:colOff>35977</xdr:colOff>
      <xdr:row>89</xdr:row>
      <xdr:rowOff>78202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תרשים 2">
              <a:extLst>
                <a:ext uri="{FF2B5EF4-FFF2-40B4-BE49-F238E27FC236}">
                  <a16:creationId xmlns:a16="http://schemas.microsoft.com/office/drawing/2014/main" id="{7EE50C08-CADB-4AAD-9C1B-149A42415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0364" y="13155120"/>
              <a:ext cx="4575113" cy="2759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0</xdr:col>
      <xdr:colOff>26225</xdr:colOff>
      <xdr:row>73</xdr:row>
      <xdr:rowOff>150176</xdr:rowOff>
    </xdr:from>
    <xdr:to>
      <xdr:col>3</xdr:col>
      <xdr:colOff>109002</xdr:colOff>
      <xdr:row>89</xdr:row>
      <xdr:rowOff>61028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תרשים 3">
              <a:extLst>
                <a:ext uri="{FF2B5EF4-FFF2-40B4-BE49-F238E27FC236}">
                  <a16:creationId xmlns:a16="http://schemas.microsoft.com/office/drawing/2014/main" id="{23044CD5-3768-40F4-843A-4751DD4367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25" y="13142276"/>
              <a:ext cx="4578577" cy="2755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3</xdr:col>
      <xdr:colOff>888279</xdr:colOff>
      <xdr:row>56</xdr:row>
      <xdr:rowOff>147205</xdr:rowOff>
    </xdr:from>
    <xdr:to>
      <xdr:col>6</xdr:col>
      <xdr:colOff>1331129</xdr:colOff>
      <xdr:row>72</xdr:row>
      <xdr:rowOff>58057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תרשים 4">
              <a:extLst>
                <a:ext uri="{FF2B5EF4-FFF2-40B4-BE49-F238E27FC236}">
                  <a16:creationId xmlns:a16="http://schemas.microsoft.com/office/drawing/2014/main" id="{BDA6F14E-8E12-4FFE-95B0-B8B2AAC9E8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079" y="10116705"/>
              <a:ext cx="4576700" cy="2755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0</xdr:col>
      <xdr:colOff>26842</xdr:colOff>
      <xdr:row>57</xdr:row>
      <xdr:rowOff>866</xdr:rowOff>
    </xdr:from>
    <xdr:to>
      <xdr:col>3</xdr:col>
      <xdr:colOff>109619</xdr:colOff>
      <xdr:row>72</xdr:row>
      <xdr:rowOff>90673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תרשים 5">
              <a:extLst>
                <a:ext uri="{FF2B5EF4-FFF2-40B4-BE49-F238E27FC236}">
                  <a16:creationId xmlns:a16="http://schemas.microsoft.com/office/drawing/2014/main" id="{8D4D5695-60EA-4C03-A020-EDA0DAA9E2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42" y="10148166"/>
              <a:ext cx="4578577" cy="2756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251381</xdr:colOff>
      <xdr:row>90</xdr:row>
      <xdr:rowOff>68490</xdr:rowOff>
    </xdr:from>
    <xdr:to>
      <xdr:col>4</xdr:col>
      <xdr:colOff>1391082</xdr:colOff>
      <xdr:row>106</xdr:row>
      <xdr:rowOff>12329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תרשים 1">
              <a:extLst>
                <a:ext uri="{FF2B5EF4-FFF2-40B4-BE49-F238E27FC236}">
                  <a16:creationId xmlns:a16="http://schemas.microsoft.com/office/drawing/2014/main" id="{345E5DC2-96C6-4460-883F-CAC478DB4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4231" y="16083190"/>
              <a:ext cx="4575051" cy="2788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3</xdr:col>
      <xdr:colOff>828758</xdr:colOff>
      <xdr:row>74</xdr:row>
      <xdr:rowOff>19113</xdr:rowOff>
    </xdr:from>
    <xdr:to>
      <xdr:col>6</xdr:col>
      <xdr:colOff>1270681</xdr:colOff>
      <xdr:row>89</xdr:row>
      <xdr:rowOff>144175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תרשים 2">
              <a:extLst>
                <a:ext uri="{FF2B5EF4-FFF2-40B4-BE49-F238E27FC236}">
                  <a16:creationId xmlns:a16="http://schemas.microsoft.com/office/drawing/2014/main" id="{F071746A-6402-411F-93E0-DC9E2B035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7108" y="13189013"/>
              <a:ext cx="4575773" cy="279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74</xdr:row>
      <xdr:rowOff>6269</xdr:rowOff>
    </xdr:from>
    <xdr:to>
      <xdr:col>3</xdr:col>
      <xdr:colOff>3196</xdr:colOff>
      <xdr:row>89</xdr:row>
      <xdr:rowOff>127001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תרשים 3">
              <a:extLst>
                <a:ext uri="{FF2B5EF4-FFF2-40B4-BE49-F238E27FC236}">
                  <a16:creationId xmlns:a16="http://schemas.microsoft.com/office/drawing/2014/main" id="{7D988378-92F8-4758-A750-5E3B940E1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76169"/>
              <a:ext cx="4581546" cy="2787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3</xdr:col>
      <xdr:colOff>782473</xdr:colOff>
      <xdr:row>56</xdr:row>
      <xdr:rowOff>145142</xdr:rowOff>
    </xdr:from>
    <xdr:to>
      <xdr:col>6</xdr:col>
      <xdr:colOff>1226560</xdr:colOff>
      <xdr:row>72</xdr:row>
      <xdr:rowOff>88982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תרשים 4">
              <a:extLst>
                <a:ext uri="{FF2B5EF4-FFF2-40B4-BE49-F238E27FC236}">
                  <a16:creationId xmlns:a16="http://schemas.microsoft.com/office/drawing/2014/main" id="{227742D7-F477-43A7-AFC6-B0D286074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0823" y="10114642"/>
              <a:ext cx="4577937" cy="278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0</xdr:col>
      <xdr:colOff>617</xdr:colOff>
      <xdr:row>57</xdr:row>
      <xdr:rowOff>865</xdr:rowOff>
    </xdr:from>
    <xdr:to>
      <xdr:col>3</xdr:col>
      <xdr:colOff>3813</xdr:colOff>
      <xdr:row>72</xdr:row>
      <xdr:rowOff>121598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תרשים 5">
              <a:extLst>
                <a:ext uri="{FF2B5EF4-FFF2-40B4-BE49-F238E27FC236}">
                  <a16:creationId xmlns:a16="http://schemas.microsoft.com/office/drawing/2014/main" id="{059088AA-7BDF-40BD-BC98-99B87EA9C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" y="10148165"/>
              <a:ext cx="4581546" cy="2787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4028C-A89A-40AA-829E-039D14A7D2C5}" name="טבלה1" displayName="טבלה1" ref="A1:G51" totalsRowShown="0" headerRowDxfId="16" tableBorderDxfId="15">
  <autoFilter ref="A1:G51" xr:uid="{7294028C-A89A-40AA-829E-039D14A7D2C5}"/>
  <tableColumns count="7">
    <tableColumn id="1" xr3:uid="{C602C6EE-0E7E-49C4-9CA5-58D334C35729}" name="שם הסיפור"/>
    <tableColumn id="2" xr3:uid="{8A518C71-7123-4AE1-A6F7-C44092CB20A2}" name="אלגוריתם" dataDxfId="14"/>
    <tableColumn id="3" xr3:uid="{E4823022-903D-453F-A8BB-C7C156582448}" name="דמויות (30%)" dataDxfId="13"/>
    <tableColumn id="4" xr3:uid="{1A3CD0AE-FECE-4080-B65F-5A498AF9C081}" name="קונפליקט (30%)" dataDxfId="12"/>
    <tableColumn id="5" xr3:uid="{C8431B0A-317D-4673-99D7-C5DA8862329E}" name="מלאכת הכתיבה (25%)" dataDxfId="11"/>
    <tableColumn id="6" xr3:uid="{2C4B373C-B502-482F-B4FE-E778AEA90B4F}" name="היגיון (15%)" dataDxfId="10"/>
    <tableColumn id="7" xr3:uid="{B11B50A1-6532-430F-B1C5-2EDC5755BB26}" name="ציון כולל (100%)" dataDxfId="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8DD67-0198-4984-85B1-90F0A58F1161}" name="טבלה2" displayName="טבלה2" ref="A1:G51" totalsRowShown="0" headerRowDxfId="8" tableBorderDxfId="7">
  <autoFilter ref="A1:G51" xr:uid="{2E88DD67-0198-4984-85B1-90F0A58F1161}"/>
  <tableColumns count="7">
    <tableColumn id="1" xr3:uid="{11D0F6F2-0A52-4588-82F4-E15A7DA31D97}" name="שם הסיפור" dataDxfId="6"/>
    <tableColumn id="2" xr3:uid="{99AA0AF8-E0E7-4774-A64D-9204AEDCB0F6}" name="אלגוריתם" dataDxfId="5"/>
    <tableColumn id="3" xr3:uid="{16A82D3F-8475-47B9-A012-DAE1E10CCBDB}" name="דמויות (30%)" dataDxfId="4"/>
    <tableColumn id="4" xr3:uid="{00B16E55-454C-43B6-B4F3-C1FC2AF645B5}" name="קונפליקט (30%)" dataDxfId="3"/>
    <tableColumn id="5" xr3:uid="{67B1EB27-62E8-4C32-9C24-27729FCD70CA}" name="מלאכת הכתיבה (25%)" dataDxfId="2"/>
    <tableColumn id="6" xr3:uid="{A1253810-7E73-4EBF-8BE8-0D5AA656EC7E}" name="היגיון (15%)" dataDxfId="1"/>
    <tableColumn id="7" xr3:uid="{173AD826-A2ED-4BB7-95F2-BD2FDCD0546E}" name="ציון כולל (100%)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B4A7-67DC-4D9A-92B0-A9E5EA773FDF}">
  <dimension ref="A1:G56"/>
  <sheetViews>
    <sheetView topLeftCell="A19" zoomScale="85" zoomScaleNormal="85" workbookViewId="0">
      <selection activeCell="D18" sqref="D18"/>
    </sheetView>
  </sheetViews>
  <sheetFormatPr defaultRowHeight="14" x14ac:dyDescent="0.3"/>
  <cols>
    <col min="1" max="1" width="31.5" bestFit="1" customWidth="1"/>
    <col min="2" max="2" width="12.25" bestFit="1" customWidth="1"/>
    <col min="3" max="3" width="15.25" bestFit="1" customWidth="1"/>
    <col min="4" max="4" width="17.58203125" bestFit="1" customWidth="1"/>
    <col min="5" max="5" width="22.33203125" bestFit="1" customWidth="1"/>
    <col min="6" max="6" width="14.33203125" bestFit="1" customWidth="1"/>
    <col min="7" max="7" width="17.58203125" bestFit="1" customWidth="1"/>
  </cols>
  <sheetData>
    <row r="1" spans="1:7" x14ac:dyDescent="0.3">
      <c r="A1" s="5" t="s">
        <v>0</v>
      </c>
      <c r="B1" s="5" t="s">
        <v>104</v>
      </c>
      <c r="C1" s="5" t="s">
        <v>111</v>
      </c>
      <c r="D1" s="5" t="s">
        <v>1</v>
      </c>
      <c r="E1" s="5" t="s">
        <v>2</v>
      </c>
      <c r="F1" s="5" t="s">
        <v>3</v>
      </c>
      <c r="G1" s="6" t="s">
        <v>4</v>
      </c>
    </row>
    <row r="2" spans="1:7" x14ac:dyDescent="0.3">
      <c r="A2" s="2" t="s">
        <v>54</v>
      </c>
      <c r="B2" s="1" t="s">
        <v>105</v>
      </c>
      <c r="C2" s="1">
        <v>1.2</v>
      </c>
      <c r="D2" s="1">
        <v>1.155</v>
      </c>
      <c r="E2" s="1">
        <v>0.95</v>
      </c>
      <c r="F2" s="1">
        <v>0.495</v>
      </c>
      <c r="G2" s="4">
        <v>3.8</v>
      </c>
    </row>
    <row r="3" spans="1:7" x14ac:dyDescent="0.3">
      <c r="A3" s="1" t="s">
        <v>55</v>
      </c>
      <c r="B3" s="1" t="s">
        <v>105</v>
      </c>
      <c r="C3" s="1">
        <v>1.0349999999999999</v>
      </c>
      <c r="D3" s="1">
        <v>1.1100000000000001</v>
      </c>
      <c r="E3" s="1">
        <v>0.91249999999999998</v>
      </c>
      <c r="F3" s="1">
        <v>0.495</v>
      </c>
      <c r="G3" s="4">
        <v>3.5525000000000002</v>
      </c>
    </row>
    <row r="4" spans="1:7" x14ac:dyDescent="0.3">
      <c r="A4" s="1" t="s">
        <v>56</v>
      </c>
      <c r="B4" s="1" t="s">
        <v>105</v>
      </c>
      <c r="C4" s="1">
        <v>1.125</v>
      </c>
      <c r="D4" s="1">
        <v>1.155</v>
      </c>
      <c r="E4" s="1">
        <v>0.91249999999999998</v>
      </c>
      <c r="F4" s="1">
        <v>0.495</v>
      </c>
      <c r="G4" s="4">
        <v>3.6875000000000004</v>
      </c>
    </row>
    <row r="5" spans="1:7" x14ac:dyDescent="0.3">
      <c r="A5" s="1" t="s">
        <v>57</v>
      </c>
      <c r="B5" s="1" t="s">
        <v>105</v>
      </c>
      <c r="C5" s="1">
        <v>1.155</v>
      </c>
      <c r="D5" s="1">
        <v>1.155</v>
      </c>
      <c r="E5" s="1">
        <v>0.83750000000000002</v>
      </c>
      <c r="F5" s="1">
        <v>0.495</v>
      </c>
      <c r="G5" s="4">
        <v>3.6425000000000001</v>
      </c>
    </row>
    <row r="6" spans="1:7" x14ac:dyDescent="0.3">
      <c r="A6" s="1" t="s">
        <v>58</v>
      </c>
      <c r="B6" s="1" t="s">
        <v>105</v>
      </c>
      <c r="C6" s="1">
        <v>1.155</v>
      </c>
      <c r="D6" s="1">
        <v>1.155</v>
      </c>
      <c r="E6" s="1">
        <v>0.91249999999999998</v>
      </c>
      <c r="F6" s="1">
        <v>0.51749999999999996</v>
      </c>
      <c r="G6" s="4">
        <v>3.74</v>
      </c>
    </row>
    <row r="7" spans="1:7" x14ac:dyDescent="0.3">
      <c r="A7" s="1" t="s">
        <v>59</v>
      </c>
      <c r="B7" s="1" t="s">
        <v>105</v>
      </c>
      <c r="C7" s="1">
        <v>1.095</v>
      </c>
      <c r="D7" s="1">
        <v>1.095</v>
      </c>
      <c r="E7" s="1">
        <v>0.875</v>
      </c>
      <c r="F7" s="1">
        <v>0.495</v>
      </c>
      <c r="G7" s="4">
        <v>3.56</v>
      </c>
    </row>
    <row r="8" spans="1:7" x14ac:dyDescent="0.3">
      <c r="A8" s="1" t="s">
        <v>60</v>
      </c>
      <c r="B8" s="1" t="s">
        <v>105</v>
      </c>
      <c r="C8" s="1">
        <v>1.095</v>
      </c>
      <c r="D8" s="1">
        <v>1.155</v>
      </c>
      <c r="E8" s="1">
        <v>0.91249999999999998</v>
      </c>
      <c r="F8" s="1">
        <v>0.495</v>
      </c>
      <c r="G8" s="4">
        <v>3.6575000000000002</v>
      </c>
    </row>
    <row r="9" spans="1:7" x14ac:dyDescent="0.3">
      <c r="A9" s="1" t="s">
        <v>61</v>
      </c>
      <c r="B9" s="1" t="s">
        <v>105</v>
      </c>
      <c r="C9" s="1">
        <v>1.095</v>
      </c>
      <c r="D9" s="1">
        <v>1.1100000000000001</v>
      </c>
      <c r="E9" s="1">
        <v>0.91249999999999998</v>
      </c>
      <c r="F9" s="1">
        <v>0.495</v>
      </c>
      <c r="G9" s="4">
        <v>3.6125000000000003</v>
      </c>
    </row>
    <row r="10" spans="1:7" x14ac:dyDescent="0.3">
      <c r="A10" s="1" t="s">
        <v>62</v>
      </c>
      <c r="B10" s="1" t="s">
        <v>105</v>
      </c>
      <c r="C10" s="1">
        <v>1.125</v>
      </c>
      <c r="D10" s="1">
        <v>1.1399999999999999</v>
      </c>
      <c r="E10" s="1">
        <v>0.875</v>
      </c>
      <c r="F10" s="1">
        <v>0.495</v>
      </c>
      <c r="G10" s="4">
        <v>3.6349999999999998</v>
      </c>
    </row>
    <row r="11" spans="1:7" x14ac:dyDescent="0.3">
      <c r="A11" s="1" t="s">
        <v>63</v>
      </c>
      <c r="B11" s="1" t="s">
        <v>105</v>
      </c>
      <c r="C11" s="1">
        <v>1.095</v>
      </c>
      <c r="D11" s="1">
        <v>0.97499999999999998</v>
      </c>
      <c r="E11" s="1">
        <v>0.8</v>
      </c>
      <c r="F11" s="1">
        <v>0.34499999999999997</v>
      </c>
      <c r="G11" s="4">
        <v>3.2149999999999999</v>
      </c>
    </row>
    <row r="12" spans="1:7" x14ac:dyDescent="0.3">
      <c r="A12" s="1" t="s">
        <v>64</v>
      </c>
      <c r="B12" s="1" t="s">
        <v>105</v>
      </c>
      <c r="C12" s="1">
        <v>1.125</v>
      </c>
      <c r="D12" s="1">
        <v>1.17</v>
      </c>
      <c r="E12" s="1">
        <v>0.83750000000000002</v>
      </c>
      <c r="F12" s="1">
        <v>0.495</v>
      </c>
      <c r="G12" s="4">
        <v>3.6274999999999999</v>
      </c>
    </row>
    <row r="13" spans="1:7" x14ac:dyDescent="0.3">
      <c r="A13" s="1" t="s">
        <v>65</v>
      </c>
      <c r="B13" s="1" t="s">
        <v>105</v>
      </c>
      <c r="C13" s="1">
        <v>1.125</v>
      </c>
      <c r="D13" s="1">
        <v>1.1399999999999999</v>
      </c>
      <c r="E13" s="1">
        <v>0.96250000000000002</v>
      </c>
      <c r="F13" s="1">
        <v>0.495</v>
      </c>
      <c r="G13" s="4">
        <v>3.7224999999999997</v>
      </c>
    </row>
    <row r="14" spans="1:7" x14ac:dyDescent="0.3">
      <c r="A14" s="1" t="s">
        <v>66</v>
      </c>
      <c r="B14" s="1" t="s">
        <v>105</v>
      </c>
      <c r="C14" s="1">
        <v>1.125</v>
      </c>
      <c r="D14" s="1">
        <v>1.17</v>
      </c>
      <c r="E14" s="1">
        <v>0.875</v>
      </c>
      <c r="F14" s="1">
        <v>0.495</v>
      </c>
      <c r="G14" s="4">
        <v>3.665</v>
      </c>
    </row>
    <row r="15" spans="1:7" x14ac:dyDescent="0.3">
      <c r="A15" s="1" t="s">
        <v>67</v>
      </c>
      <c r="B15" s="1" t="s">
        <v>105</v>
      </c>
      <c r="C15" s="1">
        <v>1.095</v>
      </c>
      <c r="D15" s="1">
        <v>1.08</v>
      </c>
      <c r="E15" s="1">
        <v>0.875</v>
      </c>
      <c r="F15" s="1">
        <v>0.47249999999999998</v>
      </c>
      <c r="G15" s="4">
        <v>3.5225</v>
      </c>
    </row>
    <row r="16" spans="1:7" x14ac:dyDescent="0.3">
      <c r="A16" s="1" t="s">
        <v>68</v>
      </c>
      <c r="B16" s="1" t="s">
        <v>105</v>
      </c>
      <c r="C16" s="1">
        <v>1.155</v>
      </c>
      <c r="D16" s="1">
        <v>1.155</v>
      </c>
      <c r="E16" s="1">
        <v>0.83750000000000002</v>
      </c>
      <c r="F16" s="1">
        <v>0.495</v>
      </c>
      <c r="G16" s="4">
        <v>3.6425000000000001</v>
      </c>
    </row>
    <row r="17" spans="1:7" x14ac:dyDescent="0.3">
      <c r="A17" s="1" t="s">
        <v>69</v>
      </c>
      <c r="B17" s="1" t="s">
        <v>105</v>
      </c>
      <c r="C17" s="1">
        <v>1.0649999999999999</v>
      </c>
      <c r="D17" s="1">
        <v>1.125</v>
      </c>
      <c r="E17" s="1">
        <v>0.83750000000000002</v>
      </c>
      <c r="F17" s="1">
        <v>0.495</v>
      </c>
      <c r="G17" s="4">
        <v>3.5225</v>
      </c>
    </row>
    <row r="18" spans="1:7" x14ac:dyDescent="0.3">
      <c r="A18" s="1" t="s">
        <v>70</v>
      </c>
      <c r="B18" s="1" t="s">
        <v>105</v>
      </c>
      <c r="C18" s="1">
        <v>1.095</v>
      </c>
      <c r="D18" s="1">
        <v>1.1399999999999999</v>
      </c>
      <c r="E18" s="1">
        <v>0.91249999999999998</v>
      </c>
      <c r="F18" s="1">
        <v>0.495</v>
      </c>
      <c r="G18" s="4">
        <v>3.6425000000000001</v>
      </c>
    </row>
    <row r="19" spans="1:7" x14ac:dyDescent="0.3">
      <c r="A19" s="1" t="s">
        <v>71</v>
      </c>
      <c r="B19" s="1" t="s">
        <v>105</v>
      </c>
      <c r="C19" s="1">
        <v>1.095</v>
      </c>
      <c r="D19" s="1">
        <v>1.125</v>
      </c>
      <c r="E19" s="1">
        <v>0.875</v>
      </c>
      <c r="F19" s="1">
        <v>0.495</v>
      </c>
      <c r="G19" s="4">
        <v>3.59</v>
      </c>
    </row>
    <row r="20" spans="1:7" x14ac:dyDescent="0.3">
      <c r="A20" s="1" t="s">
        <v>72</v>
      </c>
      <c r="B20" s="1" t="s">
        <v>105</v>
      </c>
      <c r="C20" s="1">
        <v>1.125</v>
      </c>
      <c r="D20" s="1">
        <v>1.125</v>
      </c>
      <c r="E20" s="1">
        <v>0.91249999999999998</v>
      </c>
      <c r="F20" s="1">
        <v>0.495</v>
      </c>
      <c r="G20" s="4">
        <v>3.6575000000000002</v>
      </c>
    </row>
    <row r="21" spans="1:7" x14ac:dyDescent="0.3">
      <c r="A21" s="1" t="s">
        <v>73</v>
      </c>
      <c r="B21" s="1" t="s">
        <v>105</v>
      </c>
      <c r="C21" s="1">
        <v>1.155</v>
      </c>
      <c r="D21" s="1">
        <v>1.155</v>
      </c>
      <c r="E21" s="1">
        <v>0.91249999999999998</v>
      </c>
      <c r="F21" s="1">
        <v>0.495</v>
      </c>
      <c r="G21" s="4">
        <v>3.7175000000000002</v>
      </c>
    </row>
    <row r="22" spans="1:7" x14ac:dyDescent="0.3">
      <c r="A22" s="1" t="s">
        <v>74</v>
      </c>
      <c r="B22" s="1" t="s">
        <v>105</v>
      </c>
      <c r="C22" s="1">
        <v>1.0649999999999999</v>
      </c>
      <c r="D22" s="1">
        <v>1.1399999999999999</v>
      </c>
      <c r="E22" s="1">
        <v>0.91249999999999998</v>
      </c>
      <c r="F22" s="1">
        <v>0.495</v>
      </c>
      <c r="G22" s="4">
        <v>3.6125000000000003</v>
      </c>
    </row>
    <row r="23" spans="1:7" x14ac:dyDescent="0.3">
      <c r="A23" s="1" t="s">
        <v>75</v>
      </c>
      <c r="B23" s="1" t="s">
        <v>105</v>
      </c>
      <c r="C23" s="1">
        <v>1.125</v>
      </c>
      <c r="D23" s="1">
        <v>1.155</v>
      </c>
      <c r="E23" s="1">
        <v>0.91249999999999998</v>
      </c>
      <c r="F23" s="1">
        <v>0.495</v>
      </c>
      <c r="G23" s="4">
        <v>3.6875000000000004</v>
      </c>
    </row>
    <row r="24" spans="1:7" x14ac:dyDescent="0.3">
      <c r="A24" s="1" t="s">
        <v>76</v>
      </c>
      <c r="B24" s="1" t="s">
        <v>105</v>
      </c>
      <c r="C24" s="1">
        <v>1.155</v>
      </c>
      <c r="D24" s="1">
        <v>1.155</v>
      </c>
      <c r="E24" s="1">
        <v>0.96250000000000002</v>
      </c>
      <c r="F24" s="1">
        <v>0.495</v>
      </c>
      <c r="G24" s="4">
        <v>3.7675000000000001</v>
      </c>
    </row>
    <row r="25" spans="1:7" x14ac:dyDescent="0.3">
      <c r="A25" s="1" t="s">
        <v>77</v>
      </c>
      <c r="B25" s="1" t="s">
        <v>105</v>
      </c>
      <c r="C25" s="1">
        <v>1.155</v>
      </c>
      <c r="D25" s="1">
        <v>1.1399999999999999</v>
      </c>
      <c r="E25" s="1">
        <v>0.96250000000000002</v>
      </c>
      <c r="F25" s="1">
        <v>0.51749999999999996</v>
      </c>
      <c r="G25" s="4">
        <v>3.7749999999999999</v>
      </c>
    </row>
    <row r="26" spans="1:7" x14ac:dyDescent="0.3">
      <c r="A26" s="1" t="s">
        <v>78</v>
      </c>
      <c r="B26" s="1" t="s">
        <v>105</v>
      </c>
      <c r="C26" s="1">
        <v>1.095</v>
      </c>
      <c r="D26" s="1">
        <v>1.1100000000000001</v>
      </c>
      <c r="E26" s="1">
        <v>0.875</v>
      </c>
      <c r="F26" s="1">
        <v>0.495</v>
      </c>
      <c r="G26" s="4">
        <v>3.5750000000000002</v>
      </c>
    </row>
    <row r="27" spans="1:7" x14ac:dyDescent="0.3">
      <c r="A27" t="s">
        <v>79</v>
      </c>
      <c r="B27" s="1" t="s">
        <v>105</v>
      </c>
      <c r="C27" s="1">
        <v>1.1850000000000001</v>
      </c>
      <c r="D27" s="1">
        <v>1.2</v>
      </c>
      <c r="E27" s="1">
        <v>0.91249999999999998</v>
      </c>
      <c r="F27" s="1">
        <v>0.51749999999999996</v>
      </c>
      <c r="G27" s="4">
        <v>3.8149999999999999</v>
      </c>
    </row>
    <row r="28" spans="1:7" x14ac:dyDescent="0.3">
      <c r="A28" t="s">
        <v>80</v>
      </c>
      <c r="B28" s="1" t="s">
        <v>105</v>
      </c>
      <c r="C28" s="1">
        <v>1.0349999999999999</v>
      </c>
      <c r="D28" s="1">
        <v>1.17</v>
      </c>
      <c r="E28" s="1">
        <v>0.875</v>
      </c>
      <c r="F28" s="1">
        <v>0.495</v>
      </c>
      <c r="G28" s="4">
        <v>3.5750000000000002</v>
      </c>
    </row>
    <row r="29" spans="1:7" x14ac:dyDescent="0.3">
      <c r="A29" t="s">
        <v>81</v>
      </c>
      <c r="B29" s="1" t="s">
        <v>105</v>
      </c>
      <c r="C29" s="1">
        <v>1.0349999999999999</v>
      </c>
      <c r="D29" s="1">
        <v>1.1100000000000001</v>
      </c>
      <c r="E29" s="1">
        <v>0.83750000000000002</v>
      </c>
      <c r="F29" s="1">
        <v>0.45</v>
      </c>
      <c r="G29" s="4">
        <v>3.4325000000000001</v>
      </c>
    </row>
    <row r="30" spans="1:7" x14ac:dyDescent="0.3">
      <c r="A30" t="s">
        <v>82</v>
      </c>
      <c r="B30" s="1" t="s">
        <v>105</v>
      </c>
      <c r="C30" s="1">
        <v>1.125</v>
      </c>
      <c r="D30" s="1">
        <v>1.125</v>
      </c>
      <c r="E30" s="1">
        <v>0.96250000000000002</v>
      </c>
      <c r="F30" s="1">
        <v>0.47249999999999998</v>
      </c>
      <c r="G30" s="4">
        <v>3.6850000000000001</v>
      </c>
    </row>
    <row r="31" spans="1:7" x14ac:dyDescent="0.3">
      <c r="A31" t="s">
        <v>83</v>
      </c>
      <c r="B31" s="1" t="s">
        <v>105</v>
      </c>
      <c r="C31" s="1">
        <v>1.0049999999999999</v>
      </c>
      <c r="D31" s="1">
        <v>1.125</v>
      </c>
      <c r="E31" s="1">
        <v>0.92500000000000004</v>
      </c>
      <c r="F31" s="1">
        <v>0.495</v>
      </c>
      <c r="G31" s="4">
        <v>3.55</v>
      </c>
    </row>
    <row r="32" spans="1:7" x14ac:dyDescent="0.3">
      <c r="A32" t="s">
        <v>84</v>
      </c>
      <c r="B32" s="1" t="s">
        <v>105</v>
      </c>
      <c r="C32" s="1">
        <v>1.095</v>
      </c>
      <c r="D32" s="1">
        <v>1.17</v>
      </c>
      <c r="E32" s="1">
        <v>0.91249999999999998</v>
      </c>
      <c r="F32" s="1">
        <v>0.495</v>
      </c>
      <c r="G32" s="4">
        <v>3.6724999999999999</v>
      </c>
    </row>
    <row r="33" spans="1:7" x14ac:dyDescent="0.3">
      <c r="A33" t="s">
        <v>85</v>
      </c>
      <c r="B33" s="1" t="s">
        <v>105</v>
      </c>
      <c r="C33" s="1">
        <v>1.155</v>
      </c>
      <c r="D33" s="1">
        <v>1.17</v>
      </c>
      <c r="E33" s="1">
        <v>0.91249999999999998</v>
      </c>
      <c r="F33" s="1">
        <v>0.495</v>
      </c>
      <c r="G33" s="4">
        <v>3.7325000000000004</v>
      </c>
    </row>
    <row r="34" spans="1:7" x14ac:dyDescent="0.3">
      <c r="A34" t="s">
        <v>86</v>
      </c>
      <c r="B34" s="1" t="s">
        <v>105</v>
      </c>
      <c r="C34" s="1">
        <v>1.125</v>
      </c>
      <c r="D34" s="1">
        <v>1.155</v>
      </c>
      <c r="E34" s="1">
        <v>0.91249999999999998</v>
      </c>
      <c r="F34" s="1">
        <v>0.495</v>
      </c>
      <c r="G34" s="4">
        <v>3.6875000000000004</v>
      </c>
    </row>
    <row r="35" spans="1:7" x14ac:dyDescent="0.3">
      <c r="A35" t="s">
        <v>87</v>
      </c>
      <c r="B35" s="1" t="s">
        <v>105</v>
      </c>
      <c r="C35" s="1">
        <v>1.095</v>
      </c>
      <c r="D35" s="1">
        <v>1.1100000000000001</v>
      </c>
      <c r="E35" s="1">
        <v>0.91249999999999998</v>
      </c>
      <c r="F35" s="1">
        <v>0.495</v>
      </c>
      <c r="G35" s="4">
        <v>3.6125000000000003</v>
      </c>
    </row>
    <row r="36" spans="1:7" x14ac:dyDescent="0.3">
      <c r="A36" t="s">
        <v>88</v>
      </c>
      <c r="B36" s="1" t="s">
        <v>105</v>
      </c>
      <c r="C36" s="1">
        <v>1.095</v>
      </c>
      <c r="D36" s="1">
        <v>1.08</v>
      </c>
      <c r="E36" s="1">
        <v>0.83750000000000002</v>
      </c>
      <c r="F36" s="1">
        <v>0.495</v>
      </c>
      <c r="G36" s="4">
        <v>3.5074999999999998</v>
      </c>
    </row>
    <row r="37" spans="1:7" x14ac:dyDescent="0.3">
      <c r="A37" t="s">
        <v>89</v>
      </c>
      <c r="B37" s="1" t="s">
        <v>105</v>
      </c>
      <c r="C37" s="1">
        <v>1.125</v>
      </c>
      <c r="D37" s="1">
        <v>1.1399999999999999</v>
      </c>
      <c r="E37" s="1">
        <v>0.875</v>
      </c>
      <c r="F37" s="1">
        <v>0.495</v>
      </c>
      <c r="G37" s="4">
        <v>3.6349999999999998</v>
      </c>
    </row>
    <row r="38" spans="1:7" x14ac:dyDescent="0.3">
      <c r="A38" t="s">
        <v>90</v>
      </c>
      <c r="B38" s="1" t="s">
        <v>105</v>
      </c>
      <c r="C38" s="1">
        <v>1.095</v>
      </c>
      <c r="D38" s="1">
        <v>1.17</v>
      </c>
      <c r="E38" s="1">
        <v>0.91249999999999998</v>
      </c>
      <c r="F38" s="1">
        <v>0.47249999999999998</v>
      </c>
      <c r="G38" s="4">
        <v>3.65</v>
      </c>
    </row>
    <row r="39" spans="1:7" x14ac:dyDescent="0.3">
      <c r="A39" t="s">
        <v>91</v>
      </c>
      <c r="B39" s="1" t="s">
        <v>105</v>
      </c>
      <c r="C39" s="1">
        <v>1.095</v>
      </c>
      <c r="D39" s="1">
        <v>1.1399999999999999</v>
      </c>
      <c r="E39" s="1">
        <v>0.875</v>
      </c>
      <c r="F39" s="1">
        <v>0.495</v>
      </c>
      <c r="G39" s="4">
        <v>3.605</v>
      </c>
    </row>
    <row r="40" spans="1:7" x14ac:dyDescent="0.3">
      <c r="A40" t="s">
        <v>92</v>
      </c>
      <c r="B40" s="1" t="s">
        <v>105</v>
      </c>
      <c r="C40" s="1">
        <v>1.125</v>
      </c>
      <c r="D40" s="1">
        <v>1.1399999999999999</v>
      </c>
      <c r="E40" s="1">
        <v>0.83750000000000002</v>
      </c>
      <c r="F40" s="1">
        <v>0.495</v>
      </c>
      <c r="G40" s="4">
        <v>3.5974999999999997</v>
      </c>
    </row>
    <row r="41" spans="1:7" x14ac:dyDescent="0.3">
      <c r="A41" t="s">
        <v>93</v>
      </c>
      <c r="B41" s="1" t="s">
        <v>105</v>
      </c>
      <c r="C41" s="1">
        <v>1.1850000000000001</v>
      </c>
      <c r="D41" s="1">
        <v>1.155</v>
      </c>
      <c r="E41" s="1">
        <v>0.91249999999999998</v>
      </c>
      <c r="F41" s="1">
        <v>0.495</v>
      </c>
      <c r="G41" s="4">
        <v>3.7475000000000001</v>
      </c>
    </row>
    <row r="42" spans="1:7" x14ac:dyDescent="0.3">
      <c r="A42" t="s">
        <v>94</v>
      </c>
      <c r="B42" s="1" t="s">
        <v>105</v>
      </c>
      <c r="C42" s="1">
        <v>1.125</v>
      </c>
      <c r="D42" s="1">
        <v>1.17</v>
      </c>
      <c r="E42" s="1">
        <v>0.96250000000000002</v>
      </c>
      <c r="F42" s="1">
        <v>0.51749999999999996</v>
      </c>
      <c r="G42" s="4">
        <v>3.7749999999999999</v>
      </c>
    </row>
    <row r="43" spans="1:7" x14ac:dyDescent="0.3">
      <c r="A43" t="s">
        <v>95</v>
      </c>
      <c r="B43" s="1" t="s">
        <v>105</v>
      </c>
      <c r="C43" s="1">
        <v>1.155</v>
      </c>
      <c r="D43" s="1">
        <v>1.17</v>
      </c>
      <c r="E43" s="1">
        <v>0.91249999999999998</v>
      </c>
      <c r="F43" s="1">
        <v>0.51749999999999996</v>
      </c>
      <c r="G43" s="4">
        <v>3.7550000000000003</v>
      </c>
    </row>
    <row r="44" spans="1:7" x14ac:dyDescent="0.3">
      <c r="A44" t="s">
        <v>96</v>
      </c>
      <c r="B44" s="1" t="s">
        <v>105</v>
      </c>
      <c r="C44" s="1">
        <v>1.125</v>
      </c>
      <c r="D44" s="1">
        <v>1.125</v>
      </c>
      <c r="E44" s="1">
        <v>0.875</v>
      </c>
      <c r="F44" s="1">
        <v>0.495</v>
      </c>
      <c r="G44" s="4">
        <v>3.62</v>
      </c>
    </row>
    <row r="45" spans="1:7" x14ac:dyDescent="0.3">
      <c r="A45" t="s">
        <v>97</v>
      </c>
      <c r="B45" s="1" t="s">
        <v>105</v>
      </c>
      <c r="C45" s="1">
        <v>1.155</v>
      </c>
      <c r="D45" s="1">
        <v>1.155</v>
      </c>
      <c r="E45" s="1">
        <v>0.96250000000000002</v>
      </c>
      <c r="F45" s="1">
        <v>0.495</v>
      </c>
      <c r="G45" s="4">
        <v>3.7675000000000001</v>
      </c>
    </row>
    <row r="46" spans="1:7" x14ac:dyDescent="0.3">
      <c r="A46" t="s">
        <v>98</v>
      </c>
      <c r="B46" s="1" t="s">
        <v>105</v>
      </c>
      <c r="C46" s="1">
        <v>1.0649999999999999</v>
      </c>
      <c r="D46" s="1">
        <v>1.08</v>
      </c>
      <c r="E46" s="1">
        <v>0.875</v>
      </c>
      <c r="F46" s="1">
        <v>0.34499999999999997</v>
      </c>
      <c r="G46" s="4">
        <v>3.3650000000000002</v>
      </c>
    </row>
    <row r="47" spans="1:7" x14ac:dyDescent="0.3">
      <c r="A47" t="s">
        <v>99</v>
      </c>
      <c r="B47" s="1" t="s">
        <v>105</v>
      </c>
      <c r="C47" s="1">
        <v>1.095</v>
      </c>
      <c r="D47" s="1">
        <v>1.125</v>
      </c>
      <c r="E47" s="1">
        <v>0.91249999999999998</v>
      </c>
      <c r="F47" s="1">
        <v>0.495</v>
      </c>
      <c r="G47" s="4">
        <v>3.6274999999999999</v>
      </c>
    </row>
    <row r="48" spans="1:7" x14ac:dyDescent="0.3">
      <c r="A48" t="s">
        <v>101</v>
      </c>
      <c r="B48" s="1" t="s">
        <v>105</v>
      </c>
      <c r="C48" s="1">
        <v>1.155</v>
      </c>
      <c r="D48" s="1">
        <v>1.1399999999999999</v>
      </c>
      <c r="E48" s="1">
        <v>0.875</v>
      </c>
      <c r="F48" s="1">
        <v>0.51749999999999996</v>
      </c>
      <c r="G48" s="4">
        <v>3.6875</v>
      </c>
    </row>
    <row r="49" spans="1:7" x14ac:dyDescent="0.3">
      <c r="A49" t="s">
        <v>102</v>
      </c>
      <c r="B49" s="1" t="s">
        <v>105</v>
      </c>
      <c r="C49" s="1">
        <v>1.095</v>
      </c>
      <c r="D49" s="1">
        <v>1.155</v>
      </c>
      <c r="E49" s="1">
        <v>0.91249999999999998</v>
      </c>
      <c r="F49" s="1">
        <v>0.495</v>
      </c>
      <c r="G49" s="4">
        <v>3.6575000000000002</v>
      </c>
    </row>
    <row r="50" spans="1:7" x14ac:dyDescent="0.3">
      <c r="A50" t="s">
        <v>103</v>
      </c>
      <c r="B50" s="1" t="s">
        <v>105</v>
      </c>
      <c r="C50" s="1">
        <v>1.095</v>
      </c>
      <c r="D50" s="1">
        <v>1.08</v>
      </c>
      <c r="E50" s="1">
        <v>0.83750000000000002</v>
      </c>
      <c r="F50" s="1">
        <v>0.36749999999999999</v>
      </c>
      <c r="G50" s="4">
        <v>3.38</v>
      </c>
    </row>
    <row r="51" spans="1:7" x14ac:dyDescent="0.3">
      <c r="A51" t="s">
        <v>100</v>
      </c>
      <c r="B51" s="1" t="s">
        <v>105</v>
      </c>
      <c r="C51" s="1">
        <v>1.155</v>
      </c>
      <c r="D51" s="1">
        <v>1.1100000000000001</v>
      </c>
      <c r="E51" s="1">
        <v>0.91249999999999998</v>
      </c>
      <c r="F51" s="1">
        <v>0.51749999999999996</v>
      </c>
      <c r="G51" s="4">
        <v>3.6950000000000003</v>
      </c>
    </row>
    <row r="52" spans="1:7" ht="14.5" thickBot="1" x14ac:dyDescent="0.35"/>
    <row r="53" spans="1:7" x14ac:dyDescent="0.3">
      <c r="A53" s="9" t="s">
        <v>107</v>
      </c>
      <c r="B53" s="10"/>
      <c r="C53" s="10">
        <f>AVERAGE(טבלה1[דמויות (30%)])</f>
        <v>1.1145</v>
      </c>
      <c r="D53" s="10">
        <f>AVERAGE(טבלה1[קונפליקט (30%)])</f>
        <v>1.1352000000000002</v>
      </c>
      <c r="E53" s="10">
        <f>AVERAGE(טבלה1[מלאכת הכתיבה (25%)])</f>
        <v>0.8962500000000001</v>
      </c>
      <c r="F53" s="10">
        <f>AVERAGE(טבלה1[היגיון (15%)])</f>
        <v>0.48734999999999984</v>
      </c>
      <c r="G53" s="11">
        <f>AVERAGE(טבלה1[ציון כולל (100%)])</f>
        <v>3.6332999999999998</v>
      </c>
    </row>
    <row r="54" spans="1:7" x14ac:dyDescent="0.3">
      <c r="A54" s="12" t="s">
        <v>108</v>
      </c>
      <c r="B54" s="3"/>
      <c r="C54" s="3">
        <f>_xlfn.STDEV.S(טבלה1[דמויות (30%)])</f>
        <v>4.0686080455816141E-2</v>
      </c>
      <c r="D54" s="3">
        <f>_xlfn.STDEV.S(טבלה1[קונפליקט (30%)])</f>
        <v>3.5913160568805613E-2</v>
      </c>
      <c r="E54" s="3">
        <f>_xlfn.STDEV.S(טבלה1[מלאכת הכתיבה (25%)])</f>
        <v>3.9869845646010885E-2</v>
      </c>
      <c r="F54" s="3">
        <f>_xlfn.STDEV.S(טבלה1[היגיון (15%)])</f>
        <v>3.6538384904488748E-2</v>
      </c>
      <c r="G54" s="13">
        <f>_xlfn.STDEV.S(טבלה1[ציון כולל (100%)])</f>
        <v>0.11492060258264918</v>
      </c>
    </row>
    <row r="55" spans="1:7" x14ac:dyDescent="0.3">
      <c r="A55" s="12" t="s">
        <v>109</v>
      </c>
      <c r="B55" s="3"/>
      <c r="C55" s="3">
        <f>_xlfn.VAR.S(טבלה1[דמויות (30%)])</f>
        <v>1.6553571428571442E-3</v>
      </c>
      <c r="D55" s="3">
        <f>_xlfn.VAR.S(טבלה1[קונפליקט (30%)])</f>
        <v>1.2897551020408142E-3</v>
      </c>
      <c r="E55" s="3">
        <f>_xlfn.VAR.S(טבלה1[מלאכת הכתיבה (25%)])</f>
        <v>1.5896045918367334E-3</v>
      </c>
      <c r="F55" s="3">
        <f>_xlfn.VAR.S(טבלה1[היגיון (15%)])</f>
        <v>1.335053571428571E-3</v>
      </c>
      <c r="G55" s="13">
        <f>_xlfn.VAR.S(טבלה1[ציון כולל (100%)])</f>
        <v>1.3206744897959191E-2</v>
      </c>
    </row>
    <row r="56" spans="1:7" ht="14.5" thickBot="1" x14ac:dyDescent="0.35">
      <c r="A56" s="14" t="s">
        <v>110</v>
      </c>
      <c r="B56" s="15"/>
      <c r="C56" s="15">
        <f>MEDIAN(טבלה1[דמויות (30%)])</f>
        <v>1.125</v>
      </c>
      <c r="D56" s="15">
        <f>MEDIAN(טבלה1[קונפליקט (30%)])</f>
        <v>1.1399999999999999</v>
      </c>
      <c r="E56" s="15">
        <f>MEDIAN(טבלה1[מלאכת הכתיבה (25%)])</f>
        <v>0.91249999999999998</v>
      </c>
      <c r="F56" s="15">
        <f>MEDIAN(טבלה1[היגיון (15%)])</f>
        <v>0.495</v>
      </c>
      <c r="G56" s="16">
        <f>MEDIAN(טבלה1[ציון כולל (100%)])</f>
        <v>3.6425000000000001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FE8D-38F1-4EBE-89D1-9FECE877F717}">
  <dimension ref="A1:G56"/>
  <sheetViews>
    <sheetView tabSelected="1" zoomScaleNormal="100" workbookViewId="0">
      <selection activeCell="A5" sqref="A5"/>
    </sheetView>
  </sheetViews>
  <sheetFormatPr defaultRowHeight="14" x14ac:dyDescent="0.3"/>
  <cols>
    <col min="1" max="1" width="32.58203125" customWidth="1"/>
    <col min="2" max="2" width="12.25" bestFit="1" customWidth="1"/>
    <col min="3" max="3" width="15.25" bestFit="1" customWidth="1"/>
    <col min="4" max="4" width="17.58203125" bestFit="1" customWidth="1"/>
    <col min="5" max="5" width="22.33203125" bestFit="1" customWidth="1"/>
    <col min="6" max="6" width="14.33203125" bestFit="1" customWidth="1"/>
    <col min="7" max="7" width="17.58203125" bestFit="1" customWidth="1"/>
  </cols>
  <sheetData>
    <row r="1" spans="1:7" x14ac:dyDescent="0.3">
      <c r="A1" s="8" t="s">
        <v>0</v>
      </c>
      <c r="B1" s="5" t="s">
        <v>104</v>
      </c>
      <c r="C1" s="5" t="s">
        <v>111</v>
      </c>
      <c r="D1" s="5" t="s">
        <v>1</v>
      </c>
      <c r="E1" s="5" t="s">
        <v>2</v>
      </c>
      <c r="F1" s="5" t="s">
        <v>3</v>
      </c>
      <c r="G1" s="6" t="s">
        <v>4</v>
      </c>
    </row>
    <row r="2" spans="1:7" x14ac:dyDescent="0.3">
      <c r="A2" s="7" t="s">
        <v>5</v>
      </c>
      <c r="B2" s="1" t="s">
        <v>106</v>
      </c>
      <c r="C2" s="1">
        <v>1.155</v>
      </c>
      <c r="D2" s="1">
        <v>1.17</v>
      </c>
      <c r="E2" s="1">
        <v>0.91249999999999998</v>
      </c>
      <c r="F2" s="1">
        <v>0.495</v>
      </c>
      <c r="G2" s="4">
        <v>3.7325000000000004</v>
      </c>
    </row>
    <row r="3" spans="1:7" x14ac:dyDescent="0.3">
      <c r="A3" s="7" t="s">
        <v>6</v>
      </c>
      <c r="B3" s="1" t="s">
        <v>106</v>
      </c>
      <c r="C3" s="1">
        <v>1.155</v>
      </c>
      <c r="D3" s="1">
        <v>1.1850000000000001</v>
      </c>
      <c r="E3" s="1">
        <v>0.91249999999999998</v>
      </c>
      <c r="F3" s="1">
        <v>0.495</v>
      </c>
      <c r="G3" s="4">
        <v>3.7475000000000001</v>
      </c>
    </row>
    <row r="4" spans="1:7" x14ac:dyDescent="0.3">
      <c r="A4" s="7" t="s">
        <v>7</v>
      </c>
      <c r="B4" s="1" t="s">
        <v>106</v>
      </c>
      <c r="C4" s="1">
        <v>1.0649999999999999</v>
      </c>
      <c r="D4" s="1">
        <v>1.155</v>
      </c>
      <c r="E4" s="1">
        <v>0.8</v>
      </c>
      <c r="F4" s="1">
        <v>0.34499999999999997</v>
      </c>
      <c r="G4" s="4">
        <v>3.3649999999999993</v>
      </c>
    </row>
    <row r="5" spans="1:7" x14ac:dyDescent="0.3">
      <c r="A5" s="17" t="s">
        <v>112</v>
      </c>
      <c r="B5" s="1" t="s">
        <v>106</v>
      </c>
      <c r="C5" s="1">
        <v>1.0649999999999999</v>
      </c>
      <c r="D5" s="1">
        <v>1.17</v>
      </c>
      <c r="E5" s="1">
        <v>0.96250000000000002</v>
      </c>
      <c r="F5" s="1">
        <v>0.495</v>
      </c>
      <c r="G5" s="4">
        <v>3.6924999999999999</v>
      </c>
    </row>
    <row r="6" spans="1:7" x14ac:dyDescent="0.3">
      <c r="A6" s="7" t="s">
        <v>8</v>
      </c>
      <c r="B6" s="1" t="s">
        <v>106</v>
      </c>
      <c r="C6" s="1">
        <v>1.0649999999999999</v>
      </c>
      <c r="D6" s="1">
        <v>1.095</v>
      </c>
      <c r="E6" s="1">
        <v>0.875</v>
      </c>
      <c r="F6" s="1">
        <v>0.495</v>
      </c>
      <c r="G6" s="4">
        <v>3.5300000000000002</v>
      </c>
    </row>
    <row r="7" spans="1:7" x14ac:dyDescent="0.3">
      <c r="A7" s="7" t="s">
        <v>9</v>
      </c>
      <c r="B7" s="1" t="s">
        <v>106</v>
      </c>
      <c r="C7" s="1">
        <v>1.095</v>
      </c>
      <c r="D7" s="1">
        <v>1.095</v>
      </c>
      <c r="E7" s="1">
        <v>0.91249999999999998</v>
      </c>
      <c r="F7" s="1">
        <v>0.495</v>
      </c>
      <c r="G7" s="4">
        <v>3.5975000000000001</v>
      </c>
    </row>
    <row r="8" spans="1:7" x14ac:dyDescent="0.3">
      <c r="A8" s="7" t="s">
        <v>10</v>
      </c>
      <c r="B8" s="1" t="s">
        <v>106</v>
      </c>
      <c r="C8" s="1">
        <v>1.155</v>
      </c>
      <c r="D8" s="1">
        <v>1.1850000000000001</v>
      </c>
      <c r="E8" s="1">
        <v>0.91249999999999998</v>
      </c>
      <c r="F8" s="1">
        <v>0.495</v>
      </c>
      <c r="G8" s="4">
        <v>3.7475000000000001</v>
      </c>
    </row>
    <row r="9" spans="1:7" x14ac:dyDescent="0.3">
      <c r="A9" s="7" t="s">
        <v>11</v>
      </c>
      <c r="B9" s="1" t="s">
        <v>106</v>
      </c>
      <c r="C9" s="1">
        <v>1.1399999999999999</v>
      </c>
      <c r="D9" s="1">
        <v>1.155</v>
      </c>
      <c r="E9" s="1">
        <v>0.91249999999999998</v>
      </c>
      <c r="F9" s="1">
        <v>0.495</v>
      </c>
      <c r="G9" s="4">
        <v>3.7025000000000001</v>
      </c>
    </row>
    <row r="10" spans="1:7" x14ac:dyDescent="0.3">
      <c r="A10" s="7" t="s">
        <v>12</v>
      </c>
      <c r="B10" s="1" t="s">
        <v>106</v>
      </c>
      <c r="C10" s="1">
        <v>1.155</v>
      </c>
      <c r="D10" s="1">
        <v>1.17</v>
      </c>
      <c r="E10" s="1">
        <v>0.91249999999999998</v>
      </c>
      <c r="F10" s="1">
        <v>0.495</v>
      </c>
      <c r="G10" s="4">
        <v>3.7325000000000004</v>
      </c>
    </row>
    <row r="11" spans="1:7" x14ac:dyDescent="0.3">
      <c r="A11" s="7" t="s">
        <v>13</v>
      </c>
      <c r="B11" s="1" t="s">
        <v>106</v>
      </c>
      <c r="C11" s="1">
        <v>1.155</v>
      </c>
      <c r="D11" s="1">
        <v>1.155</v>
      </c>
      <c r="E11" s="1">
        <v>0.96250000000000002</v>
      </c>
      <c r="F11" s="1">
        <v>0.495</v>
      </c>
      <c r="G11" s="4">
        <v>3.7675000000000001</v>
      </c>
    </row>
    <row r="12" spans="1:7" x14ac:dyDescent="0.3">
      <c r="A12" s="7" t="s">
        <v>14</v>
      </c>
      <c r="B12" s="1" t="s">
        <v>106</v>
      </c>
      <c r="C12" s="1">
        <v>1.125</v>
      </c>
      <c r="D12" s="1">
        <v>1.155</v>
      </c>
      <c r="E12" s="1">
        <v>0.91249999999999998</v>
      </c>
      <c r="F12" s="1">
        <v>0.51749999999999996</v>
      </c>
      <c r="G12" s="4">
        <v>3.7100000000000004</v>
      </c>
    </row>
    <row r="13" spans="1:7" x14ac:dyDescent="0.3">
      <c r="A13" s="7" t="s">
        <v>15</v>
      </c>
      <c r="B13" s="1" t="s">
        <v>106</v>
      </c>
      <c r="C13" s="1">
        <v>1.0049999999999999</v>
      </c>
      <c r="D13" s="1">
        <v>1.095</v>
      </c>
      <c r="E13" s="1">
        <v>0.83750000000000002</v>
      </c>
      <c r="F13" s="1">
        <v>0.495</v>
      </c>
      <c r="G13" s="4">
        <v>3.4324999999999997</v>
      </c>
    </row>
    <row r="14" spans="1:7" x14ac:dyDescent="0.3">
      <c r="A14" s="7" t="s">
        <v>16</v>
      </c>
      <c r="B14" s="1" t="s">
        <v>106</v>
      </c>
      <c r="C14" s="1">
        <v>1.095</v>
      </c>
      <c r="D14" s="1">
        <v>1.08</v>
      </c>
      <c r="E14" s="1">
        <v>0.875</v>
      </c>
      <c r="F14" s="1">
        <v>0.495</v>
      </c>
      <c r="G14" s="4">
        <v>3.5449999999999999</v>
      </c>
    </row>
    <row r="15" spans="1:7" x14ac:dyDescent="0.3">
      <c r="A15" s="7" t="s">
        <v>17</v>
      </c>
      <c r="B15" s="1" t="s">
        <v>106</v>
      </c>
      <c r="C15" s="1">
        <v>1.0649999999999999</v>
      </c>
      <c r="D15" s="1">
        <v>1.155</v>
      </c>
      <c r="E15" s="1">
        <v>0.91249999999999998</v>
      </c>
      <c r="F15" s="1">
        <v>0.51749999999999996</v>
      </c>
      <c r="G15" s="4">
        <v>3.65</v>
      </c>
    </row>
    <row r="16" spans="1:7" x14ac:dyDescent="0.3">
      <c r="A16" s="7" t="s">
        <v>18</v>
      </c>
      <c r="B16" s="1" t="s">
        <v>106</v>
      </c>
      <c r="C16" s="1">
        <v>1.125</v>
      </c>
      <c r="D16" s="1">
        <v>1.155</v>
      </c>
      <c r="E16" s="1">
        <v>0.91249999999999998</v>
      </c>
      <c r="F16" s="1">
        <v>0.495</v>
      </c>
      <c r="G16" s="4">
        <v>3.6875000000000004</v>
      </c>
    </row>
    <row r="17" spans="1:7" x14ac:dyDescent="0.3">
      <c r="A17" s="7" t="s">
        <v>19</v>
      </c>
      <c r="B17" s="1" t="s">
        <v>106</v>
      </c>
      <c r="C17" s="1">
        <v>1.125</v>
      </c>
      <c r="D17" s="1">
        <v>1.125</v>
      </c>
      <c r="E17" s="1">
        <v>0.91249999999999998</v>
      </c>
      <c r="F17" s="1">
        <v>0.51749999999999996</v>
      </c>
      <c r="G17" s="4">
        <v>3.68</v>
      </c>
    </row>
    <row r="18" spans="1:7" x14ac:dyDescent="0.3">
      <c r="A18" s="7" t="s">
        <v>20</v>
      </c>
      <c r="B18" s="1" t="s">
        <v>106</v>
      </c>
      <c r="C18" s="1">
        <v>0.99</v>
      </c>
      <c r="D18" s="1">
        <v>1.095</v>
      </c>
      <c r="E18" s="1">
        <v>0.8</v>
      </c>
      <c r="F18" s="1">
        <v>0.495</v>
      </c>
      <c r="G18" s="4">
        <v>3.38</v>
      </c>
    </row>
    <row r="19" spans="1:7" x14ac:dyDescent="0.3">
      <c r="A19" s="7" t="s">
        <v>21</v>
      </c>
      <c r="B19" s="1" t="s">
        <v>106</v>
      </c>
      <c r="C19" s="1">
        <v>1.0349999999999999</v>
      </c>
      <c r="D19" s="1">
        <v>1.125</v>
      </c>
      <c r="E19" s="1">
        <v>0.91249999999999998</v>
      </c>
      <c r="F19" s="1">
        <v>0.51749999999999996</v>
      </c>
      <c r="G19" s="4">
        <v>3.5900000000000003</v>
      </c>
    </row>
    <row r="20" spans="1:7" x14ac:dyDescent="0.3">
      <c r="A20" s="7" t="s">
        <v>22</v>
      </c>
      <c r="B20" s="1" t="s">
        <v>106</v>
      </c>
      <c r="C20" s="1">
        <v>1.125</v>
      </c>
      <c r="D20" s="1">
        <v>1.1850000000000001</v>
      </c>
      <c r="E20" s="1">
        <v>0.91249999999999998</v>
      </c>
      <c r="F20" s="1">
        <v>0.51749999999999996</v>
      </c>
      <c r="G20" s="4">
        <v>3.74</v>
      </c>
    </row>
    <row r="21" spans="1:7" x14ac:dyDescent="0.3">
      <c r="A21" s="7" t="s">
        <v>23</v>
      </c>
      <c r="B21" s="1" t="s">
        <v>106</v>
      </c>
      <c r="C21" s="1">
        <v>1.155</v>
      </c>
      <c r="D21" s="1">
        <v>1.155</v>
      </c>
      <c r="E21" s="1">
        <v>0.91249999999999998</v>
      </c>
      <c r="F21" s="1">
        <v>0.495</v>
      </c>
      <c r="G21" s="4">
        <v>3.7175000000000002</v>
      </c>
    </row>
    <row r="22" spans="1:7" x14ac:dyDescent="0.3">
      <c r="A22" s="7" t="s">
        <v>24</v>
      </c>
      <c r="B22" s="1" t="s">
        <v>106</v>
      </c>
      <c r="C22" s="1">
        <v>1.125</v>
      </c>
      <c r="D22" s="1">
        <v>1.155</v>
      </c>
      <c r="E22" s="1">
        <v>0.91249999999999998</v>
      </c>
      <c r="F22" s="1">
        <v>0.51749999999999996</v>
      </c>
      <c r="G22" s="4">
        <v>3.7100000000000004</v>
      </c>
    </row>
    <row r="23" spans="1:7" x14ac:dyDescent="0.3">
      <c r="A23" s="7" t="s">
        <v>25</v>
      </c>
      <c r="B23" s="1" t="s">
        <v>106</v>
      </c>
      <c r="C23" s="1">
        <v>1.0649999999999999</v>
      </c>
      <c r="D23" s="1">
        <v>1.155</v>
      </c>
      <c r="E23" s="1">
        <v>0.91249999999999998</v>
      </c>
      <c r="F23" s="1">
        <v>0.495</v>
      </c>
      <c r="G23" s="4">
        <v>3.6274999999999999</v>
      </c>
    </row>
    <row r="24" spans="1:7" x14ac:dyDescent="0.3">
      <c r="A24" s="7" t="s">
        <v>26</v>
      </c>
      <c r="B24" s="1" t="s">
        <v>106</v>
      </c>
      <c r="C24" s="1">
        <v>1.095</v>
      </c>
      <c r="D24" s="1">
        <v>1.1850000000000001</v>
      </c>
      <c r="E24" s="1">
        <v>0.96250000000000002</v>
      </c>
      <c r="F24" s="1">
        <v>0.495</v>
      </c>
      <c r="G24" s="4">
        <v>3.7375000000000003</v>
      </c>
    </row>
    <row r="25" spans="1:7" x14ac:dyDescent="0.3">
      <c r="A25" s="7" t="s">
        <v>27</v>
      </c>
      <c r="B25" s="1" t="s">
        <v>106</v>
      </c>
      <c r="C25" s="1">
        <v>1.0649999999999999</v>
      </c>
      <c r="D25" s="1">
        <v>1.155</v>
      </c>
      <c r="E25" s="1">
        <v>0.91249999999999998</v>
      </c>
      <c r="F25" s="1">
        <v>0.495</v>
      </c>
      <c r="G25" s="4">
        <v>3.6274999999999999</v>
      </c>
    </row>
    <row r="26" spans="1:7" x14ac:dyDescent="0.3">
      <c r="A26" s="7" t="s">
        <v>28</v>
      </c>
      <c r="B26" s="1" t="s">
        <v>106</v>
      </c>
      <c r="C26" s="1">
        <v>1.095</v>
      </c>
      <c r="D26" s="1">
        <v>1.1850000000000001</v>
      </c>
      <c r="E26" s="1">
        <v>0.91249999999999998</v>
      </c>
      <c r="F26" s="1">
        <v>0.51749999999999996</v>
      </c>
      <c r="G26" s="4">
        <v>3.7100000000000004</v>
      </c>
    </row>
    <row r="27" spans="1:7" x14ac:dyDescent="0.3">
      <c r="A27" s="7" t="s">
        <v>29</v>
      </c>
      <c r="B27" s="1" t="s">
        <v>106</v>
      </c>
      <c r="C27" s="1">
        <v>0.96</v>
      </c>
      <c r="D27" s="1">
        <v>1.0349999999999999</v>
      </c>
      <c r="E27" s="1">
        <v>0.83750000000000002</v>
      </c>
      <c r="F27" s="1">
        <v>0.36749999999999999</v>
      </c>
      <c r="G27" s="4">
        <v>3.2</v>
      </c>
    </row>
    <row r="28" spans="1:7" x14ac:dyDescent="0.3">
      <c r="A28" s="7" t="s">
        <v>30</v>
      </c>
      <c r="B28" s="1" t="s">
        <v>106</v>
      </c>
      <c r="C28" s="1">
        <v>1.1499999999999999</v>
      </c>
      <c r="D28" s="1">
        <v>1.125</v>
      </c>
      <c r="E28" s="1">
        <v>0.91249999999999998</v>
      </c>
      <c r="F28" s="1">
        <v>0.495</v>
      </c>
      <c r="G28" s="4">
        <v>3.6825000000000001</v>
      </c>
    </row>
    <row r="29" spans="1:7" x14ac:dyDescent="0.3">
      <c r="A29" s="7" t="s">
        <v>31</v>
      </c>
      <c r="B29" s="1" t="s">
        <v>106</v>
      </c>
      <c r="C29" s="1">
        <v>1.095</v>
      </c>
      <c r="D29" s="1">
        <v>0.99</v>
      </c>
      <c r="E29" s="1">
        <v>0.83750000000000002</v>
      </c>
      <c r="F29" s="1">
        <v>0.495</v>
      </c>
      <c r="G29" s="4">
        <v>3.4175</v>
      </c>
    </row>
    <row r="30" spans="1:7" x14ac:dyDescent="0.3">
      <c r="A30" s="7" t="s">
        <v>32</v>
      </c>
      <c r="B30" s="1" t="s">
        <v>106</v>
      </c>
      <c r="C30" s="1">
        <v>1.2</v>
      </c>
      <c r="D30" s="1">
        <v>1.1850000000000001</v>
      </c>
      <c r="E30" s="1">
        <v>0.91249999999999998</v>
      </c>
      <c r="F30" s="1">
        <v>0.6</v>
      </c>
      <c r="G30" s="4">
        <v>3.8975</v>
      </c>
    </row>
    <row r="31" spans="1:7" x14ac:dyDescent="0.3">
      <c r="A31" s="7" t="s">
        <v>33</v>
      </c>
      <c r="B31" s="1" t="s">
        <v>106</v>
      </c>
      <c r="C31" s="1">
        <v>1.155</v>
      </c>
      <c r="D31" s="1">
        <v>1.155</v>
      </c>
      <c r="E31" s="1">
        <v>0.91249999999999998</v>
      </c>
      <c r="F31" s="1">
        <v>0.495</v>
      </c>
      <c r="G31" s="4">
        <v>3.7175000000000002</v>
      </c>
    </row>
    <row r="32" spans="1:7" x14ac:dyDescent="0.3">
      <c r="A32" s="7" t="s">
        <v>34</v>
      </c>
      <c r="B32" s="1" t="s">
        <v>106</v>
      </c>
      <c r="C32" s="1">
        <v>1.125</v>
      </c>
      <c r="D32" s="1">
        <v>1.1850000000000001</v>
      </c>
      <c r="E32" s="1">
        <v>0.91249999999999998</v>
      </c>
      <c r="F32" s="1">
        <v>0.495</v>
      </c>
      <c r="G32" s="4">
        <v>3.7175000000000002</v>
      </c>
    </row>
    <row r="33" spans="1:7" x14ac:dyDescent="0.3">
      <c r="A33" s="7" t="s">
        <v>35</v>
      </c>
      <c r="B33" s="1" t="s">
        <v>106</v>
      </c>
      <c r="C33" s="1">
        <v>1.095</v>
      </c>
      <c r="D33" s="1">
        <v>1.1850000000000001</v>
      </c>
      <c r="E33" s="1">
        <v>0.91249999999999998</v>
      </c>
      <c r="F33" s="1">
        <v>0.495</v>
      </c>
      <c r="G33" s="4">
        <v>3.6875000000000004</v>
      </c>
    </row>
    <row r="34" spans="1:7" x14ac:dyDescent="0.3">
      <c r="A34" s="7" t="s">
        <v>36</v>
      </c>
      <c r="B34" s="1" t="s">
        <v>106</v>
      </c>
      <c r="C34" s="1">
        <v>1.0649999999999999</v>
      </c>
      <c r="D34" s="1">
        <v>1.155</v>
      </c>
      <c r="E34" s="1">
        <v>0.91249999999999998</v>
      </c>
      <c r="F34" s="1">
        <v>0.495</v>
      </c>
      <c r="G34" s="4">
        <v>3.6274999999999999</v>
      </c>
    </row>
    <row r="35" spans="1:7" x14ac:dyDescent="0.3">
      <c r="A35" s="7" t="s">
        <v>37</v>
      </c>
      <c r="B35" s="1" t="s">
        <v>106</v>
      </c>
      <c r="C35" s="1">
        <v>1.2</v>
      </c>
      <c r="D35" s="1">
        <v>1.2</v>
      </c>
      <c r="E35" s="1">
        <v>0.95630000000000004</v>
      </c>
      <c r="F35" s="1">
        <v>0.6</v>
      </c>
      <c r="G35" s="4">
        <v>3.9563000000000001</v>
      </c>
    </row>
    <row r="36" spans="1:7" x14ac:dyDescent="0.3">
      <c r="A36" s="7" t="s">
        <v>38</v>
      </c>
      <c r="B36" s="1" t="s">
        <v>106</v>
      </c>
      <c r="C36" s="1">
        <v>1.125</v>
      </c>
      <c r="D36" s="1">
        <v>1.2</v>
      </c>
      <c r="E36" s="1">
        <v>0.91249999999999998</v>
      </c>
      <c r="F36" s="1">
        <v>0.51749999999999996</v>
      </c>
      <c r="G36" s="4">
        <v>3.7550000000000003</v>
      </c>
    </row>
    <row r="37" spans="1:7" x14ac:dyDescent="0.3">
      <c r="A37" s="7" t="s">
        <v>39</v>
      </c>
      <c r="B37" s="1" t="s">
        <v>106</v>
      </c>
      <c r="C37" s="1">
        <v>1.125</v>
      </c>
      <c r="D37" s="1">
        <v>1.1399999999999999</v>
      </c>
      <c r="E37" s="1">
        <v>0.91249999999999998</v>
      </c>
      <c r="F37" s="1">
        <v>0.495</v>
      </c>
      <c r="G37" s="4">
        <v>3.6724999999999999</v>
      </c>
    </row>
    <row r="38" spans="1:7" x14ac:dyDescent="0.3">
      <c r="A38" s="7" t="s">
        <v>40</v>
      </c>
      <c r="B38" s="1" t="s">
        <v>106</v>
      </c>
      <c r="C38" s="1">
        <v>1.095</v>
      </c>
      <c r="D38" s="1">
        <v>1.0049999999999999</v>
      </c>
      <c r="E38" s="1">
        <v>0.875</v>
      </c>
      <c r="F38" s="1">
        <v>0.495</v>
      </c>
      <c r="G38" s="4">
        <v>3.4699999999999998</v>
      </c>
    </row>
    <row r="39" spans="1:7" x14ac:dyDescent="0.3">
      <c r="A39" s="7" t="s">
        <v>41</v>
      </c>
      <c r="B39" s="1" t="s">
        <v>106</v>
      </c>
      <c r="C39" s="1">
        <v>1.125</v>
      </c>
      <c r="D39" s="1">
        <v>1.155</v>
      </c>
      <c r="E39" s="1">
        <v>0.83750000000000002</v>
      </c>
      <c r="F39" s="1">
        <v>0.51749999999999996</v>
      </c>
      <c r="G39" s="4">
        <v>3.6350000000000002</v>
      </c>
    </row>
    <row r="40" spans="1:7" x14ac:dyDescent="0.3">
      <c r="A40" s="7" t="s">
        <v>42</v>
      </c>
      <c r="B40" s="1" t="s">
        <v>106</v>
      </c>
      <c r="C40" s="1">
        <v>1.0349999999999999</v>
      </c>
      <c r="D40" s="1">
        <v>1.125</v>
      </c>
      <c r="E40" s="1">
        <v>0.83750000000000002</v>
      </c>
      <c r="F40" s="1">
        <v>0.34499999999999997</v>
      </c>
      <c r="G40" s="4">
        <v>3.3425000000000002</v>
      </c>
    </row>
    <row r="41" spans="1:7" x14ac:dyDescent="0.3">
      <c r="A41" s="7" t="s">
        <v>43</v>
      </c>
      <c r="B41" s="1" t="s">
        <v>106</v>
      </c>
      <c r="C41" s="1">
        <v>1.125</v>
      </c>
      <c r="D41" s="1">
        <v>1.1850000000000001</v>
      </c>
      <c r="E41" s="1">
        <v>0.91249999999999998</v>
      </c>
      <c r="F41" s="1">
        <v>0.495</v>
      </c>
      <c r="G41" s="4">
        <v>3.7175000000000002</v>
      </c>
    </row>
    <row r="42" spans="1:7" x14ac:dyDescent="0.3">
      <c r="A42" s="7" t="s">
        <v>44</v>
      </c>
      <c r="B42" s="1" t="s">
        <v>106</v>
      </c>
      <c r="C42" s="1">
        <v>1.125</v>
      </c>
      <c r="D42" s="1">
        <v>1.155</v>
      </c>
      <c r="E42" s="1">
        <v>0.83750000000000002</v>
      </c>
      <c r="F42" s="1">
        <v>0.42749999999999999</v>
      </c>
      <c r="G42" s="4">
        <v>3.5449999999999999</v>
      </c>
    </row>
    <row r="43" spans="1:7" x14ac:dyDescent="0.3">
      <c r="A43" s="7" t="s">
        <v>45</v>
      </c>
      <c r="B43" s="1" t="s">
        <v>106</v>
      </c>
      <c r="C43" s="1">
        <v>1.0349999999999999</v>
      </c>
      <c r="D43" s="1">
        <v>1.1850000000000001</v>
      </c>
      <c r="E43" s="1">
        <v>0.83750000000000002</v>
      </c>
      <c r="F43" s="1">
        <v>0.495</v>
      </c>
      <c r="G43" s="4">
        <v>3.5524999999999998</v>
      </c>
    </row>
    <row r="44" spans="1:7" x14ac:dyDescent="0.3">
      <c r="A44" s="7" t="s">
        <v>46</v>
      </c>
      <c r="B44" s="1" t="s">
        <v>106</v>
      </c>
      <c r="C44" s="1">
        <v>1.1850000000000001</v>
      </c>
      <c r="D44" s="1">
        <v>1.1850000000000001</v>
      </c>
      <c r="E44" s="1">
        <v>0.91249999999999998</v>
      </c>
      <c r="F44" s="1">
        <v>0.495</v>
      </c>
      <c r="G44" s="4">
        <v>3.7775000000000003</v>
      </c>
    </row>
    <row r="45" spans="1:7" x14ac:dyDescent="0.3">
      <c r="A45" s="7" t="s">
        <v>47</v>
      </c>
      <c r="B45" s="1" t="s">
        <v>106</v>
      </c>
      <c r="C45" s="1">
        <v>1.095</v>
      </c>
      <c r="D45" s="1">
        <v>1.155</v>
      </c>
      <c r="E45" s="1">
        <v>0.91249999999999998</v>
      </c>
      <c r="F45" s="1">
        <v>0.51749999999999996</v>
      </c>
      <c r="G45" s="4">
        <v>3.68</v>
      </c>
    </row>
    <row r="46" spans="1:7" x14ac:dyDescent="0.3">
      <c r="A46" s="7" t="s">
        <v>48</v>
      </c>
      <c r="B46" s="1" t="s">
        <v>106</v>
      </c>
      <c r="C46" s="1">
        <v>1.095</v>
      </c>
      <c r="D46" s="1">
        <v>1.155</v>
      </c>
      <c r="E46" s="1">
        <v>0.91249999999999998</v>
      </c>
      <c r="F46" s="1">
        <v>0.54749999999999999</v>
      </c>
      <c r="G46" s="4">
        <v>3.71</v>
      </c>
    </row>
    <row r="47" spans="1:7" x14ac:dyDescent="0.3">
      <c r="A47" s="7" t="s">
        <v>49</v>
      </c>
      <c r="B47" s="1" t="s">
        <v>106</v>
      </c>
      <c r="C47" s="1">
        <v>1.155</v>
      </c>
      <c r="D47" s="1">
        <v>1.1850000000000001</v>
      </c>
      <c r="E47" s="1">
        <v>0.96250000000000002</v>
      </c>
      <c r="F47" s="1">
        <v>0.495</v>
      </c>
      <c r="G47" s="4">
        <v>3.7974999999999999</v>
      </c>
    </row>
    <row r="48" spans="1:7" x14ac:dyDescent="0.3">
      <c r="A48" s="7" t="s">
        <v>50</v>
      </c>
      <c r="B48" s="1" t="s">
        <v>106</v>
      </c>
      <c r="C48" s="1">
        <v>1.0649999999999999</v>
      </c>
      <c r="D48" s="1">
        <v>1.1100000000000001</v>
      </c>
      <c r="E48" s="1">
        <v>0.83750000000000002</v>
      </c>
      <c r="F48" s="1">
        <v>0.47249999999999998</v>
      </c>
      <c r="G48" s="4">
        <v>3.4849999999999999</v>
      </c>
    </row>
    <row r="49" spans="1:7" x14ac:dyDescent="0.3">
      <c r="A49" s="7" t="s">
        <v>51</v>
      </c>
      <c r="B49" s="1" t="s">
        <v>106</v>
      </c>
      <c r="C49" s="1">
        <v>1.125</v>
      </c>
      <c r="D49" s="1">
        <v>1.17</v>
      </c>
      <c r="E49" s="1">
        <v>0.91249999999999998</v>
      </c>
      <c r="F49" s="1">
        <v>0.51749999999999996</v>
      </c>
      <c r="G49" s="4">
        <v>3.7250000000000001</v>
      </c>
    </row>
    <row r="50" spans="1:7" x14ac:dyDescent="0.3">
      <c r="A50" s="7" t="s">
        <v>52</v>
      </c>
      <c r="B50" s="1" t="s">
        <v>106</v>
      </c>
      <c r="C50" s="1">
        <v>1.095</v>
      </c>
      <c r="D50" s="1">
        <v>1.125</v>
      </c>
      <c r="E50" s="1">
        <v>0.91249999999999998</v>
      </c>
      <c r="F50" s="1">
        <v>0.495</v>
      </c>
      <c r="G50" s="4">
        <v>3.6274999999999999</v>
      </c>
    </row>
    <row r="51" spans="1:7" x14ac:dyDescent="0.3">
      <c r="A51" s="7" t="s">
        <v>53</v>
      </c>
      <c r="B51" s="1" t="s">
        <v>106</v>
      </c>
      <c r="C51" s="1">
        <v>1.095</v>
      </c>
      <c r="D51" s="1">
        <v>1.155</v>
      </c>
      <c r="E51" s="1">
        <v>0.91249999999999998</v>
      </c>
      <c r="F51" s="1">
        <v>0.495</v>
      </c>
      <c r="G51" s="4">
        <v>3.6575000000000002</v>
      </c>
    </row>
    <row r="52" spans="1:7" ht="14.5" thickBot="1" x14ac:dyDescent="0.35"/>
    <row r="53" spans="1:7" x14ac:dyDescent="0.3">
      <c r="A53" s="9" t="s">
        <v>107</v>
      </c>
      <c r="B53" s="10"/>
      <c r="C53" s="10">
        <f>AVERAGE(טבלה2[דמויות (30%)])</f>
        <v>1.1047999999999996</v>
      </c>
      <c r="D53" s="10">
        <f>AVERAGE(טבלה2[קונפליקט (30%)])</f>
        <v>1.1460000000000006</v>
      </c>
      <c r="E53" s="10">
        <f>AVERAGE(טבלה2[מלאכת הכתיבה (25%)])</f>
        <v>0.89862600000000026</v>
      </c>
      <c r="F53" s="10">
        <f>AVERAGE(טבלה2[היגיון (15%)])</f>
        <v>0.49484999999999985</v>
      </c>
      <c r="G53" s="11">
        <f>AVERAGE(טבלה2[ציון כולל (100%)])</f>
        <v>3.6442759999999996</v>
      </c>
    </row>
    <row r="54" spans="1:7" x14ac:dyDescent="0.3">
      <c r="A54" s="12" t="s">
        <v>108</v>
      </c>
      <c r="B54" s="3"/>
      <c r="C54" s="3">
        <f>_xlfn.STDEV.S(טבלה2[דמויות (30%)])</f>
        <v>5.0577884979302892E-2</v>
      </c>
      <c r="D54" s="3">
        <f>_xlfn.STDEV.S(טבלה2[קונפליקט (30%)])</f>
        <v>4.5758906794419907E-2</v>
      </c>
      <c r="E54" s="3">
        <f>_xlfn.STDEV.S(טבלה2[מלאכת הכתיבה (25%)])</f>
        <v>3.9596252193296037E-2</v>
      </c>
      <c r="F54" s="3">
        <f>_xlfn.STDEV.S(טבלה2[היגיון (15%)])</f>
        <v>4.4422053954663331E-2</v>
      </c>
      <c r="G54" s="13">
        <f>_xlfn.STDEV.S(טבלה2[ציון כולל (100%)])</f>
        <v>0.14145293666020492</v>
      </c>
    </row>
    <row r="55" spans="1:7" x14ac:dyDescent="0.3">
      <c r="A55" s="12" t="s">
        <v>109</v>
      </c>
      <c r="B55" s="3"/>
      <c r="C55" s="3">
        <f>_xlfn.VAR.S(טבלה2[דמויות (30%)])</f>
        <v>2.5581224489795934E-3</v>
      </c>
      <c r="D55" s="3">
        <f>_xlfn.VAR.S(טבלה2[קונפליקט (30%)])</f>
        <v>2.0938775510204082E-3</v>
      </c>
      <c r="E55" s="3">
        <f>_xlfn.VAR.S(טבלה2[מלאכת הכתיבה (25%)])</f>
        <v>1.567863187755101E-3</v>
      </c>
      <c r="F55" s="3">
        <f>_xlfn.VAR.S(טבלה2[היגיון (15%)])</f>
        <v>1.9733188775510201E-3</v>
      </c>
      <c r="G55" s="13">
        <f>_xlfn.VAR.S(טבלה2[ציון כולל (100%)])</f>
        <v>2.0008933289795944E-2</v>
      </c>
    </row>
    <row r="56" spans="1:7" ht="14.5" thickBot="1" x14ac:dyDescent="0.35">
      <c r="A56" s="14" t="s">
        <v>110</v>
      </c>
      <c r="B56" s="15"/>
      <c r="C56" s="15">
        <f>MEDIAN(טבלה2[דמויות (30%)])</f>
        <v>1.1099999999999999</v>
      </c>
      <c r="D56" s="15">
        <f>MEDIAN(טבלה2[קונפליקט (30%)])</f>
        <v>1.155</v>
      </c>
      <c r="E56" s="15">
        <f>MEDIAN(טבלה2[מלאכת הכתיבה (25%)])</f>
        <v>0.91249999999999998</v>
      </c>
      <c r="F56" s="15">
        <f>MEDIAN(טבלה2[היגיון (15%)])</f>
        <v>0.495</v>
      </c>
      <c r="G56" s="16">
        <f>MEDIAN(טבלה2[ציון כולל (100%)])</f>
        <v>3.6850000000000005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Plot Genie</vt:lpstr>
      <vt:lpstr>Plotto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tomerkatzav</dc:creator>
  <cp:lastModifiedBy>גיא ביטון</cp:lastModifiedBy>
  <dcterms:created xsi:type="dcterms:W3CDTF">2025-05-25T19:22:11Z</dcterms:created>
  <dcterms:modified xsi:type="dcterms:W3CDTF">2025-06-10T17:16:46Z</dcterms:modified>
</cp:coreProperties>
</file>