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autoCompressPictures="0"/>
  <bookViews>
    <workbookView xWindow="0" yWindow="0" windowWidth="50020" windowHeight="24560" tabRatio="734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A16" i="12"/>
  <c r="N4" i="15"/>
  <c r="N24" i="15"/>
  <c r="M3" i="15"/>
  <c r="M24" i="15"/>
  <c r="L4" i="15"/>
  <c r="L24" i="15"/>
  <c r="K3" i="15"/>
  <c r="K24" i="15"/>
  <c r="J4" i="15"/>
  <c r="J24" i="15"/>
  <c r="I3" i="15"/>
  <c r="I24" i="15"/>
  <c r="H4" i="15"/>
  <c r="H24" i="15"/>
  <c r="G3" i="15"/>
  <c r="G24" i="15"/>
  <c r="F4" i="15"/>
  <c r="F24" i="15"/>
  <c r="E3" i="15"/>
  <c r="E24" i="15"/>
  <c r="N23" i="15"/>
  <c r="M23" i="15"/>
  <c r="L23" i="15"/>
  <c r="K23" i="15"/>
  <c r="J23" i="15"/>
  <c r="I23" i="15"/>
  <c r="H23" i="15"/>
  <c r="G23" i="15"/>
  <c r="F23" i="15"/>
  <c r="E23" i="15"/>
  <c r="N22" i="15"/>
  <c r="M22" i="15"/>
  <c r="L22" i="15"/>
  <c r="K22" i="15"/>
  <c r="J22" i="15"/>
  <c r="I22" i="15"/>
  <c r="H22" i="15"/>
  <c r="G22" i="15"/>
  <c r="F22" i="15"/>
  <c r="E22" i="15"/>
  <c r="N21" i="15"/>
  <c r="M21" i="15"/>
  <c r="L21" i="15"/>
  <c r="K21" i="15"/>
  <c r="J21" i="15"/>
  <c r="I21" i="15"/>
  <c r="H21" i="15"/>
  <c r="G21" i="15"/>
  <c r="F21" i="15"/>
  <c r="E21" i="15"/>
  <c r="N20" i="15"/>
  <c r="M20" i="15"/>
  <c r="L20" i="15"/>
  <c r="K20" i="15"/>
  <c r="J20" i="15"/>
  <c r="I20" i="15"/>
  <c r="H20" i="15"/>
  <c r="G20" i="15"/>
  <c r="F20" i="15"/>
  <c r="E20" i="15"/>
  <c r="N19" i="15"/>
  <c r="M19" i="15"/>
  <c r="L19" i="15"/>
  <c r="K19" i="15"/>
  <c r="J19" i="15"/>
  <c r="I19" i="15"/>
  <c r="H19" i="15"/>
  <c r="G19" i="15"/>
  <c r="F19" i="15"/>
  <c r="E19" i="15"/>
  <c r="N18" i="15"/>
  <c r="M18" i="15"/>
  <c r="L18" i="15"/>
  <c r="K18" i="15"/>
  <c r="J18" i="15"/>
  <c r="I18" i="15"/>
  <c r="H18" i="15"/>
  <c r="G18" i="15"/>
  <c r="F18" i="15"/>
  <c r="E18" i="15"/>
  <c r="N17" i="15"/>
  <c r="M17" i="15"/>
  <c r="L17" i="15"/>
  <c r="K17" i="15"/>
  <c r="J17" i="15"/>
  <c r="I17" i="15"/>
  <c r="H17" i="15"/>
  <c r="G17" i="15"/>
  <c r="F17" i="15"/>
  <c r="E17" i="15"/>
  <c r="N16" i="15"/>
  <c r="M16" i="15"/>
  <c r="L16" i="15"/>
  <c r="K16" i="15"/>
  <c r="J16" i="15"/>
  <c r="I16" i="15"/>
  <c r="H16" i="15"/>
  <c r="G16" i="15"/>
  <c r="F16" i="15"/>
  <c r="E16" i="15"/>
  <c r="N15" i="15"/>
  <c r="M15" i="15"/>
  <c r="L15" i="15"/>
  <c r="K15" i="15"/>
  <c r="J15" i="15"/>
  <c r="I15" i="15"/>
  <c r="H15" i="15"/>
  <c r="G15" i="15"/>
  <c r="F15" i="15"/>
  <c r="E15" i="15"/>
  <c r="N14" i="15"/>
  <c r="M14" i="15"/>
  <c r="L14" i="15"/>
  <c r="K14" i="15"/>
  <c r="J14" i="15"/>
  <c r="I14" i="15"/>
  <c r="H14" i="15"/>
  <c r="G14" i="15"/>
  <c r="F14" i="15"/>
  <c r="E14" i="15"/>
  <c r="N13" i="15"/>
  <c r="M13" i="15"/>
  <c r="L13" i="15"/>
  <c r="K13" i="15"/>
  <c r="J13" i="15"/>
  <c r="I13" i="15"/>
  <c r="H13" i="15"/>
  <c r="G13" i="15"/>
  <c r="F13" i="15"/>
  <c r="E13" i="15"/>
  <c r="N12" i="15"/>
  <c r="M12" i="15"/>
  <c r="L12" i="15"/>
  <c r="K12" i="15"/>
  <c r="J12" i="15"/>
  <c r="I12" i="15"/>
  <c r="H12" i="15"/>
  <c r="G12" i="15"/>
  <c r="F12" i="15"/>
  <c r="E12" i="15"/>
  <c r="N11" i="15"/>
  <c r="M11" i="15"/>
  <c r="L11" i="15"/>
  <c r="K11" i="15"/>
  <c r="J11" i="15"/>
  <c r="I11" i="15"/>
  <c r="H11" i="15"/>
  <c r="G11" i="15"/>
  <c r="F11" i="15"/>
  <c r="E11" i="15"/>
  <c r="N10" i="15"/>
  <c r="M10" i="15"/>
  <c r="L10" i="15"/>
  <c r="K10" i="15"/>
  <c r="J10" i="15"/>
  <c r="I10" i="15"/>
  <c r="H10" i="15"/>
  <c r="G10" i="15"/>
  <c r="F10" i="15"/>
  <c r="E10" i="15"/>
  <c r="N9" i="15"/>
  <c r="M9" i="15"/>
  <c r="L9" i="15"/>
  <c r="K9" i="15"/>
  <c r="J9" i="15"/>
  <c r="I9" i="15"/>
  <c r="H9" i="15"/>
  <c r="G9" i="15"/>
  <c r="F9" i="15"/>
  <c r="E9" i="15"/>
  <c r="N8" i="15"/>
  <c r="M8" i="15"/>
  <c r="L8" i="15"/>
  <c r="K8" i="15"/>
  <c r="J8" i="15"/>
  <c r="I8" i="15"/>
  <c r="H8" i="15"/>
  <c r="G8" i="15"/>
  <c r="F8" i="15"/>
  <c r="E8" i="15"/>
  <c r="N7" i="15"/>
  <c r="M7" i="15"/>
  <c r="L7" i="15"/>
  <c r="K7" i="15"/>
  <c r="J7" i="15"/>
  <c r="I7" i="15"/>
  <c r="H7" i="15"/>
  <c r="G7" i="15"/>
  <c r="F7" i="15"/>
  <c r="E7" i="15"/>
  <c r="N6" i="15"/>
  <c r="M6" i="15"/>
  <c r="L6" i="15"/>
  <c r="K6" i="15"/>
  <c r="J6" i="15"/>
  <c r="I6" i="15"/>
  <c r="H6" i="15"/>
  <c r="G6" i="15"/>
  <c r="F6" i="15"/>
  <c r="E6" i="15"/>
  <c r="N4" i="13"/>
  <c r="L4" i="13"/>
  <c r="J4" i="13"/>
  <c r="H4" i="13"/>
  <c r="M3" i="13"/>
  <c r="K3" i="13"/>
  <c r="I3" i="13"/>
  <c r="G3" i="13"/>
  <c r="F4" i="13"/>
  <c r="E3" i="13"/>
  <c r="B31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N6" i="13"/>
  <c r="L6" i="13"/>
  <c r="J6" i="13"/>
  <c r="H6" i="13"/>
  <c r="F6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18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E5" i="12"/>
  <c r="E6" i="12"/>
  <c r="E7" i="12"/>
  <c r="E20" i="12"/>
  <c r="F5" i="12"/>
  <c r="F6" i="12"/>
  <c r="F7" i="12"/>
  <c r="F20" i="12"/>
  <c r="G5" i="12"/>
  <c r="G6" i="12"/>
  <c r="G7" i="12"/>
  <c r="G20" i="12"/>
  <c r="H5" i="12"/>
  <c r="H6" i="12"/>
  <c r="H7" i="12"/>
  <c r="H20" i="12"/>
  <c r="I5" i="12"/>
  <c r="I6" i="12"/>
  <c r="I7" i="12"/>
  <c r="I20" i="12"/>
  <c r="J5" i="12"/>
  <c r="J6" i="12"/>
  <c r="J7" i="12"/>
  <c r="J20" i="12"/>
  <c r="K5" i="12"/>
  <c r="K6" i="12"/>
  <c r="K7" i="12"/>
  <c r="K20" i="12"/>
  <c r="L5" i="12"/>
  <c r="L6" i="12"/>
  <c r="L7" i="12"/>
  <c r="L20" i="12"/>
  <c r="M5" i="12"/>
  <c r="M6" i="12"/>
  <c r="M7" i="12"/>
  <c r="M20" i="12"/>
  <c r="N5" i="12"/>
  <c r="N6" i="12"/>
  <c r="N7" i="12"/>
  <c r="N20" i="12"/>
  <c r="O5" i="12"/>
  <c r="O6" i="12"/>
  <c r="O7" i="12"/>
  <c r="O20" i="12"/>
  <c r="P5" i="12"/>
  <c r="P6" i="12"/>
  <c r="P7" i="12"/>
  <c r="P20" i="12"/>
  <c r="Q5" i="12"/>
  <c r="Q6" i="12"/>
  <c r="Q7" i="12"/>
  <c r="Q20" i="12"/>
  <c r="R5" i="12"/>
  <c r="R6" i="12"/>
  <c r="R7" i="12"/>
  <c r="R20" i="12"/>
  <c r="S5" i="12"/>
  <c r="S6" i="12"/>
  <c r="S7" i="12"/>
  <c r="S20" i="12"/>
  <c r="T5" i="12"/>
  <c r="T6" i="12"/>
  <c r="T7" i="12"/>
  <c r="T20" i="12"/>
  <c r="U5" i="12"/>
  <c r="U6" i="12"/>
  <c r="U7" i="12"/>
  <c r="U20" i="12"/>
  <c r="V5" i="12"/>
  <c r="V6" i="12"/>
  <c r="V7" i="12"/>
  <c r="V20" i="12"/>
  <c r="W5" i="12"/>
  <c r="W6" i="12"/>
  <c r="W7" i="12"/>
  <c r="W20" i="12"/>
  <c r="X5" i="12"/>
  <c r="X6" i="12"/>
  <c r="X7" i="12"/>
  <c r="X20" i="12"/>
  <c r="Y5" i="12"/>
  <c r="Y6" i="12"/>
  <c r="Y7" i="12"/>
  <c r="Y20" i="12"/>
  <c r="Z5" i="12"/>
  <c r="Z6" i="12"/>
  <c r="Z7" i="12"/>
  <c r="Z20" i="12"/>
  <c r="AA5" i="12"/>
  <c r="AA6" i="12"/>
  <c r="AA7" i="12"/>
  <c r="AA20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D19" i="12"/>
  <c r="D5" i="12"/>
  <c r="D6" i="12"/>
  <c r="D7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18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D13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D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7" i="12"/>
  <c r="Z16" i="12"/>
  <c r="Z17" i="12"/>
  <c r="Y16" i="12"/>
  <c r="Y17" i="12"/>
  <c r="X16" i="12"/>
  <c r="X17" i="12"/>
  <c r="W16" i="12"/>
  <c r="W17" i="12"/>
  <c r="V16" i="12"/>
  <c r="V17" i="12"/>
  <c r="U16" i="12"/>
  <c r="U17" i="12"/>
  <c r="T16" i="12"/>
  <c r="T17" i="12"/>
  <c r="S16" i="12"/>
  <c r="S17" i="12"/>
  <c r="R16" i="12"/>
  <c r="R17" i="12"/>
  <c r="Q16" i="12"/>
  <c r="Q17" i="12"/>
  <c r="P16" i="12"/>
  <c r="P17" i="12"/>
  <c r="O16" i="12"/>
  <c r="O17" i="12"/>
  <c r="N16" i="12"/>
  <c r="N17" i="12"/>
  <c r="M16" i="12"/>
  <c r="M17" i="12"/>
  <c r="L16" i="12"/>
  <c r="L17" i="12"/>
  <c r="K16" i="12"/>
  <c r="K17" i="12"/>
  <c r="J16" i="12"/>
  <c r="J17" i="12"/>
  <c r="I16" i="12"/>
  <c r="I17" i="12"/>
  <c r="H16" i="12"/>
  <c r="H17" i="12"/>
  <c r="G16" i="12"/>
  <c r="G17" i="12"/>
  <c r="F16" i="12"/>
  <c r="F17" i="12"/>
  <c r="E16" i="12"/>
  <c r="E17" i="12"/>
  <c r="D16" i="12"/>
  <c r="D17" i="12"/>
  <c r="AA10" i="12"/>
  <c r="AA11" i="12"/>
  <c r="AA14" i="12"/>
  <c r="AA15" i="12"/>
  <c r="Z10" i="12"/>
  <c r="Z11" i="12"/>
  <c r="Z14" i="12"/>
  <c r="Z15" i="12"/>
  <c r="Y10" i="12"/>
  <c r="Y11" i="12"/>
  <c r="Y14" i="12"/>
  <c r="Y15" i="12"/>
  <c r="X10" i="12"/>
  <c r="X11" i="12"/>
  <c r="X14" i="12"/>
  <c r="X15" i="12"/>
  <c r="W10" i="12"/>
  <c r="W11" i="12"/>
  <c r="W14" i="12"/>
  <c r="W15" i="12"/>
  <c r="V10" i="12"/>
  <c r="V11" i="12"/>
  <c r="V14" i="12"/>
  <c r="V15" i="12"/>
  <c r="U10" i="12"/>
  <c r="U11" i="12"/>
  <c r="U14" i="12"/>
  <c r="U15" i="12"/>
  <c r="T10" i="12"/>
  <c r="T11" i="12"/>
  <c r="T14" i="12"/>
  <c r="T15" i="12"/>
  <c r="S10" i="12"/>
  <c r="S11" i="12"/>
  <c r="S14" i="12"/>
  <c r="S15" i="12"/>
  <c r="R10" i="12"/>
  <c r="R11" i="12"/>
  <c r="R14" i="12"/>
  <c r="R15" i="12"/>
  <c r="Q10" i="12"/>
  <c r="Q11" i="12"/>
  <c r="Q14" i="12"/>
  <c r="Q15" i="12"/>
  <c r="P10" i="12"/>
  <c r="P11" i="12"/>
  <c r="P14" i="12"/>
  <c r="P15" i="12"/>
  <c r="O10" i="12"/>
  <c r="O11" i="12"/>
  <c r="O14" i="12"/>
  <c r="O15" i="12"/>
  <c r="N10" i="12"/>
  <c r="N11" i="12"/>
  <c r="N14" i="12"/>
  <c r="N15" i="12"/>
  <c r="M10" i="12"/>
  <c r="M11" i="12"/>
  <c r="M14" i="12"/>
  <c r="M15" i="12"/>
  <c r="L10" i="12"/>
  <c r="L11" i="12"/>
  <c r="L14" i="12"/>
  <c r="L15" i="12"/>
  <c r="K10" i="12"/>
  <c r="K11" i="12"/>
  <c r="K14" i="12"/>
  <c r="K15" i="12"/>
  <c r="J10" i="12"/>
  <c r="J11" i="12"/>
  <c r="J14" i="12"/>
  <c r="J15" i="12"/>
  <c r="I10" i="12"/>
  <c r="I11" i="12"/>
  <c r="I14" i="12"/>
  <c r="I15" i="12"/>
  <c r="H10" i="12"/>
  <c r="H11" i="12"/>
  <c r="H14" i="12"/>
  <c r="H15" i="12"/>
  <c r="G10" i="12"/>
  <c r="G11" i="12"/>
  <c r="G14" i="12"/>
  <c r="G15" i="12"/>
  <c r="F10" i="12"/>
  <c r="F11" i="12"/>
  <c r="F14" i="12"/>
  <c r="F15" i="12"/>
  <c r="E10" i="12"/>
  <c r="E11" i="12"/>
  <c r="E14" i="12"/>
  <c r="E15" i="12"/>
  <c r="D10" i="12"/>
  <c r="D11" i="12"/>
  <c r="D14" i="12"/>
  <c r="D15" i="12"/>
  <c r="AA8" i="12"/>
  <c r="AA9" i="12"/>
  <c r="Z8" i="12"/>
  <c r="Z9" i="12"/>
  <c r="Y8" i="12"/>
  <c r="Y9" i="12"/>
  <c r="X8" i="12"/>
  <c r="X9" i="12"/>
  <c r="W8" i="12"/>
  <c r="W9" i="12"/>
  <c r="V8" i="12"/>
  <c r="V9" i="12"/>
  <c r="U8" i="12"/>
  <c r="U9" i="12"/>
  <c r="T8" i="12"/>
  <c r="T9" i="12"/>
  <c r="S8" i="12"/>
  <c r="S9" i="12"/>
  <c r="R8" i="12"/>
  <c r="R9" i="12"/>
  <c r="Q8" i="12"/>
  <c r="Q9" i="12"/>
  <c r="P8" i="12"/>
  <c r="P9" i="12"/>
  <c r="O8" i="12"/>
  <c r="O9" i="12"/>
  <c r="N8" i="12"/>
  <c r="N9" i="12"/>
  <c r="M8" i="12"/>
  <c r="M9" i="12"/>
  <c r="L8" i="12"/>
  <c r="L9" i="12"/>
  <c r="K8" i="12"/>
  <c r="K9" i="12"/>
  <c r="J8" i="12"/>
  <c r="J9" i="12"/>
  <c r="I8" i="12"/>
  <c r="I9" i="12"/>
  <c r="H8" i="12"/>
  <c r="H9" i="12"/>
  <c r="G8" i="12"/>
  <c r="G9" i="12"/>
  <c r="F8" i="12"/>
  <c r="F9" i="12"/>
  <c r="E8" i="12"/>
  <c r="E9" i="12"/>
  <c r="D8" i="12"/>
  <c r="D9" i="12"/>
  <c r="A16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D35" i="11"/>
  <c r="D34" i="11"/>
  <c r="AA36" i="11"/>
  <c r="A20" i="11"/>
  <c r="AA37" i="11"/>
  <c r="AA5" i="11"/>
  <c r="AA6" i="11"/>
  <c r="AA7" i="11"/>
  <c r="AA38" i="11"/>
  <c r="A18" i="11"/>
  <c r="AA39" i="11"/>
  <c r="Z36" i="11"/>
  <c r="Z37" i="11"/>
  <c r="Z5" i="11"/>
  <c r="Z6" i="11"/>
  <c r="Z7" i="11"/>
  <c r="Z38" i="11"/>
  <c r="Z39" i="11"/>
  <c r="Y36" i="11"/>
  <c r="Y37" i="11"/>
  <c r="Y5" i="11"/>
  <c r="Y6" i="11"/>
  <c r="Y7" i="11"/>
  <c r="Y38" i="11"/>
  <c r="Y39" i="11"/>
  <c r="X36" i="11"/>
  <c r="X37" i="11"/>
  <c r="X5" i="11"/>
  <c r="X6" i="11"/>
  <c r="X7" i="11"/>
  <c r="X38" i="11"/>
  <c r="X39" i="11"/>
  <c r="W36" i="11"/>
  <c r="W37" i="11"/>
  <c r="W5" i="11"/>
  <c r="W6" i="11"/>
  <c r="W7" i="11"/>
  <c r="W38" i="11"/>
  <c r="W39" i="11"/>
  <c r="V36" i="11"/>
  <c r="V37" i="11"/>
  <c r="V5" i="11"/>
  <c r="V6" i="11"/>
  <c r="V7" i="11"/>
  <c r="V38" i="11"/>
  <c r="V39" i="11"/>
  <c r="U36" i="11"/>
  <c r="U37" i="11"/>
  <c r="U5" i="11"/>
  <c r="U6" i="11"/>
  <c r="U7" i="11"/>
  <c r="U38" i="11"/>
  <c r="U39" i="11"/>
  <c r="T36" i="11"/>
  <c r="T37" i="11"/>
  <c r="T5" i="11"/>
  <c r="T6" i="11"/>
  <c r="T7" i="11"/>
  <c r="T38" i="11"/>
  <c r="T39" i="11"/>
  <c r="S36" i="11"/>
  <c r="S37" i="11"/>
  <c r="S5" i="11"/>
  <c r="S6" i="11"/>
  <c r="S7" i="11"/>
  <c r="S38" i="11"/>
  <c r="S39" i="11"/>
  <c r="R36" i="11"/>
  <c r="R37" i="11"/>
  <c r="R5" i="11"/>
  <c r="R6" i="11"/>
  <c r="R7" i="11"/>
  <c r="R38" i="11"/>
  <c r="R39" i="11"/>
  <c r="Q36" i="11"/>
  <c r="Q37" i="11"/>
  <c r="Q5" i="11"/>
  <c r="Q6" i="11"/>
  <c r="Q7" i="11"/>
  <c r="Q38" i="11"/>
  <c r="Q39" i="11"/>
  <c r="P36" i="11"/>
  <c r="P37" i="11"/>
  <c r="P5" i="11"/>
  <c r="P6" i="11"/>
  <c r="P7" i="11"/>
  <c r="P38" i="11"/>
  <c r="P39" i="11"/>
  <c r="O36" i="11"/>
  <c r="O37" i="11"/>
  <c r="O5" i="11"/>
  <c r="O6" i="11"/>
  <c r="O7" i="11"/>
  <c r="O38" i="11"/>
  <c r="O39" i="11"/>
  <c r="N36" i="11"/>
  <c r="N37" i="11"/>
  <c r="N5" i="11"/>
  <c r="N6" i="11"/>
  <c r="N7" i="11"/>
  <c r="N38" i="11"/>
  <c r="N39" i="11"/>
  <c r="M36" i="11"/>
  <c r="M37" i="11"/>
  <c r="M5" i="11"/>
  <c r="M6" i="11"/>
  <c r="M7" i="11"/>
  <c r="M38" i="11"/>
  <c r="M39" i="11"/>
  <c r="L36" i="11"/>
  <c r="L37" i="11"/>
  <c r="L5" i="11"/>
  <c r="L6" i="11"/>
  <c r="L7" i="11"/>
  <c r="L38" i="11"/>
  <c r="L39" i="11"/>
  <c r="K36" i="11"/>
  <c r="K37" i="11"/>
  <c r="K5" i="11"/>
  <c r="K6" i="11"/>
  <c r="K7" i="11"/>
  <c r="K38" i="11"/>
  <c r="K39" i="11"/>
  <c r="J36" i="11"/>
  <c r="J37" i="11"/>
  <c r="J5" i="11"/>
  <c r="J6" i="11"/>
  <c r="J7" i="11"/>
  <c r="J38" i="11"/>
  <c r="J39" i="11"/>
  <c r="I36" i="11"/>
  <c r="I37" i="11"/>
  <c r="I5" i="11"/>
  <c r="I6" i="11"/>
  <c r="I7" i="11"/>
  <c r="I38" i="11"/>
  <c r="I39" i="11"/>
  <c r="H36" i="11"/>
  <c r="H37" i="11"/>
  <c r="H5" i="11"/>
  <c r="H6" i="11"/>
  <c r="H7" i="11"/>
  <c r="H38" i="11"/>
  <c r="H39" i="11"/>
  <c r="G36" i="11"/>
  <c r="G37" i="11"/>
  <c r="G5" i="11"/>
  <c r="G6" i="11"/>
  <c r="G7" i="11"/>
  <c r="G38" i="11"/>
  <c r="G39" i="11"/>
  <c r="F36" i="11"/>
  <c r="F37" i="11"/>
  <c r="F5" i="11"/>
  <c r="F6" i="11"/>
  <c r="F7" i="11"/>
  <c r="F38" i="11"/>
  <c r="F39" i="11"/>
  <c r="E36" i="11"/>
  <c r="E37" i="11"/>
  <c r="E5" i="11"/>
  <c r="E6" i="11"/>
  <c r="E7" i="11"/>
  <c r="E38" i="11"/>
  <c r="E39" i="11"/>
  <c r="D36" i="11"/>
  <c r="D37" i="11"/>
  <c r="D5" i="11"/>
  <c r="D6" i="11"/>
  <c r="D7" i="11"/>
  <c r="D38" i="11"/>
  <c r="D39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D29" i="11"/>
  <c r="D28" i="11"/>
  <c r="AA30" i="11"/>
  <c r="AA31" i="11"/>
  <c r="AA32" i="11"/>
  <c r="AA33" i="11"/>
  <c r="Z30" i="11"/>
  <c r="Z31" i="11"/>
  <c r="Z32" i="11"/>
  <c r="Z33" i="11"/>
  <c r="Y30" i="11"/>
  <c r="Y31" i="11"/>
  <c r="Y32" i="11"/>
  <c r="Y33" i="11"/>
  <c r="X30" i="11"/>
  <c r="X31" i="11"/>
  <c r="X32" i="11"/>
  <c r="X33" i="11"/>
  <c r="W30" i="11"/>
  <c r="W31" i="11"/>
  <c r="W32" i="11"/>
  <c r="W33" i="11"/>
  <c r="V30" i="11"/>
  <c r="V31" i="11"/>
  <c r="V32" i="11"/>
  <c r="V33" i="11"/>
  <c r="U30" i="11"/>
  <c r="U31" i="11"/>
  <c r="U32" i="11"/>
  <c r="U33" i="11"/>
  <c r="T30" i="11"/>
  <c r="T31" i="11"/>
  <c r="T32" i="11"/>
  <c r="T33" i="11"/>
  <c r="S30" i="11"/>
  <c r="S31" i="11"/>
  <c r="S32" i="11"/>
  <c r="S33" i="11"/>
  <c r="R30" i="11"/>
  <c r="R31" i="11"/>
  <c r="R32" i="11"/>
  <c r="R33" i="11"/>
  <c r="Q30" i="11"/>
  <c r="Q31" i="11"/>
  <c r="Q32" i="11"/>
  <c r="Q33" i="11"/>
  <c r="P30" i="11"/>
  <c r="P31" i="11"/>
  <c r="P32" i="11"/>
  <c r="P33" i="11"/>
  <c r="O30" i="11"/>
  <c r="O31" i="11"/>
  <c r="O32" i="11"/>
  <c r="O33" i="11"/>
  <c r="N30" i="11"/>
  <c r="N31" i="11"/>
  <c r="N32" i="11"/>
  <c r="N33" i="11"/>
  <c r="M30" i="11"/>
  <c r="M31" i="11"/>
  <c r="M32" i="11"/>
  <c r="M33" i="11"/>
  <c r="L30" i="11"/>
  <c r="L31" i="11"/>
  <c r="L32" i="11"/>
  <c r="L33" i="11"/>
  <c r="K30" i="11"/>
  <c r="K31" i="11"/>
  <c r="K32" i="11"/>
  <c r="K33" i="11"/>
  <c r="J30" i="11"/>
  <c r="J31" i="11"/>
  <c r="J32" i="11"/>
  <c r="J33" i="11"/>
  <c r="I30" i="11"/>
  <c r="I31" i="11"/>
  <c r="I32" i="11"/>
  <c r="I33" i="11"/>
  <c r="H30" i="11"/>
  <c r="H31" i="11"/>
  <c r="H32" i="11"/>
  <c r="H33" i="11"/>
  <c r="G30" i="11"/>
  <c r="G31" i="11"/>
  <c r="G32" i="11"/>
  <c r="G33" i="11"/>
  <c r="F30" i="11"/>
  <c r="F31" i="11"/>
  <c r="F32" i="11"/>
  <c r="F33" i="11"/>
  <c r="E30" i="11"/>
  <c r="E31" i="11"/>
  <c r="E32" i="11"/>
  <c r="E33" i="11"/>
  <c r="D30" i="11"/>
  <c r="D31" i="11"/>
  <c r="D32" i="11"/>
  <c r="D33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D23" i="11"/>
  <c r="D22" i="11"/>
  <c r="AA24" i="11"/>
  <c r="AA25" i="11"/>
  <c r="AA26" i="11"/>
  <c r="AA27" i="11"/>
  <c r="Z24" i="11"/>
  <c r="Z25" i="11"/>
  <c r="Z26" i="11"/>
  <c r="Z27" i="11"/>
  <c r="Y24" i="11"/>
  <c r="Y25" i="11"/>
  <c r="Y26" i="11"/>
  <c r="Y27" i="11"/>
  <c r="X24" i="11"/>
  <c r="X25" i="11"/>
  <c r="X26" i="11"/>
  <c r="X27" i="11"/>
  <c r="W24" i="11"/>
  <c r="W25" i="11"/>
  <c r="W26" i="11"/>
  <c r="W27" i="11"/>
  <c r="V24" i="11"/>
  <c r="V25" i="11"/>
  <c r="V26" i="11"/>
  <c r="V27" i="11"/>
  <c r="U24" i="11"/>
  <c r="U25" i="11"/>
  <c r="U26" i="11"/>
  <c r="U27" i="11"/>
  <c r="T24" i="11"/>
  <c r="T25" i="11"/>
  <c r="T26" i="11"/>
  <c r="T27" i="11"/>
  <c r="S24" i="11"/>
  <c r="S25" i="11"/>
  <c r="S26" i="11"/>
  <c r="S27" i="11"/>
  <c r="R24" i="11"/>
  <c r="R25" i="11"/>
  <c r="R26" i="11"/>
  <c r="R27" i="11"/>
  <c r="Q24" i="11"/>
  <c r="Q25" i="11"/>
  <c r="Q26" i="11"/>
  <c r="Q27" i="11"/>
  <c r="P24" i="11"/>
  <c r="P25" i="11"/>
  <c r="P26" i="11"/>
  <c r="P27" i="11"/>
  <c r="O24" i="11"/>
  <c r="O25" i="11"/>
  <c r="O26" i="11"/>
  <c r="O27" i="11"/>
  <c r="N24" i="11"/>
  <c r="N25" i="11"/>
  <c r="N26" i="11"/>
  <c r="N27" i="11"/>
  <c r="M24" i="11"/>
  <c r="M25" i="11"/>
  <c r="M26" i="11"/>
  <c r="M27" i="11"/>
  <c r="L24" i="11"/>
  <c r="L25" i="11"/>
  <c r="L26" i="11"/>
  <c r="L27" i="11"/>
  <c r="K24" i="11"/>
  <c r="K25" i="11"/>
  <c r="K26" i="11"/>
  <c r="K27" i="11"/>
  <c r="J24" i="11"/>
  <c r="J25" i="11"/>
  <c r="J26" i="11"/>
  <c r="J27" i="11"/>
  <c r="I24" i="11"/>
  <c r="I25" i="11"/>
  <c r="I26" i="11"/>
  <c r="I27" i="11"/>
  <c r="H24" i="11"/>
  <c r="H25" i="11"/>
  <c r="H26" i="11"/>
  <c r="H27" i="11"/>
  <c r="G24" i="11"/>
  <c r="G25" i="11"/>
  <c r="G26" i="11"/>
  <c r="G27" i="11"/>
  <c r="F24" i="11"/>
  <c r="F25" i="11"/>
  <c r="F26" i="11"/>
  <c r="F27" i="11"/>
  <c r="E24" i="11"/>
  <c r="E25" i="11"/>
  <c r="E26" i="11"/>
  <c r="E27" i="11"/>
  <c r="D24" i="11"/>
  <c r="D25" i="11"/>
  <c r="D26" i="11"/>
  <c r="D27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E16" i="11"/>
  <c r="E18" i="11"/>
  <c r="E17" i="11"/>
  <c r="E19" i="11"/>
  <c r="E20" i="11"/>
  <c r="E21" i="11"/>
  <c r="D16" i="11"/>
  <c r="D18" i="11"/>
  <c r="D17" i="11"/>
  <c r="D19" i="11"/>
  <c r="D20" i="11"/>
  <c r="D21" i="11"/>
  <c r="E10" i="11"/>
  <c r="E12" i="11"/>
  <c r="E11" i="11"/>
  <c r="E13" i="11"/>
  <c r="E14" i="11"/>
  <c r="F10" i="11"/>
  <c r="F12" i="11"/>
  <c r="F11" i="11"/>
  <c r="F13" i="11"/>
  <c r="F14" i="11"/>
  <c r="G10" i="11"/>
  <c r="G12" i="11"/>
  <c r="G11" i="11"/>
  <c r="G13" i="11"/>
  <c r="G14" i="11"/>
  <c r="H10" i="11"/>
  <c r="H12" i="11"/>
  <c r="H11" i="11"/>
  <c r="H13" i="11"/>
  <c r="H14" i="11"/>
  <c r="I10" i="11"/>
  <c r="I12" i="11"/>
  <c r="I11" i="11"/>
  <c r="I13" i="11"/>
  <c r="I14" i="11"/>
  <c r="J10" i="11"/>
  <c r="J12" i="11"/>
  <c r="J11" i="11"/>
  <c r="J13" i="11"/>
  <c r="J14" i="11"/>
  <c r="K10" i="11"/>
  <c r="K12" i="11"/>
  <c r="K11" i="11"/>
  <c r="K13" i="11"/>
  <c r="K14" i="11"/>
  <c r="L10" i="11"/>
  <c r="L12" i="11"/>
  <c r="L11" i="11"/>
  <c r="L13" i="11"/>
  <c r="L14" i="11"/>
  <c r="M10" i="11"/>
  <c r="M12" i="11"/>
  <c r="M11" i="11"/>
  <c r="M13" i="11"/>
  <c r="M14" i="11"/>
  <c r="N10" i="11"/>
  <c r="N12" i="11"/>
  <c r="N11" i="11"/>
  <c r="N13" i="11"/>
  <c r="N14" i="11"/>
  <c r="O10" i="11"/>
  <c r="O12" i="11"/>
  <c r="O11" i="11"/>
  <c r="O13" i="11"/>
  <c r="O14" i="11"/>
  <c r="P10" i="11"/>
  <c r="P12" i="11"/>
  <c r="P11" i="11"/>
  <c r="P13" i="11"/>
  <c r="P14" i="11"/>
  <c r="Q10" i="11"/>
  <c r="Q12" i="11"/>
  <c r="Q11" i="11"/>
  <c r="Q13" i="11"/>
  <c r="Q14" i="11"/>
  <c r="R10" i="11"/>
  <c r="R12" i="11"/>
  <c r="R11" i="11"/>
  <c r="R13" i="11"/>
  <c r="R14" i="11"/>
  <c r="S10" i="11"/>
  <c r="S12" i="11"/>
  <c r="S11" i="11"/>
  <c r="S13" i="11"/>
  <c r="S14" i="11"/>
  <c r="T10" i="11"/>
  <c r="T12" i="11"/>
  <c r="T11" i="11"/>
  <c r="T13" i="11"/>
  <c r="T14" i="11"/>
  <c r="U10" i="11"/>
  <c r="U12" i="11"/>
  <c r="U11" i="11"/>
  <c r="U13" i="11"/>
  <c r="U14" i="11"/>
  <c r="V10" i="11"/>
  <c r="V12" i="11"/>
  <c r="V11" i="11"/>
  <c r="V13" i="11"/>
  <c r="V14" i="11"/>
  <c r="W10" i="11"/>
  <c r="W12" i="11"/>
  <c r="W11" i="11"/>
  <c r="W13" i="11"/>
  <c r="W14" i="11"/>
  <c r="X10" i="11"/>
  <c r="X12" i="11"/>
  <c r="X11" i="11"/>
  <c r="X13" i="11"/>
  <c r="X14" i="11"/>
  <c r="Y10" i="11"/>
  <c r="Y12" i="11"/>
  <c r="Y11" i="11"/>
  <c r="Y13" i="11"/>
  <c r="Y14" i="11"/>
  <c r="Z10" i="11"/>
  <c r="Z12" i="11"/>
  <c r="Z11" i="11"/>
  <c r="Z13" i="11"/>
  <c r="Z14" i="11"/>
  <c r="AA10" i="11"/>
  <c r="AA12" i="11"/>
  <c r="AA11" i="11"/>
  <c r="AA13" i="11"/>
  <c r="AA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D10" i="11"/>
  <c r="D12" i="11"/>
  <c r="D11" i="11"/>
  <c r="D13" i="11"/>
  <c r="D14" i="11"/>
  <c r="D15" i="11"/>
  <c r="F4" i="11"/>
  <c r="F8" i="11"/>
  <c r="F9" i="11"/>
  <c r="G4" i="11"/>
  <c r="G8" i="11"/>
  <c r="G9" i="11"/>
  <c r="H4" i="11"/>
  <c r="H8" i="11"/>
  <c r="H9" i="11"/>
  <c r="I4" i="11"/>
  <c r="I8" i="11"/>
  <c r="I9" i="11"/>
  <c r="J4" i="11"/>
  <c r="J8" i="11"/>
  <c r="J9" i="11"/>
  <c r="K4" i="11"/>
  <c r="K8" i="11"/>
  <c r="K9" i="11"/>
  <c r="L4" i="11"/>
  <c r="L8" i="11"/>
  <c r="L9" i="11"/>
  <c r="M4" i="11"/>
  <c r="M8" i="11"/>
  <c r="M9" i="11"/>
  <c r="N4" i="11"/>
  <c r="N8" i="11"/>
  <c r="N9" i="11"/>
  <c r="O4" i="11"/>
  <c r="O8" i="11"/>
  <c r="O9" i="11"/>
  <c r="P4" i="11"/>
  <c r="P8" i="11"/>
  <c r="P9" i="11"/>
  <c r="Q4" i="11"/>
  <c r="Q8" i="11"/>
  <c r="Q9" i="11"/>
  <c r="R4" i="11"/>
  <c r="R8" i="11"/>
  <c r="R9" i="11"/>
  <c r="S4" i="11"/>
  <c r="S8" i="11"/>
  <c r="S9" i="11"/>
  <c r="T4" i="11"/>
  <c r="T8" i="11"/>
  <c r="T9" i="11"/>
  <c r="U4" i="11"/>
  <c r="U8" i="11"/>
  <c r="U9" i="11"/>
  <c r="V4" i="11"/>
  <c r="V8" i="11"/>
  <c r="V9" i="11"/>
  <c r="W4" i="11"/>
  <c r="W8" i="11"/>
  <c r="W9" i="11"/>
  <c r="X4" i="11"/>
  <c r="X8" i="11"/>
  <c r="X9" i="11"/>
  <c r="Y4" i="11"/>
  <c r="Y8" i="11"/>
  <c r="Y9" i="11"/>
  <c r="Z4" i="11"/>
  <c r="Z8" i="11"/>
  <c r="Z9" i="11"/>
  <c r="AA4" i="11"/>
  <c r="AA8" i="11"/>
  <c r="AA9" i="11"/>
  <c r="E4" i="11"/>
  <c r="E8" i="11"/>
  <c r="E9" i="11"/>
  <c r="D4" i="11"/>
  <c r="D8" i="11"/>
  <c r="D9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F8" i="9"/>
  <c r="F9" i="9"/>
  <c r="F10" i="9"/>
  <c r="F11" i="9"/>
  <c r="F7" i="9"/>
  <c r="F2" i="9"/>
  <c r="F3" i="9"/>
  <c r="F77" i="8"/>
  <c r="G77" i="8"/>
  <c r="H77" i="8"/>
  <c r="I77" i="8"/>
  <c r="J77" i="8"/>
  <c r="K77" i="8"/>
  <c r="E77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F78" i="8"/>
  <c r="G78" i="8"/>
  <c r="H78" i="8"/>
  <c r="I78" i="8"/>
  <c r="J78" i="8"/>
  <c r="K78" i="8"/>
  <c r="E78" i="8"/>
  <c r="C68" i="8"/>
  <c r="E21" i="8"/>
  <c r="N4" i="3"/>
  <c r="O3" i="3"/>
  <c r="F14" i="8"/>
  <c r="F15" i="8"/>
  <c r="F16" i="8"/>
  <c r="F17" i="8"/>
  <c r="F18" i="8"/>
  <c r="F19" i="8"/>
  <c r="F20" i="8"/>
  <c r="F21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E19" i="7"/>
  <c r="E20" i="7"/>
  <c r="E21" i="7"/>
  <c r="D21" i="7"/>
  <c r="C21" i="7"/>
  <c r="E18" i="7"/>
  <c r="E17" i="7"/>
  <c r="C8" i="7"/>
  <c r="C9" i="7"/>
  <c r="F7" i="7"/>
  <c r="C5" i="7"/>
  <c r="D3" i="7"/>
  <c r="D5" i="7"/>
  <c r="E5" i="7"/>
  <c r="E6" i="7"/>
  <c r="E7" i="7"/>
  <c r="D7" i="7"/>
  <c r="C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4" i="5"/>
  <c r="J34" i="5"/>
  <c r="I34" i="5"/>
  <c r="H34" i="5"/>
  <c r="G34" i="5"/>
  <c r="F34" i="5"/>
  <c r="E33" i="5"/>
  <c r="J33" i="5"/>
  <c r="I33" i="5"/>
  <c r="H33" i="5"/>
  <c r="G33" i="5"/>
  <c r="F33" i="5"/>
  <c r="E32" i="5"/>
  <c r="J32" i="5"/>
  <c r="I32" i="5"/>
  <c r="H32" i="5"/>
  <c r="G32" i="5"/>
  <c r="F32" i="5"/>
  <c r="E31" i="5"/>
  <c r="J31" i="5"/>
  <c r="I31" i="5"/>
  <c r="H31" i="5"/>
  <c r="G31" i="5"/>
  <c r="F31" i="5"/>
  <c r="E30" i="5"/>
  <c r="J30" i="5"/>
  <c r="I30" i="5"/>
  <c r="H30" i="5"/>
  <c r="G30" i="5"/>
  <c r="F30" i="5"/>
  <c r="E29" i="5"/>
  <c r="J29" i="5"/>
  <c r="I29" i="5"/>
  <c r="H29" i="5"/>
  <c r="G29" i="5"/>
  <c r="F29" i="5"/>
  <c r="E28" i="5"/>
  <c r="J28" i="5"/>
  <c r="I28" i="5"/>
  <c r="H28" i="5"/>
  <c r="G28" i="5"/>
  <c r="F28" i="5"/>
  <c r="E27" i="5"/>
  <c r="J27" i="5"/>
  <c r="I27" i="5"/>
  <c r="H27" i="5"/>
  <c r="G27" i="5"/>
  <c r="F27" i="5"/>
  <c r="E26" i="5"/>
  <c r="J26" i="5"/>
  <c r="I26" i="5"/>
  <c r="H26" i="5"/>
  <c r="G26" i="5"/>
  <c r="F26" i="5"/>
  <c r="E25" i="5"/>
  <c r="J25" i="5"/>
  <c r="I25" i="5"/>
  <c r="H25" i="5"/>
  <c r="G25" i="5"/>
  <c r="F25" i="5"/>
  <c r="E24" i="5"/>
  <c r="J24" i="5"/>
  <c r="I24" i="5"/>
  <c r="H24" i="5"/>
  <c r="G24" i="5"/>
  <c r="F24" i="5"/>
  <c r="E23" i="5"/>
  <c r="J23" i="5"/>
  <c r="I23" i="5"/>
  <c r="H23" i="5"/>
  <c r="G23" i="5"/>
  <c r="F23" i="5"/>
  <c r="E22" i="5"/>
  <c r="J22" i="5"/>
  <c r="I22" i="5"/>
  <c r="H22" i="5"/>
  <c r="G22" i="5"/>
  <c r="F22" i="5"/>
  <c r="E21" i="5"/>
  <c r="J21" i="5"/>
  <c r="I21" i="5"/>
  <c r="H21" i="5"/>
  <c r="G21" i="5"/>
  <c r="F21" i="5"/>
  <c r="E20" i="5"/>
  <c r="J20" i="5"/>
  <c r="I20" i="5"/>
  <c r="H20" i="5"/>
  <c r="G20" i="5"/>
  <c r="F20" i="5"/>
  <c r="E17" i="5"/>
  <c r="J17" i="5"/>
  <c r="I17" i="5"/>
  <c r="H17" i="5"/>
  <c r="G17" i="5"/>
  <c r="F17" i="5"/>
  <c r="E16" i="5"/>
  <c r="J16" i="5"/>
  <c r="I16" i="5"/>
  <c r="H16" i="5"/>
  <c r="G16" i="5"/>
  <c r="F16" i="5"/>
  <c r="E15" i="5"/>
  <c r="J15" i="5"/>
  <c r="I15" i="5"/>
  <c r="H15" i="5"/>
  <c r="G15" i="5"/>
  <c r="F15" i="5"/>
  <c r="E14" i="5"/>
  <c r="J14" i="5"/>
  <c r="I14" i="5"/>
  <c r="H14" i="5"/>
  <c r="G14" i="5"/>
  <c r="F14" i="5"/>
  <c r="E13" i="5"/>
  <c r="J13" i="5"/>
  <c r="I13" i="5"/>
  <c r="H13" i="5"/>
  <c r="G13" i="5"/>
  <c r="F13" i="5"/>
  <c r="E12" i="5"/>
  <c r="J12" i="5"/>
  <c r="I12" i="5"/>
  <c r="H12" i="5"/>
  <c r="G12" i="5"/>
  <c r="F12" i="5"/>
  <c r="E11" i="5"/>
  <c r="J11" i="5"/>
  <c r="I11" i="5"/>
  <c r="H11" i="5"/>
  <c r="G11" i="5"/>
  <c r="F11" i="5"/>
  <c r="E10" i="5"/>
  <c r="J10" i="5"/>
  <c r="I10" i="5"/>
  <c r="H10" i="5"/>
  <c r="G10" i="5"/>
  <c r="F10" i="5"/>
  <c r="E9" i="5"/>
  <c r="J9" i="5"/>
  <c r="I9" i="5"/>
  <c r="H9" i="5"/>
  <c r="G9" i="5"/>
  <c r="F9" i="5"/>
  <c r="E8" i="5"/>
  <c r="J8" i="5"/>
  <c r="I8" i="5"/>
  <c r="H8" i="5"/>
  <c r="G8" i="5"/>
  <c r="F8" i="5"/>
  <c r="E7" i="5"/>
  <c r="J7" i="5"/>
  <c r="I7" i="5"/>
  <c r="H7" i="5"/>
  <c r="G7" i="5"/>
  <c r="F7" i="5"/>
  <c r="E6" i="5"/>
  <c r="J6" i="5"/>
  <c r="I6" i="5"/>
  <c r="H6" i="5"/>
  <c r="G6" i="5"/>
  <c r="F6" i="5"/>
  <c r="E5" i="5"/>
  <c r="J5" i="5"/>
  <c r="I5" i="5"/>
  <c r="H5" i="5"/>
  <c r="G5" i="5"/>
  <c r="F5" i="5"/>
  <c r="E4" i="5"/>
  <c r="J4" i="5"/>
  <c r="I4" i="5"/>
  <c r="H4" i="5"/>
  <c r="G4" i="5"/>
  <c r="F4" i="5"/>
  <c r="E3" i="5"/>
  <c r="J3" i="5"/>
  <c r="I3" i="5"/>
  <c r="H3" i="5"/>
  <c r="G3" i="5"/>
  <c r="F3" i="5"/>
  <c r="L5" i="3"/>
  <c r="M3" i="3"/>
  <c r="K5" i="3"/>
  <c r="H5" i="3"/>
  <c r="I3" i="3"/>
  <c r="G5" i="3"/>
  <c r="E4" i="3"/>
  <c r="E3" i="3"/>
  <c r="C5" i="3"/>
  <c r="G4" i="3"/>
  <c r="C4" i="3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<sst xmlns="http://schemas.openxmlformats.org/spreadsheetml/2006/main" count="611" uniqueCount="464">
  <si>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</si>
  <si>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</si>
  <si>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</si>
  <si>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</si>
  <si>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</si>
  <si>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</si>
  <si>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</si>
  <si>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</si>
  <si>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</si>
  <si>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</si>
  <si>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</si>
  <si>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</si>
  <si>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</si>
  <si>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</si>
  <si>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</si>
  <si>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</si>
  <si>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</si>
  <si>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</si>
  <si>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</si>
  <si>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</si>
  <si>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</si>
  <si>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</si>
  <si>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</si>
  <si>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</si>
  <si>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</si>
  <si>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</si>
  <si>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</si>
  <si>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</si>
  <si>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</si>
  <si>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</si>
  <si>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</si>
  <si>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</si>
  <si>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</si>
  <si>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</si>
  <si>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</si>
  <si>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</si>
  <si>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</si>
  <si>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</si>
  <si>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</si>
  <si>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</si>
  <si>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</si>
  <si>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</si>
  <si>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</si>
  <si>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</si>
  <si>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</si>
  <si>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</si>
  <si>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</si>
  <si>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</si>
  <si>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</si>
  <si>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</si>
  <si>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</si>
  <si>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</si>
  <si>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</si>
  <si>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</si>
  <si>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</si>
  <si>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</si>
  <si>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</si>
  <si>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</si>
  <si>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</si>
  <si>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</si>
  <si>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</si>
  <si>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</si>
  <si>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</si>
  <si>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</si>
  <si>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</si>
  <si>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</si>
  <si>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</si>
  <si>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</si>
  <si>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</si>
  <si>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</si>
  <si>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</si>
  <si>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</si>
  <si>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</si>
  <si>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</si>
  <si>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</si>
  <si>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</si>
  <si>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</si>
  <si>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</si>
  <si>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</si>
  <si>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</si>
  <si>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</si>
  <si>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</si>
  <si>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</si>
  <si>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</si>
  <si>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</si>
  <si>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</si>
  <si>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</si>
  <si>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</si>
  <si>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</si>
  <si>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</si>
  <si>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</si>
  <si>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</si>
  <si>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</si>
  <si>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</si>
  <si>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</si>
  <si>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</si>
  <si>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</si>
  <si>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</si>
  <si>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</si>
  <si>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</si>
  <si>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</si>
  <si>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</si>
  <si>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</si>
  <si>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</si>
  <si>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</si>
  <si>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</si>
  <si>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</si>
  <si>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</si>
  <si>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</si>
  <si>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</si>
  <si>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</si>
  <si>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</si>
  <si>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</si>
  <si>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</si>
  <si>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</si>
  <si>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</si>
  <si>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</si>
  <si>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</si>
  <si>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</si>
  <si>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</si>
  <si>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</si>
  <si>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</si>
  <si>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</si>
  <si>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</si>
  <si>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</si>
  <si>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</si>
  <si>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</si>
  <si>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</si>
  <si>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</si>
  <si>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</si>
  <si>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</si>
  <si>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</si>
  <si>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</si>
  <si>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</si>
  <si>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</si>
  <si>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</si>
  <si>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</si>
  <si>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</si>
  <si>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</si>
  <si>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</si>
  <si>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</si>
  <si>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</si>
  <si>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</si>
  <si>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</si>
  <si>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</si>
  <si>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</si>
  <si>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</si>
  <si>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</si>
  <si>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</si>
  <si>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</si>
  <si>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</si>
  <si>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</si>
  <si>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</si>
  <si>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</si>
  <si>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</si>
  <si>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</si>
  <si>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</si>
  <si>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</si>
  <si>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</si>
  <si>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</si>
  <si>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</si>
  <si>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</si>
  <si>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</si>
  <si>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</si>
  <si>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</si>
  <si>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</si>
  <si>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</si>
  <si>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</si>
  <si>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</si>
  <si>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</si>
  <si>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</si>
  <si>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</si>
  <si>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</si>
  <si>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</si>
  <si>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</si>
  <si>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</si>
  <si>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</si>
  <si>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</si>
  <si>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</si>
  <si>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</si>
  <si>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</si>
  <si>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</si>
  <si>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</si>
  <si>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</si>
  <si>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</si>
  <si>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</si>
  <si>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</si>
  <si>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</si>
  <si>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</si>
  <si>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</si>
  <si>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</si>
  <si>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</si>
  <si>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</si>
  <si>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</si>
  <si>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</si>
  <si>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</si>
  <si>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</si>
  <si>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</si>
  <si>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</si>
  <si>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</si>
  <si>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</si>
  <si>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</si>
  <si>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</si>
  <si>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</si>
  <si>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</si>
  <si>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</si>
  <si>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</si>
  <si>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</si>
  <si>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</si>
  <si>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</si>
  <si>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</si>
  <si>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</si>
  <si>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</si>
  <si>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</si>
  <si>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</si>
  <si>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</si>
  <si>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</si>
  <si>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</si>
  <si>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</si>
  <si>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</si>
  <si>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</si>
  <si>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</si>
  <si>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</si>
  <si>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</si>
  <si>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</si>
  <si>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</si>
  <si>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</si>
  <si>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</si>
  <si>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</si>
  <si>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</si>
  <si>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</si>
  <si>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</si>
  <si>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</si>
  <si>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</si>
  <si>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</si>
  <si>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</si>
  <si>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</si>
  <si>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</si>
  <si>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</si>
  <si>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</si>
  <si>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</si>
  <si>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</si>
  <si>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</si>
  <si>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</si>
  <si>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</si>
  <si>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</si>
  <si>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</si>
  <si>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</si>
  <si>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</si>
  <si>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</si>
  <si>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</si>
  <si>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</si>
  <si>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</si>
  <si>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</si>
  <si>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</si>
  <si>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</si>
  <si>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</si>
  <si>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</si>
  <si>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</si>
  <si>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</si>
  <si>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</si>
  <si>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</si>
  <si>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</si>
  <si>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</si>
  <si>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</si>
  <si>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</si>
  <si>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</si>
  <si>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</si>
  <si>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</si>
  <si>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</si>
  <si>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</si>
  <si>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</si>
  <si>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</si>
  <si>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</si>
  <si>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</si>
  <si>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</si>
  <si>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</si>
  <si>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</si>
  <si>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</si>
  <si>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</si>
  <si>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</si>
  <si>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</si>
  <si>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</si>
  <si>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</si>
  <si>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</si>
  <si>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</si>
  <si>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</si>
  <si>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</si>
  <si>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</si>
  <si>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</si>
  <si>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</si>
  <si>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</si>
  <si>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</si>
  <si>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</si>
  <si>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</si>
  <si>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</si>
  <si>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</si>
  <si>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</si>
  <si>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</si>
  <si>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</si>
  <si>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</si>
  <si>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</si>
  <si>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</si>
  <si>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</si>
  <si>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</si>
  <si>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</si>
  <si>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</si>
  <si>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</si>
  <si>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</si>
  <si>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</si>
  <si>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</si>
  <si>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</si>
  <si>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</si>
  <si>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</si>
  <si>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</si>
  <si>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</si>
  <si>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</si>
  <si>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</si>
  <si>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</si>
  <si>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</si>
  <si>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</si>
  <si>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</si>
  <si>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</si>
  <si>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</si>
  <si>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</si>
  <si>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</si>
  <si>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</si>
  <si>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</si>
  <si>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</si>
  <si>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</si>
  <si>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</si>
  <si>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</si>
  <si>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</si>
  <si>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</si>
  <si>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</si>
  <si>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</si>
  <si>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</si>
  <si>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</si>
  <si>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</si>
  <si>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1987 Ranger Pickup transmission / Rapporto di trasmissione del Ranger Pickup del 1987</t>
  </si>
  <si>
    <t>1987 Ranger Pickup Overall / Rapporto di trasmissione totale del Ranger Pickup del 1987</t>
  </si>
  <si>
    <t>1987 Ranger Pickup differential / Rapporto di trasmissione al differenziale del Ranger Pickup del 1987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</si>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</sst>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</cellXfs>
  <cellStyles count="59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544600"/>
        <c:axId val="2067547784"/>
      </c:scatterChart>
      <c:valAx>
        <c:axId val="206754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67547784"/>
        <c:crosses val="autoZero"/>
        <c:crossBetween val="between"/>
        <c:majorUnit val="0.75"/>
        <c:minorUnit val="0.375"/>
      </c:valAx>
      <c:valAx>
        <c:axId val="206754778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67544600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46.91166308349696</c:v>
                </c:pt>
                <c:pt idx="1">
                  <c:v>56.15913758668416</c:v>
                </c:pt>
                <c:pt idx="2">
                  <c:v>89.96788088333134</c:v>
                </c:pt>
                <c:pt idx="3">
                  <c:v>143.886304794073</c:v>
                </c:pt>
                <c:pt idx="4">
                  <c:v>276.032736796441</c:v>
                </c:pt>
                <c:pt idx="5">
                  <c:v>426.4504574601801</c:v>
                </c:pt>
                <c:pt idx="6">
                  <c:v>635.4783982217865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34.71576873394896</c:v>
                </c:pt>
                <c:pt idx="1">
                  <c:v>34.71576873394896</c:v>
                </c:pt>
                <c:pt idx="2">
                  <c:v>34.71576873394896</c:v>
                </c:pt>
                <c:pt idx="3">
                  <c:v>34.71576873394896</c:v>
                </c:pt>
                <c:pt idx="4">
                  <c:v>34.71576873394896</c:v>
                </c:pt>
                <c:pt idx="5">
                  <c:v>34.71576873394896</c:v>
                </c:pt>
                <c:pt idx="6">
                  <c:v>34.71576873394896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67620472"/>
        <c:axId val="2030640952"/>
      </c:lineChart>
      <c:catAx>
        <c:axId val="206762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majorTickMark val="none"/>
        <c:minorTickMark val="none"/>
        <c:tickLblPos val="nextTo"/>
        <c:crossAx val="2030640952"/>
        <c:crosses val="autoZero"/>
        <c:auto val="1"/>
        <c:lblAlgn val="ctr"/>
        <c:lblOffset val="100"/>
        <c:noMultiLvlLbl val="0"/>
      </c:catAx>
      <c:valAx>
        <c:axId val="2030640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6762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tabSelected="1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452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368</v>
      </c>
      <c r="C30" s="6"/>
      <c r="D30" s="6" t="s">
        <v>369</v>
      </c>
      <c r="E30" s="6" t="s">
        <v>370</v>
      </c>
      <c r="F30" s="6" t="s">
        <v>371</v>
      </c>
      <c r="G30" s="6" t="s">
        <v>372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350</v>
      </c>
      <c r="B31" s="6" t="s">
        <v>365</v>
      </c>
      <c r="C31" s="57"/>
      <c r="D31" s="6" t="s">
        <v>399</v>
      </c>
      <c r="E31" s="5" t="s">
        <v>366</v>
      </c>
      <c r="F31" s="6" t="s">
        <v>398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352</v>
      </c>
      <c r="B32" s="6" t="s">
        <v>351</v>
      </c>
      <c r="C32" s="6"/>
      <c r="D32" s="6"/>
      <c r="E32" s="6" t="s">
        <v>354</v>
      </c>
      <c r="F32" s="6"/>
      <c r="G32" s="6"/>
      <c r="H32" s="6"/>
      <c r="I32" s="6"/>
      <c r="J32" s="6"/>
      <c r="K32" s="6"/>
    </row>
    <row r="33" spans="1:11" ht="20.25" customHeight="1">
      <c r="A33" s="4" t="s">
        <v>356</v>
      </c>
      <c r="B33" s="6" t="s">
        <v>353</v>
      </c>
      <c r="C33" s="6"/>
      <c r="D33" s="6"/>
      <c r="E33" s="6" t="s">
        <v>355</v>
      </c>
      <c r="F33" s="6"/>
      <c r="G33" s="6"/>
      <c r="H33" s="6"/>
      <c r="I33" s="6"/>
      <c r="J33" s="6"/>
      <c r="K33" s="6"/>
    </row>
    <row r="34" spans="1:11" ht="20.25" customHeight="1">
      <c r="A34" s="4" t="s">
        <v>367</v>
      </c>
      <c r="B34" s="6" t="s">
        <v>357</v>
      </c>
      <c r="C34" s="6"/>
      <c r="D34" s="6"/>
      <c r="E34" s="6" t="s">
        <v>358</v>
      </c>
      <c r="F34" s="6"/>
      <c r="G34" s="6"/>
      <c r="H34" s="6"/>
      <c r="I34" s="6"/>
      <c r="J34" s="6"/>
      <c r="K34" s="6"/>
    </row>
    <row r="35" spans="1:11" ht="20.25" customHeight="1">
      <c r="A35" s="4" t="s">
        <v>400</v>
      </c>
      <c r="B35" s="6" t="s">
        <v>401</v>
      </c>
      <c r="C35" s="54"/>
      <c r="D35" s="6" t="s">
        <v>405</v>
      </c>
      <c r="E35" s="6" t="s">
        <v>403</v>
      </c>
      <c r="F35" s="6" t="s">
        <v>402</v>
      </c>
      <c r="G35" s="6" t="s">
        <v>404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F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3" sqref="D3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1000</v>
      </c>
      <c r="D3" s="5">
        <v>1</v>
      </c>
      <c r="E3" s="15">
        <f>D3/Constants!$D$3</f>
        <v>4.5585391539662144E-2</v>
      </c>
      <c r="F3" s="15">
        <f>'Mass factors'!$D$3*$C$3*E3</f>
        <v>45.585391539662147</v>
      </c>
      <c r="G3" s="15">
        <f>'Mass factors'!$D$4*$C$3*E3</f>
        <v>48.320515032041875</v>
      </c>
      <c r="H3" s="15">
        <f>'Mass factors'!$D$5*$C$3*E3</f>
        <v>50.143930693628356</v>
      </c>
      <c r="I3" s="15">
        <f>'Mass factors'!$D$6*$C$3*E3</f>
        <v>52.423200270611467</v>
      </c>
      <c r="J3" s="15">
        <f>'Mass factors'!$D$7*$C$3*E3</f>
        <v>54.702469847594571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91.170783079324295</v>
      </c>
      <c r="G4" s="16">
        <f>'Mass factors'!$D$4*$C$3*E4</f>
        <v>96.641030064083751</v>
      </c>
      <c r="H4" s="16">
        <f>'Mass factors'!$D$5*$C$3*E4</f>
        <v>100.28786138725671</v>
      </c>
      <c r="I4" s="16">
        <f>'Mass factors'!$D$6*$C$3*E4</f>
        <v>104.84640054122293</v>
      </c>
      <c r="J4" s="16">
        <f>'Mass factors'!$D$7*$C$3*E4</f>
        <v>109.40493969518914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136.75617461898642</v>
      </c>
      <c r="G5" s="15">
        <f>'Mass factors'!$D$4*$C$3*E5</f>
        <v>144.9615450961256</v>
      </c>
      <c r="H5" s="15">
        <f>'Mass factors'!$D$5*$C$3*E5</f>
        <v>150.43179208088506</v>
      </c>
      <c r="I5" s="15">
        <f>'Mass factors'!$D$6*$C$3*E5</f>
        <v>157.26960081183438</v>
      </c>
      <c r="J5" s="15">
        <f>'Mass factors'!$D$7*$C$3*E5</f>
        <v>164.1074095427837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182.34156615864859</v>
      </c>
      <c r="G6" s="16">
        <f>'Mass factors'!$D$4*$C$3*E6</f>
        <v>193.2820601281675</v>
      </c>
      <c r="H6" s="16">
        <f>'Mass factors'!$D$5*$C$3*E6</f>
        <v>200.57572277451342</v>
      </c>
      <c r="I6" s="16">
        <f>'Mass factors'!$D$6*$C$3*E6</f>
        <v>209.69280108244587</v>
      </c>
      <c r="J6" s="16">
        <f>'Mass factors'!$D$7*$C$3*E6</f>
        <v>218.80987939037828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227.9269576983107</v>
      </c>
      <c r="G7" s="15">
        <f>'Mass factors'!$D$4*$C$3*E7</f>
        <v>241.60257516020934</v>
      </c>
      <c r="H7" s="15">
        <f>'Mass factors'!$D$5*$C$3*E7</f>
        <v>250.71965346814176</v>
      </c>
      <c r="I7" s="15">
        <f>'Mass factors'!$D$6*$C$3*E7</f>
        <v>262.1160013530573</v>
      </c>
      <c r="J7" s="15">
        <f>'Mass factors'!$D$7*$C$3*E7</f>
        <v>273.51234923797284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273.51234923797284</v>
      </c>
      <c r="G8" s="16">
        <f>'Mass factors'!$D$4*$C$3*E8</f>
        <v>289.92309019225121</v>
      </c>
      <c r="H8" s="16">
        <f>'Mass factors'!$D$5*$C$3*E8</f>
        <v>300.86358416177012</v>
      </c>
      <c r="I8" s="16">
        <f>'Mass factors'!$D$6*$C$3*E8</f>
        <v>314.53920162366876</v>
      </c>
      <c r="J8" s="16">
        <f>'Mass factors'!$D$7*$C$3*E8</f>
        <v>328.2148190855674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319.09774077763495</v>
      </c>
      <c r="G9" s="15">
        <f>'Mass factors'!$D$4*$C$3*E9</f>
        <v>338.24360522429305</v>
      </c>
      <c r="H9" s="15">
        <f>'Mass factors'!$D$5*$C$3*E9</f>
        <v>351.00751485539848</v>
      </c>
      <c r="I9" s="15">
        <f>'Mass factors'!$D$6*$C$3*E9</f>
        <v>366.96240189428022</v>
      </c>
      <c r="J9" s="15">
        <f>'Mass factors'!$D$7*$C$3*E9</f>
        <v>382.91728893316196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364.68313231729718</v>
      </c>
      <c r="G10" s="16">
        <f>'Mass factors'!$D$4*$C$3*E10</f>
        <v>386.564120256335</v>
      </c>
      <c r="H10" s="16">
        <f>'Mass factors'!$D$5*$C$3*E10</f>
        <v>401.15144554902685</v>
      </c>
      <c r="I10" s="16">
        <f>'Mass factors'!$D$6*$C$3*E10</f>
        <v>419.38560216489174</v>
      </c>
      <c r="J10" s="16">
        <f>'Mass factors'!$D$7*$C$3*E10</f>
        <v>437.61975878075657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410.26852385695929</v>
      </c>
      <c r="G11" s="15">
        <f>'Mass factors'!$D$4*$C$3*E11</f>
        <v>434.88463528837684</v>
      </c>
      <c r="H11" s="15">
        <f>'Mass factors'!$D$5*$C$3*E11</f>
        <v>451.29537624265521</v>
      </c>
      <c r="I11" s="15">
        <f>'Mass factors'!$D$6*$C$3*E11</f>
        <v>471.8088024355032</v>
      </c>
      <c r="J11" s="15">
        <f>'Mass factors'!$D$7*$C$3*E11</f>
        <v>492.32222862835113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455.8539153966214</v>
      </c>
      <c r="G12" s="16">
        <f>'Mass factors'!$D$4*$C$3*E12</f>
        <v>483.20515032041868</v>
      </c>
      <c r="H12" s="16">
        <f>'Mass factors'!$D$5*$C$3*E12</f>
        <v>501.43930693628351</v>
      </c>
      <c r="I12" s="16">
        <f>'Mass factors'!$D$6*$C$3*E12</f>
        <v>524.2320027061146</v>
      </c>
      <c r="J12" s="16">
        <f>'Mass factors'!$D$7*$C$3*E12</f>
        <v>547.02469847594568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501.43930693628357</v>
      </c>
      <c r="G13" s="15">
        <f>'Mass factors'!$D$4*$C$3*E13</f>
        <v>531.52566535246058</v>
      </c>
      <c r="H13" s="15">
        <f>'Mass factors'!$D$5*$C$3*E13</f>
        <v>551.58323762991199</v>
      </c>
      <c r="I13" s="15">
        <f>'Mass factors'!$D$6*$C$3*E13</f>
        <v>576.65520297672617</v>
      </c>
      <c r="J13" s="15">
        <f>'Mass factors'!$D$7*$C$3*E13</f>
        <v>601.72716832354024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547.02469847594568</v>
      </c>
      <c r="G14" s="16">
        <f>'Mass factors'!$D$4*$C$3*E14</f>
        <v>579.84618038450242</v>
      </c>
      <c r="H14" s="16">
        <f>'Mass factors'!$D$5*$C$3*E14</f>
        <v>601.72716832354024</v>
      </c>
      <c r="I14" s="16">
        <f>'Mass factors'!$D$6*$C$3*E14</f>
        <v>629.07840324733752</v>
      </c>
      <c r="J14" s="16">
        <f>'Mass factors'!$D$7*$C$3*E14</f>
        <v>656.4296381711348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592.61009001560785</v>
      </c>
      <c r="G15" s="15">
        <f>'Mass factors'!$D$4*$C$3*E15</f>
        <v>628.16669541654426</v>
      </c>
      <c r="H15" s="15">
        <f>'Mass factors'!$D$5*$C$3*E15</f>
        <v>651.8710990171686</v>
      </c>
      <c r="I15" s="15">
        <f>'Mass factors'!$D$6*$C$3*E15</f>
        <v>681.50160351794898</v>
      </c>
      <c r="J15" s="15">
        <f>'Mass factors'!$D$7*$C$3*E15</f>
        <v>711.13210801872935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638.19548155526991</v>
      </c>
      <c r="G16" s="16">
        <f>'Mass factors'!$D$4*$C$3*E16</f>
        <v>676.4872104485861</v>
      </c>
      <c r="H16" s="16">
        <f>'Mass factors'!$D$5*$C$3*E16</f>
        <v>702.01502971079697</v>
      </c>
      <c r="I16" s="16">
        <f>'Mass factors'!$D$6*$C$3*E16</f>
        <v>733.92480378856044</v>
      </c>
      <c r="J16" s="16">
        <f>'Mass factors'!$D$7*$C$3*E16</f>
        <v>765.83457786632391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683.78087309493208</v>
      </c>
      <c r="G17" s="15">
        <f>'Mass factors'!$D$4*$C$3*E17</f>
        <v>724.80772548062805</v>
      </c>
      <c r="H17" s="15">
        <f>'Mass factors'!$D$5*$C$3*E17</f>
        <v>752.15896040442533</v>
      </c>
      <c r="I17" s="15">
        <f>'Mass factors'!$D$6*$C$3*E17</f>
        <v>786.3480040591719</v>
      </c>
      <c r="J17" s="15">
        <f>'Mass factors'!$D$7*$C$3*E17</f>
        <v>820.53704771391847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1000</v>
      </c>
      <c r="D20" s="12">
        <v>1</v>
      </c>
      <c r="E20" s="16">
        <f>D20*Constants!$E$3/Constants!$F$3</f>
        <v>0.27777777777777779</v>
      </c>
      <c r="F20" s="16">
        <f>'Mass factors'!$D$3*$C$20*E20</f>
        <v>277.77777777777777</v>
      </c>
      <c r="G20" s="16">
        <f>'Mass factors'!$D$4*$C$20*E20</f>
        <v>294.44444444444446</v>
      </c>
      <c r="H20" s="16">
        <f>'Mass factors'!$D$5*$C$20*E20</f>
        <v>305.55555555555554</v>
      </c>
      <c r="I20" s="16">
        <f>'Mass factors'!$D$6*$C$20*E20</f>
        <v>319.44444444444446</v>
      </c>
      <c r="J20" s="16">
        <f>'Mass factors'!$D$7*$C$20*E20</f>
        <v>333.33333333333337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555.55555555555554</v>
      </c>
      <c r="G21" s="15">
        <f>'Mass factors'!$D$4*$C$20*E21</f>
        <v>588.88888888888891</v>
      </c>
      <c r="H21" s="15">
        <f>'Mass factors'!$D$5*$C$20*E21</f>
        <v>611.11111111111109</v>
      </c>
      <c r="I21" s="15">
        <f>'Mass factors'!$D$6*$C$20*E21</f>
        <v>638.88888888888891</v>
      </c>
      <c r="J21" s="15">
        <f>'Mass factors'!$D$7*$C$20*E21</f>
        <v>666.66666666666674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833.33333333333337</v>
      </c>
      <c r="G22" s="16">
        <f>'Mass factors'!$D$4*$C$20*E22</f>
        <v>883.33333333333337</v>
      </c>
      <c r="H22" s="16">
        <f>'Mass factors'!$D$5*$C$20*E22</f>
        <v>916.66666666666674</v>
      </c>
      <c r="I22" s="16">
        <f>'Mass factors'!$D$6*$C$20*E22</f>
        <v>958.33333333333337</v>
      </c>
      <c r="J22" s="16">
        <f>'Mass factors'!$D$7*$C$20*E22</f>
        <v>1000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1111.1111111111111</v>
      </c>
      <c r="G23" s="15">
        <f>'Mass factors'!$D$4*$C$20*E23</f>
        <v>1177.7777777777778</v>
      </c>
      <c r="H23" s="15">
        <f>'Mass factors'!$D$5*$C$20*E23</f>
        <v>1222.2222222222222</v>
      </c>
      <c r="I23" s="15">
        <f>'Mass factors'!$D$6*$C$20*E23</f>
        <v>1277.7777777777778</v>
      </c>
      <c r="J23" s="15">
        <f>'Mass factors'!$D$7*$C$20*E23</f>
        <v>1333.3333333333335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1388.8888888888889</v>
      </c>
      <c r="G24" s="16">
        <f>'Mass factors'!$D$4*$C$20*E24</f>
        <v>1472.2222222222222</v>
      </c>
      <c r="H24" s="16">
        <f>'Mass factors'!$D$5*$C$20*E24</f>
        <v>1527.7777777777778</v>
      </c>
      <c r="I24" s="16">
        <f>'Mass factors'!$D$6*$C$20*E24</f>
        <v>1597.2222222222222</v>
      </c>
      <c r="J24" s="16">
        <f>'Mass factors'!$D$7*$C$20*E24</f>
        <v>1666.6666666666665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1666.6666666666667</v>
      </c>
      <c r="G25" s="15">
        <f>'Mass factors'!$D$4*$C$20*E25</f>
        <v>1766.6666666666667</v>
      </c>
      <c r="H25" s="15">
        <f>'Mass factors'!$D$5*$C$20*E25</f>
        <v>1833.3333333333335</v>
      </c>
      <c r="I25" s="15">
        <f>'Mass factors'!$D$6*$C$20*E25</f>
        <v>1916.6666666666667</v>
      </c>
      <c r="J25" s="15">
        <f>'Mass factors'!$D$7*$C$20*E25</f>
        <v>2000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1944.4444444444443</v>
      </c>
      <c r="G26" s="16">
        <f>'Mass factors'!$D$4*$C$20*E26</f>
        <v>2061.1111111111109</v>
      </c>
      <c r="H26" s="16">
        <f>'Mass factors'!$D$5*$C$20*E26</f>
        <v>2138.8888888888887</v>
      </c>
      <c r="I26" s="16">
        <f>'Mass factors'!$D$6*$C$20*E26</f>
        <v>2236.1111111111109</v>
      </c>
      <c r="J26" s="16">
        <f>'Mass factors'!$D$7*$C$20*E26</f>
        <v>2333.3333333333335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2222.2222222222222</v>
      </c>
      <c r="G27" s="15">
        <f>'Mass factors'!$D$4*$C$20*E27</f>
        <v>2355.5555555555557</v>
      </c>
      <c r="H27" s="15">
        <f>'Mass factors'!$D$5*$C$20*E27</f>
        <v>2444.4444444444443</v>
      </c>
      <c r="I27" s="15">
        <f>'Mass factors'!$D$6*$C$20*E27</f>
        <v>2555.5555555555557</v>
      </c>
      <c r="J27" s="15">
        <f>'Mass factors'!$D$7*$C$20*E27</f>
        <v>2666.666666666667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2500</v>
      </c>
      <c r="G28" s="16">
        <f>'Mass factors'!$D$4*$C$20*E28</f>
        <v>2650</v>
      </c>
      <c r="H28" s="16">
        <f>'Mass factors'!$D$5*$C$20*E28</f>
        <v>2750</v>
      </c>
      <c r="I28" s="16">
        <f>'Mass factors'!$D$6*$C$20*E28</f>
        <v>2875</v>
      </c>
      <c r="J28" s="16">
        <f>'Mass factors'!$D$7*$C$20*E28</f>
        <v>3000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2777.7777777777778</v>
      </c>
      <c r="G29" s="15">
        <f>'Mass factors'!$D$4*$C$20*E29</f>
        <v>2944.4444444444443</v>
      </c>
      <c r="H29" s="15">
        <f>'Mass factors'!$D$5*$C$20*E29</f>
        <v>3055.5555555555557</v>
      </c>
      <c r="I29" s="15">
        <f>'Mass factors'!$D$6*$C$20*E29</f>
        <v>3194.4444444444443</v>
      </c>
      <c r="J29" s="15">
        <f>'Mass factors'!$D$7*$C$20*E29</f>
        <v>3333.333333333333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3055.5555555555557</v>
      </c>
      <c r="G30" s="16">
        <f>'Mass factors'!$D$4*$C$20*E30</f>
        <v>3238.8888888888891</v>
      </c>
      <c r="H30" s="16">
        <f>'Mass factors'!$D$5*$C$20*E30</f>
        <v>3361.1111111111113</v>
      </c>
      <c r="I30" s="16">
        <f>'Mass factors'!$D$6*$C$20*E30</f>
        <v>3513.8888888888891</v>
      </c>
      <c r="J30" s="16">
        <f>'Mass factors'!$D$7*$C$20*E30</f>
        <v>3666.666666666667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3333.3333333333335</v>
      </c>
      <c r="G31" s="15">
        <f>'Mass factors'!$D$4*$C$20*E31</f>
        <v>3533.3333333333335</v>
      </c>
      <c r="H31" s="15">
        <f>'Mass factors'!$D$5*$C$20*E31</f>
        <v>3666.666666666667</v>
      </c>
      <c r="I31" s="15">
        <f>'Mass factors'!$D$6*$C$20*E31</f>
        <v>3833.3333333333335</v>
      </c>
      <c r="J31" s="15">
        <f>'Mass factors'!$D$7*$C$20*E31</f>
        <v>4000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3611.1111111111113</v>
      </c>
      <c r="G32" s="16">
        <f>'Mass factors'!$D$4*$C$20*E32</f>
        <v>3827.7777777777778</v>
      </c>
      <c r="H32" s="16">
        <f>'Mass factors'!$D$5*$C$20*E32</f>
        <v>3972.2222222222222</v>
      </c>
      <c r="I32" s="16">
        <f>'Mass factors'!$D$6*$C$20*E32</f>
        <v>4152.7777777777783</v>
      </c>
      <c r="J32" s="16">
        <f>'Mass factors'!$D$7*$C$20*E32</f>
        <v>4333.333333333333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3888.8888888888887</v>
      </c>
      <c r="G33" s="15">
        <f>'Mass factors'!$D$4*$C$20*E33</f>
        <v>4122.2222222222217</v>
      </c>
      <c r="H33" s="15">
        <f>'Mass factors'!$D$5*$C$20*E33</f>
        <v>4277.7777777777774</v>
      </c>
      <c r="I33" s="15">
        <f>'Mass factors'!$D$6*$C$20*E33</f>
        <v>4472.2222222222217</v>
      </c>
      <c r="J33" s="15">
        <f>'Mass factors'!$D$7*$C$20*E33</f>
        <v>4666.666666666667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4166.666666666667</v>
      </c>
      <c r="G34" s="16">
        <f>'Mass factors'!$D$4*$C$20*E34</f>
        <v>4416.666666666667</v>
      </c>
      <c r="H34" s="16">
        <f>'Mass factors'!$D$5*$C$20*E34</f>
        <v>4583.3333333333339</v>
      </c>
      <c r="I34" s="16">
        <f>'Mass factors'!$D$6*$C$20*E34</f>
        <v>4791.666666666667</v>
      </c>
      <c r="J34" s="16">
        <f>'Mass factors'!$D$7*$C$20*E34</f>
        <v>5000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3" sqref="D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1000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9.9995000374968743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19.996001199600141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29.986509105671004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39.96803834887158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49.937616943892237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59.892290727946715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69.829127699913883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79.745222282890012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89.637699495890587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99.503719020998929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148.34045293024465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196.11613513818403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242.53562503633296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287.34788556634544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330.35042472810608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371.39067635410373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410.36467732879788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1000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98.061597042718731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196.09378516405872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294.06719952112854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391.95256327396146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489.72073120282079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587.34273286721861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684.7898151583604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782.0334841005033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879.04554576137548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975.7981461372791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1454.7229027283836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1923.2422966528725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2378.4619872625544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2817.9201419892015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3239.630992659881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3642.0983762679712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4024.3027629264557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0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59" activePane="bottomRight" state="frozenSplit"/>
      <selection pane="topRight"/>
      <selection pane="bottomLeft"/>
      <selection pane="bottomRight" activeCell="E75" sqref="E75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85" t="s">
        <v>270</v>
      </c>
      <c r="C12" s="85"/>
      <c r="D12" s="85"/>
      <c r="E12" s="85"/>
      <c r="F12" s="85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1180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7.8042840000000009</v>
      </c>
      <c r="F76" s="33">
        <f t="shared" ref="F76:K76" si="7">F75*$C$72*2.2046</f>
        <v>7.8042840000000009</v>
      </c>
      <c r="G76" s="33">
        <f t="shared" si="7"/>
        <v>7.8042840000000009</v>
      </c>
      <c r="H76" s="33">
        <f t="shared" si="7"/>
        <v>7.8042840000000009</v>
      </c>
      <c r="I76" s="33">
        <f t="shared" si="7"/>
        <v>7.8042840000000009</v>
      </c>
      <c r="J76" s="33">
        <f t="shared" si="7"/>
        <v>7.8042840000000009</v>
      </c>
      <c r="K76" s="33">
        <f t="shared" si="7"/>
        <v>7.8042840000000009</v>
      </c>
      <c r="IV76"/>
    </row>
    <row r="77" spans="2:256" ht="36">
      <c r="C77" s="4" t="s">
        <v>322</v>
      </c>
      <c r="E77" s="35">
        <f>(E73*E74)+E73+(E75*$C$72*2.2046)</f>
        <v>10.545984000000001</v>
      </c>
      <c r="F77" s="35">
        <f t="shared" ref="F77:K77" si="8">(F73*F74)+F73+(F75*$C$72*2.2046)</f>
        <v>12.624864000000001</v>
      </c>
      <c r="G77" s="35">
        <f t="shared" si="8"/>
        <v>20.225244</v>
      </c>
      <c r="H77" s="35">
        <f t="shared" si="8"/>
        <v>32.346384</v>
      </c>
      <c r="I77" s="35">
        <f t="shared" si="8"/>
        <v>62.053584000000008</v>
      </c>
      <c r="J77" s="35">
        <f t="shared" si="8"/>
        <v>95.868263999999996</v>
      </c>
      <c r="K77" s="35">
        <f t="shared" si="8"/>
        <v>142.858824</v>
      </c>
    </row>
    <row r="78" spans="2:256" ht="36">
      <c r="C78" s="4" t="s">
        <v>323</v>
      </c>
      <c r="E78" s="33">
        <f>E77*0.4536*9.80665</f>
        <v>46.911663083496961</v>
      </c>
      <c r="F78" s="33">
        <f t="shared" ref="F78:K78" si="9">F77*0.4536*9.80665</f>
        <v>56.15913758668416</v>
      </c>
      <c r="G78" s="33">
        <f t="shared" si="9"/>
        <v>89.967880883331347</v>
      </c>
      <c r="H78" s="33">
        <f t="shared" si="9"/>
        <v>143.88630479407297</v>
      </c>
      <c r="I78" s="33">
        <f t="shared" si="9"/>
        <v>276.03273679644099</v>
      </c>
      <c r="J78" s="33">
        <f t="shared" si="9"/>
        <v>426.45045746018008</v>
      </c>
      <c r="K78" s="33">
        <f t="shared" si="9"/>
        <v>635.47839822178651</v>
      </c>
    </row>
    <row r="79" spans="2:256" ht="24">
      <c r="C79" s="4" t="s">
        <v>326</v>
      </c>
      <c r="E79" s="33">
        <f>E76*0.4536*9.80665</f>
        <v>34.715768733948963</v>
      </c>
      <c r="F79" s="33">
        <f t="shared" ref="F79:K79" si="10">F76*0.4536*9.80665</f>
        <v>34.715768733948963</v>
      </c>
      <c r="G79" s="33">
        <f t="shared" si="10"/>
        <v>34.715768733948963</v>
      </c>
      <c r="H79" s="33">
        <f t="shared" si="10"/>
        <v>34.715768733948963</v>
      </c>
      <c r="I79" s="33">
        <f t="shared" si="10"/>
        <v>34.715768733948963</v>
      </c>
      <c r="J79" s="33">
        <f t="shared" si="10"/>
        <v>34.715768733948963</v>
      </c>
      <c r="K79" s="33">
        <f t="shared" si="10"/>
        <v>34.715768733948963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112">
      <c r="A6" s="45" t="s">
        <v>336</v>
      </c>
      <c r="B6" s="45" t="s">
        <v>338</v>
      </c>
      <c r="C6" s="45" t="s">
        <v>337</v>
      </c>
      <c r="D6" s="45" t="s">
        <v>339</v>
      </c>
      <c r="E6" s="45" t="s">
        <v>341</v>
      </c>
      <c r="F6" s="45" t="s">
        <v>340</v>
      </c>
    </row>
    <row r="7" spans="1:6">
      <c r="A7" s="46" t="s">
        <v>342</v>
      </c>
      <c r="B7" s="47">
        <v>12.01</v>
      </c>
      <c r="C7" s="47">
        <v>1.5</v>
      </c>
      <c r="D7" s="47">
        <v>3.96</v>
      </c>
      <c r="E7" s="47">
        <v>3.45</v>
      </c>
      <c r="F7" s="47">
        <f>D7*E7</f>
        <v>13.662000000000001</v>
      </c>
    </row>
    <row r="8" spans="1:6">
      <c r="A8" s="46" t="s">
        <v>343</v>
      </c>
      <c r="B8" s="47">
        <v>7.82</v>
      </c>
      <c r="C8" s="47">
        <v>1.5</v>
      </c>
      <c r="D8" s="47">
        <v>2.08</v>
      </c>
      <c r="E8" s="47">
        <v>3.45</v>
      </c>
      <c r="F8" s="47">
        <f t="shared" ref="F8:F11" si="0">D8*E8</f>
        <v>7.176000000000001</v>
      </c>
    </row>
    <row r="9" spans="1:6">
      <c r="A9" s="46" t="s">
        <v>344</v>
      </c>
      <c r="B9" s="47">
        <v>5.16</v>
      </c>
      <c r="C9" s="47">
        <v>1.35</v>
      </c>
      <c r="D9" s="47">
        <v>1.37</v>
      </c>
      <c r="E9" s="47">
        <v>3.45</v>
      </c>
      <c r="F9" s="47">
        <f t="shared" si="0"/>
        <v>4.7265000000000006</v>
      </c>
    </row>
    <row r="10" spans="1:6">
      <c r="A10" s="46" t="s">
        <v>345</v>
      </c>
      <c r="B10" s="47">
        <v>3.81</v>
      </c>
      <c r="C10" s="47">
        <v>1.35</v>
      </c>
      <c r="D10" s="47">
        <v>1</v>
      </c>
      <c r="E10" s="47">
        <v>3.45</v>
      </c>
      <c r="F10" s="47">
        <f t="shared" si="0"/>
        <v>3.45</v>
      </c>
    </row>
    <row r="11" spans="1:6">
      <c r="A11" s="46" t="s">
        <v>346</v>
      </c>
      <c r="B11" s="47">
        <v>2.79</v>
      </c>
      <c r="C11" s="47" t="s">
        <v>347</v>
      </c>
      <c r="D11" s="47">
        <v>0.84</v>
      </c>
      <c r="E11" s="47">
        <v>3.45</v>
      </c>
      <c r="F11" s="47">
        <f t="shared" si="0"/>
        <v>2.8980000000000001</v>
      </c>
    </row>
    <row r="13" spans="1:6">
      <c r="A13" s="50" t="s">
        <v>348</v>
      </c>
    </row>
    <row r="14" spans="1:6">
      <c r="A14" s="50" t="s">
        <v>349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15" sqref="A15:A16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436</v>
      </c>
      <c r="B1" s="66"/>
      <c r="C1" s="51" t="s">
        <v>359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67">
        <v>2601.5</v>
      </c>
      <c r="B2" s="68"/>
      <c r="C2" s="49" t="s">
        <v>360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437</v>
      </c>
      <c r="B3" s="70"/>
      <c r="C3" s="49" t="s">
        <v>361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23.7</v>
      </c>
      <c r="B4" s="68"/>
      <c r="C4" s="49" t="s">
        <v>362</v>
      </c>
      <c r="D4">
        <f>$A$2*SUM(D2:D3)</f>
        <v>46.826999999999998</v>
      </c>
      <c r="E4" s="44">
        <f t="shared" ref="E4:AA4" si="0">$A$2*SUM(E2:E3)</f>
        <v>46.826999999999998</v>
      </c>
      <c r="F4" s="44">
        <f t="shared" si="0"/>
        <v>46.826999999999998</v>
      </c>
      <c r="G4" s="44">
        <f t="shared" si="0"/>
        <v>46.826999999999998</v>
      </c>
      <c r="H4" s="44">
        <f t="shared" si="0"/>
        <v>46.826999999999998</v>
      </c>
      <c r="I4" s="44">
        <f t="shared" si="0"/>
        <v>46.826999999999998</v>
      </c>
      <c r="J4" s="44">
        <f t="shared" si="0"/>
        <v>46.826999999999998</v>
      </c>
      <c r="K4" s="44">
        <f t="shared" si="0"/>
        <v>46.826999999999998</v>
      </c>
      <c r="L4" s="44">
        <f t="shared" si="0"/>
        <v>46.826999999999998</v>
      </c>
      <c r="M4" s="44">
        <f t="shared" si="0"/>
        <v>46.826999999999998</v>
      </c>
      <c r="N4" s="44">
        <f t="shared" si="0"/>
        <v>46.826999999999998</v>
      </c>
      <c r="O4" s="44">
        <f t="shared" si="0"/>
        <v>46.826999999999998</v>
      </c>
      <c r="P4" s="44">
        <f t="shared" si="0"/>
        <v>46.826999999999998</v>
      </c>
      <c r="Q4" s="44">
        <f t="shared" si="0"/>
        <v>46.826999999999998</v>
      </c>
      <c r="R4" s="44">
        <f t="shared" si="0"/>
        <v>46.826999999999998</v>
      </c>
      <c r="S4" s="44">
        <f t="shared" si="0"/>
        <v>46.826999999999998</v>
      </c>
      <c r="T4" s="44">
        <f t="shared" si="0"/>
        <v>46.826999999999998</v>
      </c>
      <c r="U4" s="44">
        <f t="shared" si="0"/>
        <v>46.826999999999998</v>
      </c>
      <c r="V4" s="44">
        <f t="shared" si="0"/>
        <v>46.826999999999998</v>
      </c>
      <c r="W4" s="44">
        <f t="shared" si="0"/>
        <v>46.826999999999998</v>
      </c>
      <c r="X4" s="44">
        <f t="shared" si="0"/>
        <v>46.826999999999998</v>
      </c>
      <c r="Y4" s="44">
        <f t="shared" si="0"/>
        <v>46.826999999999998</v>
      </c>
      <c r="Z4" s="44">
        <f t="shared" si="0"/>
        <v>46.826999999999998</v>
      </c>
      <c r="AA4" s="44">
        <f t="shared" si="0"/>
        <v>46.826999999999998</v>
      </c>
    </row>
    <row r="5" spans="1:27">
      <c r="A5" s="69" t="s">
        <v>439</v>
      </c>
      <c r="B5" s="70"/>
      <c r="C5" s="49" t="s">
        <v>363</v>
      </c>
      <c r="D5" s="53">
        <f>(1/2)*($A$6/$A$8)*(D1*(5280/3600)*D1*(5280/3600))*$A$4*$A$10</f>
        <v>0.51423343056490134</v>
      </c>
      <c r="E5" s="53">
        <f>(1/2)*($A$6/$A$8)*(E1*(5280/3600)*E1*(5280/3600))*$A$4*$A$10</f>
        <v>2.0569337222596054</v>
      </c>
      <c r="F5" s="53">
        <f t="shared" ref="F5:AA5" si="1">(1/2)*($A$6/$A$8)*(F1*(5280/3600)*F1*(5280/3600))*$A$4*$A$10</f>
        <v>4.6281008750841126</v>
      </c>
      <c r="G5" s="53">
        <f t="shared" si="1"/>
        <v>8.2277348890384214</v>
      </c>
      <c r="H5" s="53">
        <f t="shared" si="1"/>
        <v>12.855835764122533</v>
      </c>
      <c r="I5" s="53">
        <f t="shared" si="1"/>
        <v>18.51240350033645</v>
      </c>
      <c r="J5" s="53">
        <f t="shared" si="1"/>
        <v>25.197438097680166</v>
      </c>
      <c r="K5" s="53">
        <f t="shared" si="1"/>
        <v>32.910939556153686</v>
      </c>
      <c r="L5" s="53">
        <f t="shared" si="1"/>
        <v>41.652907875757016</v>
      </c>
      <c r="M5" s="53">
        <f t="shared" si="1"/>
        <v>51.423343056490133</v>
      </c>
      <c r="N5" s="53">
        <f t="shared" si="1"/>
        <v>62.222245098353063</v>
      </c>
      <c r="O5" s="53">
        <f t="shared" si="1"/>
        <v>74.049614001345802</v>
      </c>
      <c r="P5" s="53">
        <f t="shared" si="1"/>
        <v>86.905449765468333</v>
      </c>
      <c r="Q5" s="53">
        <f t="shared" si="1"/>
        <v>100.78975239072066</v>
      </c>
      <c r="R5" s="53">
        <f t="shared" si="1"/>
        <v>115.70252187710278</v>
      </c>
      <c r="S5" s="53">
        <f t="shared" si="1"/>
        <v>131.64375822461474</v>
      </c>
      <c r="T5" s="53">
        <f t="shared" si="1"/>
        <v>148.6134614332565</v>
      </c>
      <c r="U5" s="53">
        <f t="shared" si="1"/>
        <v>166.61163150302806</v>
      </c>
      <c r="V5" s="53">
        <f t="shared" si="1"/>
        <v>185.63826843392937</v>
      </c>
      <c r="W5" s="53">
        <f t="shared" si="1"/>
        <v>205.69337222596053</v>
      </c>
      <c r="X5" s="53">
        <f t="shared" si="1"/>
        <v>226.77694287912152</v>
      </c>
      <c r="Y5" s="53">
        <f t="shared" si="1"/>
        <v>248.88898039341225</v>
      </c>
      <c r="Z5" s="53">
        <f t="shared" si="1"/>
        <v>272.02948476883279</v>
      </c>
      <c r="AA5" s="53">
        <f t="shared" si="1"/>
        <v>296.19845600538321</v>
      </c>
    </row>
    <row r="6" spans="1:27">
      <c r="A6" s="67">
        <v>7.6359999999999997E-2</v>
      </c>
      <c r="B6" s="68"/>
      <c r="C6" s="49" t="s">
        <v>364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440</v>
      </c>
      <c r="B7" s="70"/>
      <c r="C7" t="s">
        <v>373</v>
      </c>
      <c r="D7" s="53">
        <f>D6*D5</f>
        <v>1.9592293704522741</v>
      </c>
      <c r="E7" s="53">
        <f>E6*E5</f>
        <v>2.3310201407506979</v>
      </c>
      <c r="F7" s="53">
        <f t="shared" ref="F7:AA7" si="3">F6*F5</f>
        <v>2.7028109110491223</v>
      </c>
      <c r="G7" s="53">
        <f t="shared" si="3"/>
        <v>3.0746016813475445</v>
      </c>
      <c r="H7" s="53">
        <f t="shared" si="3"/>
        <v>3.4463924516459685</v>
      </c>
      <c r="I7" s="53">
        <f t="shared" si="3"/>
        <v>3.8181832219443921</v>
      </c>
      <c r="J7" s="53">
        <f t="shared" si="3"/>
        <v>4.1899739922428161</v>
      </c>
      <c r="K7" s="53">
        <f t="shared" si="3"/>
        <v>4.5617647625412392</v>
      </c>
      <c r="L7" s="53">
        <f t="shared" si="3"/>
        <v>4.9335555328396632</v>
      </c>
      <c r="M7" s="53">
        <f t="shared" si="3"/>
        <v>5.3053463031380863</v>
      </c>
      <c r="N7" s="53">
        <f t="shared" si="3"/>
        <v>5.6771370734365103</v>
      </c>
      <c r="O7" s="53">
        <f t="shared" si="3"/>
        <v>6.0489278437349343</v>
      </c>
      <c r="P7" s="53">
        <f t="shared" si="3"/>
        <v>6.4207186140333574</v>
      </c>
      <c r="Q7" s="53">
        <f t="shared" si="3"/>
        <v>6.7925093843317788</v>
      </c>
      <c r="R7" s="53">
        <f t="shared" si="3"/>
        <v>7.1643001546302028</v>
      </c>
      <c r="S7" s="53">
        <f t="shared" si="3"/>
        <v>7.5360909249286294</v>
      </c>
      <c r="T7" s="53">
        <f t="shared" si="3"/>
        <v>7.9078816952270543</v>
      </c>
      <c r="U7" s="53">
        <f t="shared" si="3"/>
        <v>8.2796724655254774</v>
      </c>
      <c r="V7" s="53">
        <f t="shared" si="3"/>
        <v>8.651463235823897</v>
      </c>
      <c r="W7" s="53">
        <f t="shared" si="3"/>
        <v>9.0232540061223219</v>
      </c>
      <c r="X7" s="53">
        <f t="shared" si="3"/>
        <v>9.3950447764207485</v>
      </c>
      <c r="Y7" s="53">
        <f t="shared" si="3"/>
        <v>9.7668355467191716</v>
      </c>
      <c r="Z7" s="53">
        <f t="shared" si="3"/>
        <v>10.138626317017593</v>
      </c>
      <c r="AA7" s="53">
        <f t="shared" si="3"/>
        <v>10.51041708731602</v>
      </c>
    </row>
    <row r="8" spans="1:27">
      <c r="A8" s="67">
        <v>32.174050000000001</v>
      </c>
      <c r="B8" s="68"/>
      <c r="C8" t="s">
        <v>374</v>
      </c>
      <c r="D8" s="53">
        <f>D4+D5+D7</f>
        <v>49.300462801017176</v>
      </c>
      <c r="E8" s="53">
        <f>E4+E5+E7</f>
        <v>51.214953863010301</v>
      </c>
      <c r="F8" s="53">
        <f t="shared" ref="F8:AA8" si="4">F4+F5+F7</f>
        <v>54.157911786133234</v>
      </c>
      <c r="G8" s="53">
        <f t="shared" si="4"/>
        <v>58.129336570385966</v>
      </c>
      <c r="H8" s="53">
        <f t="shared" si="4"/>
        <v>63.129228215768499</v>
      </c>
      <c r="I8" s="53">
        <f t="shared" si="4"/>
        <v>69.15758672228084</v>
      </c>
      <c r="J8" s="53">
        <f t="shared" si="4"/>
        <v>76.214412089922973</v>
      </c>
      <c r="K8" s="53">
        <f t="shared" si="4"/>
        <v>84.299704318694936</v>
      </c>
      <c r="L8" s="53">
        <f t="shared" si="4"/>
        <v>93.413463408596684</v>
      </c>
      <c r="M8" s="53">
        <f t="shared" si="4"/>
        <v>103.5556893596282</v>
      </c>
      <c r="N8" s="53">
        <f t="shared" si="4"/>
        <v>114.72638217178957</v>
      </c>
      <c r="O8" s="53">
        <f t="shared" si="4"/>
        <v>126.92554184508073</v>
      </c>
      <c r="P8" s="53">
        <f t="shared" si="4"/>
        <v>140.15316837950169</v>
      </c>
      <c r="Q8" s="53">
        <f t="shared" si="4"/>
        <v>154.40926177505241</v>
      </c>
      <c r="R8" s="53">
        <f t="shared" si="4"/>
        <v>169.69382203173299</v>
      </c>
      <c r="S8" s="53">
        <f t="shared" si="4"/>
        <v>186.00684914954337</v>
      </c>
      <c r="T8" s="53">
        <f t="shared" si="4"/>
        <v>203.34834312848355</v>
      </c>
      <c r="U8" s="53">
        <f t="shared" si="4"/>
        <v>221.71830396855353</v>
      </c>
      <c r="V8" s="53">
        <f t="shared" si="4"/>
        <v>241.11673166975328</v>
      </c>
      <c r="W8" s="53">
        <f t="shared" si="4"/>
        <v>261.54362623208283</v>
      </c>
      <c r="X8" s="53">
        <f t="shared" si="4"/>
        <v>282.99898765554229</v>
      </c>
      <c r="Y8" s="53">
        <f t="shared" si="4"/>
        <v>305.48281594013139</v>
      </c>
      <c r="Z8" s="53">
        <f t="shared" si="4"/>
        <v>328.9951110858504</v>
      </c>
      <c r="AA8" s="53">
        <f t="shared" si="4"/>
        <v>353.53587309269921</v>
      </c>
    </row>
    <row r="9" spans="1:27" ht="17" thickBot="1">
      <c r="A9" s="71" t="s">
        <v>427</v>
      </c>
      <c r="B9" s="72"/>
      <c r="C9" t="s">
        <v>375</v>
      </c>
      <c r="D9" s="53">
        <f>D8*$A$18</f>
        <v>48.766808236643747</v>
      </c>
      <c r="E9" s="53">
        <f>E8*$A$18</f>
        <v>50.660575823934245</v>
      </c>
      <c r="F9" s="53">
        <f t="shared" ref="F9:AA9" si="5">F8*$A$18</f>
        <v>53.57167759725241</v>
      </c>
      <c r="G9" s="53">
        <f t="shared" si="5"/>
        <v>57.500113556598237</v>
      </c>
      <c r="H9" s="53">
        <f t="shared" si="5"/>
        <v>62.445883701971731</v>
      </c>
      <c r="I9" s="53">
        <f t="shared" si="5"/>
        <v>68.408988033372893</v>
      </c>
      <c r="J9" s="53">
        <f t="shared" si="5"/>
        <v>75.389426550801716</v>
      </c>
      <c r="K9" s="53">
        <f t="shared" si="5"/>
        <v>83.387199254258221</v>
      </c>
      <c r="L9" s="53">
        <f t="shared" si="5"/>
        <v>92.402306143742379</v>
      </c>
      <c r="M9" s="53">
        <f t="shared" si="5"/>
        <v>102.43474721925418</v>
      </c>
      <c r="N9" s="53">
        <f t="shared" si="5"/>
        <v>113.48452248079367</v>
      </c>
      <c r="O9" s="53">
        <f t="shared" si="5"/>
        <v>125.55163192836083</v>
      </c>
      <c r="P9" s="53">
        <f t="shared" si="5"/>
        <v>138.63607556195566</v>
      </c>
      <c r="Q9" s="53">
        <f t="shared" si="5"/>
        <v>152.73785338157811</v>
      </c>
      <c r="R9" s="53">
        <f t="shared" si="5"/>
        <v>167.85696538722826</v>
      </c>
      <c r="S9" s="53">
        <f t="shared" si="5"/>
        <v>183.99341157890609</v>
      </c>
      <c r="T9" s="53">
        <f t="shared" si="5"/>
        <v>201.14719195661158</v>
      </c>
      <c r="U9" s="53">
        <f t="shared" si="5"/>
        <v>219.31830652034472</v>
      </c>
      <c r="V9" s="53">
        <f t="shared" si="5"/>
        <v>238.50675527010551</v>
      </c>
      <c r="W9" s="53">
        <f t="shared" si="5"/>
        <v>258.71253820589396</v>
      </c>
      <c r="X9" s="53">
        <f t="shared" si="5"/>
        <v>279.93565532771021</v>
      </c>
      <c r="Y9" s="53">
        <f t="shared" si="5"/>
        <v>302.17610663555394</v>
      </c>
      <c r="Z9" s="53">
        <f t="shared" si="5"/>
        <v>325.43389212942543</v>
      </c>
      <c r="AA9" s="53">
        <f t="shared" si="5"/>
        <v>349.70901180932458</v>
      </c>
    </row>
    <row r="10" spans="1:27">
      <c r="A10" s="67">
        <v>0.34</v>
      </c>
      <c r="B10" s="68"/>
      <c r="C10" s="63" t="s">
        <v>376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442</v>
      </c>
      <c r="B11" s="70"/>
      <c r="C11" t="s">
        <v>377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378</v>
      </c>
      <c r="D12" s="53">
        <f>$A$2*D10</f>
        <v>129.91271047953566</v>
      </c>
      <c r="E12" s="53">
        <f t="shared" ref="E12:AA12" si="8">$A$2*E10</f>
        <v>129.91271047953566</v>
      </c>
      <c r="F12" s="53">
        <f t="shared" si="8"/>
        <v>129.91271047953566</v>
      </c>
      <c r="G12" s="53">
        <f t="shared" si="8"/>
        <v>129.91271047953566</v>
      </c>
      <c r="H12" s="53">
        <f t="shared" si="8"/>
        <v>129.91271047953566</v>
      </c>
      <c r="I12" s="53">
        <f t="shared" si="8"/>
        <v>129.91271047953566</v>
      </c>
      <c r="J12" s="53">
        <f t="shared" si="8"/>
        <v>129.91271047953566</v>
      </c>
      <c r="K12" s="53">
        <f t="shared" si="8"/>
        <v>129.91271047953566</v>
      </c>
      <c r="L12" s="53">
        <f t="shared" si="8"/>
        <v>129.91271047953566</v>
      </c>
      <c r="M12" s="53">
        <f t="shared" si="8"/>
        <v>129.91271047953566</v>
      </c>
      <c r="N12" s="53">
        <f t="shared" si="8"/>
        <v>129.91271047953566</v>
      </c>
      <c r="O12" s="53">
        <f t="shared" si="8"/>
        <v>129.91271047953566</v>
      </c>
      <c r="P12" s="53">
        <f t="shared" si="8"/>
        <v>129.91271047953566</v>
      </c>
      <c r="Q12" s="53">
        <f t="shared" si="8"/>
        <v>129.91271047953566</v>
      </c>
      <c r="R12" s="53">
        <f t="shared" si="8"/>
        <v>129.91271047953566</v>
      </c>
      <c r="S12" s="53">
        <f t="shared" si="8"/>
        <v>129.91271047953566</v>
      </c>
      <c r="T12" s="53">
        <f t="shared" si="8"/>
        <v>129.91271047953566</v>
      </c>
      <c r="U12" s="53">
        <f t="shared" si="8"/>
        <v>129.91271047953566</v>
      </c>
      <c r="V12" s="53">
        <f t="shared" si="8"/>
        <v>129.91271047953566</v>
      </c>
      <c r="W12" s="53">
        <f t="shared" si="8"/>
        <v>129.91271047953566</v>
      </c>
      <c r="X12" s="53">
        <f t="shared" si="8"/>
        <v>129.91271047953566</v>
      </c>
      <c r="Y12" s="53">
        <f t="shared" si="8"/>
        <v>129.91271047953566</v>
      </c>
      <c r="Z12" s="53">
        <f t="shared" si="8"/>
        <v>129.91271047953566</v>
      </c>
      <c r="AA12" s="53">
        <f t="shared" si="8"/>
        <v>129.91271047953566</v>
      </c>
    </row>
    <row r="13" spans="1:27">
      <c r="A13" s="71" t="s">
        <v>443</v>
      </c>
      <c r="B13" s="72"/>
      <c r="C13" t="s">
        <v>379</v>
      </c>
      <c r="D13" s="53">
        <f>$A$20*$A$2*D11</f>
        <v>46.768575772632836</v>
      </c>
      <c r="E13" s="53">
        <f>$A$20*$A$2*E11</f>
        <v>46.768575772632836</v>
      </c>
      <c r="F13" s="53">
        <f t="shared" ref="F13:AA13" si="9">$A$20*$A$2*F11</f>
        <v>46.768575772632836</v>
      </c>
      <c r="G13" s="53">
        <f t="shared" si="9"/>
        <v>46.768575772632836</v>
      </c>
      <c r="H13" s="53">
        <f t="shared" si="9"/>
        <v>46.768575772632836</v>
      </c>
      <c r="I13" s="53">
        <f t="shared" si="9"/>
        <v>46.768575772632836</v>
      </c>
      <c r="J13" s="53">
        <f t="shared" si="9"/>
        <v>46.768575772632836</v>
      </c>
      <c r="K13" s="53">
        <f t="shared" si="9"/>
        <v>46.768575772632836</v>
      </c>
      <c r="L13" s="53">
        <f t="shared" si="9"/>
        <v>46.768575772632836</v>
      </c>
      <c r="M13" s="53">
        <f t="shared" si="9"/>
        <v>46.768575772632836</v>
      </c>
      <c r="N13" s="53">
        <f t="shared" si="9"/>
        <v>46.768575772632836</v>
      </c>
      <c r="O13" s="53">
        <f t="shared" si="9"/>
        <v>46.768575772632836</v>
      </c>
      <c r="P13" s="53">
        <f t="shared" si="9"/>
        <v>46.768575772632836</v>
      </c>
      <c r="Q13" s="53">
        <f t="shared" si="9"/>
        <v>46.768575772632836</v>
      </c>
      <c r="R13" s="53">
        <f t="shared" si="9"/>
        <v>46.768575772632836</v>
      </c>
      <c r="S13" s="53">
        <f t="shared" si="9"/>
        <v>46.768575772632836</v>
      </c>
      <c r="T13" s="53">
        <f t="shared" si="9"/>
        <v>46.768575772632836</v>
      </c>
      <c r="U13" s="53">
        <f t="shared" si="9"/>
        <v>46.768575772632836</v>
      </c>
      <c r="V13" s="53">
        <f t="shared" si="9"/>
        <v>46.768575772632836</v>
      </c>
      <c r="W13" s="53">
        <f t="shared" si="9"/>
        <v>46.768575772632836</v>
      </c>
      <c r="X13" s="53">
        <f t="shared" si="9"/>
        <v>46.768575772632836</v>
      </c>
      <c r="Y13" s="53">
        <f t="shared" si="9"/>
        <v>46.768575772632836</v>
      </c>
      <c r="Z13" s="53">
        <f t="shared" si="9"/>
        <v>46.768575772632836</v>
      </c>
      <c r="AA13" s="53">
        <f t="shared" si="9"/>
        <v>46.768575772632836</v>
      </c>
    </row>
    <row r="14" spans="1:27">
      <c r="A14" s="67">
        <v>1.4</v>
      </c>
      <c r="B14" s="68"/>
      <c r="C14" t="s">
        <v>380</v>
      </c>
      <c r="D14" s="53">
        <f>D$5+D$7+D12+D13</f>
        <v>179.15474905318567</v>
      </c>
      <c r="E14" s="53">
        <f t="shared" ref="E14:AA14" si="10">E$5+E$7+E12+E13</f>
        <v>181.06924011517879</v>
      </c>
      <c r="F14" s="53">
        <f t="shared" si="10"/>
        <v>184.01219803830173</v>
      </c>
      <c r="G14" s="53">
        <f t="shared" si="10"/>
        <v>187.98362282255445</v>
      </c>
      <c r="H14" s="53">
        <f t="shared" si="10"/>
        <v>192.983514467937</v>
      </c>
      <c r="I14" s="53">
        <f t="shared" si="10"/>
        <v>199.01187297444935</v>
      </c>
      <c r="J14" s="53">
        <f t="shared" si="10"/>
        <v>206.06869834209147</v>
      </c>
      <c r="K14" s="53">
        <f t="shared" si="10"/>
        <v>214.15399057086341</v>
      </c>
      <c r="L14" s="53">
        <f t="shared" si="10"/>
        <v>223.26774966076516</v>
      </c>
      <c r="M14" s="53">
        <f t="shared" si="10"/>
        <v>233.40997561179671</v>
      </c>
      <c r="N14" s="53">
        <f t="shared" si="10"/>
        <v>244.58066842395806</v>
      </c>
      <c r="O14" s="53">
        <f t="shared" si="10"/>
        <v>256.77982809724926</v>
      </c>
      <c r="P14" s="53">
        <f t="shared" si="10"/>
        <v>270.00745463167021</v>
      </c>
      <c r="Q14" s="53">
        <f t="shared" si="10"/>
        <v>284.26354802722096</v>
      </c>
      <c r="R14" s="53">
        <f t="shared" si="10"/>
        <v>299.54810828390151</v>
      </c>
      <c r="S14" s="53">
        <f t="shared" si="10"/>
        <v>315.86113540171186</v>
      </c>
      <c r="T14" s="53">
        <f t="shared" si="10"/>
        <v>333.20262938065207</v>
      </c>
      <c r="U14" s="53">
        <f t="shared" si="10"/>
        <v>351.57259022072208</v>
      </c>
      <c r="V14" s="53">
        <f t="shared" si="10"/>
        <v>370.97101792192177</v>
      </c>
      <c r="W14" s="53">
        <f t="shared" si="10"/>
        <v>391.39791248425138</v>
      </c>
      <c r="X14" s="53">
        <f t="shared" si="10"/>
        <v>412.85327390771079</v>
      </c>
      <c r="Y14" s="53">
        <f t="shared" si="10"/>
        <v>435.33710219229999</v>
      </c>
      <c r="Z14" s="53">
        <f t="shared" si="10"/>
        <v>458.84939733801889</v>
      </c>
      <c r="AA14" s="53">
        <f t="shared" si="10"/>
        <v>483.3901593448677</v>
      </c>
    </row>
    <row r="15" spans="1:27" ht="17" thickBot="1">
      <c r="A15" s="69" t="s">
        <v>444</v>
      </c>
      <c r="B15" s="70"/>
      <c r="C15" t="s">
        <v>381</v>
      </c>
      <c r="D15" s="53">
        <f>D14*$A$18</f>
        <v>177.21548227698338</v>
      </c>
      <c r="E15" s="53">
        <f t="shared" ref="E15:AA15" si="11">E14*$A$18</f>
        <v>179.10924986427389</v>
      </c>
      <c r="F15" s="53">
        <f t="shared" si="11"/>
        <v>182.02035163759206</v>
      </c>
      <c r="G15" s="53">
        <f t="shared" si="11"/>
        <v>185.94878759693788</v>
      </c>
      <c r="H15" s="53">
        <f t="shared" si="11"/>
        <v>190.89455774231138</v>
      </c>
      <c r="I15" s="53">
        <f t="shared" si="11"/>
        <v>196.85766207371256</v>
      </c>
      <c r="J15" s="53">
        <f t="shared" si="11"/>
        <v>203.83810059114137</v>
      </c>
      <c r="K15" s="53">
        <f t="shared" si="11"/>
        <v>211.83587329459786</v>
      </c>
      <c r="L15" s="53">
        <f t="shared" si="11"/>
        <v>220.850980184082</v>
      </c>
      <c r="M15" s="53">
        <f t="shared" si="11"/>
        <v>230.88342125959383</v>
      </c>
      <c r="N15" s="53">
        <f t="shared" si="11"/>
        <v>241.93319652113331</v>
      </c>
      <c r="O15" s="53">
        <f t="shared" si="11"/>
        <v>254.00030596870053</v>
      </c>
      <c r="P15" s="53">
        <f t="shared" si="11"/>
        <v>267.08474960229535</v>
      </c>
      <c r="Q15" s="53">
        <f t="shared" si="11"/>
        <v>281.18652742191779</v>
      </c>
      <c r="R15" s="53">
        <f t="shared" si="11"/>
        <v>296.30563942756794</v>
      </c>
      <c r="S15" s="53">
        <f t="shared" si="11"/>
        <v>312.44208561924574</v>
      </c>
      <c r="T15" s="53">
        <f t="shared" si="11"/>
        <v>329.59586599695126</v>
      </c>
      <c r="U15" s="53">
        <f t="shared" si="11"/>
        <v>347.76698056068443</v>
      </c>
      <c r="V15" s="53">
        <f t="shared" si="11"/>
        <v>366.95542931044514</v>
      </c>
      <c r="W15" s="53">
        <f t="shared" si="11"/>
        <v>387.16121224623367</v>
      </c>
      <c r="X15" s="53">
        <f t="shared" si="11"/>
        <v>408.38432936804986</v>
      </c>
      <c r="Y15" s="53">
        <f t="shared" si="11"/>
        <v>430.6247806758937</v>
      </c>
      <c r="Z15" s="53">
        <f t="shared" si="11"/>
        <v>453.88256616976508</v>
      </c>
      <c r="AA15" s="53">
        <f t="shared" si="11"/>
        <v>478.15768584966423</v>
      </c>
    </row>
    <row r="16" spans="1:27">
      <c r="A16" s="80">
        <f>(5280*12)/(($B$24+((2*$B$22*$B$23/100)/25.4))*3.141592653589)</f>
        <v>849.53582996798627</v>
      </c>
      <c r="B16" s="74"/>
      <c r="C16" s="63" t="s">
        <v>382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430</v>
      </c>
      <c r="B17" s="72"/>
      <c r="C17" s="52" t="s">
        <v>383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0.98917546542053114</v>
      </c>
      <c r="B18" s="75"/>
      <c r="C18" s="52" t="s">
        <v>378</v>
      </c>
      <c r="D18" s="53">
        <f>$A$2*D16</f>
        <v>258.85892503312874</v>
      </c>
      <c r="E18" s="53">
        <f>$A$2*E16</f>
        <v>258.85892503312874</v>
      </c>
      <c r="F18" s="53">
        <f t="shared" ref="F18:AA18" si="14">$A$2*F16</f>
        <v>258.85892503312874</v>
      </c>
      <c r="G18" s="53">
        <f t="shared" si="14"/>
        <v>258.85892503312874</v>
      </c>
      <c r="H18" s="53">
        <f t="shared" si="14"/>
        <v>258.85892503312874</v>
      </c>
      <c r="I18" s="53">
        <f t="shared" si="14"/>
        <v>258.85892503312874</v>
      </c>
      <c r="J18" s="53">
        <f t="shared" si="14"/>
        <v>258.85892503312874</v>
      </c>
      <c r="K18" s="53">
        <f t="shared" si="14"/>
        <v>258.85892503312874</v>
      </c>
      <c r="L18" s="53">
        <f t="shared" si="14"/>
        <v>258.85892503312874</v>
      </c>
      <c r="M18" s="53">
        <f t="shared" si="14"/>
        <v>258.85892503312874</v>
      </c>
      <c r="N18" s="53">
        <f t="shared" si="14"/>
        <v>258.85892503312874</v>
      </c>
      <c r="O18" s="53">
        <f t="shared" si="14"/>
        <v>258.85892503312874</v>
      </c>
      <c r="P18" s="53">
        <f t="shared" si="14"/>
        <v>258.85892503312874</v>
      </c>
      <c r="Q18" s="53">
        <f t="shared" si="14"/>
        <v>258.85892503312874</v>
      </c>
      <c r="R18" s="53">
        <f t="shared" si="14"/>
        <v>258.85892503312874</v>
      </c>
      <c r="S18" s="53">
        <f t="shared" si="14"/>
        <v>258.85892503312874</v>
      </c>
      <c r="T18" s="53">
        <f t="shared" si="14"/>
        <v>258.85892503312874</v>
      </c>
      <c r="U18" s="53">
        <f t="shared" si="14"/>
        <v>258.85892503312874</v>
      </c>
      <c r="V18" s="53">
        <f t="shared" si="14"/>
        <v>258.85892503312874</v>
      </c>
      <c r="W18" s="53">
        <f t="shared" si="14"/>
        <v>258.85892503312874</v>
      </c>
      <c r="X18" s="53">
        <f t="shared" si="14"/>
        <v>258.85892503312874</v>
      </c>
      <c r="Y18" s="53">
        <f t="shared" si="14"/>
        <v>258.85892503312874</v>
      </c>
      <c r="Z18" s="53">
        <f t="shared" si="14"/>
        <v>258.85892503312874</v>
      </c>
      <c r="AA18" s="53">
        <f t="shared" si="14"/>
        <v>258.85892503312874</v>
      </c>
    </row>
    <row r="19" spans="1:27">
      <c r="A19" s="71" t="s">
        <v>431</v>
      </c>
      <c r="B19" s="72"/>
      <c r="C19" s="52" t="s">
        <v>379</v>
      </c>
      <c r="D19" s="53">
        <f>$A$20*$A$2*D17</f>
        <v>46.594606505963171</v>
      </c>
      <c r="E19" s="53">
        <f>$A$20*$A$2*E17</f>
        <v>46.594606505963171</v>
      </c>
      <c r="F19" s="53">
        <f t="shared" ref="F19:AA19" si="15">$A$20*$A$2*F17</f>
        <v>46.594606505963171</v>
      </c>
      <c r="G19" s="53">
        <f t="shared" si="15"/>
        <v>46.594606505963171</v>
      </c>
      <c r="H19" s="53">
        <f t="shared" si="15"/>
        <v>46.594606505963171</v>
      </c>
      <c r="I19" s="53">
        <f t="shared" si="15"/>
        <v>46.594606505963171</v>
      </c>
      <c r="J19" s="53">
        <f t="shared" si="15"/>
        <v>46.594606505963171</v>
      </c>
      <c r="K19" s="53">
        <f t="shared" si="15"/>
        <v>46.594606505963171</v>
      </c>
      <c r="L19" s="53">
        <f t="shared" si="15"/>
        <v>46.594606505963171</v>
      </c>
      <c r="M19" s="53">
        <f t="shared" si="15"/>
        <v>46.594606505963171</v>
      </c>
      <c r="N19" s="53">
        <f t="shared" si="15"/>
        <v>46.594606505963171</v>
      </c>
      <c r="O19" s="53">
        <f t="shared" si="15"/>
        <v>46.594606505963171</v>
      </c>
      <c r="P19" s="53">
        <f t="shared" si="15"/>
        <v>46.594606505963171</v>
      </c>
      <c r="Q19" s="53">
        <f t="shared" si="15"/>
        <v>46.594606505963171</v>
      </c>
      <c r="R19" s="53">
        <f t="shared" si="15"/>
        <v>46.594606505963171</v>
      </c>
      <c r="S19" s="53">
        <f t="shared" si="15"/>
        <v>46.594606505963171</v>
      </c>
      <c r="T19" s="53">
        <f t="shared" si="15"/>
        <v>46.594606505963171</v>
      </c>
      <c r="U19" s="53">
        <f t="shared" si="15"/>
        <v>46.594606505963171</v>
      </c>
      <c r="V19" s="53">
        <f t="shared" si="15"/>
        <v>46.594606505963171</v>
      </c>
      <c r="W19" s="53">
        <f t="shared" si="15"/>
        <v>46.594606505963171</v>
      </c>
      <c r="X19" s="53">
        <f t="shared" si="15"/>
        <v>46.594606505963171</v>
      </c>
      <c r="Y19" s="53">
        <f t="shared" si="15"/>
        <v>46.594606505963171</v>
      </c>
      <c r="Z19" s="53">
        <f t="shared" si="15"/>
        <v>46.594606505963171</v>
      </c>
      <c r="AA19" s="53">
        <f t="shared" si="15"/>
        <v>46.594606505963171</v>
      </c>
    </row>
    <row r="20" spans="1:27" ht="17" thickBot="1">
      <c r="A20" s="67">
        <f>0.015+0.002+0.001</f>
        <v>1.8000000000000002E-2</v>
      </c>
      <c r="B20" s="68"/>
      <c r="C20" s="52" t="s">
        <v>384</v>
      </c>
      <c r="D20" s="53">
        <f>D$5+D$7+D18+D19</f>
        <v>307.92699434010905</v>
      </c>
      <c r="E20" s="53">
        <f>E$5+E$7+E18+E19</f>
        <v>309.84148540210219</v>
      </c>
      <c r="F20" s="53">
        <f t="shared" ref="F20:AA20" si="16">F$5+F$7+F18+F19</f>
        <v>312.78444332522514</v>
      </c>
      <c r="G20" s="53">
        <f t="shared" si="16"/>
        <v>316.75586810947789</v>
      </c>
      <c r="H20" s="53">
        <f t="shared" si="16"/>
        <v>321.75575975486038</v>
      </c>
      <c r="I20" s="53">
        <f t="shared" si="16"/>
        <v>327.78411826137273</v>
      </c>
      <c r="J20" s="53">
        <f t="shared" si="16"/>
        <v>334.84094362901487</v>
      </c>
      <c r="K20" s="53">
        <f t="shared" si="16"/>
        <v>342.92623585778682</v>
      </c>
      <c r="L20" s="53">
        <f t="shared" si="16"/>
        <v>352.03999494768857</v>
      </c>
      <c r="M20" s="53">
        <f t="shared" si="16"/>
        <v>362.18222089872012</v>
      </c>
      <c r="N20" s="53">
        <f t="shared" si="16"/>
        <v>373.35291371088147</v>
      </c>
      <c r="O20" s="53">
        <f t="shared" si="16"/>
        <v>385.55207338417262</v>
      </c>
      <c r="P20" s="53">
        <f t="shared" si="16"/>
        <v>398.77969991859356</v>
      </c>
      <c r="Q20" s="53">
        <f t="shared" si="16"/>
        <v>413.03579331414437</v>
      </c>
      <c r="R20" s="53">
        <f t="shared" si="16"/>
        <v>428.32035357082486</v>
      </c>
      <c r="S20" s="53">
        <f t="shared" si="16"/>
        <v>444.63338068863527</v>
      </c>
      <c r="T20" s="53">
        <f t="shared" si="16"/>
        <v>461.97487466757548</v>
      </c>
      <c r="U20" s="53">
        <f t="shared" si="16"/>
        <v>480.34483550764543</v>
      </c>
      <c r="V20" s="53">
        <f t="shared" si="16"/>
        <v>499.74326320884518</v>
      </c>
      <c r="W20" s="53">
        <f t="shared" si="16"/>
        <v>520.17015777117479</v>
      </c>
      <c r="X20" s="53">
        <f t="shared" si="16"/>
        <v>541.62551919463419</v>
      </c>
      <c r="Y20" s="53">
        <f t="shared" si="16"/>
        <v>564.10934747922329</v>
      </c>
      <c r="Z20" s="53">
        <f t="shared" si="16"/>
        <v>587.6216426249423</v>
      </c>
      <c r="AA20" s="53">
        <f t="shared" si="16"/>
        <v>612.16240463179111</v>
      </c>
    </row>
    <row r="21" spans="1:27" ht="17" thickBot="1">
      <c r="A21" s="65" t="s">
        <v>432</v>
      </c>
      <c r="B21" s="79"/>
      <c r="C21" s="52" t="s">
        <v>385</v>
      </c>
      <c r="D21" s="53">
        <f>D20*$A$18</f>
        <v>304.5938279419226</v>
      </c>
      <c r="E21" s="53">
        <f>E20*$A$18</f>
        <v>306.48759552921314</v>
      </c>
      <c r="F21" s="53">
        <f t="shared" ref="F21:AA21" si="17">F20*$A$18</f>
        <v>309.39869730253133</v>
      </c>
      <c r="G21" s="53">
        <f t="shared" si="17"/>
        <v>313.32713326187718</v>
      </c>
      <c r="H21" s="53">
        <f t="shared" si="17"/>
        <v>318.27290340725062</v>
      </c>
      <c r="I21" s="53">
        <f t="shared" si="17"/>
        <v>324.23600773865178</v>
      </c>
      <c r="J21" s="53">
        <f t="shared" si="17"/>
        <v>331.21644625608064</v>
      </c>
      <c r="K21" s="53">
        <f t="shared" si="17"/>
        <v>339.21421895953711</v>
      </c>
      <c r="L21" s="53">
        <f t="shared" si="17"/>
        <v>348.22932584902128</v>
      </c>
      <c r="M21" s="53">
        <f t="shared" si="17"/>
        <v>358.26176692453311</v>
      </c>
      <c r="N21" s="53">
        <f t="shared" si="17"/>
        <v>369.31154218607259</v>
      </c>
      <c r="O21" s="53">
        <f t="shared" si="17"/>
        <v>381.37865163363972</v>
      </c>
      <c r="P21" s="53">
        <f t="shared" si="17"/>
        <v>394.46309526723451</v>
      </c>
      <c r="Q21" s="53">
        <f t="shared" si="17"/>
        <v>408.56487308685706</v>
      </c>
      <c r="R21" s="53">
        <f t="shared" si="17"/>
        <v>423.68398509250716</v>
      </c>
      <c r="S21" s="53">
        <f t="shared" si="17"/>
        <v>439.82043128418502</v>
      </c>
      <c r="T21" s="53">
        <f t="shared" si="17"/>
        <v>456.97421166189054</v>
      </c>
      <c r="U21" s="53">
        <f t="shared" si="17"/>
        <v>475.14532622562365</v>
      </c>
      <c r="V21" s="53">
        <f t="shared" si="17"/>
        <v>494.33377497538442</v>
      </c>
      <c r="W21" s="53">
        <f t="shared" si="17"/>
        <v>514.53955791117289</v>
      </c>
      <c r="X21" s="53">
        <f t="shared" si="17"/>
        <v>535.76267503298914</v>
      </c>
      <c r="Y21" s="53">
        <f t="shared" si="17"/>
        <v>558.00312634083286</v>
      </c>
      <c r="Z21" s="53">
        <f t="shared" si="17"/>
        <v>581.2609118347043</v>
      </c>
      <c r="AA21" s="53">
        <f t="shared" si="17"/>
        <v>605.53603151460345</v>
      </c>
    </row>
    <row r="22" spans="1:27">
      <c r="A22" s="76" t="s">
        <v>433</v>
      </c>
      <c r="B22" s="68">
        <v>185</v>
      </c>
      <c r="C22" s="63" t="s">
        <v>386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434</v>
      </c>
      <c r="B23" s="68">
        <v>60</v>
      </c>
      <c r="C23" s="52" t="s">
        <v>387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435</v>
      </c>
      <c r="B24" s="78">
        <v>15</v>
      </c>
      <c r="C24" s="52" t="s">
        <v>378</v>
      </c>
      <c r="D24" s="53">
        <f>$A$2*D22</f>
        <v>385.90768829803142</v>
      </c>
      <c r="E24" s="53">
        <f>$A$2*E22</f>
        <v>385.90768829803142</v>
      </c>
      <c r="F24" s="53">
        <f t="shared" ref="F24:AA24" si="20">$A$2*F22</f>
        <v>385.90768829803142</v>
      </c>
      <c r="G24" s="53">
        <f t="shared" si="20"/>
        <v>385.90768829803142</v>
      </c>
      <c r="H24" s="53">
        <f t="shared" si="20"/>
        <v>385.90768829803142</v>
      </c>
      <c r="I24" s="53">
        <f t="shared" si="20"/>
        <v>385.90768829803142</v>
      </c>
      <c r="J24" s="53">
        <f t="shared" si="20"/>
        <v>385.90768829803142</v>
      </c>
      <c r="K24" s="53">
        <f t="shared" si="20"/>
        <v>385.90768829803142</v>
      </c>
      <c r="L24" s="53">
        <f t="shared" si="20"/>
        <v>385.90768829803142</v>
      </c>
      <c r="M24" s="53">
        <f t="shared" si="20"/>
        <v>385.90768829803142</v>
      </c>
      <c r="N24" s="53">
        <f t="shared" si="20"/>
        <v>385.90768829803142</v>
      </c>
      <c r="O24" s="53">
        <f t="shared" si="20"/>
        <v>385.90768829803142</v>
      </c>
      <c r="P24" s="53">
        <f t="shared" si="20"/>
        <v>385.90768829803142</v>
      </c>
      <c r="Q24" s="53">
        <f t="shared" si="20"/>
        <v>385.90768829803142</v>
      </c>
      <c r="R24" s="53">
        <f t="shared" si="20"/>
        <v>385.90768829803142</v>
      </c>
      <c r="S24" s="53">
        <f t="shared" si="20"/>
        <v>385.90768829803142</v>
      </c>
      <c r="T24" s="53">
        <f t="shared" si="20"/>
        <v>385.90768829803142</v>
      </c>
      <c r="U24" s="53">
        <f t="shared" si="20"/>
        <v>385.90768829803142</v>
      </c>
      <c r="V24" s="53">
        <f t="shared" si="20"/>
        <v>385.90768829803142</v>
      </c>
      <c r="W24" s="53">
        <f t="shared" si="20"/>
        <v>385.90768829803142</v>
      </c>
      <c r="X24" s="53">
        <f t="shared" si="20"/>
        <v>385.90768829803142</v>
      </c>
      <c r="Y24" s="53">
        <f t="shared" si="20"/>
        <v>385.90768829803142</v>
      </c>
      <c r="Z24" s="53">
        <f t="shared" si="20"/>
        <v>385.90768829803142</v>
      </c>
      <c r="AA24" s="53">
        <f t="shared" si="20"/>
        <v>385.90768829803142</v>
      </c>
    </row>
    <row r="25" spans="1:27">
      <c r="C25" s="52" t="s">
        <v>379</v>
      </c>
      <c r="D25" s="53">
        <f>$A$20*$A$2*D23</f>
        <v>46.308922595763775</v>
      </c>
      <c r="E25" s="53">
        <f>$A$20*$A$2*E23</f>
        <v>46.308922595763775</v>
      </c>
      <c r="F25" s="53">
        <f t="shared" ref="F25:AA25" si="21">$A$20*$A$2*F23</f>
        <v>46.308922595763775</v>
      </c>
      <c r="G25" s="53">
        <f t="shared" si="21"/>
        <v>46.308922595763775</v>
      </c>
      <c r="H25" s="53">
        <f t="shared" si="21"/>
        <v>46.308922595763775</v>
      </c>
      <c r="I25" s="53">
        <f t="shared" si="21"/>
        <v>46.308922595763775</v>
      </c>
      <c r="J25" s="53">
        <f t="shared" si="21"/>
        <v>46.308922595763775</v>
      </c>
      <c r="K25" s="53">
        <f t="shared" si="21"/>
        <v>46.308922595763775</v>
      </c>
      <c r="L25" s="53">
        <f t="shared" si="21"/>
        <v>46.308922595763775</v>
      </c>
      <c r="M25" s="53">
        <f t="shared" si="21"/>
        <v>46.308922595763775</v>
      </c>
      <c r="N25" s="53">
        <f t="shared" si="21"/>
        <v>46.308922595763775</v>
      </c>
      <c r="O25" s="53">
        <f t="shared" si="21"/>
        <v>46.308922595763775</v>
      </c>
      <c r="P25" s="53">
        <f t="shared" si="21"/>
        <v>46.308922595763775</v>
      </c>
      <c r="Q25" s="53">
        <f t="shared" si="21"/>
        <v>46.308922595763775</v>
      </c>
      <c r="R25" s="53">
        <f t="shared" si="21"/>
        <v>46.308922595763775</v>
      </c>
      <c r="S25" s="53">
        <f t="shared" si="21"/>
        <v>46.308922595763775</v>
      </c>
      <c r="T25" s="53">
        <f t="shared" si="21"/>
        <v>46.308922595763775</v>
      </c>
      <c r="U25" s="53">
        <f t="shared" si="21"/>
        <v>46.308922595763775</v>
      </c>
      <c r="V25" s="53">
        <f t="shared" si="21"/>
        <v>46.308922595763775</v>
      </c>
      <c r="W25" s="53">
        <f t="shared" si="21"/>
        <v>46.308922595763775</v>
      </c>
      <c r="X25" s="53">
        <f t="shared" si="21"/>
        <v>46.308922595763775</v>
      </c>
      <c r="Y25" s="53">
        <f t="shared" si="21"/>
        <v>46.308922595763775</v>
      </c>
      <c r="Z25" s="53">
        <f t="shared" si="21"/>
        <v>46.308922595763775</v>
      </c>
      <c r="AA25" s="53">
        <f t="shared" si="21"/>
        <v>46.308922595763775</v>
      </c>
    </row>
    <row r="26" spans="1:27">
      <c r="C26" s="52" t="s">
        <v>388</v>
      </c>
      <c r="D26" s="53">
        <f>D$5+D$7+D24+D25</f>
        <v>434.69007369481233</v>
      </c>
      <c r="E26" s="53">
        <f>E$5+E$7+E24+E25</f>
        <v>436.60456475680547</v>
      </c>
      <c r="F26" s="53">
        <f t="shared" ref="F26" si="22">F$5+F$7+F24+F25</f>
        <v>439.54752267992842</v>
      </c>
      <c r="G26" s="53">
        <f t="shared" ref="G26" si="23">G$5+G$7+G24+G25</f>
        <v>443.51894746418117</v>
      </c>
      <c r="H26" s="53">
        <f t="shared" ref="H26" si="24">H$5+H$7+H24+H25</f>
        <v>448.51883910956366</v>
      </c>
      <c r="I26" s="53">
        <f t="shared" ref="I26" si="25">I$5+I$7+I24+I25</f>
        <v>454.54719761607601</v>
      </c>
      <c r="J26" s="53">
        <f t="shared" ref="J26" si="26">J$5+J$7+J24+J25</f>
        <v>461.60402298371815</v>
      </c>
      <c r="K26" s="53">
        <f t="shared" ref="K26" si="27">K$5+K$7+K24+K25</f>
        <v>469.6893152124901</v>
      </c>
      <c r="L26" s="53">
        <f t="shared" ref="L26" si="28">L$5+L$7+L24+L25</f>
        <v>478.80307430239185</v>
      </c>
      <c r="M26" s="53">
        <f t="shared" ref="M26" si="29">M$5+M$7+M24+M25</f>
        <v>488.9453002534234</v>
      </c>
      <c r="N26" s="53">
        <f t="shared" ref="N26" si="30">N$5+N$7+N24+N25</f>
        <v>500.11599306558475</v>
      </c>
      <c r="O26" s="53">
        <f t="shared" ref="O26" si="31">O$5+O$7+O24+O25</f>
        <v>512.3151527388759</v>
      </c>
      <c r="P26" s="53">
        <f t="shared" ref="P26" si="32">P$5+P$7+P24+P25</f>
        <v>525.5427792732969</v>
      </c>
      <c r="Q26" s="53">
        <f t="shared" ref="Q26" si="33">Q$5+Q$7+Q24+Q25</f>
        <v>539.79887266884759</v>
      </c>
      <c r="R26" s="53">
        <f t="shared" ref="R26" si="34">R$5+R$7+R24+R25</f>
        <v>555.0834329255282</v>
      </c>
      <c r="S26" s="53">
        <f t="shared" ref="S26" si="35">S$5+S$7+S24+S25</f>
        <v>571.39646004333849</v>
      </c>
      <c r="T26" s="53">
        <f t="shared" ref="T26" si="36">T$5+T$7+T24+T25</f>
        <v>588.7379540222787</v>
      </c>
      <c r="U26" s="53">
        <f t="shared" ref="U26" si="37">U$5+U$7+U24+U25</f>
        <v>607.10791486234871</v>
      </c>
      <c r="V26" s="53">
        <f t="shared" ref="V26" si="38">V$5+V$7+V24+V25</f>
        <v>626.50634256354851</v>
      </c>
      <c r="W26" s="53">
        <f t="shared" ref="W26" si="39">W$5+W$7+W24+W25</f>
        <v>646.93323712587801</v>
      </c>
      <c r="X26" s="53">
        <f t="shared" ref="X26" si="40">X$5+X$7+X24+X25</f>
        <v>668.38859854933742</v>
      </c>
      <c r="Y26" s="53">
        <f t="shared" ref="Y26" si="41">Y$5+Y$7+Y24+Y25</f>
        <v>690.87242683392662</v>
      </c>
      <c r="Z26" s="53">
        <f t="shared" ref="Z26" si="42">Z$5+Z$7+Z24+Z25</f>
        <v>714.38472197964552</v>
      </c>
      <c r="AA26" s="53">
        <f t="shared" ref="AA26" si="43">AA$5+AA$7+AA24+AA25</f>
        <v>738.92548398649433</v>
      </c>
    </row>
    <row r="27" spans="1:27" ht="17" thickBot="1">
      <c r="C27" s="52" t="s">
        <v>389</v>
      </c>
      <c r="D27" s="53">
        <f>D26*$A$18</f>
        <v>429.98475596075099</v>
      </c>
      <c r="E27" s="53">
        <f>E26*$A$18</f>
        <v>431.87852354804147</v>
      </c>
      <c r="F27" s="53">
        <f t="shared" ref="F27" si="44">F26*$A$18</f>
        <v>434.78962532135967</v>
      </c>
      <c r="G27" s="53">
        <f t="shared" ref="G27" si="45">G26*$A$18</f>
        <v>438.71806128070551</v>
      </c>
      <c r="H27" s="53">
        <f t="shared" ref="H27" si="46">H26*$A$18</f>
        <v>443.66383142607896</v>
      </c>
      <c r="I27" s="53">
        <f t="shared" ref="I27" si="47">I26*$A$18</f>
        <v>449.62693575748011</v>
      </c>
      <c r="J27" s="53">
        <f t="shared" ref="J27" si="48">J26*$A$18</f>
        <v>456.60737427490898</v>
      </c>
      <c r="K27" s="53">
        <f t="shared" ref="K27" si="49">K26*$A$18</f>
        <v>464.60514697836544</v>
      </c>
      <c r="L27" s="53">
        <f t="shared" ref="L27" si="50">L26*$A$18</f>
        <v>473.62025386784961</v>
      </c>
      <c r="M27" s="53">
        <f t="shared" ref="M27" si="51">M26*$A$18</f>
        <v>483.65269494336144</v>
      </c>
      <c r="N27" s="53">
        <f t="shared" ref="N27" si="52">N26*$A$18</f>
        <v>494.70247020490092</v>
      </c>
      <c r="O27" s="53">
        <f t="shared" ref="O27" si="53">O26*$A$18</f>
        <v>506.76957965246805</v>
      </c>
      <c r="P27" s="53">
        <f t="shared" ref="P27" si="54">P26*$A$18</f>
        <v>519.8540232860629</v>
      </c>
      <c r="Q27" s="53">
        <f t="shared" ref="Q27" si="55">Q26*$A$18</f>
        <v>533.9558011056854</v>
      </c>
      <c r="R27" s="53">
        <f t="shared" ref="R27" si="56">R26*$A$18</f>
        <v>549.07491311133549</v>
      </c>
      <c r="S27" s="53">
        <f t="shared" ref="S27" si="57">S26*$A$18</f>
        <v>565.2113593030133</v>
      </c>
      <c r="T27" s="53">
        <f t="shared" ref="T27" si="58">T26*$A$18</f>
        <v>582.36513968071881</v>
      </c>
      <c r="U27" s="53">
        <f t="shared" ref="U27" si="59">U26*$A$18</f>
        <v>600.53625424445192</v>
      </c>
      <c r="V27" s="53">
        <f t="shared" ref="V27" si="60">V26*$A$18</f>
        <v>619.72470299421286</v>
      </c>
      <c r="W27" s="53">
        <f t="shared" ref="W27" si="61">W26*$A$18</f>
        <v>639.93048593000117</v>
      </c>
      <c r="X27" s="53">
        <f t="shared" ref="X27" si="62">X26*$A$18</f>
        <v>661.15360305181741</v>
      </c>
      <c r="Y27" s="53">
        <f t="shared" ref="Y27" si="63">Y26*$A$18</f>
        <v>683.39405435966125</v>
      </c>
      <c r="Z27" s="53">
        <f t="shared" ref="Z27" si="64">Z26*$A$18</f>
        <v>706.65183985353258</v>
      </c>
      <c r="AA27" s="53">
        <f t="shared" ref="AA27" si="65">AA26*$A$18</f>
        <v>730.92695953343173</v>
      </c>
    </row>
    <row r="28" spans="1:27">
      <c r="C28" s="63" t="s">
        <v>390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391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378</v>
      </c>
      <c r="D30" s="53">
        <f>$A$2*D28</f>
        <v>510.19612556198581</v>
      </c>
      <c r="E30" s="53">
        <f>$A$2*E28</f>
        <v>510.19612556198581</v>
      </c>
      <c r="F30" s="53">
        <f t="shared" ref="F30:AA30" si="68">$A$2*F28</f>
        <v>510.19612556198581</v>
      </c>
      <c r="G30" s="53">
        <f t="shared" si="68"/>
        <v>510.19612556198581</v>
      </c>
      <c r="H30" s="53">
        <f t="shared" si="68"/>
        <v>510.19612556198581</v>
      </c>
      <c r="I30" s="53">
        <f t="shared" si="68"/>
        <v>510.19612556198581</v>
      </c>
      <c r="J30" s="53">
        <f t="shared" si="68"/>
        <v>510.19612556198581</v>
      </c>
      <c r="K30" s="53">
        <f t="shared" si="68"/>
        <v>510.19612556198581</v>
      </c>
      <c r="L30" s="53">
        <f t="shared" si="68"/>
        <v>510.19612556198581</v>
      </c>
      <c r="M30" s="53">
        <f t="shared" si="68"/>
        <v>510.19612556198581</v>
      </c>
      <c r="N30" s="53">
        <f t="shared" si="68"/>
        <v>510.19612556198581</v>
      </c>
      <c r="O30" s="53">
        <f t="shared" si="68"/>
        <v>510.19612556198581</v>
      </c>
      <c r="P30" s="53">
        <f t="shared" si="68"/>
        <v>510.19612556198581</v>
      </c>
      <c r="Q30" s="53">
        <f t="shared" si="68"/>
        <v>510.19612556198581</v>
      </c>
      <c r="R30" s="53">
        <f t="shared" si="68"/>
        <v>510.19612556198581</v>
      </c>
      <c r="S30" s="53">
        <f t="shared" si="68"/>
        <v>510.19612556198581</v>
      </c>
      <c r="T30" s="53">
        <f t="shared" si="68"/>
        <v>510.19612556198581</v>
      </c>
      <c r="U30" s="53">
        <f t="shared" si="68"/>
        <v>510.19612556198581</v>
      </c>
      <c r="V30" s="53">
        <f t="shared" si="68"/>
        <v>510.19612556198581</v>
      </c>
      <c r="W30" s="53">
        <f t="shared" si="68"/>
        <v>510.19612556198581</v>
      </c>
      <c r="X30" s="53">
        <f t="shared" si="68"/>
        <v>510.19612556198581</v>
      </c>
      <c r="Y30" s="53">
        <f t="shared" si="68"/>
        <v>510.19612556198581</v>
      </c>
      <c r="Z30" s="53">
        <f t="shared" si="68"/>
        <v>510.19612556198581</v>
      </c>
      <c r="AA30" s="53">
        <f t="shared" si="68"/>
        <v>510.19612556198581</v>
      </c>
    </row>
    <row r="31" spans="1:27">
      <c r="C31" s="52" t="s">
        <v>379</v>
      </c>
      <c r="D31" s="53">
        <f>$A$20*$A$2*D29</f>
        <v>45.917651300578719</v>
      </c>
      <c r="E31" s="53">
        <f>$A$20*$A$2*E29</f>
        <v>45.917651300578719</v>
      </c>
      <c r="F31" s="53">
        <f t="shared" ref="F31:AA31" si="69">$A$20*$A$2*F29</f>
        <v>45.917651300578719</v>
      </c>
      <c r="G31" s="53">
        <f t="shared" si="69"/>
        <v>45.917651300578719</v>
      </c>
      <c r="H31" s="53">
        <f t="shared" si="69"/>
        <v>45.917651300578719</v>
      </c>
      <c r="I31" s="53">
        <f t="shared" si="69"/>
        <v>45.917651300578719</v>
      </c>
      <c r="J31" s="53">
        <f t="shared" si="69"/>
        <v>45.917651300578719</v>
      </c>
      <c r="K31" s="53">
        <f t="shared" si="69"/>
        <v>45.917651300578719</v>
      </c>
      <c r="L31" s="53">
        <f t="shared" si="69"/>
        <v>45.917651300578719</v>
      </c>
      <c r="M31" s="53">
        <f t="shared" si="69"/>
        <v>45.917651300578719</v>
      </c>
      <c r="N31" s="53">
        <f t="shared" si="69"/>
        <v>45.917651300578719</v>
      </c>
      <c r="O31" s="53">
        <f t="shared" si="69"/>
        <v>45.917651300578719</v>
      </c>
      <c r="P31" s="53">
        <f t="shared" si="69"/>
        <v>45.917651300578719</v>
      </c>
      <c r="Q31" s="53">
        <f t="shared" si="69"/>
        <v>45.917651300578719</v>
      </c>
      <c r="R31" s="53">
        <f t="shared" si="69"/>
        <v>45.917651300578719</v>
      </c>
      <c r="S31" s="53">
        <f t="shared" si="69"/>
        <v>45.917651300578719</v>
      </c>
      <c r="T31" s="53">
        <f t="shared" si="69"/>
        <v>45.917651300578719</v>
      </c>
      <c r="U31" s="53">
        <f t="shared" si="69"/>
        <v>45.917651300578719</v>
      </c>
      <c r="V31" s="53">
        <f t="shared" si="69"/>
        <v>45.917651300578719</v>
      </c>
      <c r="W31" s="53">
        <f t="shared" si="69"/>
        <v>45.917651300578719</v>
      </c>
      <c r="X31" s="53">
        <f t="shared" si="69"/>
        <v>45.917651300578719</v>
      </c>
      <c r="Y31" s="53">
        <f t="shared" si="69"/>
        <v>45.917651300578719</v>
      </c>
      <c r="Z31" s="53">
        <f t="shared" si="69"/>
        <v>45.917651300578719</v>
      </c>
      <c r="AA31" s="53">
        <f t="shared" si="69"/>
        <v>45.917651300578719</v>
      </c>
    </row>
    <row r="32" spans="1:27">
      <c r="C32" s="52" t="s">
        <v>392</v>
      </c>
      <c r="D32" s="53">
        <f>D$5+D$7+D30+D31</f>
        <v>558.58723966358173</v>
      </c>
      <c r="E32" s="53">
        <f>E$5+E$7+E30+E31</f>
        <v>560.50173072557493</v>
      </c>
      <c r="F32" s="53">
        <f t="shared" ref="F32" si="70">F$5+F$7+F30+F31</f>
        <v>563.44468864869782</v>
      </c>
      <c r="G32" s="53">
        <f t="shared" ref="G32" si="71">G$5+G$7+G30+G31</f>
        <v>567.41611343295051</v>
      </c>
      <c r="H32" s="53">
        <f t="shared" ref="H32" si="72">H$5+H$7+H30+H31</f>
        <v>572.41600507833311</v>
      </c>
      <c r="I32" s="53">
        <f t="shared" ref="I32" si="73">I$5+I$7+I30+I31</f>
        <v>578.44436358484541</v>
      </c>
      <c r="J32" s="53">
        <f t="shared" ref="J32" si="74">J$5+J$7+J30+J31</f>
        <v>585.50118895248761</v>
      </c>
      <c r="K32" s="53">
        <f t="shared" ref="K32" si="75">K$5+K$7+K30+K31</f>
        <v>593.5864811812595</v>
      </c>
      <c r="L32" s="53">
        <f t="shared" ref="L32" si="76">L$5+L$7+L30+L31</f>
        <v>602.70024027116131</v>
      </c>
      <c r="M32" s="53">
        <f t="shared" ref="M32" si="77">M$5+M$7+M30+M31</f>
        <v>612.8424662221928</v>
      </c>
      <c r="N32" s="53">
        <f t="shared" ref="N32" si="78">N$5+N$7+N30+N31</f>
        <v>624.01315903435409</v>
      </c>
      <c r="O32" s="53">
        <f t="shared" ref="O32" si="79">O$5+O$7+O30+O31</f>
        <v>636.2123187076453</v>
      </c>
      <c r="P32" s="53">
        <f t="shared" ref="P32" si="80">P$5+P$7+P30+P31</f>
        <v>649.4399452420663</v>
      </c>
      <c r="Q32" s="53">
        <f t="shared" ref="Q32" si="81">Q$5+Q$7+Q30+Q31</f>
        <v>663.69603863761699</v>
      </c>
      <c r="R32" s="53">
        <f t="shared" ref="R32" si="82">R$5+R$7+R30+R31</f>
        <v>678.9805988942976</v>
      </c>
      <c r="S32" s="53">
        <f t="shared" ref="S32" si="83">S$5+S$7+S30+S31</f>
        <v>695.29362601210789</v>
      </c>
      <c r="T32" s="53">
        <f t="shared" ref="T32" si="84">T$5+T$7+T30+T31</f>
        <v>712.6351199910481</v>
      </c>
      <c r="U32" s="53">
        <f t="shared" ref="U32" si="85">U$5+U$7+U30+U31</f>
        <v>731.00508083111811</v>
      </c>
      <c r="V32" s="53">
        <f t="shared" ref="V32" si="86">V$5+V$7+V30+V31</f>
        <v>750.40350853231791</v>
      </c>
      <c r="W32" s="53">
        <f t="shared" ref="W32" si="87">W$5+W$7+W30+W31</f>
        <v>770.83040309464741</v>
      </c>
      <c r="X32" s="53">
        <f t="shared" ref="X32" si="88">X$5+X$7+X30+X31</f>
        <v>792.28576451810682</v>
      </c>
      <c r="Y32" s="53">
        <f t="shared" ref="Y32" si="89">Y$5+Y$7+Y30+Y31</f>
        <v>814.76959280269602</v>
      </c>
      <c r="Z32" s="53">
        <f t="shared" ref="Z32" si="90">Z$5+Z$7+Z30+Z31</f>
        <v>838.28188794841492</v>
      </c>
      <c r="AA32" s="53">
        <f t="shared" ref="AA32" si="91">AA$5+AA$7+AA30+AA31</f>
        <v>862.82264995526373</v>
      </c>
    </row>
    <row r="33" spans="3:27" ht="17" thickBot="1">
      <c r="C33" s="52" t="s">
        <v>393</v>
      </c>
      <c r="D33" s="53">
        <f>D32*$A$18</f>
        <v>552.54079277219319</v>
      </c>
      <c r="E33" s="53">
        <f>E32*$A$18</f>
        <v>554.43456035948384</v>
      </c>
      <c r="F33" s="53">
        <f t="shared" ref="F33" si="92">F32*$A$18</f>
        <v>557.34566213280198</v>
      </c>
      <c r="G33" s="53">
        <f t="shared" ref="G33" si="93">G32*$A$18</f>
        <v>561.27409809214771</v>
      </c>
      <c r="H33" s="53">
        <f t="shared" ref="H33" si="94">H32*$A$18</f>
        <v>566.21986823752127</v>
      </c>
      <c r="I33" s="53">
        <f t="shared" ref="I33" si="95">I32*$A$18</f>
        <v>572.18297256892242</v>
      </c>
      <c r="J33" s="53">
        <f t="shared" ref="J33" si="96">J32*$A$18</f>
        <v>579.16341108635129</v>
      </c>
      <c r="K33" s="53">
        <f t="shared" ref="K33" si="97">K32*$A$18</f>
        <v>587.16118378980775</v>
      </c>
      <c r="L33" s="53">
        <f t="shared" ref="L33" si="98">L32*$A$18</f>
        <v>596.17629067929192</v>
      </c>
      <c r="M33" s="53">
        <f t="shared" ref="M33" si="99">M32*$A$18</f>
        <v>606.20873175480369</v>
      </c>
      <c r="N33" s="53">
        <f t="shared" ref="N33" si="100">N32*$A$18</f>
        <v>617.25850701634317</v>
      </c>
      <c r="O33" s="53">
        <f t="shared" ref="O33" si="101">O32*$A$18</f>
        <v>629.32561646391036</v>
      </c>
      <c r="P33" s="53">
        <f t="shared" ref="P33" si="102">P32*$A$18</f>
        <v>642.41006009750515</v>
      </c>
      <c r="Q33" s="53">
        <f t="shared" ref="Q33" si="103">Q32*$A$18</f>
        <v>656.51183791712765</v>
      </c>
      <c r="R33" s="53">
        <f t="shared" ref="R33" si="104">R32*$A$18</f>
        <v>671.63094992277775</v>
      </c>
      <c r="S33" s="53">
        <f t="shared" ref="S33" si="105">S32*$A$18</f>
        <v>687.76739611445555</v>
      </c>
      <c r="T33" s="53">
        <f t="shared" ref="T33" si="106">T32*$A$18</f>
        <v>704.92117649216107</v>
      </c>
      <c r="U33" s="53">
        <f t="shared" ref="U33" si="107">U32*$A$18</f>
        <v>723.09229105589429</v>
      </c>
      <c r="V33" s="53">
        <f t="shared" ref="V33" si="108">V32*$A$18</f>
        <v>742.28073980565512</v>
      </c>
      <c r="W33" s="53">
        <f t="shared" ref="W33" si="109">W32*$A$18</f>
        <v>762.48652274144342</v>
      </c>
      <c r="X33" s="53">
        <f t="shared" ref="X33" si="110">X32*$A$18</f>
        <v>783.70963986325967</v>
      </c>
      <c r="Y33" s="53">
        <f t="shared" ref="Y33" si="111">Y32*$A$18</f>
        <v>805.95009117110351</v>
      </c>
      <c r="Z33" s="53">
        <f t="shared" ref="Z33" si="112">Z32*$A$18</f>
        <v>829.20787666497483</v>
      </c>
      <c r="AA33" s="53">
        <f t="shared" ref="AA33" si="113">AA32*$A$18</f>
        <v>853.48299634487398</v>
      </c>
    </row>
    <row r="34" spans="3:27">
      <c r="C34" s="63" t="s">
        <v>394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395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378</v>
      </c>
      <c r="D36" s="53">
        <f>$A$2*D34</f>
        <v>630.95642853202025</v>
      </c>
      <c r="E36" s="53">
        <f>$A$2*E34</f>
        <v>630.95642853202025</v>
      </c>
      <c r="F36" s="53">
        <f t="shared" ref="F36:AA36" si="116">$A$2*F34</f>
        <v>630.95642853202025</v>
      </c>
      <c r="G36" s="53">
        <f t="shared" si="116"/>
        <v>630.95642853202025</v>
      </c>
      <c r="H36" s="53">
        <f t="shared" si="116"/>
        <v>630.95642853202025</v>
      </c>
      <c r="I36" s="53">
        <f t="shared" si="116"/>
        <v>630.95642853202025</v>
      </c>
      <c r="J36" s="53">
        <f t="shared" si="116"/>
        <v>630.95642853202025</v>
      </c>
      <c r="K36" s="53">
        <f t="shared" si="116"/>
        <v>630.95642853202025</v>
      </c>
      <c r="L36" s="53">
        <f t="shared" si="116"/>
        <v>630.95642853202025</v>
      </c>
      <c r="M36" s="53">
        <f t="shared" si="116"/>
        <v>630.95642853202025</v>
      </c>
      <c r="N36" s="53">
        <f t="shared" si="116"/>
        <v>630.95642853202025</v>
      </c>
      <c r="O36" s="53">
        <f t="shared" si="116"/>
        <v>630.95642853202025</v>
      </c>
      <c r="P36" s="53">
        <f t="shared" si="116"/>
        <v>630.95642853202025</v>
      </c>
      <c r="Q36" s="53">
        <f t="shared" si="116"/>
        <v>630.95642853202025</v>
      </c>
      <c r="R36" s="53">
        <f t="shared" si="116"/>
        <v>630.95642853202025</v>
      </c>
      <c r="S36" s="53">
        <f t="shared" si="116"/>
        <v>630.95642853202025</v>
      </c>
      <c r="T36" s="53">
        <f t="shared" si="116"/>
        <v>630.95642853202025</v>
      </c>
      <c r="U36" s="53">
        <f t="shared" si="116"/>
        <v>630.95642853202025</v>
      </c>
      <c r="V36" s="53">
        <f t="shared" si="116"/>
        <v>630.95642853202025</v>
      </c>
      <c r="W36" s="53">
        <f t="shared" si="116"/>
        <v>630.95642853202025</v>
      </c>
      <c r="X36" s="53">
        <f t="shared" si="116"/>
        <v>630.95642853202025</v>
      </c>
      <c r="Y36" s="53">
        <f t="shared" si="116"/>
        <v>630.95642853202025</v>
      </c>
      <c r="Z36" s="53">
        <f t="shared" si="116"/>
        <v>630.95642853202025</v>
      </c>
      <c r="AA36" s="53">
        <f t="shared" si="116"/>
        <v>630.95642853202025</v>
      </c>
    </row>
    <row r="37" spans="3:27">
      <c r="C37" s="52" t="s">
        <v>379</v>
      </c>
      <c r="D37" s="53">
        <f>$A$20*$A$2*D35</f>
        <v>45.428862854305464</v>
      </c>
      <c r="E37" s="53">
        <f>$A$20*$A$2*E35</f>
        <v>45.428862854305464</v>
      </c>
      <c r="F37" s="53">
        <f t="shared" ref="F37:AA37" si="117">$A$20*$A$2*F35</f>
        <v>45.428862854305464</v>
      </c>
      <c r="G37" s="53">
        <f t="shared" si="117"/>
        <v>45.428862854305464</v>
      </c>
      <c r="H37" s="53">
        <f t="shared" si="117"/>
        <v>45.428862854305464</v>
      </c>
      <c r="I37" s="53">
        <f t="shared" si="117"/>
        <v>45.428862854305464</v>
      </c>
      <c r="J37" s="53">
        <f t="shared" si="117"/>
        <v>45.428862854305464</v>
      </c>
      <c r="K37" s="53">
        <f t="shared" si="117"/>
        <v>45.428862854305464</v>
      </c>
      <c r="L37" s="53">
        <f t="shared" si="117"/>
        <v>45.428862854305464</v>
      </c>
      <c r="M37" s="53">
        <f t="shared" si="117"/>
        <v>45.428862854305464</v>
      </c>
      <c r="N37" s="53">
        <f t="shared" si="117"/>
        <v>45.428862854305464</v>
      </c>
      <c r="O37" s="53">
        <f t="shared" si="117"/>
        <v>45.428862854305464</v>
      </c>
      <c r="P37" s="53">
        <f t="shared" si="117"/>
        <v>45.428862854305464</v>
      </c>
      <c r="Q37" s="53">
        <f t="shared" si="117"/>
        <v>45.428862854305464</v>
      </c>
      <c r="R37" s="53">
        <f t="shared" si="117"/>
        <v>45.428862854305464</v>
      </c>
      <c r="S37" s="53">
        <f t="shared" si="117"/>
        <v>45.428862854305464</v>
      </c>
      <c r="T37" s="53">
        <f t="shared" si="117"/>
        <v>45.428862854305464</v>
      </c>
      <c r="U37" s="53">
        <f t="shared" si="117"/>
        <v>45.428862854305464</v>
      </c>
      <c r="V37" s="53">
        <f t="shared" si="117"/>
        <v>45.428862854305464</v>
      </c>
      <c r="W37" s="53">
        <f t="shared" si="117"/>
        <v>45.428862854305464</v>
      </c>
      <c r="X37" s="53">
        <f t="shared" si="117"/>
        <v>45.428862854305464</v>
      </c>
      <c r="Y37" s="53">
        <f t="shared" si="117"/>
        <v>45.428862854305464</v>
      </c>
      <c r="Z37" s="53">
        <f t="shared" si="117"/>
        <v>45.428862854305464</v>
      </c>
      <c r="AA37" s="53">
        <f t="shared" si="117"/>
        <v>45.428862854305464</v>
      </c>
    </row>
    <row r="38" spans="3:27">
      <c r="C38" s="52" t="s">
        <v>396</v>
      </c>
      <c r="D38" s="53">
        <f>D$5+D$7+D36+D37</f>
        <v>678.85875418734281</v>
      </c>
      <c r="E38" s="53">
        <f>E$5+E$7+E36+E37</f>
        <v>680.77324524933601</v>
      </c>
      <c r="F38" s="53">
        <f t="shared" ref="F38" si="118">F$5+F$7+F36+F37</f>
        <v>683.71620317245902</v>
      </c>
      <c r="G38" s="53">
        <f t="shared" ref="G38" si="119">G$5+G$7+G36+G37</f>
        <v>687.68762795671159</v>
      </c>
      <c r="H38" s="53">
        <f t="shared" ref="H38" si="120">H$5+H$7+H36+H37</f>
        <v>692.6875196020942</v>
      </c>
      <c r="I38" s="53">
        <f t="shared" ref="I38" si="121">I$5+I$7+I36+I37</f>
        <v>698.7158781086066</v>
      </c>
      <c r="J38" s="53">
        <f t="shared" ref="J38" si="122">J$5+J$7+J36+J37</f>
        <v>705.77270347624881</v>
      </c>
      <c r="K38" s="53">
        <f t="shared" ref="K38" si="123">K$5+K$7+K36+K37</f>
        <v>713.85799570502058</v>
      </c>
      <c r="L38" s="53">
        <f t="shared" ref="L38" si="124">L$5+L$7+L36+L37</f>
        <v>722.97175479492239</v>
      </c>
      <c r="M38" s="53">
        <f t="shared" ref="M38" si="125">M$5+M$7+M36+M37</f>
        <v>733.113980745954</v>
      </c>
      <c r="N38" s="53">
        <f t="shared" ref="N38" si="126">N$5+N$7+N36+N37</f>
        <v>744.28467355811517</v>
      </c>
      <c r="O38" s="53">
        <f t="shared" ref="O38" si="127">O$5+O$7+O36+O37</f>
        <v>756.48383323140638</v>
      </c>
      <c r="P38" s="53">
        <f t="shared" ref="P38" si="128">P$5+P$7+P36+P37</f>
        <v>769.71145976582739</v>
      </c>
      <c r="Q38" s="53">
        <f t="shared" ref="Q38" si="129">Q$5+Q$7+Q36+Q37</f>
        <v>783.96755316137819</v>
      </c>
      <c r="R38" s="53">
        <f t="shared" ref="R38" si="130">R$5+R$7+R36+R37</f>
        <v>799.2521134180588</v>
      </c>
      <c r="S38" s="53">
        <f t="shared" ref="S38" si="131">S$5+S$7+S36+S37</f>
        <v>815.56514053586898</v>
      </c>
      <c r="T38" s="53">
        <f t="shared" ref="T38" si="132">T$5+T$7+T36+T37</f>
        <v>832.90663451480918</v>
      </c>
      <c r="U38" s="53">
        <f t="shared" ref="U38" si="133">U$5+U$7+U36+U37</f>
        <v>851.27659535487919</v>
      </c>
      <c r="V38" s="53">
        <f t="shared" ref="V38" si="134">V$5+V$7+V36+V37</f>
        <v>870.675023056079</v>
      </c>
      <c r="W38" s="53">
        <f t="shared" ref="W38" si="135">W$5+W$7+W36+W37</f>
        <v>891.10191761840861</v>
      </c>
      <c r="X38" s="53">
        <f t="shared" ref="X38" si="136">X$5+X$7+X36+X37</f>
        <v>912.55727904186801</v>
      </c>
      <c r="Y38" s="53">
        <f t="shared" ref="Y38" si="137">Y$5+Y$7+Y36+Y37</f>
        <v>935.04110732645722</v>
      </c>
      <c r="Z38" s="53">
        <f t="shared" ref="Z38" si="138">Z$5+Z$7+Z36+Z37</f>
        <v>958.553402472176</v>
      </c>
      <c r="AA38" s="53">
        <f t="shared" ref="AA38" si="139">AA$5+AA$7+AA36+AA37</f>
        <v>983.09416447902481</v>
      </c>
    </row>
    <row r="39" spans="3:27">
      <c r="C39" s="52" t="s">
        <v>397</v>
      </c>
      <c r="D39" s="53">
        <f>D38*$A$18</f>
        <v>671.5104241280668</v>
      </c>
      <c r="E39" s="53">
        <f>E38*$A$18</f>
        <v>673.40419171535734</v>
      </c>
      <c r="F39" s="53">
        <f t="shared" ref="F39" si="140">F38*$A$18</f>
        <v>676.31529348867559</v>
      </c>
      <c r="G39" s="53">
        <f t="shared" ref="G39" si="141">G38*$A$18</f>
        <v>680.24372944802121</v>
      </c>
      <c r="H39" s="53">
        <f t="shared" ref="H39" si="142">H38*$A$18</f>
        <v>685.18949959339477</v>
      </c>
      <c r="I39" s="53">
        <f t="shared" ref="I39" si="143">I38*$A$18</f>
        <v>691.15260392479604</v>
      </c>
      <c r="J39" s="53">
        <f t="shared" ref="J39" si="144">J38*$A$18</f>
        <v>698.13304244222491</v>
      </c>
      <c r="K39" s="53">
        <f t="shared" ref="K39" si="145">K38*$A$18</f>
        <v>706.13081514568125</v>
      </c>
      <c r="L39" s="53">
        <f t="shared" ref="L39" si="146">L38*$A$18</f>
        <v>715.14592203516543</v>
      </c>
      <c r="M39" s="53">
        <f t="shared" ref="M39" si="147">M38*$A$18</f>
        <v>725.17836311067731</v>
      </c>
      <c r="N39" s="53">
        <f t="shared" ref="N39" si="148">N38*$A$18</f>
        <v>736.22813837221668</v>
      </c>
      <c r="O39" s="53">
        <f t="shared" ref="O39" si="149">O38*$A$18</f>
        <v>748.29524781978387</v>
      </c>
      <c r="P39" s="53">
        <f t="shared" ref="P39" si="150">P38*$A$18</f>
        <v>761.37969145337877</v>
      </c>
      <c r="Q39" s="53">
        <f t="shared" ref="Q39" si="151">Q38*$A$18</f>
        <v>775.48146927300127</v>
      </c>
      <c r="R39" s="53">
        <f t="shared" ref="R39" si="152">R38*$A$18</f>
        <v>790.60058127865148</v>
      </c>
      <c r="S39" s="53">
        <f t="shared" ref="S39" si="153">S38*$A$18</f>
        <v>806.73702747032905</v>
      </c>
      <c r="T39" s="53">
        <f t="shared" ref="T39" si="154">T38*$A$18</f>
        <v>823.89080784803457</v>
      </c>
      <c r="U39" s="53">
        <f t="shared" ref="U39" si="155">U38*$A$18</f>
        <v>842.0619224117678</v>
      </c>
      <c r="V39" s="53">
        <f t="shared" ref="V39" si="156">V38*$A$18</f>
        <v>861.25037116152862</v>
      </c>
      <c r="W39" s="53">
        <f t="shared" ref="W39" si="157">W38*$A$18</f>
        <v>881.45615409731715</v>
      </c>
      <c r="X39" s="53">
        <f t="shared" ref="X39" si="158">X38*$A$18</f>
        <v>902.67927121913328</v>
      </c>
      <c r="Y39" s="53">
        <f t="shared" ref="Y39" si="159">Y38*$A$18</f>
        <v>924.91972252697713</v>
      </c>
      <c r="Z39" s="53">
        <f t="shared" ref="Z39" si="160">Z38*$A$18</f>
        <v>948.17750802084845</v>
      </c>
      <c r="AA39" s="53">
        <f t="shared" ref="AA39" si="161">AA38*$A$18</f>
        <v>972.4526277007476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17" sqref="A17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424</v>
      </c>
      <c r="B1" s="66"/>
      <c r="C1" s="51" t="s">
        <v>423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1180</v>
      </c>
      <c r="B2" s="68"/>
      <c r="C2" s="49" t="s">
        <v>360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438</v>
      </c>
      <c r="B3" s="70"/>
      <c r="C3" s="49" t="s">
        <v>361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2.2000000000000002</v>
      </c>
      <c r="B4" s="68"/>
      <c r="C4" s="49" t="s">
        <v>406</v>
      </c>
      <c r="D4" s="81">
        <f>$A$2*$A$8*SUM(D2:D3)</f>
        <v>208.29324599999998</v>
      </c>
      <c r="E4" s="81">
        <f t="shared" ref="E4:AA4" si="0">$A$2*$A$8*SUM(E2:E3)</f>
        <v>208.29324599999998</v>
      </c>
      <c r="F4" s="81">
        <f t="shared" si="0"/>
        <v>208.29324599999998</v>
      </c>
      <c r="G4" s="81">
        <f t="shared" si="0"/>
        <v>208.29324599999998</v>
      </c>
      <c r="H4" s="81">
        <f t="shared" si="0"/>
        <v>208.29324599999998</v>
      </c>
      <c r="I4" s="81">
        <f t="shared" si="0"/>
        <v>208.29324599999998</v>
      </c>
      <c r="J4" s="81">
        <f t="shared" si="0"/>
        <v>208.29324599999998</v>
      </c>
      <c r="K4" s="81">
        <f t="shared" si="0"/>
        <v>208.29324599999998</v>
      </c>
      <c r="L4" s="81">
        <f t="shared" si="0"/>
        <v>208.29324599999998</v>
      </c>
      <c r="M4" s="81">
        <f t="shared" si="0"/>
        <v>208.29324599999998</v>
      </c>
      <c r="N4" s="81">
        <f t="shared" si="0"/>
        <v>208.29324599999998</v>
      </c>
      <c r="O4" s="81">
        <f t="shared" si="0"/>
        <v>208.29324599999998</v>
      </c>
      <c r="P4" s="81">
        <f t="shared" si="0"/>
        <v>208.29324599999998</v>
      </c>
      <c r="Q4" s="81">
        <f t="shared" si="0"/>
        <v>208.29324599999998</v>
      </c>
      <c r="R4" s="81">
        <f t="shared" si="0"/>
        <v>208.29324599999998</v>
      </c>
      <c r="S4" s="81">
        <f t="shared" si="0"/>
        <v>208.29324599999998</v>
      </c>
      <c r="T4" s="81">
        <f t="shared" si="0"/>
        <v>208.29324599999998</v>
      </c>
      <c r="U4" s="81">
        <f t="shared" si="0"/>
        <v>208.29324599999998</v>
      </c>
      <c r="V4" s="81">
        <f t="shared" si="0"/>
        <v>208.29324599999998</v>
      </c>
      <c r="W4" s="81">
        <f t="shared" si="0"/>
        <v>208.29324599999998</v>
      </c>
      <c r="X4" s="81">
        <f t="shared" si="0"/>
        <v>208.29324599999998</v>
      </c>
      <c r="Y4" s="81">
        <f t="shared" si="0"/>
        <v>208.29324599999998</v>
      </c>
      <c r="Z4" s="81">
        <f t="shared" si="0"/>
        <v>208.29324599999998</v>
      </c>
      <c r="AA4" s="81">
        <f t="shared" si="0"/>
        <v>208.29324599999998</v>
      </c>
      <c r="AB4" s="81">
        <f t="shared" ref="AB4" si="1">$A$2*$A$8*SUM(AB2:AB3)</f>
        <v>208.29324599999998</v>
      </c>
      <c r="AC4" s="81">
        <f t="shared" ref="AC4" si="2">$A$2*$A$8*SUM(AC2:AC3)</f>
        <v>208.29324599999998</v>
      </c>
      <c r="AD4" s="81">
        <f t="shared" ref="AD4" si="3">$A$2*$A$8*SUM(AD2:AD3)</f>
        <v>208.29324599999998</v>
      </c>
      <c r="AE4" s="81">
        <f t="shared" ref="AE4" si="4">$A$2*$A$8*SUM(AE2:AE3)</f>
        <v>208.29324599999998</v>
      </c>
      <c r="AF4" s="81">
        <f t="shared" ref="AF4" si="5">$A$2*$A$8*SUM(AF2:AF3)</f>
        <v>208.29324599999998</v>
      </c>
      <c r="AG4" s="81">
        <f t="shared" ref="AG4" si="6">$A$2*$A$8*SUM(AG2:AG3)</f>
        <v>208.29324599999998</v>
      </c>
      <c r="AH4" s="81">
        <f t="shared" ref="AH4" si="7">$A$2*$A$8*SUM(AH2:AH3)</f>
        <v>208.29324599999998</v>
      </c>
      <c r="AI4" s="81">
        <f t="shared" ref="AI4" si="8">$A$2*$A$8*SUM(AI2:AI3)</f>
        <v>208.29324599999998</v>
      </c>
      <c r="AJ4" s="81">
        <f t="shared" ref="AJ4" si="9">$A$2*$A$8*SUM(AJ2:AJ3)</f>
        <v>208.29324599999998</v>
      </c>
      <c r="AK4" s="81">
        <f t="shared" ref="AK4" si="10">$A$2*$A$8*SUM(AK2:AK3)</f>
        <v>208.29324599999998</v>
      </c>
      <c r="AL4" s="81">
        <f t="shared" ref="AL4" si="11">$A$2*$A$8*SUM(AL2:AL3)</f>
        <v>208.29324599999998</v>
      </c>
      <c r="AM4" s="81">
        <f t="shared" ref="AM4" si="12">$A$2*$A$8*SUM(AM2:AM3)</f>
        <v>208.29324599999998</v>
      </c>
      <c r="AN4" s="81">
        <f t="shared" ref="AN4" si="13">$A$2*$A$8*SUM(AN2:AN3)</f>
        <v>208.29324599999998</v>
      </c>
      <c r="AO4" s="81">
        <f t="shared" ref="AO4" si="14">$A$2*$A$8*SUM(AO2:AO3)</f>
        <v>208.29324599999998</v>
      </c>
      <c r="AP4" s="81">
        <f t="shared" ref="AP4" si="15">$A$2*$A$8*SUM(AP2:AP3)</f>
        <v>208.29324599999998</v>
      </c>
      <c r="AQ4" s="81">
        <f t="shared" ref="AQ4" si="16">$A$2*$A$8*SUM(AQ2:AQ3)</f>
        <v>208.29324599999998</v>
      </c>
    </row>
    <row r="5" spans="1:43">
      <c r="A5" s="69" t="s">
        <v>425</v>
      </c>
      <c r="B5" s="70"/>
      <c r="C5" s="49" t="s">
        <v>407</v>
      </c>
      <c r="D5" s="53">
        <f>(1/2)*($A$6)*(D1*(1000/3600)*D1*(1000/3600))*$A$4*$A$10</f>
        <v>0.88377700617283972</v>
      </c>
      <c r="E5" s="53">
        <f t="shared" ref="E5:AA5" si="17">(1/2)*($A$6)*(E1*(1000/3600)*E1*(1000/3600))*$A$4*$A$10</f>
        <v>3.5351080246913589</v>
      </c>
      <c r="F5" s="53">
        <f t="shared" si="17"/>
        <v>7.9539930555555598</v>
      </c>
      <c r="G5" s="53">
        <f t="shared" si="17"/>
        <v>14.140432098765435</v>
      </c>
      <c r="H5" s="53">
        <f t="shared" si="17"/>
        <v>22.094425154320991</v>
      </c>
      <c r="I5" s="53">
        <f t="shared" si="17"/>
        <v>31.815972222222239</v>
      </c>
      <c r="J5" s="53">
        <f t="shared" si="17"/>
        <v>43.305073302469154</v>
      </c>
      <c r="K5" s="53">
        <f t="shared" si="17"/>
        <v>56.561728395061742</v>
      </c>
      <c r="L5" s="53">
        <f t="shared" si="17"/>
        <v>71.585937500000014</v>
      </c>
      <c r="M5" s="53">
        <f t="shared" si="17"/>
        <v>88.377700617283963</v>
      </c>
      <c r="N5" s="53">
        <f t="shared" si="17"/>
        <v>106.93701774691361</v>
      </c>
      <c r="O5" s="53">
        <f t="shared" si="17"/>
        <v>127.26388888888896</v>
      </c>
      <c r="P5" s="53">
        <f t="shared" si="17"/>
        <v>149.35831404320996</v>
      </c>
      <c r="Q5" s="53">
        <f t="shared" si="17"/>
        <v>173.22029320987662</v>
      </c>
      <c r="R5" s="53">
        <f t="shared" si="17"/>
        <v>198.84982638888897</v>
      </c>
      <c r="S5" s="53">
        <f t="shared" si="17"/>
        <v>226.24691358024697</v>
      </c>
      <c r="T5" s="53">
        <f t="shared" si="17"/>
        <v>255.41155478395066</v>
      </c>
      <c r="U5" s="53">
        <f t="shared" si="17"/>
        <v>286.34375000000006</v>
      </c>
      <c r="V5" s="53">
        <f t="shared" si="17"/>
        <v>319.04349922839509</v>
      </c>
      <c r="W5" s="53">
        <f t="shared" si="17"/>
        <v>353.51080246913585</v>
      </c>
      <c r="X5" s="53">
        <f t="shared" si="17"/>
        <v>389.74565972222234</v>
      </c>
      <c r="Y5" s="53">
        <f t="shared" si="17"/>
        <v>427.74807098765444</v>
      </c>
      <c r="Z5" s="53">
        <f t="shared" si="17"/>
        <v>467.51803626543233</v>
      </c>
      <c r="AA5" s="53">
        <f t="shared" si="17"/>
        <v>509.05555555555583</v>
      </c>
      <c r="AB5" s="53">
        <f t="shared" ref="AB5:AQ5" si="18">(1/2)*($A$6)*(AB1*(1000/3600)*AB1*(1000/3600))*$A$4*$A$10</f>
        <v>552.36062885802482</v>
      </c>
      <c r="AC5" s="53">
        <f t="shared" si="18"/>
        <v>597.43325617283983</v>
      </c>
      <c r="AD5" s="53">
        <f t="shared" si="18"/>
        <v>644.27343750000023</v>
      </c>
      <c r="AE5" s="53">
        <f t="shared" si="18"/>
        <v>692.88117283950646</v>
      </c>
      <c r="AF5" s="53">
        <f t="shared" si="18"/>
        <v>743.25646219135831</v>
      </c>
      <c r="AG5" s="53">
        <f t="shared" si="18"/>
        <v>795.39930555555588</v>
      </c>
      <c r="AH5" s="53">
        <f t="shared" si="18"/>
        <v>849.30970293209896</v>
      </c>
      <c r="AI5" s="53">
        <f t="shared" si="18"/>
        <v>904.98765432098787</v>
      </c>
      <c r="AJ5" s="53">
        <f t="shared" si="18"/>
        <v>962.4331597222224</v>
      </c>
      <c r="AK5" s="53">
        <f t="shared" si="18"/>
        <v>1021.6462191358027</v>
      </c>
      <c r="AL5" s="53">
        <f t="shared" si="18"/>
        <v>1082.6268325617286</v>
      </c>
      <c r="AM5" s="53">
        <f t="shared" si="18"/>
        <v>1145.3750000000002</v>
      </c>
      <c r="AN5" s="53">
        <f t="shared" si="18"/>
        <v>1209.8907214506178</v>
      </c>
      <c r="AO5" s="53">
        <f t="shared" si="18"/>
        <v>1276.1739969135804</v>
      </c>
      <c r="AP5" s="53">
        <f t="shared" si="18"/>
        <v>1344.2248263888896</v>
      </c>
      <c r="AQ5" s="53">
        <f t="shared" si="18"/>
        <v>1414.0432098765434</v>
      </c>
    </row>
    <row r="6" spans="1:43">
      <c r="A6" s="67">
        <v>1.2250000000000001</v>
      </c>
      <c r="B6" s="68"/>
      <c r="C6" s="49" t="s">
        <v>364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426</v>
      </c>
      <c r="B7" s="70"/>
      <c r="C7" s="49" t="s">
        <v>408</v>
      </c>
      <c r="D7" s="53">
        <f>D6*D5</f>
        <v>8.0065954629629648</v>
      </c>
      <c r="E7" s="53">
        <f>E6*E5</f>
        <v>9.0289487037037048</v>
      </c>
      <c r="F7" s="53">
        <f t="shared" ref="F7:AA7" si="21">F6*F5</f>
        <v>10.05130194444445</v>
      </c>
      <c r="G7" s="53">
        <f t="shared" si="21"/>
        <v>11.073655185185185</v>
      </c>
      <c r="H7" s="53">
        <f t="shared" si="21"/>
        <v>12.096008425925925</v>
      </c>
      <c r="I7" s="53">
        <f t="shared" si="21"/>
        <v>13.118361666666674</v>
      </c>
      <c r="J7" s="53">
        <f t="shared" si="21"/>
        <v>14.140714907407414</v>
      </c>
      <c r="K7" s="53">
        <f t="shared" si="21"/>
        <v>15.163068148148151</v>
      </c>
      <c r="L7" s="53">
        <f t="shared" si="21"/>
        <v>16.185421388888887</v>
      </c>
      <c r="M7" s="53">
        <f t="shared" si="21"/>
        <v>17.207774629629633</v>
      </c>
      <c r="N7" s="53">
        <f t="shared" si="21"/>
        <v>18.230127870370371</v>
      </c>
      <c r="O7" s="53">
        <f t="shared" si="21"/>
        <v>19.25248111111112</v>
      </c>
      <c r="P7" s="53">
        <f t="shared" si="21"/>
        <v>20.274834351851862</v>
      </c>
      <c r="Q7" s="53">
        <f t="shared" si="21"/>
        <v>21.2971875925926</v>
      </c>
      <c r="R7" s="53">
        <f t="shared" si="21"/>
        <v>22.319540833333342</v>
      </c>
      <c r="S7" s="53">
        <f t="shared" si="21"/>
        <v>23.341894074074077</v>
      </c>
      <c r="T7" s="53">
        <f t="shared" si="21"/>
        <v>24.364247314814818</v>
      </c>
      <c r="U7" s="53">
        <f t="shared" si="21"/>
        <v>25.386600555555553</v>
      </c>
      <c r="V7" s="53">
        <f t="shared" si="21"/>
        <v>26.408953796296288</v>
      </c>
      <c r="W7" s="53">
        <f t="shared" si="21"/>
        <v>27.431307037037033</v>
      </c>
      <c r="X7" s="53">
        <f t="shared" si="21"/>
        <v>28.453660277777775</v>
      </c>
      <c r="Y7" s="53">
        <f t="shared" si="21"/>
        <v>29.476013518518513</v>
      </c>
      <c r="Z7" s="53">
        <f t="shared" si="21"/>
        <v>30.498366759259266</v>
      </c>
      <c r="AA7" s="53">
        <f t="shared" si="21"/>
        <v>31.520720000000011</v>
      </c>
      <c r="AB7" s="53">
        <f t="shared" ref="AB7:AQ7" si="22">AB6*AB5</f>
        <v>32.543073240740739</v>
      </c>
      <c r="AC7" s="53">
        <f t="shared" si="22"/>
        <v>33.565426481481502</v>
      </c>
      <c r="AD7" s="53">
        <f t="shared" si="22"/>
        <v>34.58777972222223</v>
      </c>
      <c r="AE7" s="53">
        <f t="shared" si="22"/>
        <v>35.610132962962972</v>
      </c>
      <c r="AF7" s="53">
        <f t="shared" si="22"/>
        <v>36.632486203703706</v>
      </c>
      <c r="AG7" s="53">
        <f t="shared" si="22"/>
        <v>37.654839444444448</v>
      </c>
      <c r="AH7" s="53">
        <f t="shared" si="22"/>
        <v>38.67719268518519</v>
      </c>
      <c r="AI7" s="53">
        <f t="shared" si="22"/>
        <v>39.699545925925925</v>
      </c>
      <c r="AJ7" s="53">
        <f t="shared" si="22"/>
        <v>40.72189916666666</v>
      </c>
      <c r="AK7" s="53">
        <f t="shared" si="22"/>
        <v>41.744252407407409</v>
      </c>
      <c r="AL7" s="53">
        <f t="shared" si="22"/>
        <v>42.766605648148158</v>
      </c>
      <c r="AM7" s="53">
        <f t="shared" si="22"/>
        <v>43.788958888888892</v>
      </c>
      <c r="AN7" s="53">
        <f t="shared" si="22"/>
        <v>44.811312129629648</v>
      </c>
      <c r="AO7" s="53">
        <f t="shared" si="22"/>
        <v>45.833665370370376</v>
      </c>
      <c r="AP7" s="53">
        <f t="shared" si="22"/>
        <v>46.856018611111139</v>
      </c>
      <c r="AQ7" s="53">
        <f t="shared" si="22"/>
        <v>47.87837185185186</v>
      </c>
    </row>
    <row r="8" spans="1:43">
      <c r="A8" s="67">
        <v>9.8066499999999994</v>
      </c>
      <c r="B8" s="68"/>
      <c r="C8" s="49" t="s">
        <v>409</v>
      </c>
      <c r="D8" s="53">
        <f>D4+D5+D7</f>
        <v>217.18361846913578</v>
      </c>
      <c r="E8" s="53">
        <f>E4+E5+E7</f>
        <v>220.85730272839504</v>
      </c>
      <c r="F8" s="53">
        <f t="shared" ref="F8:AA8" si="23">F4+F5+F7</f>
        <v>226.298541</v>
      </c>
      <c r="G8" s="53">
        <f t="shared" si="23"/>
        <v>233.5073332839506</v>
      </c>
      <c r="H8" s="53">
        <f t="shared" si="23"/>
        <v>242.4836795802469</v>
      </c>
      <c r="I8" s="53">
        <f t="shared" si="23"/>
        <v>253.2275798888889</v>
      </c>
      <c r="J8" s="53">
        <f t="shared" si="23"/>
        <v>265.73903420987654</v>
      </c>
      <c r="K8" s="53">
        <f t="shared" si="23"/>
        <v>280.0180425432099</v>
      </c>
      <c r="L8" s="53">
        <f t="shared" si="23"/>
        <v>296.06460488888888</v>
      </c>
      <c r="M8" s="53">
        <f t="shared" si="23"/>
        <v>313.87872124691359</v>
      </c>
      <c r="N8" s="53">
        <f t="shared" si="23"/>
        <v>333.46039161728396</v>
      </c>
      <c r="O8" s="53">
        <f t="shared" si="23"/>
        <v>354.80961600000006</v>
      </c>
      <c r="P8" s="53">
        <f t="shared" si="23"/>
        <v>377.92639439506178</v>
      </c>
      <c r="Q8" s="53">
        <f t="shared" si="23"/>
        <v>402.81072680246922</v>
      </c>
      <c r="R8" s="53">
        <f t="shared" si="23"/>
        <v>429.46261322222233</v>
      </c>
      <c r="S8" s="53">
        <f t="shared" si="23"/>
        <v>457.882053654321</v>
      </c>
      <c r="T8" s="53">
        <f t="shared" si="23"/>
        <v>488.06904809876545</v>
      </c>
      <c r="U8" s="53">
        <f t="shared" si="23"/>
        <v>520.02359655555563</v>
      </c>
      <c r="V8" s="53">
        <f t="shared" si="23"/>
        <v>553.74569902469136</v>
      </c>
      <c r="W8" s="53">
        <f t="shared" si="23"/>
        <v>589.23535550617294</v>
      </c>
      <c r="X8" s="53">
        <f t="shared" si="23"/>
        <v>626.49256600000012</v>
      </c>
      <c r="Y8" s="53">
        <f t="shared" si="23"/>
        <v>665.51733050617293</v>
      </c>
      <c r="Z8" s="53">
        <f t="shared" si="23"/>
        <v>706.30964902469157</v>
      </c>
      <c r="AA8" s="53">
        <f t="shared" si="23"/>
        <v>748.86952155555582</v>
      </c>
      <c r="AB8" s="53">
        <f t="shared" ref="AB8:AQ8" si="24">AB4+AB5+AB7</f>
        <v>793.19694809876546</v>
      </c>
      <c r="AC8" s="53">
        <f t="shared" si="24"/>
        <v>839.29192865432128</v>
      </c>
      <c r="AD8" s="53">
        <f t="shared" si="24"/>
        <v>887.15446322222238</v>
      </c>
      <c r="AE8" s="53">
        <f t="shared" si="24"/>
        <v>936.78455180246942</v>
      </c>
      <c r="AF8" s="53">
        <f t="shared" si="24"/>
        <v>988.18219439506197</v>
      </c>
      <c r="AG8" s="53">
        <f t="shared" si="24"/>
        <v>1041.3473910000002</v>
      </c>
      <c r="AH8" s="53">
        <f t="shared" si="24"/>
        <v>1096.2801416172842</v>
      </c>
      <c r="AI8" s="53">
        <f t="shared" si="24"/>
        <v>1152.980446246914</v>
      </c>
      <c r="AJ8" s="53">
        <f t="shared" si="24"/>
        <v>1211.448304888889</v>
      </c>
      <c r="AK8" s="53">
        <f t="shared" si="24"/>
        <v>1271.6837175432102</v>
      </c>
      <c r="AL8" s="53">
        <f t="shared" si="24"/>
        <v>1333.6866842098768</v>
      </c>
      <c r="AM8" s="53">
        <f t="shared" si="24"/>
        <v>1397.457204888889</v>
      </c>
      <c r="AN8" s="53">
        <f t="shared" si="24"/>
        <v>1462.9952795802474</v>
      </c>
      <c r="AO8" s="53">
        <f t="shared" si="24"/>
        <v>1530.3009082839508</v>
      </c>
      <c r="AP8" s="53">
        <f t="shared" si="24"/>
        <v>1599.3740910000006</v>
      </c>
      <c r="AQ8" s="53">
        <f t="shared" si="24"/>
        <v>1670.2148277283952</v>
      </c>
    </row>
    <row r="9" spans="1:43" ht="17" thickBot="1">
      <c r="A9" s="71" t="s">
        <v>427</v>
      </c>
      <c r="B9" s="72"/>
      <c r="C9" s="49" t="s">
        <v>417</v>
      </c>
      <c r="D9" s="53">
        <f>D8*$A$18</f>
        <v>65.478827240119713</v>
      </c>
      <c r="E9" s="53">
        <f>E8*$A$18</f>
        <v>66.586408643553099</v>
      </c>
      <c r="F9" s="53">
        <f t="shared" ref="F9:AA9" si="25">F8*$A$18</f>
        <v>68.226891030162662</v>
      </c>
      <c r="G9" s="53">
        <f t="shared" si="25"/>
        <v>70.400274399948387</v>
      </c>
      <c r="H9" s="53">
        <f t="shared" si="25"/>
        <v>73.106558752910317</v>
      </c>
      <c r="I9" s="53">
        <f t="shared" si="25"/>
        <v>76.345744089048424</v>
      </c>
      <c r="J9" s="53">
        <f t="shared" si="25"/>
        <v>80.117830408362693</v>
      </c>
      <c r="K9" s="53">
        <f t="shared" si="25"/>
        <v>84.422817710853167</v>
      </c>
      <c r="L9" s="53">
        <f t="shared" si="25"/>
        <v>89.260705996519803</v>
      </c>
      <c r="M9" s="53">
        <f t="shared" si="25"/>
        <v>94.631495265362645</v>
      </c>
      <c r="N9" s="53">
        <f t="shared" si="25"/>
        <v>100.53518551738165</v>
      </c>
      <c r="O9" s="53">
        <f t="shared" si="25"/>
        <v>106.97177675257686</v>
      </c>
      <c r="P9" s="53">
        <f t="shared" si="25"/>
        <v>113.94126897094823</v>
      </c>
      <c r="Q9" s="53">
        <f t="shared" si="25"/>
        <v>121.44366217249579</v>
      </c>
      <c r="R9" s="53">
        <f t="shared" si="25"/>
        <v>129.47895635721954</v>
      </c>
      <c r="S9" s="53">
        <f t="shared" si="25"/>
        <v>138.04715152511943</v>
      </c>
      <c r="T9" s="53">
        <f t="shared" si="25"/>
        <v>147.14824767619552</v>
      </c>
      <c r="U9" s="53">
        <f t="shared" si="25"/>
        <v>156.78224481044782</v>
      </c>
      <c r="V9" s="53">
        <f t="shared" si="25"/>
        <v>166.94914292787627</v>
      </c>
      <c r="W9" s="53">
        <f t="shared" si="25"/>
        <v>177.64894202848092</v>
      </c>
      <c r="X9" s="53">
        <f t="shared" si="25"/>
        <v>188.88164211226177</v>
      </c>
      <c r="Y9" s="53">
        <f t="shared" si="25"/>
        <v>200.64724317921875</v>
      </c>
      <c r="Z9" s="53">
        <f t="shared" si="25"/>
        <v>212.94574522935199</v>
      </c>
      <c r="AA9" s="53">
        <f t="shared" si="25"/>
        <v>225.77714826266137</v>
      </c>
      <c r="AB9" s="53">
        <f t="shared" ref="AB9:AQ9" si="26">AB8*$A$18</f>
        <v>239.14145227914685</v>
      </c>
      <c r="AC9" s="53">
        <f t="shared" si="26"/>
        <v>253.03865727880867</v>
      </c>
      <c r="AD9" s="53">
        <f t="shared" si="26"/>
        <v>267.46876326164653</v>
      </c>
      <c r="AE9" s="53">
        <f t="shared" si="26"/>
        <v>282.43177022766065</v>
      </c>
      <c r="AF9" s="53">
        <f t="shared" si="26"/>
        <v>297.92767817685092</v>
      </c>
      <c r="AG9" s="53">
        <f t="shared" si="26"/>
        <v>313.95648710921739</v>
      </c>
      <c r="AH9" s="53">
        <f t="shared" si="26"/>
        <v>330.51819702476001</v>
      </c>
      <c r="AI9" s="53">
        <f t="shared" si="26"/>
        <v>347.6128079234789</v>
      </c>
      <c r="AJ9" s="53">
        <f t="shared" si="26"/>
        <v>365.24031980537382</v>
      </c>
      <c r="AK9" s="53">
        <f t="shared" si="26"/>
        <v>383.40073267044505</v>
      </c>
      <c r="AL9" s="53">
        <f t="shared" si="26"/>
        <v>402.09404651869244</v>
      </c>
      <c r="AM9" s="53">
        <f t="shared" si="26"/>
        <v>421.32026135011591</v>
      </c>
      <c r="AN9" s="53">
        <f t="shared" si="26"/>
        <v>441.07937716471577</v>
      </c>
      <c r="AO9" s="53">
        <f t="shared" si="26"/>
        <v>461.37139396249154</v>
      </c>
      <c r="AP9" s="53">
        <f t="shared" si="26"/>
        <v>482.1963117434438</v>
      </c>
      <c r="AQ9" s="53">
        <f t="shared" si="26"/>
        <v>503.55413050757193</v>
      </c>
    </row>
    <row r="10" spans="1:43">
      <c r="A10" s="67">
        <v>0.34</v>
      </c>
      <c r="B10" s="68"/>
      <c r="C10" s="63" t="s">
        <v>376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441</v>
      </c>
      <c r="B11" s="70"/>
      <c r="C11" s="55" t="s">
        <v>377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410</v>
      </c>
      <c r="D12" s="53">
        <f>$A$2*$A$8*D10</f>
        <v>577.87046281932851</v>
      </c>
      <c r="E12" s="53">
        <f t="shared" ref="E12:AA12" si="29">$A$2*$A$8*E10</f>
        <v>577.87046281932851</v>
      </c>
      <c r="F12" s="53">
        <f t="shared" si="29"/>
        <v>577.87046281932851</v>
      </c>
      <c r="G12" s="53">
        <f t="shared" si="29"/>
        <v>577.87046281932851</v>
      </c>
      <c r="H12" s="53">
        <f t="shared" si="29"/>
        <v>577.87046281932851</v>
      </c>
      <c r="I12" s="53">
        <f t="shared" si="29"/>
        <v>577.87046281932851</v>
      </c>
      <c r="J12" s="53">
        <f t="shared" si="29"/>
        <v>577.87046281932851</v>
      </c>
      <c r="K12" s="53">
        <f t="shared" si="29"/>
        <v>577.87046281932851</v>
      </c>
      <c r="L12" s="53">
        <f t="shared" si="29"/>
        <v>577.87046281932851</v>
      </c>
      <c r="M12" s="53">
        <f t="shared" si="29"/>
        <v>577.87046281932851</v>
      </c>
      <c r="N12" s="53">
        <f t="shared" si="29"/>
        <v>577.87046281932851</v>
      </c>
      <c r="O12" s="53">
        <f t="shared" si="29"/>
        <v>577.87046281932851</v>
      </c>
      <c r="P12" s="53">
        <f t="shared" si="29"/>
        <v>577.87046281932851</v>
      </c>
      <c r="Q12" s="53">
        <f t="shared" si="29"/>
        <v>577.87046281932851</v>
      </c>
      <c r="R12" s="53">
        <f t="shared" si="29"/>
        <v>577.87046281932851</v>
      </c>
      <c r="S12" s="53">
        <f t="shared" si="29"/>
        <v>577.87046281932851</v>
      </c>
      <c r="T12" s="53">
        <f t="shared" si="29"/>
        <v>577.87046281932851</v>
      </c>
      <c r="U12" s="53">
        <f t="shared" si="29"/>
        <v>577.87046281932851</v>
      </c>
      <c r="V12" s="53">
        <f t="shared" si="29"/>
        <v>577.87046281932851</v>
      </c>
      <c r="W12" s="53">
        <f t="shared" si="29"/>
        <v>577.87046281932851</v>
      </c>
      <c r="X12" s="53">
        <f t="shared" si="29"/>
        <v>577.87046281932851</v>
      </c>
      <c r="Y12" s="53">
        <f t="shared" si="29"/>
        <v>577.87046281932851</v>
      </c>
      <c r="Z12" s="53">
        <f t="shared" si="29"/>
        <v>577.87046281932851</v>
      </c>
      <c r="AA12" s="53">
        <f t="shared" si="29"/>
        <v>577.87046281932851</v>
      </c>
      <c r="AB12" s="53">
        <f t="shared" ref="AB12:AQ12" si="30">$A$2*$A$8*AB10</f>
        <v>577.87046281932851</v>
      </c>
      <c r="AC12" s="53">
        <f t="shared" si="30"/>
        <v>577.87046281932851</v>
      </c>
      <c r="AD12" s="53">
        <f t="shared" si="30"/>
        <v>577.87046281932851</v>
      </c>
      <c r="AE12" s="53">
        <f t="shared" si="30"/>
        <v>577.87046281932851</v>
      </c>
      <c r="AF12" s="53">
        <f t="shared" si="30"/>
        <v>577.87046281932851</v>
      </c>
      <c r="AG12" s="53">
        <f t="shared" si="30"/>
        <v>577.87046281932851</v>
      </c>
      <c r="AH12" s="53">
        <f t="shared" si="30"/>
        <v>577.87046281932851</v>
      </c>
      <c r="AI12" s="53">
        <f t="shared" si="30"/>
        <v>577.87046281932851</v>
      </c>
      <c r="AJ12" s="53">
        <f t="shared" si="30"/>
        <v>577.87046281932851</v>
      </c>
      <c r="AK12" s="53">
        <f t="shared" si="30"/>
        <v>577.87046281932851</v>
      </c>
      <c r="AL12" s="53">
        <f t="shared" si="30"/>
        <v>577.87046281932851</v>
      </c>
      <c r="AM12" s="53">
        <f t="shared" si="30"/>
        <v>577.87046281932851</v>
      </c>
      <c r="AN12" s="53">
        <f t="shared" si="30"/>
        <v>577.87046281932851</v>
      </c>
      <c r="AO12" s="53">
        <f t="shared" si="30"/>
        <v>577.87046281932851</v>
      </c>
      <c r="AP12" s="53">
        <f t="shared" si="30"/>
        <v>577.87046281932851</v>
      </c>
      <c r="AQ12" s="53">
        <f t="shared" si="30"/>
        <v>577.87046281932851</v>
      </c>
    </row>
    <row r="13" spans="1:43">
      <c r="A13" s="71" t="s">
        <v>428</v>
      </c>
      <c r="B13" s="72"/>
      <c r="C13" s="49" t="s">
        <v>411</v>
      </c>
      <c r="D13" s="53">
        <f>$A$20*$A$2*$A$8*D11</f>
        <v>208.03336661495828</v>
      </c>
      <c r="E13" s="53">
        <f t="shared" ref="E13:AA13" si="31">$A$20*$A$2*$A$8*E11</f>
        <v>208.03336661495828</v>
      </c>
      <c r="F13" s="53">
        <f t="shared" si="31"/>
        <v>208.03336661495828</v>
      </c>
      <c r="G13" s="53">
        <f t="shared" si="31"/>
        <v>208.03336661495828</v>
      </c>
      <c r="H13" s="53">
        <f t="shared" si="31"/>
        <v>208.03336661495828</v>
      </c>
      <c r="I13" s="53">
        <f t="shared" si="31"/>
        <v>208.03336661495828</v>
      </c>
      <c r="J13" s="53">
        <f t="shared" si="31"/>
        <v>208.03336661495828</v>
      </c>
      <c r="K13" s="53">
        <f t="shared" si="31"/>
        <v>208.03336661495828</v>
      </c>
      <c r="L13" s="53">
        <f t="shared" si="31"/>
        <v>208.03336661495828</v>
      </c>
      <c r="M13" s="53">
        <f t="shared" si="31"/>
        <v>208.03336661495828</v>
      </c>
      <c r="N13" s="53">
        <f t="shared" si="31"/>
        <v>208.03336661495828</v>
      </c>
      <c r="O13" s="53">
        <f t="shared" si="31"/>
        <v>208.03336661495828</v>
      </c>
      <c r="P13" s="53">
        <f t="shared" si="31"/>
        <v>208.03336661495828</v>
      </c>
      <c r="Q13" s="53">
        <f t="shared" si="31"/>
        <v>208.03336661495828</v>
      </c>
      <c r="R13" s="53">
        <f t="shared" si="31"/>
        <v>208.03336661495828</v>
      </c>
      <c r="S13" s="53">
        <f t="shared" si="31"/>
        <v>208.03336661495828</v>
      </c>
      <c r="T13" s="53">
        <f t="shared" si="31"/>
        <v>208.03336661495828</v>
      </c>
      <c r="U13" s="53">
        <f t="shared" si="31"/>
        <v>208.03336661495828</v>
      </c>
      <c r="V13" s="53">
        <f t="shared" si="31"/>
        <v>208.03336661495828</v>
      </c>
      <c r="W13" s="53">
        <f t="shared" si="31"/>
        <v>208.03336661495828</v>
      </c>
      <c r="X13" s="53">
        <f t="shared" si="31"/>
        <v>208.03336661495828</v>
      </c>
      <c r="Y13" s="53">
        <f t="shared" si="31"/>
        <v>208.03336661495828</v>
      </c>
      <c r="Z13" s="53">
        <f t="shared" si="31"/>
        <v>208.03336661495828</v>
      </c>
      <c r="AA13" s="53">
        <f t="shared" si="31"/>
        <v>208.03336661495828</v>
      </c>
      <c r="AB13" s="53">
        <f t="shared" ref="AB13:AQ13" si="32">$A$20*$A$2*$A$8*AB11</f>
        <v>208.03336661495828</v>
      </c>
      <c r="AC13" s="53">
        <f t="shared" si="32"/>
        <v>208.03336661495828</v>
      </c>
      <c r="AD13" s="53">
        <f t="shared" si="32"/>
        <v>208.03336661495828</v>
      </c>
      <c r="AE13" s="53">
        <f t="shared" si="32"/>
        <v>208.03336661495828</v>
      </c>
      <c r="AF13" s="53">
        <f t="shared" si="32"/>
        <v>208.03336661495828</v>
      </c>
      <c r="AG13" s="53">
        <f t="shared" si="32"/>
        <v>208.03336661495828</v>
      </c>
      <c r="AH13" s="53">
        <f t="shared" si="32"/>
        <v>208.03336661495828</v>
      </c>
      <c r="AI13" s="53">
        <f t="shared" si="32"/>
        <v>208.03336661495828</v>
      </c>
      <c r="AJ13" s="53">
        <f t="shared" si="32"/>
        <v>208.03336661495828</v>
      </c>
      <c r="AK13" s="53">
        <f t="shared" si="32"/>
        <v>208.03336661495828</v>
      </c>
      <c r="AL13" s="53">
        <f t="shared" si="32"/>
        <v>208.03336661495828</v>
      </c>
      <c r="AM13" s="53">
        <f t="shared" si="32"/>
        <v>208.03336661495828</v>
      </c>
      <c r="AN13" s="53">
        <f t="shared" si="32"/>
        <v>208.03336661495828</v>
      </c>
      <c r="AO13" s="53">
        <f t="shared" si="32"/>
        <v>208.03336661495828</v>
      </c>
      <c r="AP13" s="53">
        <f t="shared" si="32"/>
        <v>208.03336661495828</v>
      </c>
      <c r="AQ13" s="53">
        <f t="shared" si="32"/>
        <v>208.03336661495828</v>
      </c>
    </row>
    <row r="14" spans="1:43">
      <c r="A14" s="67">
        <v>1.4</v>
      </c>
      <c r="B14" s="68"/>
      <c r="C14" s="49" t="s">
        <v>412</v>
      </c>
      <c r="D14" s="53">
        <f>D$5+D$7+D12+D13</f>
        <v>794.79420190342262</v>
      </c>
      <c r="E14" s="53">
        <f t="shared" ref="E14:AA14" si="33">E$5+E$7+E12+E13</f>
        <v>798.46788616268179</v>
      </c>
      <c r="F14" s="53">
        <f t="shared" si="33"/>
        <v>803.90912443428681</v>
      </c>
      <c r="G14" s="53">
        <f t="shared" si="33"/>
        <v>811.11791671823732</v>
      </c>
      <c r="H14" s="53">
        <f t="shared" si="33"/>
        <v>820.09426301453368</v>
      </c>
      <c r="I14" s="53">
        <f t="shared" si="33"/>
        <v>830.83816332317565</v>
      </c>
      <c r="J14" s="53">
        <f t="shared" si="33"/>
        <v>843.34961764416335</v>
      </c>
      <c r="K14" s="53">
        <f t="shared" si="33"/>
        <v>857.62862597749665</v>
      </c>
      <c r="L14" s="53">
        <f t="shared" si="33"/>
        <v>873.67518832317569</v>
      </c>
      <c r="M14" s="53">
        <f t="shared" si="33"/>
        <v>891.48930468120034</v>
      </c>
      <c r="N14" s="53">
        <f t="shared" si="33"/>
        <v>911.07097505157071</v>
      </c>
      <c r="O14" s="53">
        <f t="shared" si="33"/>
        <v>932.42019943428681</v>
      </c>
      <c r="P14" s="53">
        <f t="shared" si="33"/>
        <v>955.53697782934853</v>
      </c>
      <c r="Q14" s="53">
        <f t="shared" si="33"/>
        <v>980.42131023675597</v>
      </c>
      <c r="R14" s="53">
        <f t="shared" si="33"/>
        <v>1007.0731966565091</v>
      </c>
      <c r="S14" s="53">
        <f t="shared" si="33"/>
        <v>1035.4926370886078</v>
      </c>
      <c r="T14" s="53">
        <f t="shared" si="33"/>
        <v>1065.6796315330523</v>
      </c>
      <c r="U14" s="53">
        <f t="shared" si="33"/>
        <v>1097.6341799898426</v>
      </c>
      <c r="V14" s="53">
        <f t="shared" si="33"/>
        <v>1131.3562824589783</v>
      </c>
      <c r="W14" s="53">
        <f t="shared" si="33"/>
        <v>1166.8459389404597</v>
      </c>
      <c r="X14" s="53">
        <f t="shared" si="33"/>
        <v>1204.1031494342869</v>
      </c>
      <c r="Y14" s="53">
        <f t="shared" si="33"/>
        <v>1243.1279139404598</v>
      </c>
      <c r="Z14" s="53">
        <f t="shared" si="33"/>
        <v>1283.9202324589785</v>
      </c>
      <c r="AA14" s="53">
        <f t="shared" si="33"/>
        <v>1326.4801049898426</v>
      </c>
      <c r="AB14" s="53">
        <f t="shared" ref="AB14:AQ14" si="34">AB$5+AB$7+AB12+AB13</f>
        <v>1370.8075315330523</v>
      </c>
      <c r="AC14" s="53">
        <f t="shared" si="34"/>
        <v>1416.9025120886083</v>
      </c>
      <c r="AD14" s="53">
        <f t="shared" si="34"/>
        <v>1464.7650466565094</v>
      </c>
      <c r="AE14" s="53">
        <f t="shared" si="34"/>
        <v>1514.3951352367565</v>
      </c>
      <c r="AF14" s="53">
        <f t="shared" si="34"/>
        <v>1565.792777829349</v>
      </c>
      <c r="AG14" s="53">
        <f t="shared" si="34"/>
        <v>1618.9579744342871</v>
      </c>
      <c r="AH14" s="53">
        <f t="shared" si="34"/>
        <v>1673.8907250515711</v>
      </c>
      <c r="AI14" s="53">
        <f t="shared" si="34"/>
        <v>1730.5910296812006</v>
      </c>
      <c r="AJ14" s="53">
        <f t="shared" si="34"/>
        <v>1789.058888323176</v>
      </c>
      <c r="AK14" s="53">
        <f t="shared" si="34"/>
        <v>1849.294300977497</v>
      </c>
      <c r="AL14" s="53">
        <f t="shared" si="34"/>
        <v>1911.2972676441639</v>
      </c>
      <c r="AM14" s="53">
        <f t="shared" si="34"/>
        <v>1975.0677883231758</v>
      </c>
      <c r="AN14" s="53">
        <f t="shared" si="34"/>
        <v>2040.6058630145342</v>
      </c>
      <c r="AO14" s="53">
        <f t="shared" si="34"/>
        <v>2107.9114917182374</v>
      </c>
      <c r="AP14" s="53">
        <f t="shared" si="34"/>
        <v>2176.9846744342872</v>
      </c>
      <c r="AQ14" s="53">
        <f t="shared" si="34"/>
        <v>2247.825411162682</v>
      </c>
    </row>
    <row r="15" spans="1:43" ht="17" thickBot="1">
      <c r="A15" s="69" t="s">
        <v>429</v>
      </c>
      <c r="B15" s="70"/>
      <c r="C15" s="49" t="s">
        <v>418</v>
      </c>
      <c r="D15" s="53">
        <f>D14*$A$18</f>
        <v>239.62300934441248</v>
      </c>
      <c r="E15" s="53">
        <f t="shared" ref="E15:AA15" si="35">E14*$A$18</f>
        <v>240.73059074784584</v>
      </c>
      <c r="F15" s="53">
        <f t="shared" si="35"/>
        <v>242.37107313445543</v>
      </c>
      <c r="G15" s="53">
        <f t="shared" si="35"/>
        <v>244.54445650424114</v>
      </c>
      <c r="H15" s="53">
        <f t="shared" si="35"/>
        <v>247.25074085720306</v>
      </c>
      <c r="I15" s="53">
        <f t="shared" si="35"/>
        <v>250.48992619334118</v>
      </c>
      <c r="J15" s="53">
        <f t="shared" si="35"/>
        <v>254.26201251265547</v>
      </c>
      <c r="K15" s="53">
        <f t="shared" si="35"/>
        <v>258.56699981514589</v>
      </c>
      <c r="L15" s="53">
        <f t="shared" si="35"/>
        <v>263.40488810081257</v>
      </c>
      <c r="M15" s="53">
        <f t="shared" si="35"/>
        <v>268.7756773696554</v>
      </c>
      <c r="N15" s="53">
        <f t="shared" si="35"/>
        <v>274.67936762167437</v>
      </c>
      <c r="O15" s="53">
        <f t="shared" si="35"/>
        <v>281.11595885686961</v>
      </c>
      <c r="P15" s="53">
        <f t="shared" si="35"/>
        <v>288.085451075241</v>
      </c>
      <c r="Q15" s="53">
        <f t="shared" si="35"/>
        <v>295.58784427678853</v>
      </c>
      <c r="R15" s="53">
        <f t="shared" si="35"/>
        <v>303.62313846151227</v>
      </c>
      <c r="S15" s="53">
        <f t="shared" si="35"/>
        <v>312.19133362941216</v>
      </c>
      <c r="T15" s="53">
        <f t="shared" si="35"/>
        <v>321.29242978048831</v>
      </c>
      <c r="U15" s="53">
        <f t="shared" si="35"/>
        <v>330.9264269147406</v>
      </c>
      <c r="V15" s="53">
        <f t="shared" si="35"/>
        <v>341.09332503216905</v>
      </c>
      <c r="W15" s="53">
        <f t="shared" si="35"/>
        <v>351.7931241327737</v>
      </c>
      <c r="X15" s="53">
        <f t="shared" si="35"/>
        <v>363.0258242165545</v>
      </c>
      <c r="Y15" s="53">
        <f t="shared" si="35"/>
        <v>374.79142528351156</v>
      </c>
      <c r="Z15" s="53">
        <f t="shared" si="35"/>
        <v>387.08992733364477</v>
      </c>
      <c r="AA15" s="53">
        <f t="shared" si="35"/>
        <v>399.92133036695412</v>
      </c>
      <c r="AB15" s="53">
        <f t="shared" ref="AB15:AQ15" si="36">AB14*$A$18</f>
        <v>413.28563438343963</v>
      </c>
      <c r="AC15" s="53">
        <f t="shared" si="36"/>
        <v>427.18283938310151</v>
      </c>
      <c r="AD15" s="53">
        <f t="shared" si="36"/>
        <v>441.61294536593937</v>
      </c>
      <c r="AE15" s="53">
        <f t="shared" si="36"/>
        <v>456.57595233195349</v>
      </c>
      <c r="AF15" s="53">
        <f t="shared" si="36"/>
        <v>472.07186028114376</v>
      </c>
      <c r="AG15" s="53">
        <f t="shared" si="36"/>
        <v>488.10066921351017</v>
      </c>
      <c r="AH15" s="53">
        <f t="shared" si="36"/>
        <v>504.66237912905279</v>
      </c>
      <c r="AI15" s="53">
        <f t="shared" si="36"/>
        <v>521.75699002777162</v>
      </c>
      <c r="AJ15" s="53">
        <f t="shared" si="36"/>
        <v>539.3845019096666</v>
      </c>
      <c r="AK15" s="53">
        <f t="shared" si="36"/>
        <v>557.54491477473778</v>
      </c>
      <c r="AL15" s="53">
        <f t="shared" si="36"/>
        <v>576.23822862298528</v>
      </c>
      <c r="AM15" s="53">
        <f t="shared" si="36"/>
        <v>595.46444345440864</v>
      </c>
      <c r="AN15" s="53">
        <f t="shared" si="36"/>
        <v>615.22355926900855</v>
      </c>
      <c r="AO15" s="53">
        <f t="shared" si="36"/>
        <v>635.51557606678421</v>
      </c>
      <c r="AP15" s="53">
        <f t="shared" si="36"/>
        <v>656.34049384773652</v>
      </c>
      <c r="AQ15" s="53">
        <f t="shared" si="36"/>
        <v>677.69831261186471</v>
      </c>
    </row>
    <row r="16" spans="1:43">
      <c r="A16" s="80">
        <f>(1000)/(((($B$24*25.4)+((2*$B$22*$B$23/100)))*3.141592653589)/1000)</f>
        <v>527.87709151554077</v>
      </c>
      <c r="B16" s="74"/>
      <c r="C16" s="63" t="s">
        <v>382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430</v>
      </c>
      <c r="B17" s="72"/>
      <c r="C17" s="55" t="s">
        <v>383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0.30149063590366965</v>
      </c>
      <c r="B18" s="75"/>
      <c r="C18" s="49" t="s">
        <v>410</v>
      </c>
      <c r="D18" s="53">
        <f>$A$2*$A$8*D16</f>
        <v>1151.4418124419894</v>
      </c>
      <c r="E18" s="53">
        <f t="shared" ref="E18:AA18" si="39">$A$2*$A$8*E16</f>
        <v>1151.4418124419894</v>
      </c>
      <c r="F18" s="53">
        <f t="shared" si="39"/>
        <v>1151.4418124419894</v>
      </c>
      <c r="G18" s="53">
        <f t="shared" si="39"/>
        <v>1151.4418124419894</v>
      </c>
      <c r="H18" s="53">
        <f t="shared" si="39"/>
        <v>1151.4418124419894</v>
      </c>
      <c r="I18" s="53">
        <f t="shared" si="39"/>
        <v>1151.4418124419894</v>
      </c>
      <c r="J18" s="53">
        <f t="shared" si="39"/>
        <v>1151.4418124419894</v>
      </c>
      <c r="K18" s="53">
        <f t="shared" si="39"/>
        <v>1151.4418124419894</v>
      </c>
      <c r="L18" s="53">
        <f t="shared" si="39"/>
        <v>1151.4418124419894</v>
      </c>
      <c r="M18" s="53">
        <f t="shared" si="39"/>
        <v>1151.4418124419894</v>
      </c>
      <c r="N18" s="53">
        <f t="shared" si="39"/>
        <v>1151.4418124419894</v>
      </c>
      <c r="O18" s="53">
        <f t="shared" si="39"/>
        <v>1151.4418124419894</v>
      </c>
      <c r="P18" s="53">
        <f t="shared" si="39"/>
        <v>1151.4418124419894</v>
      </c>
      <c r="Q18" s="53">
        <f t="shared" si="39"/>
        <v>1151.4418124419894</v>
      </c>
      <c r="R18" s="53">
        <f t="shared" si="39"/>
        <v>1151.4418124419894</v>
      </c>
      <c r="S18" s="53">
        <f t="shared" si="39"/>
        <v>1151.4418124419894</v>
      </c>
      <c r="T18" s="53">
        <f t="shared" si="39"/>
        <v>1151.4418124419894</v>
      </c>
      <c r="U18" s="53">
        <f t="shared" si="39"/>
        <v>1151.4418124419894</v>
      </c>
      <c r="V18" s="53">
        <f t="shared" si="39"/>
        <v>1151.4418124419894</v>
      </c>
      <c r="W18" s="53">
        <f t="shared" si="39"/>
        <v>1151.4418124419894</v>
      </c>
      <c r="X18" s="53">
        <f t="shared" si="39"/>
        <v>1151.4418124419894</v>
      </c>
      <c r="Y18" s="53">
        <f t="shared" si="39"/>
        <v>1151.4418124419894</v>
      </c>
      <c r="Z18" s="53">
        <f t="shared" si="39"/>
        <v>1151.4418124419894</v>
      </c>
      <c r="AA18" s="53">
        <f t="shared" si="39"/>
        <v>1151.4418124419894</v>
      </c>
      <c r="AB18" s="53">
        <f t="shared" ref="AB18:AQ18" si="40">$A$2*$A$8*AB16</f>
        <v>1151.4418124419894</v>
      </c>
      <c r="AC18" s="53">
        <f t="shared" si="40"/>
        <v>1151.4418124419894</v>
      </c>
      <c r="AD18" s="53">
        <f t="shared" si="40"/>
        <v>1151.4418124419894</v>
      </c>
      <c r="AE18" s="53">
        <f t="shared" si="40"/>
        <v>1151.4418124419894</v>
      </c>
      <c r="AF18" s="53">
        <f t="shared" si="40"/>
        <v>1151.4418124419894</v>
      </c>
      <c r="AG18" s="53">
        <f t="shared" si="40"/>
        <v>1151.4418124419894</v>
      </c>
      <c r="AH18" s="53">
        <f t="shared" si="40"/>
        <v>1151.4418124419894</v>
      </c>
      <c r="AI18" s="53">
        <f t="shared" si="40"/>
        <v>1151.4418124419894</v>
      </c>
      <c r="AJ18" s="53">
        <f t="shared" si="40"/>
        <v>1151.4418124419894</v>
      </c>
      <c r="AK18" s="53">
        <f t="shared" si="40"/>
        <v>1151.4418124419894</v>
      </c>
      <c r="AL18" s="53">
        <f t="shared" si="40"/>
        <v>1151.4418124419894</v>
      </c>
      <c r="AM18" s="53">
        <f t="shared" si="40"/>
        <v>1151.4418124419894</v>
      </c>
      <c r="AN18" s="53">
        <f t="shared" si="40"/>
        <v>1151.4418124419894</v>
      </c>
      <c r="AO18" s="53">
        <f t="shared" si="40"/>
        <v>1151.4418124419894</v>
      </c>
      <c r="AP18" s="53">
        <f t="shared" si="40"/>
        <v>1151.4418124419894</v>
      </c>
      <c r="AQ18" s="53">
        <f t="shared" si="40"/>
        <v>1151.4418124419894</v>
      </c>
    </row>
    <row r="19" spans="1:43">
      <c r="A19" s="71" t="s">
        <v>431</v>
      </c>
      <c r="B19" s="72"/>
      <c r="C19" s="49" t="s">
        <v>411</v>
      </c>
      <c r="D19" s="53">
        <f>$A$20*$A$2*$A$8*D17</f>
        <v>207.25952623955808</v>
      </c>
      <c r="E19" s="53">
        <f t="shared" ref="E19:AA19" si="41">$A$20*$A$2*$A$8*E17</f>
        <v>207.25952623955808</v>
      </c>
      <c r="F19" s="53">
        <f t="shared" si="41"/>
        <v>207.25952623955808</v>
      </c>
      <c r="G19" s="53">
        <f t="shared" si="41"/>
        <v>207.25952623955808</v>
      </c>
      <c r="H19" s="53">
        <f t="shared" si="41"/>
        <v>207.25952623955808</v>
      </c>
      <c r="I19" s="53">
        <f t="shared" si="41"/>
        <v>207.25952623955808</v>
      </c>
      <c r="J19" s="53">
        <f t="shared" si="41"/>
        <v>207.25952623955808</v>
      </c>
      <c r="K19" s="53">
        <f t="shared" si="41"/>
        <v>207.25952623955808</v>
      </c>
      <c r="L19" s="53">
        <f t="shared" si="41"/>
        <v>207.25952623955808</v>
      </c>
      <c r="M19" s="53">
        <f t="shared" si="41"/>
        <v>207.25952623955808</v>
      </c>
      <c r="N19" s="53">
        <f t="shared" si="41"/>
        <v>207.25952623955808</v>
      </c>
      <c r="O19" s="53">
        <f t="shared" si="41"/>
        <v>207.25952623955808</v>
      </c>
      <c r="P19" s="53">
        <f t="shared" si="41"/>
        <v>207.25952623955808</v>
      </c>
      <c r="Q19" s="53">
        <f t="shared" si="41"/>
        <v>207.25952623955808</v>
      </c>
      <c r="R19" s="53">
        <f t="shared" si="41"/>
        <v>207.25952623955808</v>
      </c>
      <c r="S19" s="53">
        <f t="shared" si="41"/>
        <v>207.25952623955808</v>
      </c>
      <c r="T19" s="53">
        <f t="shared" si="41"/>
        <v>207.25952623955808</v>
      </c>
      <c r="U19" s="53">
        <f t="shared" si="41"/>
        <v>207.25952623955808</v>
      </c>
      <c r="V19" s="53">
        <f t="shared" si="41"/>
        <v>207.25952623955808</v>
      </c>
      <c r="W19" s="53">
        <f t="shared" si="41"/>
        <v>207.25952623955808</v>
      </c>
      <c r="X19" s="53">
        <f t="shared" si="41"/>
        <v>207.25952623955808</v>
      </c>
      <c r="Y19" s="53">
        <f t="shared" si="41"/>
        <v>207.25952623955808</v>
      </c>
      <c r="Z19" s="53">
        <f t="shared" si="41"/>
        <v>207.25952623955808</v>
      </c>
      <c r="AA19" s="53">
        <f t="shared" si="41"/>
        <v>207.25952623955808</v>
      </c>
      <c r="AB19" s="53">
        <f t="shared" ref="AB19:AQ19" si="42">$A$20*$A$2*$A$8*AB17</f>
        <v>207.25952623955808</v>
      </c>
      <c r="AC19" s="53">
        <f t="shared" si="42"/>
        <v>207.25952623955808</v>
      </c>
      <c r="AD19" s="53">
        <f t="shared" si="42"/>
        <v>207.25952623955808</v>
      </c>
      <c r="AE19" s="53">
        <f t="shared" si="42"/>
        <v>207.25952623955808</v>
      </c>
      <c r="AF19" s="53">
        <f t="shared" si="42"/>
        <v>207.25952623955808</v>
      </c>
      <c r="AG19" s="53">
        <f t="shared" si="42"/>
        <v>207.25952623955808</v>
      </c>
      <c r="AH19" s="53">
        <f t="shared" si="42"/>
        <v>207.25952623955808</v>
      </c>
      <c r="AI19" s="53">
        <f t="shared" si="42"/>
        <v>207.25952623955808</v>
      </c>
      <c r="AJ19" s="53">
        <f t="shared" si="42"/>
        <v>207.25952623955808</v>
      </c>
      <c r="AK19" s="53">
        <f t="shared" si="42"/>
        <v>207.25952623955808</v>
      </c>
      <c r="AL19" s="53">
        <f t="shared" si="42"/>
        <v>207.25952623955808</v>
      </c>
      <c r="AM19" s="53">
        <f t="shared" si="42"/>
        <v>207.25952623955808</v>
      </c>
      <c r="AN19" s="53">
        <f t="shared" si="42"/>
        <v>207.25952623955808</v>
      </c>
      <c r="AO19" s="53">
        <f t="shared" si="42"/>
        <v>207.25952623955808</v>
      </c>
      <c r="AP19" s="53">
        <f t="shared" si="42"/>
        <v>207.25952623955808</v>
      </c>
      <c r="AQ19" s="53">
        <f t="shared" si="42"/>
        <v>207.25952623955808</v>
      </c>
    </row>
    <row r="20" spans="1:43" ht="17" thickBot="1">
      <c r="A20" s="67">
        <f>0.015+0.002+0.001</f>
        <v>1.8000000000000002E-2</v>
      </c>
      <c r="B20" s="68"/>
      <c r="C20" s="49" t="s">
        <v>413</v>
      </c>
      <c r="D20" s="53">
        <f>D$5+D$7+D18+D19</f>
        <v>1367.5917111506833</v>
      </c>
      <c r="E20" s="53">
        <f t="shared" ref="E20:AA20" si="43">E$5+E$7+E18+E19</f>
        <v>1371.2653954099426</v>
      </c>
      <c r="F20" s="53">
        <f t="shared" si="43"/>
        <v>1376.7066336815474</v>
      </c>
      <c r="G20" s="53">
        <f t="shared" si="43"/>
        <v>1383.9154259654981</v>
      </c>
      <c r="H20" s="53">
        <f t="shared" si="43"/>
        <v>1392.8917722617944</v>
      </c>
      <c r="I20" s="53">
        <f t="shared" si="43"/>
        <v>1403.6356725704363</v>
      </c>
      <c r="J20" s="53">
        <f t="shared" si="43"/>
        <v>1416.147126891424</v>
      </c>
      <c r="K20" s="53">
        <f t="shared" si="43"/>
        <v>1430.4261352247572</v>
      </c>
      <c r="L20" s="53">
        <f t="shared" si="43"/>
        <v>1446.4726975704364</v>
      </c>
      <c r="M20" s="53">
        <f t="shared" si="43"/>
        <v>1464.286813928461</v>
      </c>
      <c r="N20" s="53">
        <f t="shared" si="43"/>
        <v>1483.8684842988314</v>
      </c>
      <c r="O20" s="53">
        <f t="shared" si="43"/>
        <v>1505.2177086815475</v>
      </c>
      <c r="P20" s="53">
        <f t="shared" si="43"/>
        <v>1528.3344870766093</v>
      </c>
      <c r="Q20" s="53">
        <f t="shared" si="43"/>
        <v>1553.2188194840166</v>
      </c>
      <c r="R20" s="53">
        <f t="shared" si="43"/>
        <v>1579.8707059037697</v>
      </c>
      <c r="S20" s="53">
        <f t="shared" si="43"/>
        <v>1608.2901463358685</v>
      </c>
      <c r="T20" s="53">
        <f t="shared" si="43"/>
        <v>1638.477140780313</v>
      </c>
      <c r="U20" s="53">
        <f t="shared" si="43"/>
        <v>1670.431689237103</v>
      </c>
      <c r="V20" s="53">
        <f t="shared" si="43"/>
        <v>1704.1537917062387</v>
      </c>
      <c r="W20" s="53">
        <f t="shared" si="43"/>
        <v>1739.6434481877204</v>
      </c>
      <c r="X20" s="53">
        <f t="shared" si="43"/>
        <v>1776.9006586815476</v>
      </c>
      <c r="Y20" s="53">
        <f t="shared" si="43"/>
        <v>1815.9254231877203</v>
      </c>
      <c r="Z20" s="53">
        <f t="shared" si="43"/>
        <v>1856.7177417062389</v>
      </c>
      <c r="AA20" s="53">
        <f t="shared" si="43"/>
        <v>1899.2776142371033</v>
      </c>
      <c r="AB20" s="53">
        <f t="shared" ref="AB20" si="44">AB$5+AB$7+AB18+AB19</f>
        <v>1943.6050407803129</v>
      </c>
      <c r="AC20" s="53">
        <f t="shared" ref="AC20" si="45">AC$5+AC$7+AC18+AC19</f>
        <v>1989.7000213358688</v>
      </c>
      <c r="AD20" s="53">
        <f t="shared" ref="AD20" si="46">AD$5+AD$7+AD18+AD19</f>
        <v>2037.5625559037699</v>
      </c>
      <c r="AE20" s="53">
        <f t="shared" ref="AE20" si="47">AE$5+AE$7+AE18+AE19</f>
        <v>2087.1926444840169</v>
      </c>
      <c r="AF20" s="53">
        <f t="shared" ref="AF20" si="48">AF$5+AF$7+AF18+AF19</f>
        <v>2138.5902870766095</v>
      </c>
      <c r="AG20" s="53">
        <f t="shared" ref="AG20" si="49">AG$5+AG$7+AG18+AG19</f>
        <v>2191.755483681548</v>
      </c>
      <c r="AH20" s="53">
        <f t="shared" ref="AH20" si="50">AH$5+AH$7+AH18+AH19</f>
        <v>2246.6882342988315</v>
      </c>
      <c r="AI20" s="53">
        <f t="shared" ref="AI20" si="51">AI$5+AI$7+AI18+AI19</f>
        <v>2303.3885389284615</v>
      </c>
      <c r="AJ20" s="53">
        <f t="shared" ref="AJ20" si="52">AJ$5+AJ$7+AJ18+AJ19</f>
        <v>2361.8563975704365</v>
      </c>
      <c r="AK20" s="53">
        <f t="shared" ref="AK20" si="53">AK$5+AK$7+AK18+AK19</f>
        <v>2422.0918102247574</v>
      </c>
      <c r="AL20" s="53">
        <f t="shared" ref="AL20" si="54">AL$5+AL$7+AL18+AL19</f>
        <v>2484.0947768914243</v>
      </c>
      <c r="AM20" s="53">
        <f t="shared" ref="AM20" si="55">AM$5+AM$7+AM18+AM19</f>
        <v>2547.8652975704363</v>
      </c>
      <c r="AN20" s="53">
        <f t="shared" ref="AN20" si="56">AN$5+AN$7+AN18+AN19</f>
        <v>2613.4033722617951</v>
      </c>
      <c r="AO20" s="53">
        <f t="shared" ref="AO20" si="57">AO$5+AO$7+AO18+AO19</f>
        <v>2680.7090009654985</v>
      </c>
      <c r="AP20" s="53">
        <f t="shared" ref="AP20" si="58">AP$5+AP$7+AP18+AP19</f>
        <v>2749.7821836815483</v>
      </c>
      <c r="AQ20" s="53">
        <f t="shared" ref="AQ20" si="59">AQ$5+AQ$7+AQ18+AQ19</f>
        <v>2820.6229204099427</v>
      </c>
    </row>
    <row r="21" spans="1:43" ht="17" thickBot="1">
      <c r="A21" s="65" t="s">
        <v>432</v>
      </c>
      <c r="B21" s="79"/>
      <c r="C21" s="49" t="s">
        <v>419</v>
      </c>
      <c r="D21" s="53">
        <f>D20*$A$18</f>
        <v>412.31609465140718</v>
      </c>
      <c r="E21" s="53">
        <f t="shared" ref="E21:AA21" si="60">E20*$A$18</f>
        <v>413.4236760548406</v>
      </c>
      <c r="F21" s="53">
        <f t="shared" si="60"/>
        <v>415.0641584414501</v>
      </c>
      <c r="G21" s="53">
        <f t="shared" si="60"/>
        <v>417.23754181123587</v>
      </c>
      <c r="H21" s="53">
        <f t="shared" si="60"/>
        <v>419.94382616419779</v>
      </c>
      <c r="I21" s="53">
        <f t="shared" si="60"/>
        <v>423.18301150033591</v>
      </c>
      <c r="J21" s="53">
        <f t="shared" si="60"/>
        <v>426.95509781965018</v>
      </c>
      <c r="K21" s="53">
        <f t="shared" si="60"/>
        <v>431.26008512214059</v>
      </c>
      <c r="L21" s="53">
        <f t="shared" si="60"/>
        <v>436.09797340780727</v>
      </c>
      <c r="M21" s="53">
        <f t="shared" si="60"/>
        <v>441.4687626766501</v>
      </c>
      <c r="N21" s="53">
        <f t="shared" si="60"/>
        <v>447.37245292866913</v>
      </c>
      <c r="O21" s="53">
        <f t="shared" si="60"/>
        <v>453.80904416386431</v>
      </c>
      <c r="P21" s="53">
        <f t="shared" si="60"/>
        <v>460.7785363822357</v>
      </c>
      <c r="Q21" s="53">
        <f t="shared" si="60"/>
        <v>468.28092958378323</v>
      </c>
      <c r="R21" s="53">
        <f t="shared" si="60"/>
        <v>476.31622376850697</v>
      </c>
      <c r="S21" s="53">
        <f t="shared" si="60"/>
        <v>484.88441893640692</v>
      </c>
      <c r="T21" s="53">
        <f t="shared" si="60"/>
        <v>493.98551508748301</v>
      </c>
      <c r="U21" s="53">
        <f t="shared" si="60"/>
        <v>503.61951222173525</v>
      </c>
      <c r="V21" s="53">
        <f t="shared" si="60"/>
        <v>513.78641033916369</v>
      </c>
      <c r="W21" s="53">
        <f t="shared" si="60"/>
        <v>524.48620943976846</v>
      </c>
      <c r="X21" s="53">
        <f t="shared" si="60"/>
        <v>535.7189095235492</v>
      </c>
      <c r="Y21" s="53">
        <f t="shared" si="60"/>
        <v>547.48451059050615</v>
      </c>
      <c r="Z21" s="53">
        <f t="shared" si="60"/>
        <v>559.78301264063941</v>
      </c>
      <c r="AA21" s="53">
        <f t="shared" si="60"/>
        <v>572.61441567394888</v>
      </c>
      <c r="AB21" s="53">
        <f t="shared" ref="AB21" si="61">AB20*$A$18</f>
        <v>585.97871969043433</v>
      </c>
      <c r="AC21" s="53">
        <f t="shared" ref="AC21" si="62">AC20*$A$18</f>
        <v>599.8759246900961</v>
      </c>
      <c r="AD21" s="53">
        <f t="shared" ref="AD21" si="63">AD20*$A$18</f>
        <v>614.30603067293396</v>
      </c>
      <c r="AE21" s="53">
        <f t="shared" ref="AE21" si="64">AE20*$A$18</f>
        <v>629.26903763894813</v>
      </c>
      <c r="AF21" s="53">
        <f t="shared" ref="AF21" si="65">AF20*$A$18</f>
        <v>644.7649455881384</v>
      </c>
      <c r="AG21" s="53">
        <f t="shared" ref="AG21" si="66">AG20*$A$18</f>
        <v>660.79375452050499</v>
      </c>
      <c r="AH21" s="53">
        <f t="shared" ref="AH21" si="67">AH20*$A$18</f>
        <v>677.35546443604744</v>
      </c>
      <c r="AI21" s="53">
        <f t="shared" ref="AI21" si="68">AI20*$A$18</f>
        <v>694.45007533476632</v>
      </c>
      <c r="AJ21" s="53">
        <f t="shared" ref="AJ21" si="69">AJ20*$A$18</f>
        <v>712.0775872166613</v>
      </c>
      <c r="AK21" s="53">
        <f t="shared" ref="AK21" si="70">AK20*$A$18</f>
        <v>730.23800008173248</v>
      </c>
      <c r="AL21" s="53">
        <f t="shared" ref="AL21" si="71">AL20*$A$18</f>
        <v>748.93131392997986</v>
      </c>
      <c r="AM21" s="53">
        <f t="shared" ref="AM21" si="72">AM20*$A$18</f>
        <v>768.15752876140334</v>
      </c>
      <c r="AN21" s="53">
        <f t="shared" ref="AN21" si="73">AN20*$A$18</f>
        <v>787.91664457600325</v>
      </c>
      <c r="AO21" s="53">
        <f t="shared" ref="AO21" si="74">AO20*$A$18</f>
        <v>808.20866137377914</v>
      </c>
      <c r="AP21" s="53">
        <f t="shared" ref="AP21" si="75">AP20*$A$18</f>
        <v>829.03357915473134</v>
      </c>
      <c r="AQ21" s="53">
        <f t="shared" ref="AQ21" si="76">AQ20*$A$18</f>
        <v>850.39139791885941</v>
      </c>
    </row>
    <row r="22" spans="1:43">
      <c r="A22" s="76" t="s">
        <v>433</v>
      </c>
      <c r="B22" s="68">
        <v>185</v>
      </c>
      <c r="C22" s="63" t="s">
        <v>386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434</v>
      </c>
      <c r="B23" s="68">
        <v>60</v>
      </c>
      <c r="C23" s="55" t="s">
        <v>387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435</v>
      </c>
      <c r="B24" s="78">
        <v>15</v>
      </c>
      <c r="C24" s="49" t="s">
        <v>410</v>
      </c>
      <c r="D24" s="53">
        <f>$A$2*$A$8*D22</f>
        <v>1716.5730252194926</v>
      </c>
      <c r="E24" s="53">
        <f t="shared" ref="E24:AA24" si="79">$A$2*$A$8*E22</f>
        <v>1716.5730252194926</v>
      </c>
      <c r="F24" s="53">
        <f t="shared" si="79"/>
        <v>1716.5730252194926</v>
      </c>
      <c r="G24" s="53">
        <f t="shared" si="79"/>
        <v>1716.5730252194926</v>
      </c>
      <c r="H24" s="53">
        <f t="shared" si="79"/>
        <v>1716.5730252194926</v>
      </c>
      <c r="I24" s="53">
        <f t="shared" si="79"/>
        <v>1716.5730252194926</v>
      </c>
      <c r="J24" s="53">
        <f t="shared" si="79"/>
        <v>1716.5730252194926</v>
      </c>
      <c r="K24" s="53">
        <f t="shared" si="79"/>
        <v>1716.5730252194926</v>
      </c>
      <c r="L24" s="53">
        <f t="shared" si="79"/>
        <v>1716.5730252194926</v>
      </c>
      <c r="M24" s="53">
        <f t="shared" si="79"/>
        <v>1716.5730252194926</v>
      </c>
      <c r="N24" s="53">
        <f t="shared" si="79"/>
        <v>1716.5730252194926</v>
      </c>
      <c r="O24" s="53">
        <f t="shared" si="79"/>
        <v>1716.5730252194926</v>
      </c>
      <c r="P24" s="53">
        <f t="shared" si="79"/>
        <v>1716.5730252194926</v>
      </c>
      <c r="Q24" s="53">
        <f t="shared" si="79"/>
        <v>1716.5730252194926</v>
      </c>
      <c r="R24" s="53">
        <f t="shared" si="79"/>
        <v>1716.5730252194926</v>
      </c>
      <c r="S24" s="53">
        <f t="shared" si="79"/>
        <v>1716.5730252194926</v>
      </c>
      <c r="T24" s="53">
        <f t="shared" si="79"/>
        <v>1716.5730252194926</v>
      </c>
      <c r="U24" s="53">
        <f t="shared" si="79"/>
        <v>1716.5730252194926</v>
      </c>
      <c r="V24" s="53">
        <f t="shared" si="79"/>
        <v>1716.5730252194926</v>
      </c>
      <c r="W24" s="53">
        <f t="shared" si="79"/>
        <v>1716.5730252194926</v>
      </c>
      <c r="X24" s="53">
        <f t="shared" si="79"/>
        <v>1716.5730252194926</v>
      </c>
      <c r="Y24" s="53">
        <f t="shared" si="79"/>
        <v>1716.5730252194926</v>
      </c>
      <c r="Z24" s="53">
        <f t="shared" si="79"/>
        <v>1716.5730252194926</v>
      </c>
      <c r="AA24" s="53">
        <f t="shared" si="79"/>
        <v>1716.5730252194926</v>
      </c>
      <c r="AB24" s="53">
        <f t="shared" ref="AB24:AQ24" si="80">$A$2*$A$8*AB22</f>
        <v>1716.5730252194926</v>
      </c>
      <c r="AC24" s="53">
        <f t="shared" si="80"/>
        <v>1716.5730252194926</v>
      </c>
      <c r="AD24" s="53">
        <f t="shared" si="80"/>
        <v>1716.5730252194926</v>
      </c>
      <c r="AE24" s="53">
        <f t="shared" si="80"/>
        <v>1716.5730252194926</v>
      </c>
      <c r="AF24" s="53">
        <f t="shared" si="80"/>
        <v>1716.5730252194926</v>
      </c>
      <c r="AG24" s="53">
        <f t="shared" si="80"/>
        <v>1716.5730252194926</v>
      </c>
      <c r="AH24" s="53">
        <f t="shared" si="80"/>
        <v>1716.5730252194926</v>
      </c>
      <c r="AI24" s="53">
        <f t="shared" si="80"/>
        <v>1716.5730252194926</v>
      </c>
      <c r="AJ24" s="53">
        <f t="shared" si="80"/>
        <v>1716.5730252194926</v>
      </c>
      <c r="AK24" s="53">
        <f t="shared" si="80"/>
        <v>1716.5730252194926</v>
      </c>
      <c r="AL24" s="53">
        <f t="shared" si="80"/>
        <v>1716.5730252194926</v>
      </c>
      <c r="AM24" s="53">
        <f t="shared" si="80"/>
        <v>1716.5730252194926</v>
      </c>
      <c r="AN24" s="53">
        <f t="shared" si="80"/>
        <v>1716.5730252194926</v>
      </c>
      <c r="AO24" s="53">
        <f t="shared" si="80"/>
        <v>1716.5730252194926</v>
      </c>
      <c r="AP24" s="53">
        <f t="shared" si="80"/>
        <v>1716.5730252194926</v>
      </c>
      <c r="AQ24" s="53">
        <f t="shared" si="80"/>
        <v>1716.5730252194926</v>
      </c>
    </row>
    <row r="25" spans="1:43">
      <c r="A25" s="55"/>
      <c r="B25" s="55"/>
      <c r="C25" s="49" t="s">
        <v>411</v>
      </c>
      <c r="D25" s="53">
        <f>$A$20*$A$2*$A$8*D23</f>
        <v>205.98876302633911</v>
      </c>
      <c r="E25" s="53">
        <f t="shared" ref="E25:AA25" si="81">$A$20*$A$2*$A$8*E23</f>
        <v>205.98876302633911</v>
      </c>
      <c r="F25" s="53">
        <f t="shared" si="81"/>
        <v>205.98876302633911</v>
      </c>
      <c r="G25" s="53">
        <f t="shared" si="81"/>
        <v>205.98876302633911</v>
      </c>
      <c r="H25" s="53">
        <f t="shared" si="81"/>
        <v>205.98876302633911</v>
      </c>
      <c r="I25" s="53">
        <f t="shared" si="81"/>
        <v>205.98876302633911</v>
      </c>
      <c r="J25" s="53">
        <f t="shared" si="81"/>
        <v>205.98876302633911</v>
      </c>
      <c r="K25" s="53">
        <f t="shared" si="81"/>
        <v>205.98876302633911</v>
      </c>
      <c r="L25" s="53">
        <f t="shared" si="81"/>
        <v>205.98876302633911</v>
      </c>
      <c r="M25" s="53">
        <f t="shared" si="81"/>
        <v>205.98876302633911</v>
      </c>
      <c r="N25" s="53">
        <f t="shared" si="81"/>
        <v>205.98876302633911</v>
      </c>
      <c r="O25" s="53">
        <f t="shared" si="81"/>
        <v>205.98876302633911</v>
      </c>
      <c r="P25" s="53">
        <f t="shared" si="81"/>
        <v>205.98876302633911</v>
      </c>
      <c r="Q25" s="53">
        <f t="shared" si="81"/>
        <v>205.98876302633911</v>
      </c>
      <c r="R25" s="53">
        <f t="shared" si="81"/>
        <v>205.98876302633911</v>
      </c>
      <c r="S25" s="53">
        <f t="shared" si="81"/>
        <v>205.98876302633911</v>
      </c>
      <c r="T25" s="53">
        <f t="shared" si="81"/>
        <v>205.98876302633911</v>
      </c>
      <c r="U25" s="53">
        <f t="shared" si="81"/>
        <v>205.98876302633911</v>
      </c>
      <c r="V25" s="53">
        <f t="shared" si="81"/>
        <v>205.98876302633911</v>
      </c>
      <c r="W25" s="53">
        <f t="shared" si="81"/>
        <v>205.98876302633911</v>
      </c>
      <c r="X25" s="53">
        <f t="shared" si="81"/>
        <v>205.98876302633911</v>
      </c>
      <c r="Y25" s="53">
        <f t="shared" si="81"/>
        <v>205.98876302633911</v>
      </c>
      <c r="Z25" s="53">
        <f t="shared" si="81"/>
        <v>205.98876302633911</v>
      </c>
      <c r="AA25" s="53">
        <f t="shared" si="81"/>
        <v>205.98876302633911</v>
      </c>
      <c r="AB25" s="53">
        <f t="shared" ref="AB25:AQ25" si="82">$A$20*$A$2*$A$8*AB23</f>
        <v>205.98876302633911</v>
      </c>
      <c r="AC25" s="53">
        <f t="shared" si="82"/>
        <v>205.98876302633911</v>
      </c>
      <c r="AD25" s="53">
        <f t="shared" si="82"/>
        <v>205.98876302633911</v>
      </c>
      <c r="AE25" s="53">
        <f t="shared" si="82"/>
        <v>205.98876302633911</v>
      </c>
      <c r="AF25" s="53">
        <f t="shared" si="82"/>
        <v>205.98876302633911</v>
      </c>
      <c r="AG25" s="53">
        <f t="shared" si="82"/>
        <v>205.98876302633911</v>
      </c>
      <c r="AH25" s="53">
        <f t="shared" si="82"/>
        <v>205.98876302633911</v>
      </c>
      <c r="AI25" s="53">
        <f t="shared" si="82"/>
        <v>205.98876302633911</v>
      </c>
      <c r="AJ25" s="53">
        <f t="shared" si="82"/>
        <v>205.98876302633911</v>
      </c>
      <c r="AK25" s="53">
        <f t="shared" si="82"/>
        <v>205.98876302633911</v>
      </c>
      <c r="AL25" s="53">
        <f t="shared" si="82"/>
        <v>205.98876302633911</v>
      </c>
      <c r="AM25" s="53">
        <f t="shared" si="82"/>
        <v>205.98876302633911</v>
      </c>
      <c r="AN25" s="53">
        <f t="shared" si="82"/>
        <v>205.98876302633911</v>
      </c>
      <c r="AO25" s="53">
        <f t="shared" si="82"/>
        <v>205.98876302633911</v>
      </c>
      <c r="AP25" s="53">
        <f t="shared" si="82"/>
        <v>205.98876302633911</v>
      </c>
      <c r="AQ25" s="53">
        <f t="shared" si="82"/>
        <v>205.98876302633911</v>
      </c>
    </row>
    <row r="26" spans="1:43">
      <c r="A26" s="55"/>
      <c r="B26" s="55"/>
      <c r="C26" s="49" t="s">
        <v>414</v>
      </c>
      <c r="D26" s="53">
        <f>D$5+D$7+D24+D25</f>
        <v>1931.4521607149675</v>
      </c>
      <c r="E26" s="53">
        <f t="shared" ref="E26:AA26" si="83">E$5+E$7+E24+E25</f>
        <v>1935.1258449742268</v>
      </c>
      <c r="F26" s="53">
        <f t="shared" si="83"/>
        <v>1940.5670832458316</v>
      </c>
      <c r="G26" s="53">
        <f t="shared" si="83"/>
        <v>1947.7758755297823</v>
      </c>
      <c r="H26" s="53">
        <f t="shared" si="83"/>
        <v>1956.7522218260785</v>
      </c>
      <c r="I26" s="53">
        <f t="shared" si="83"/>
        <v>1967.4961221347205</v>
      </c>
      <c r="J26" s="53">
        <f t="shared" si="83"/>
        <v>1980.0075764557082</v>
      </c>
      <c r="K26" s="53">
        <f t="shared" si="83"/>
        <v>1994.2865847890414</v>
      </c>
      <c r="L26" s="53">
        <f t="shared" si="83"/>
        <v>2010.3331471347205</v>
      </c>
      <c r="M26" s="53">
        <f t="shared" si="83"/>
        <v>2028.1472634927452</v>
      </c>
      <c r="N26" s="53">
        <f t="shared" si="83"/>
        <v>2047.7289338631156</v>
      </c>
      <c r="O26" s="53">
        <f t="shared" si="83"/>
        <v>2069.0781582458317</v>
      </c>
      <c r="P26" s="53">
        <f t="shared" si="83"/>
        <v>2092.1949366408935</v>
      </c>
      <c r="Q26" s="53">
        <f t="shared" si="83"/>
        <v>2117.0792690483008</v>
      </c>
      <c r="R26" s="53">
        <f t="shared" si="83"/>
        <v>2143.7311554680541</v>
      </c>
      <c r="S26" s="53">
        <f t="shared" si="83"/>
        <v>2172.1505959001529</v>
      </c>
      <c r="T26" s="53">
        <f t="shared" si="83"/>
        <v>2202.3375903445972</v>
      </c>
      <c r="U26" s="53">
        <f t="shared" si="83"/>
        <v>2234.2921388013874</v>
      </c>
      <c r="V26" s="53">
        <f t="shared" si="83"/>
        <v>2268.0142412705231</v>
      </c>
      <c r="W26" s="53">
        <f t="shared" si="83"/>
        <v>2303.5038977520048</v>
      </c>
      <c r="X26" s="53">
        <f t="shared" si="83"/>
        <v>2340.761108245832</v>
      </c>
      <c r="Y26" s="53">
        <f t="shared" si="83"/>
        <v>2379.7858727520047</v>
      </c>
      <c r="Z26" s="53">
        <f t="shared" si="83"/>
        <v>2420.5781912705233</v>
      </c>
      <c r="AA26" s="53">
        <f t="shared" si="83"/>
        <v>2463.1380638013879</v>
      </c>
      <c r="AB26" s="53">
        <f t="shared" ref="AB26" si="84">AB$5+AB$7+AB24+AB25</f>
        <v>2507.4654903445971</v>
      </c>
      <c r="AC26" s="53">
        <f t="shared" ref="AC26" si="85">AC$5+AC$7+AC24+AC25</f>
        <v>2553.5604709001532</v>
      </c>
      <c r="AD26" s="53">
        <f t="shared" ref="AD26" si="86">AD$5+AD$7+AD24+AD25</f>
        <v>2601.4230054680543</v>
      </c>
      <c r="AE26" s="53">
        <f t="shared" ref="AE26" si="87">AE$5+AE$7+AE24+AE25</f>
        <v>2651.0530940483013</v>
      </c>
      <c r="AF26" s="53">
        <f t="shared" ref="AF26" si="88">AF$5+AF$7+AF24+AF25</f>
        <v>2702.4507366408939</v>
      </c>
      <c r="AG26" s="53">
        <f t="shared" ref="AG26" si="89">AG$5+AG$7+AG24+AG25</f>
        <v>2755.6159332458319</v>
      </c>
      <c r="AH26" s="53">
        <f t="shared" ref="AH26" si="90">AH$5+AH$7+AH24+AH25</f>
        <v>2810.5486838631159</v>
      </c>
      <c r="AI26" s="53">
        <f t="shared" ref="AI26" si="91">AI$5+AI$7+AI24+AI25</f>
        <v>2867.2489884927454</v>
      </c>
      <c r="AJ26" s="53">
        <f t="shared" ref="AJ26" si="92">AJ$5+AJ$7+AJ24+AJ25</f>
        <v>2925.7168471347209</v>
      </c>
      <c r="AK26" s="53">
        <f t="shared" ref="AK26" si="93">AK$5+AK$7+AK24+AK25</f>
        <v>2985.9522597890418</v>
      </c>
      <c r="AL26" s="53">
        <f t="shared" ref="AL26" si="94">AL$5+AL$7+AL24+AL25</f>
        <v>3047.9552264557087</v>
      </c>
      <c r="AM26" s="53">
        <f t="shared" ref="AM26" si="95">AM$5+AM$7+AM24+AM25</f>
        <v>3111.7257471347211</v>
      </c>
      <c r="AN26" s="53">
        <f t="shared" ref="AN26" si="96">AN$5+AN$7+AN24+AN25</f>
        <v>3177.263821826079</v>
      </c>
      <c r="AO26" s="53">
        <f t="shared" ref="AO26" si="97">AO$5+AO$7+AO24+AO25</f>
        <v>3244.5694505297824</v>
      </c>
      <c r="AP26" s="53">
        <f t="shared" ref="AP26" si="98">AP$5+AP$7+AP24+AP25</f>
        <v>3313.6426332458323</v>
      </c>
      <c r="AQ26" s="53">
        <f t="shared" ref="AQ26" si="99">AQ$5+AQ$7+AQ24+AQ25</f>
        <v>3384.4833699742271</v>
      </c>
    </row>
    <row r="27" spans="1:43" ht="17" thickBot="1">
      <c r="A27" s="55"/>
      <c r="B27" s="55"/>
      <c r="C27" s="49" t="s">
        <v>420</v>
      </c>
      <c r="D27" s="53">
        <f>D26*$A$18</f>
        <v>582.31474015147228</v>
      </c>
      <c r="E27" s="53">
        <f t="shared" ref="E27:AA27" si="100">E26*$A$18</f>
        <v>583.42232155490569</v>
      </c>
      <c r="F27" s="53">
        <f t="shared" si="100"/>
        <v>585.0628039415152</v>
      </c>
      <c r="G27" s="53">
        <f t="shared" si="100"/>
        <v>587.23618731130091</v>
      </c>
      <c r="H27" s="53">
        <f t="shared" si="100"/>
        <v>589.94247166426283</v>
      </c>
      <c r="I27" s="53">
        <f t="shared" si="100"/>
        <v>593.18165700040095</v>
      </c>
      <c r="J27" s="53">
        <f t="shared" si="100"/>
        <v>596.95374331971527</v>
      </c>
      <c r="K27" s="53">
        <f t="shared" si="100"/>
        <v>601.25873062220569</v>
      </c>
      <c r="L27" s="53">
        <f t="shared" si="100"/>
        <v>606.09661890787243</v>
      </c>
      <c r="M27" s="53">
        <f t="shared" si="100"/>
        <v>611.46740817671514</v>
      </c>
      <c r="N27" s="53">
        <f t="shared" si="100"/>
        <v>617.37109842873417</v>
      </c>
      <c r="O27" s="53">
        <f t="shared" si="100"/>
        <v>623.80768966392941</v>
      </c>
      <c r="P27" s="53">
        <f t="shared" si="100"/>
        <v>630.77718188230085</v>
      </c>
      <c r="Q27" s="53">
        <f t="shared" si="100"/>
        <v>638.27957508384839</v>
      </c>
      <c r="R27" s="53">
        <f t="shared" si="100"/>
        <v>646.31486926857212</v>
      </c>
      <c r="S27" s="53">
        <f t="shared" si="100"/>
        <v>654.88306443647207</v>
      </c>
      <c r="T27" s="53">
        <f t="shared" si="100"/>
        <v>663.9841605875481</v>
      </c>
      <c r="U27" s="53">
        <f t="shared" si="100"/>
        <v>673.61815772180046</v>
      </c>
      <c r="V27" s="53">
        <f t="shared" si="100"/>
        <v>683.7850558392289</v>
      </c>
      <c r="W27" s="53">
        <f t="shared" si="100"/>
        <v>694.48485493983355</v>
      </c>
      <c r="X27" s="53">
        <f t="shared" si="100"/>
        <v>705.71755502361441</v>
      </c>
      <c r="Y27" s="53">
        <f t="shared" si="100"/>
        <v>717.48315609057136</v>
      </c>
      <c r="Z27" s="53">
        <f t="shared" si="100"/>
        <v>729.78165814070462</v>
      </c>
      <c r="AA27" s="53">
        <f t="shared" si="100"/>
        <v>742.61306117401409</v>
      </c>
      <c r="AB27" s="53">
        <f t="shared" ref="AB27" si="101">AB26*$A$18</f>
        <v>755.97736519049943</v>
      </c>
      <c r="AC27" s="53">
        <f t="shared" ref="AC27" si="102">AC26*$A$18</f>
        <v>769.87457019016131</v>
      </c>
      <c r="AD27" s="53">
        <f t="shared" ref="AD27" si="103">AD26*$A$18</f>
        <v>784.30467617299917</v>
      </c>
      <c r="AE27" s="53">
        <f t="shared" ref="AE27" si="104">AE26*$A$18</f>
        <v>799.26768313901334</v>
      </c>
      <c r="AF27" s="53">
        <f t="shared" ref="AF27" si="105">AF26*$A$18</f>
        <v>814.76359108820361</v>
      </c>
      <c r="AG27" s="53">
        <f t="shared" ref="AG27" si="106">AG26*$A$18</f>
        <v>830.79240002056997</v>
      </c>
      <c r="AH27" s="53">
        <f t="shared" ref="AH27" si="107">AH26*$A$18</f>
        <v>847.35410993611265</v>
      </c>
      <c r="AI27" s="53">
        <f t="shared" ref="AI27" si="108">AI26*$A$18</f>
        <v>864.44872083483142</v>
      </c>
      <c r="AJ27" s="53">
        <f t="shared" ref="AJ27" si="109">AJ26*$A$18</f>
        <v>882.07623271672639</v>
      </c>
      <c r="AK27" s="53">
        <f t="shared" ref="AK27" si="110">AK26*$A$18</f>
        <v>900.23664558179757</v>
      </c>
      <c r="AL27" s="53">
        <f t="shared" ref="AL27" si="111">AL26*$A$18</f>
        <v>918.92995943004507</v>
      </c>
      <c r="AM27" s="53">
        <f t="shared" ref="AM27" si="112">AM26*$A$18</f>
        <v>938.15617426146866</v>
      </c>
      <c r="AN27" s="53">
        <f t="shared" ref="AN27" si="113">AN26*$A$18</f>
        <v>957.91529007606835</v>
      </c>
      <c r="AO27" s="53">
        <f t="shared" ref="AO27" si="114">AO26*$A$18</f>
        <v>978.20730687384412</v>
      </c>
      <c r="AP27" s="53">
        <f t="shared" ref="AP27" si="115">AP26*$A$18</f>
        <v>999.03222465479632</v>
      </c>
      <c r="AQ27" s="53">
        <f t="shared" ref="AQ27" si="116">AQ26*$A$18</f>
        <v>1020.3900434189245</v>
      </c>
    </row>
    <row r="28" spans="1:43">
      <c r="A28" s="55"/>
      <c r="B28" s="55"/>
      <c r="C28" s="63" t="s">
        <v>390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391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410</v>
      </c>
      <c r="D30" s="53">
        <f>$A$2*$A$8*D28</f>
        <v>2269.4259100503896</v>
      </c>
      <c r="E30" s="53">
        <f t="shared" ref="E30:AA30" si="119">$A$2*$A$8*E28</f>
        <v>2269.4259100503896</v>
      </c>
      <c r="F30" s="53">
        <f t="shared" si="119"/>
        <v>2269.4259100503896</v>
      </c>
      <c r="G30" s="53">
        <f t="shared" si="119"/>
        <v>2269.4259100503896</v>
      </c>
      <c r="H30" s="53">
        <f t="shared" si="119"/>
        <v>2269.4259100503896</v>
      </c>
      <c r="I30" s="53">
        <f t="shared" si="119"/>
        <v>2269.4259100503896</v>
      </c>
      <c r="J30" s="53">
        <f t="shared" si="119"/>
        <v>2269.4259100503896</v>
      </c>
      <c r="K30" s="53">
        <f t="shared" si="119"/>
        <v>2269.4259100503896</v>
      </c>
      <c r="L30" s="53">
        <f t="shared" si="119"/>
        <v>2269.4259100503896</v>
      </c>
      <c r="M30" s="53">
        <f t="shared" si="119"/>
        <v>2269.4259100503896</v>
      </c>
      <c r="N30" s="53">
        <f t="shared" si="119"/>
        <v>2269.4259100503896</v>
      </c>
      <c r="O30" s="53">
        <f t="shared" si="119"/>
        <v>2269.4259100503896</v>
      </c>
      <c r="P30" s="53">
        <f t="shared" si="119"/>
        <v>2269.4259100503896</v>
      </c>
      <c r="Q30" s="53">
        <f t="shared" si="119"/>
        <v>2269.4259100503896</v>
      </c>
      <c r="R30" s="53">
        <f t="shared" si="119"/>
        <v>2269.4259100503896</v>
      </c>
      <c r="S30" s="53">
        <f t="shared" si="119"/>
        <v>2269.4259100503896</v>
      </c>
      <c r="T30" s="53">
        <f t="shared" si="119"/>
        <v>2269.4259100503896</v>
      </c>
      <c r="U30" s="53">
        <f t="shared" si="119"/>
        <v>2269.4259100503896</v>
      </c>
      <c r="V30" s="53">
        <f t="shared" si="119"/>
        <v>2269.4259100503896</v>
      </c>
      <c r="W30" s="53">
        <f t="shared" si="119"/>
        <v>2269.4259100503896</v>
      </c>
      <c r="X30" s="53">
        <f t="shared" si="119"/>
        <v>2269.4259100503896</v>
      </c>
      <c r="Y30" s="53">
        <f t="shared" si="119"/>
        <v>2269.4259100503896</v>
      </c>
      <c r="Z30" s="53">
        <f t="shared" si="119"/>
        <v>2269.4259100503896</v>
      </c>
      <c r="AA30" s="53">
        <f t="shared" si="119"/>
        <v>2269.4259100503896</v>
      </c>
      <c r="AB30" s="53">
        <f t="shared" ref="AB30:AQ30" si="120">$A$2*$A$8*AB28</f>
        <v>2269.4259100503896</v>
      </c>
      <c r="AC30" s="53">
        <f t="shared" si="120"/>
        <v>2269.4259100503896</v>
      </c>
      <c r="AD30" s="53">
        <f t="shared" si="120"/>
        <v>2269.4259100503896</v>
      </c>
      <c r="AE30" s="53">
        <f t="shared" si="120"/>
        <v>2269.4259100503896</v>
      </c>
      <c r="AF30" s="53">
        <f t="shared" si="120"/>
        <v>2269.4259100503896</v>
      </c>
      <c r="AG30" s="53">
        <f t="shared" si="120"/>
        <v>2269.4259100503896</v>
      </c>
      <c r="AH30" s="53">
        <f t="shared" si="120"/>
        <v>2269.4259100503896</v>
      </c>
      <c r="AI30" s="53">
        <f t="shared" si="120"/>
        <v>2269.4259100503896</v>
      </c>
      <c r="AJ30" s="53">
        <f t="shared" si="120"/>
        <v>2269.4259100503896</v>
      </c>
      <c r="AK30" s="53">
        <f t="shared" si="120"/>
        <v>2269.4259100503896</v>
      </c>
      <c r="AL30" s="53">
        <f t="shared" si="120"/>
        <v>2269.4259100503896</v>
      </c>
      <c r="AM30" s="53">
        <f t="shared" si="120"/>
        <v>2269.4259100503896</v>
      </c>
      <c r="AN30" s="53">
        <f t="shared" si="120"/>
        <v>2269.4259100503896</v>
      </c>
      <c r="AO30" s="53">
        <f t="shared" si="120"/>
        <v>2269.4259100503896</v>
      </c>
      <c r="AP30" s="53">
        <f t="shared" si="120"/>
        <v>2269.4259100503896</v>
      </c>
      <c r="AQ30" s="53">
        <f t="shared" si="120"/>
        <v>2269.4259100503896</v>
      </c>
    </row>
    <row r="31" spans="1:43">
      <c r="A31" s="55"/>
      <c r="B31" s="55"/>
      <c r="C31" s="49" t="s">
        <v>411</v>
      </c>
      <c r="D31" s="53">
        <f>$A$20*$A$2*$A$8*D29</f>
        <v>204.24833190453506</v>
      </c>
      <c r="E31" s="53">
        <f t="shared" ref="E31:AA31" si="121">$A$20*$A$2*$A$8*E29</f>
        <v>204.24833190453506</v>
      </c>
      <c r="F31" s="53">
        <f t="shared" si="121"/>
        <v>204.24833190453506</v>
      </c>
      <c r="G31" s="53">
        <f t="shared" si="121"/>
        <v>204.24833190453506</v>
      </c>
      <c r="H31" s="53">
        <f t="shared" si="121"/>
        <v>204.24833190453506</v>
      </c>
      <c r="I31" s="53">
        <f t="shared" si="121"/>
        <v>204.24833190453506</v>
      </c>
      <c r="J31" s="53">
        <f t="shared" si="121"/>
        <v>204.24833190453506</v>
      </c>
      <c r="K31" s="53">
        <f t="shared" si="121"/>
        <v>204.24833190453506</v>
      </c>
      <c r="L31" s="53">
        <f t="shared" si="121"/>
        <v>204.24833190453506</v>
      </c>
      <c r="M31" s="53">
        <f t="shared" si="121"/>
        <v>204.24833190453506</v>
      </c>
      <c r="N31" s="53">
        <f t="shared" si="121"/>
        <v>204.24833190453506</v>
      </c>
      <c r="O31" s="53">
        <f t="shared" si="121"/>
        <v>204.24833190453506</v>
      </c>
      <c r="P31" s="53">
        <f t="shared" si="121"/>
        <v>204.24833190453506</v>
      </c>
      <c r="Q31" s="53">
        <f t="shared" si="121"/>
        <v>204.24833190453506</v>
      </c>
      <c r="R31" s="53">
        <f t="shared" si="121"/>
        <v>204.24833190453506</v>
      </c>
      <c r="S31" s="53">
        <f t="shared" si="121"/>
        <v>204.24833190453506</v>
      </c>
      <c r="T31" s="53">
        <f t="shared" si="121"/>
        <v>204.24833190453506</v>
      </c>
      <c r="U31" s="53">
        <f t="shared" si="121"/>
        <v>204.24833190453506</v>
      </c>
      <c r="V31" s="53">
        <f t="shared" si="121"/>
        <v>204.24833190453506</v>
      </c>
      <c r="W31" s="53">
        <f t="shared" si="121"/>
        <v>204.24833190453506</v>
      </c>
      <c r="X31" s="53">
        <f t="shared" si="121"/>
        <v>204.24833190453506</v>
      </c>
      <c r="Y31" s="53">
        <f t="shared" si="121"/>
        <v>204.24833190453506</v>
      </c>
      <c r="Z31" s="53">
        <f t="shared" si="121"/>
        <v>204.24833190453506</v>
      </c>
      <c r="AA31" s="53">
        <f t="shared" si="121"/>
        <v>204.24833190453506</v>
      </c>
      <c r="AB31" s="53">
        <f t="shared" ref="AB31:AQ31" si="122">$A$20*$A$2*$A$8*AB29</f>
        <v>204.24833190453506</v>
      </c>
      <c r="AC31" s="53">
        <f t="shared" si="122"/>
        <v>204.24833190453506</v>
      </c>
      <c r="AD31" s="53">
        <f t="shared" si="122"/>
        <v>204.24833190453506</v>
      </c>
      <c r="AE31" s="53">
        <f t="shared" si="122"/>
        <v>204.24833190453506</v>
      </c>
      <c r="AF31" s="53">
        <f t="shared" si="122"/>
        <v>204.24833190453506</v>
      </c>
      <c r="AG31" s="53">
        <f t="shared" si="122"/>
        <v>204.24833190453506</v>
      </c>
      <c r="AH31" s="53">
        <f t="shared" si="122"/>
        <v>204.24833190453506</v>
      </c>
      <c r="AI31" s="53">
        <f t="shared" si="122"/>
        <v>204.24833190453506</v>
      </c>
      <c r="AJ31" s="53">
        <f t="shared" si="122"/>
        <v>204.24833190453506</v>
      </c>
      <c r="AK31" s="53">
        <f t="shared" si="122"/>
        <v>204.24833190453506</v>
      </c>
      <c r="AL31" s="53">
        <f t="shared" si="122"/>
        <v>204.24833190453506</v>
      </c>
      <c r="AM31" s="53">
        <f t="shared" si="122"/>
        <v>204.24833190453506</v>
      </c>
      <c r="AN31" s="53">
        <f t="shared" si="122"/>
        <v>204.24833190453506</v>
      </c>
      <c r="AO31" s="53">
        <f t="shared" si="122"/>
        <v>204.24833190453506</v>
      </c>
      <c r="AP31" s="53">
        <f t="shared" si="122"/>
        <v>204.24833190453506</v>
      </c>
      <c r="AQ31" s="53">
        <f t="shared" si="122"/>
        <v>204.24833190453506</v>
      </c>
    </row>
    <row r="32" spans="1:43">
      <c r="A32" s="55"/>
      <c r="B32" s="55"/>
      <c r="C32" s="49" t="s">
        <v>415</v>
      </c>
      <c r="D32" s="53">
        <f>D$5+D$7+D30+D31</f>
        <v>2482.5646144240604</v>
      </c>
      <c r="E32" s="53">
        <f t="shared" ref="E32:AA32" si="123">E$5+E$7+E30+E31</f>
        <v>2486.2382986833195</v>
      </c>
      <c r="F32" s="53">
        <f t="shared" si="123"/>
        <v>2491.6795369549245</v>
      </c>
      <c r="G32" s="53">
        <f t="shared" si="123"/>
        <v>2498.888329238875</v>
      </c>
      <c r="H32" s="53">
        <f t="shared" si="123"/>
        <v>2507.8646755351715</v>
      </c>
      <c r="I32" s="53">
        <f t="shared" si="123"/>
        <v>2518.6085758438135</v>
      </c>
      <c r="J32" s="53">
        <f t="shared" si="123"/>
        <v>2531.1200301648009</v>
      </c>
      <c r="K32" s="53">
        <f t="shared" si="123"/>
        <v>2545.3990384981344</v>
      </c>
      <c r="L32" s="53">
        <f t="shared" si="123"/>
        <v>2561.4456008438133</v>
      </c>
      <c r="M32" s="53">
        <f t="shared" si="123"/>
        <v>2579.2597172018382</v>
      </c>
      <c r="N32" s="53">
        <f t="shared" si="123"/>
        <v>2598.8413875722085</v>
      </c>
      <c r="O32" s="53">
        <f t="shared" si="123"/>
        <v>2620.1906119549249</v>
      </c>
      <c r="P32" s="53">
        <f t="shared" si="123"/>
        <v>2643.3073903499862</v>
      </c>
      <c r="Q32" s="53">
        <f t="shared" si="123"/>
        <v>2668.191722757394</v>
      </c>
      <c r="R32" s="53">
        <f t="shared" si="123"/>
        <v>2694.8436091771468</v>
      </c>
      <c r="S32" s="53">
        <f t="shared" si="123"/>
        <v>2723.2630496092456</v>
      </c>
      <c r="T32" s="53">
        <f t="shared" si="123"/>
        <v>2753.4500440536899</v>
      </c>
      <c r="U32" s="53">
        <f t="shared" si="123"/>
        <v>2785.4045925104801</v>
      </c>
      <c r="V32" s="53">
        <f t="shared" si="123"/>
        <v>2819.1266949796159</v>
      </c>
      <c r="W32" s="53">
        <f t="shared" si="123"/>
        <v>2854.6163514610976</v>
      </c>
      <c r="X32" s="53">
        <f t="shared" si="123"/>
        <v>2891.8735619549248</v>
      </c>
      <c r="Y32" s="53">
        <f t="shared" si="123"/>
        <v>2930.8983264610974</v>
      </c>
      <c r="Z32" s="53">
        <f t="shared" si="123"/>
        <v>2971.6906449796161</v>
      </c>
      <c r="AA32" s="53">
        <f t="shared" si="123"/>
        <v>3014.2505175104807</v>
      </c>
      <c r="AB32" s="53">
        <f t="shared" ref="AB32" si="124">AB$5+AB$7+AB30+AB31</f>
        <v>3058.5779440536899</v>
      </c>
      <c r="AC32" s="53">
        <f t="shared" ref="AC32" si="125">AC$5+AC$7+AC30+AC31</f>
        <v>3104.6729246092459</v>
      </c>
      <c r="AD32" s="53">
        <f t="shared" ref="AD32" si="126">AD$5+AD$7+AD30+AD31</f>
        <v>3152.535459177147</v>
      </c>
      <c r="AE32" s="53">
        <f t="shared" ref="AE32" si="127">AE$5+AE$7+AE30+AE31</f>
        <v>3202.1655477573941</v>
      </c>
      <c r="AF32" s="53">
        <f t="shared" ref="AF32" si="128">AF$5+AF$7+AF30+AF31</f>
        <v>3253.5631903499866</v>
      </c>
      <c r="AG32" s="53">
        <f t="shared" ref="AG32" si="129">AG$5+AG$7+AG30+AG31</f>
        <v>3306.7283869549246</v>
      </c>
      <c r="AH32" s="53">
        <f t="shared" ref="AH32" si="130">AH$5+AH$7+AH30+AH31</f>
        <v>3361.6611375722086</v>
      </c>
      <c r="AI32" s="53">
        <f t="shared" ref="AI32" si="131">AI$5+AI$7+AI30+AI31</f>
        <v>3418.3614422018381</v>
      </c>
      <c r="AJ32" s="53">
        <f t="shared" ref="AJ32" si="132">AJ$5+AJ$7+AJ30+AJ31</f>
        <v>3476.8293008438136</v>
      </c>
      <c r="AK32" s="53">
        <f t="shared" ref="AK32" si="133">AK$5+AK$7+AK30+AK31</f>
        <v>3537.0647134981346</v>
      </c>
      <c r="AL32" s="53">
        <f t="shared" ref="AL32" si="134">AL$5+AL$7+AL30+AL31</f>
        <v>3599.0676801648015</v>
      </c>
      <c r="AM32" s="53">
        <f t="shared" ref="AM32" si="135">AM$5+AM$7+AM30+AM31</f>
        <v>3662.8382008438139</v>
      </c>
      <c r="AN32" s="53">
        <f t="shared" ref="AN32" si="136">AN$5+AN$7+AN30+AN31</f>
        <v>3728.3762755351718</v>
      </c>
      <c r="AO32" s="53">
        <f t="shared" ref="AO32" si="137">AO$5+AO$7+AO30+AO31</f>
        <v>3795.6819042388752</v>
      </c>
      <c r="AP32" s="53">
        <f t="shared" ref="AP32" si="138">AP$5+AP$7+AP30+AP31</f>
        <v>3864.755086954925</v>
      </c>
      <c r="AQ32" s="53">
        <f t="shared" ref="AQ32" si="139">AQ$5+AQ$7+AQ30+AQ31</f>
        <v>3935.5958236833198</v>
      </c>
    </row>
    <row r="33" spans="1:43" ht="17" thickBot="1">
      <c r="A33" s="55"/>
      <c r="B33" s="55"/>
      <c r="C33" s="49" t="s">
        <v>421</v>
      </c>
      <c r="D33" s="53">
        <f>D32*$A$18</f>
        <v>748.46998427465837</v>
      </c>
      <c r="E33" s="53">
        <f t="shared" ref="E33:AA33" si="140">E32*$A$18</f>
        <v>749.57756567809179</v>
      </c>
      <c r="F33" s="53">
        <f t="shared" si="140"/>
        <v>751.21804806470129</v>
      </c>
      <c r="G33" s="53">
        <f t="shared" si="140"/>
        <v>753.391431434487</v>
      </c>
      <c r="H33" s="53">
        <f t="shared" si="140"/>
        <v>756.09771578744903</v>
      </c>
      <c r="I33" s="53">
        <f t="shared" si="140"/>
        <v>759.33690112358715</v>
      </c>
      <c r="J33" s="53">
        <f t="shared" si="140"/>
        <v>763.10898744290137</v>
      </c>
      <c r="K33" s="53">
        <f t="shared" si="140"/>
        <v>767.41397474539178</v>
      </c>
      <c r="L33" s="53">
        <f t="shared" si="140"/>
        <v>772.25186303105841</v>
      </c>
      <c r="M33" s="53">
        <f t="shared" si="140"/>
        <v>777.62265229990135</v>
      </c>
      <c r="N33" s="53">
        <f t="shared" si="140"/>
        <v>783.52634255192038</v>
      </c>
      <c r="O33" s="53">
        <f t="shared" si="140"/>
        <v>789.96293378711562</v>
      </c>
      <c r="P33" s="53">
        <f t="shared" si="140"/>
        <v>796.93242600548683</v>
      </c>
      <c r="Q33" s="53">
        <f t="shared" si="140"/>
        <v>804.43481920703459</v>
      </c>
      <c r="R33" s="53">
        <f t="shared" si="140"/>
        <v>812.47011339175822</v>
      </c>
      <c r="S33" s="53">
        <f t="shared" si="140"/>
        <v>821.03830855965816</v>
      </c>
      <c r="T33" s="53">
        <f t="shared" si="140"/>
        <v>830.1394047107342</v>
      </c>
      <c r="U33" s="53">
        <f t="shared" si="140"/>
        <v>839.77340184498644</v>
      </c>
      <c r="V33" s="53">
        <f t="shared" si="140"/>
        <v>849.94029996241488</v>
      </c>
      <c r="W33" s="53">
        <f t="shared" si="140"/>
        <v>860.64009906301965</v>
      </c>
      <c r="X33" s="53">
        <f t="shared" si="140"/>
        <v>871.8727991468005</v>
      </c>
      <c r="Y33" s="53">
        <f t="shared" si="140"/>
        <v>883.63840021375745</v>
      </c>
      <c r="Z33" s="53">
        <f t="shared" si="140"/>
        <v>895.9369022638906</v>
      </c>
      <c r="AA33" s="53">
        <f t="shared" si="140"/>
        <v>908.76830529720019</v>
      </c>
      <c r="AB33" s="53">
        <f t="shared" ref="AB33" si="141">AB32*$A$18</f>
        <v>922.13260931368552</v>
      </c>
      <c r="AC33" s="53">
        <f t="shared" ref="AC33" si="142">AC32*$A$18</f>
        <v>936.0298143133474</v>
      </c>
      <c r="AD33" s="53">
        <f t="shared" ref="AD33" si="143">AD32*$A$18</f>
        <v>950.45992029618526</v>
      </c>
      <c r="AE33" s="53">
        <f t="shared" ref="AE33" si="144">AE32*$A$18</f>
        <v>965.42292726219932</v>
      </c>
      <c r="AF33" s="53">
        <f t="shared" ref="AF33" si="145">AF32*$A$18</f>
        <v>980.91883521138959</v>
      </c>
      <c r="AG33" s="53">
        <f t="shared" ref="AG33" si="146">AG32*$A$18</f>
        <v>996.94764414375607</v>
      </c>
      <c r="AH33" s="53">
        <f t="shared" ref="AH33" si="147">AH32*$A$18</f>
        <v>1013.5093540592986</v>
      </c>
      <c r="AI33" s="53">
        <f t="shared" ref="AI33" si="148">AI32*$A$18</f>
        <v>1030.6039649580175</v>
      </c>
      <c r="AJ33" s="53">
        <f t="shared" ref="AJ33" si="149">AJ32*$A$18</f>
        <v>1048.2314768399126</v>
      </c>
      <c r="AK33" s="53">
        <f t="shared" ref="AK33" si="150">AK32*$A$18</f>
        <v>1066.3918897049837</v>
      </c>
      <c r="AL33" s="53">
        <f t="shared" ref="AL33" si="151">AL32*$A$18</f>
        <v>1085.0852035532312</v>
      </c>
      <c r="AM33" s="53">
        <f t="shared" ref="AM33" si="152">AM32*$A$18</f>
        <v>1104.3114183846546</v>
      </c>
      <c r="AN33" s="53">
        <f t="shared" ref="AN33" si="153">AN32*$A$18</f>
        <v>1124.0705341992543</v>
      </c>
      <c r="AO33" s="53">
        <f t="shared" ref="AO33" si="154">AO32*$A$18</f>
        <v>1144.3625509970302</v>
      </c>
      <c r="AP33" s="53">
        <f t="shared" ref="AP33" si="155">AP32*$A$18</f>
        <v>1165.1874687779823</v>
      </c>
      <c r="AQ33" s="53">
        <f t="shared" ref="AQ33" si="156">AQ32*$A$18</f>
        <v>1186.5452875421106</v>
      </c>
    </row>
    <row r="34" spans="1:43">
      <c r="A34" s="55"/>
      <c r="B34" s="55"/>
      <c r="C34" s="63" t="s">
        <v>394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395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410</v>
      </c>
      <c r="D36" s="53">
        <f>$A$2*$A$8*D34</f>
        <v>2806.5851449698143</v>
      </c>
      <c r="E36" s="53">
        <f t="shared" ref="E36:AA36" si="159">$A$2*$A$8*E34</f>
        <v>2806.5851449698143</v>
      </c>
      <c r="F36" s="53">
        <f t="shared" si="159"/>
        <v>2806.5851449698143</v>
      </c>
      <c r="G36" s="53">
        <f t="shared" si="159"/>
        <v>2806.5851449698143</v>
      </c>
      <c r="H36" s="53">
        <f t="shared" si="159"/>
        <v>2806.5851449698143</v>
      </c>
      <c r="I36" s="53">
        <f t="shared" si="159"/>
        <v>2806.5851449698143</v>
      </c>
      <c r="J36" s="53">
        <f t="shared" si="159"/>
        <v>2806.5851449698143</v>
      </c>
      <c r="K36" s="53">
        <f t="shared" si="159"/>
        <v>2806.5851449698143</v>
      </c>
      <c r="L36" s="53">
        <f t="shared" si="159"/>
        <v>2806.5851449698143</v>
      </c>
      <c r="M36" s="53">
        <f t="shared" si="159"/>
        <v>2806.5851449698143</v>
      </c>
      <c r="N36" s="53">
        <f t="shared" si="159"/>
        <v>2806.5851449698143</v>
      </c>
      <c r="O36" s="53">
        <f t="shared" si="159"/>
        <v>2806.5851449698143</v>
      </c>
      <c r="P36" s="53">
        <f t="shared" si="159"/>
        <v>2806.5851449698143</v>
      </c>
      <c r="Q36" s="53">
        <f t="shared" si="159"/>
        <v>2806.5851449698143</v>
      </c>
      <c r="R36" s="53">
        <f t="shared" si="159"/>
        <v>2806.5851449698143</v>
      </c>
      <c r="S36" s="53">
        <f t="shared" si="159"/>
        <v>2806.5851449698143</v>
      </c>
      <c r="T36" s="53">
        <f t="shared" si="159"/>
        <v>2806.5851449698143</v>
      </c>
      <c r="U36" s="53">
        <f t="shared" si="159"/>
        <v>2806.5851449698143</v>
      </c>
      <c r="V36" s="53">
        <f t="shared" si="159"/>
        <v>2806.5851449698143</v>
      </c>
      <c r="W36" s="53">
        <f t="shared" si="159"/>
        <v>2806.5851449698143</v>
      </c>
      <c r="X36" s="53">
        <f t="shared" si="159"/>
        <v>2806.5851449698143</v>
      </c>
      <c r="Y36" s="53">
        <f t="shared" si="159"/>
        <v>2806.5851449698143</v>
      </c>
      <c r="Z36" s="53">
        <f t="shared" si="159"/>
        <v>2806.5851449698143</v>
      </c>
      <c r="AA36" s="53">
        <f t="shared" si="159"/>
        <v>2806.5851449698143</v>
      </c>
      <c r="AB36" s="53">
        <f t="shared" ref="AB36:AQ36" si="160">$A$2*$A$8*AB34</f>
        <v>2806.5851449698143</v>
      </c>
      <c r="AC36" s="53">
        <f t="shared" si="160"/>
        <v>2806.5851449698143</v>
      </c>
      <c r="AD36" s="53">
        <f t="shared" si="160"/>
        <v>2806.5851449698143</v>
      </c>
      <c r="AE36" s="53">
        <f t="shared" si="160"/>
        <v>2806.5851449698143</v>
      </c>
      <c r="AF36" s="53">
        <f t="shared" si="160"/>
        <v>2806.5851449698143</v>
      </c>
      <c r="AG36" s="53">
        <f t="shared" si="160"/>
        <v>2806.5851449698143</v>
      </c>
      <c r="AH36" s="53">
        <f t="shared" si="160"/>
        <v>2806.5851449698143</v>
      </c>
      <c r="AI36" s="53">
        <f t="shared" si="160"/>
        <v>2806.5851449698143</v>
      </c>
      <c r="AJ36" s="53">
        <f t="shared" si="160"/>
        <v>2806.5851449698143</v>
      </c>
      <c r="AK36" s="53">
        <f t="shared" si="160"/>
        <v>2806.5851449698143</v>
      </c>
      <c r="AL36" s="53">
        <f t="shared" si="160"/>
        <v>2806.5851449698143</v>
      </c>
      <c r="AM36" s="53">
        <f t="shared" si="160"/>
        <v>2806.5851449698143</v>
      </c>
      <c r="AN36" s="53">
        <f t="shared" si="160"/>
        <v>2806.5851449698143</v>
      </c>
      <c r="AO36" s="53">
        <f t="shared" si="160"/>
        <v>2806.5851449698143</v>
      </c>
      <c r="AP36" s="53">
        <f t="shared" si="160"/>
        <v>2806.5851449698143</v>
      </c>
      <c r="AQ36" s="53">
        <f t="shared" si="160"/>
        <v>2806.5851449698143</v>
      </c>
    </row>
    <row r="37" spans="1:43">
      <c r="A37" s="55"/>
      <c r="B37" s="55"/>
      <c r="C37" s="49" t="s">
        <v>411</v>
      </c>
      <c r="D37" s="53">
        <f>$A$20*$A$2*$A$8*D35</f>
        <v>202.07413043782665</v>
      </c>
      <c r="E37" s="53">
        <f t="shared" ref="E37:AA37" si="161">$A$20*$A$2*$A$8*E35</f>
        <v>202.07413043782665</v>
      </c>
      <c r="F37" s="53">
        <f t="shared" si="161"/>
        <v>202.07413043782665</v>
      </c>
      <c r="G37" s="53">
        <f t="shared" si="161"/>
        <v>202.07413043782665</v>
      </c>
      <c r="H37" s="53">
        <f t="shared" si="161"/>
        <v>202.07413043782665</v>
      </c>
      <c r="I37" s="53">
        <f t="shared" si="161"/>
        <v>202.07413043782665</v>
      </c>
      <c r="J37" s="53">
        <f t="shared" si="161"/>
        <v>202.07413043782665</v>
      </c>
      <c r="K37" s="53">
        <f t="shared" si="161"/>
        <v>202.07413043782665</v>
      </c>
      <c r="L37" s="53">
        <f t="shared" si="161"/>
        <v>202.07413043782665</v>
      </c>
      <c r="M37" s="53">
        <f t="shared" si="161"/>
        <v>202.07413043782665</v>
      </c>
      <c r="N37" s="53">
        <f t="shared" si="161"/>
        <v>202.07413043782665</v>
      </c>
      <c r="O37" s="53">
        <f t="shared" si="161"/>
        <v>202.07413043782665</v>
      </c>
      <c r="P37" s="53">
        <f t="shared" si="161"/>
        <v>202.07413043782665</v>
      </c>
      <c r="Q37" s="53">
        <f t="shared" si="161"/>
        <v>202.07413043782665</v>
      </c>
      <c r="R37" s="53">
        <f t="shared" si="161"/>
        <v>202.07413043782665</v>
      </c>
      <c r="S37" s="53">
        <f t="shared" si="161"/>
        <v>202.07413043782665</v>
      </c>
      <c r="T37" s="53">
        <f t="shared" si="161"/>
        <v>202.07413043782665</v>
      </c>
      <c r="U37" s="53">
        <f t="shared" si="161"/>
        <v>202.07413043782665</v>
      </c>
      <c r="V37" s="53">
        <f t="shared" si="161"/>
        <v>202.07413043782665</v>
      </c>
      <c r="W37" s="53">
        <f t="shared" si="161"/>
        <v>202.07413043782665</v>
      </c>
      <c r="X37" s="53">
        <f t="shared" si="161"/>
        <v>202.07413043782665</v>
      </c>
      <c r="Y37" s="53">
        <f t="shared" si="161"/>
        <v>202.07413043782665</v>
      </c>
      <c r="Z37" s="53">
        <f t="shared" si="161"/>
        <v>202.07413043782665</v>
      </c>
      <c r="AA37" s="53">
        <f t="shared" si="161"/>
        <v>202.07413043782665</v>
      </c>
      <c r="AB37" s="53">
        <f t="shared" ref="AB37:AQ37" si="162">$A$20*$A$2*$A$8*AB35</f>
        <v>202.07413043782665</v>
      </c>
      <c r="AC37" s="53">
        <f t="shared" si="162"/>
        <v>202.07413043782665</v>
      </c>
      <c r="AD37" s="53">
        <f t="shared" si="162"/>
        <v>202.07413043782665</v>
      </c>
      <c r="AE37" s="53">
        <f t="shared" si="162"/>
        <v>202.07413043782665</v>
      </c>
      <c r="AF37" s="53">
        <f t="shared" si="162"/>
        <v>202.07413043782665</v>
      </c>
      <c r="AG37" s="53">
        <f t="shared" si="162"/>
        <v>202.07413043782665</v>
      </c>
      <c r="AH37" s="53">
        <f t="shared" si="162"/>
        <v>202.07413043782665</v>
      </c>
      <c r="AI37" s="53">
        <f t="shared" si="162"/>
        <v>202.07413043782665</v>
      </c>
      <c r="AJ37" s="53">
        <f t="shared" si="162"/>
        <v>202.07413043782665</v>
      </c>
      <c r="AK37" s="53">
        <f t="shared" si="162"/>
        <v>202.07413043782665</v>
      </c>
      <c r="AL37" s="53">
        <f t="shared" si="162"/>
        <v>202.07413043782665</v>
      </c>
      <c r="AM37" s="53">
        <f t="shared" si="162"/>
        <v>202.07413043782665</v>
      </c>
      <c r="AN37" s="53">
        <f t="shared" si="162"/>
        <v>202.07413043782665</v>
      </c>
      <c r="AO37" s="53">
        <f t="shared" si="162"/>
        <v>202.07413043782665</v>
      </c>
      <c r="AP37" s="53">
        <f t="shared" si="162"/>
        <v>202.07413043782665</v>
      </c>
      <c r="AQ37" s="53">
        <f t="shared" si="162"/>
        <v>202.07413043782665</v>
      </c>
    </row>
    <row r="38" spans="1:43">
      <c r="A38" s="55"/>
      <c r="B38" s="55"/>
      <c r="C38" s="49" t="s">
        <v>416</v>
      </c>
      <c r="D38" s="53">
        <f>D$5+D$7+D36+D37</f>
        <v>3017.5496478767768</v>
      </c>
      <c r="E38" s="53">
        <f t="shared" ref="E38:AA38" si="163">E$5+E$7+E36+E37</f>
        <v>3021.2233321360359</v>
      </c>
      <c r="F38" s="53">
        <f t="shared" si="163"/>
        <v>3026.6645704076409</v>
      </c>
      <c r="G38" s="53">
        <f t="shared" si="163"/>
        <v>3033.8733626915914</v>
      </c>
      <c r="H38" s="53">
        <f t="shared" si="163"/>
        <v>3042.8497089878879</v>
      </c>
      <c r="I38" s="53">
        <f t="shared" si="163"/>
        <v>3053.5936092965298</v>
      </c>
      <c r="J38" s="53">
        <f t="shared" si="163"/>
        <v>3066.1050636175173</v>
      </c>
      <c r="K38" s="53">
        <f t="shared" si="163"/>
        <v>3080.3840719508507</v>
      </c>
      <c r="L38" s="53">
        <f t="shared" si="163"/>
        <v>3096.4306342965297</v>
      </c>
      <c r="M38" s="53">
        <f t="shared" si="163"/>
        <v>3114.2447506545545</v>
      </c>
      <c r="N38" s="53">
        <f t="shared" si="163"/>
        <v>3133.8264210249249</v>
      </c>
      <c r="O38" s="53">
        <f t="shared" si="163"/>
        <v>3155.1756454076412</v>
      </c>
      <c r="P38" s="53">
        <f t="shared" si="163"/>
        <v>3178.2924238027026</v>
      </c>
      <c r="Q38" s="53">
        <f t="shared" si="163"/>
        <v>3203.1767562101099</v>
      </c>
      <c r="R38" s="53">
        <f t="shared" si="163"/>
        <v>3229.8286426298632</v>
      </c>
      <c r="S38" s="53">
        <f t="shared" si="163"/>
        <v>3258.248083061962</v>
      </c>
      <c r="T38" s="53">
        <f t="shared" si="163"/>
        <v>3288.4350775064063</v>
      </c>
      <c r="U38" s="53">
        <f t="shared" si="163"/>
        <v>3320.3896259631965</v>
      </c>
      <c r="V38" s="53">
        <f t="shared" si="163"/>
        <v>3354.1117284323323</v>
      </c>
      <c r="W38" s="53">
        <f t="shared" si="163"/>
        <v>3389.6013849138139</v>
      </c>
      <c r="X38" s="53">
        <f t="shared" si="163"/>
        <v>3426.8585954076411</v>
      </c>
      <c r="Y38" s="53">
        <f t="shared" si="163"/>
        <v>3465.8833599138138</v>
      </c>
      <c r="Z38" s="53">
        <f t="shared" si="163"/>
        <v>3506.6756784323325</v>
      </c>
      <c r="AA38" s="53">
        <f t="shared" si="163"/>
        <v>3549.2355509631966</v>
      </c>
      <c r="AB38" s="53">
        <f t="shared" ref="AB38" si="164">AB$5+AB$7+AB36+AB37</f>
        <v>3593.5629775064067</v>
      </c>
      <c r="AC38" s="53">
        <f t="shared" ref="AC38" si="165">AC$5+AC$7+AC36+AC37</f>
        <v>3639.6579580619623</v>
      </c>
      <c r="AD38" s="53">
        <f t="shared" ref="AD38" si="166">AD$5+AD$7+AD36+AD37</f>
        <v>3687.5204926298634</v>
      </c>
      <c r="AE38" s="53">
        <f t="shared" ref="AE38" si="167">AE$5+AE$7+AE36+AE37</f>
        <v>3737.1505812101104</v>
      </c>
      <c r="AF38" s="53">
        <f t="shared" ref="AF38" si="168">AF$5+AF$7+AF36+AF37</f>
        <v>3788.548223802703</v>
      </c>
      <c r="AG38" s="53">
        <f t="shared" ref="AG38" si="169">AG$5+AG$7+AG36+AG37</f>
        <v>3841.7134204076415</v>
      </c>
      <c r="AH38" s="53">
        <f t="shared" ref="AH38" si="170">AH$5+AH$7+AH36+AH37</f>
        <v>3896.646171024925</v>
      </c>
      <c r="AI38" s="53">
        <f t="shared" ref="AI38" si="171">AI$5+AI$7+AI36+AI37</f>
        <v>3953.346475654555</v>
      </c>
      <c r="AJ38" s="53">
        <f t="shared" ref="AJ38" si="172">AJ$5+AJ$7+AJ36+AJ37</f>
        <v>4011.81433429653</v>
      </c>
      <c r="AK38" s="53">
        <f t="shared" ref="AK38" si="173">AK$5+AK$7+AK36+AK37</f>
        <v>4072.0497469508509</v>
      </c>
      <c r="AL38" s="53">
        <f t="shared" ref="AL38" si="174">AL$5+AL$7+AL36+AL37</f>
        <v>4134.0527136175178</v>
      </c>
      <c r="AM38" s="53">
        <f t="shared" ref="AM38" si="175">AM$5+AM$7+AM36+AM37</f>
        <v>4197.8232342965302</v>
      </c>
      <c r="AN38" s="53">
        <f t="shared" ref="AN38" si="176">AN$5+AN$7+AN36+AN37</f>
        <v>4263.3613089878891</v>
      </c>
      <c r="AO38" s="53">
        <f t="shared" ref="AO38" si="177">AO$5+AO$7+AO36+AO37</f>
        <v>4330.6669376915925</v>
      </c>
      <c r="AP38" s="53">
        <f t="shared" ref="AP38" si="178">AP$5+AP$7+AP36+AP37</f>
        <v>4399.7401204076423</v>
      </c>
      <c r="AQ38" s="53">
        <f t="shared" ref="AQ38" si="179">AQ$5+AQ$7+AQ36+AQ37</f>
        <v>4470.5808571360367</v>
      </c>
    </row>
    <row r="39" spans="1:43">
      <c r="A39" s="55"/>
      <c r="B39" s="55"/>
      <c r="C39" s="49" t="s">
        <v>422</v>
      </c>
      <c r="D39" s="53">
        <f>D38*$A$18</f>
        <v>909.76296220926383</v>
      </c>
      <c r="E39" s="53">
        <f t="shared" ref="E39:AA39" si="180">E38*$A$18</f>
        <v>910.87054361269713</v>
      </c>
      <c r="F39" s="53">
        <f t="shared" si="180"/>
        <v>912.51102599930675</v>
      </c>
      <c r="G39" s="53">
        <f t="shared" si="180"/>
        <v>914.68440936909246</v>
      </c>
      <c r="H39" s="53">
        <f t="shared" si="180"/>
        <v>917.39069372205449</v>
      </c>
      <c r="I39" s="53">
        <f t="shared" si="180"/>
        <v>920.6298790581925</v>
      </c>
      <c r="J39" s="53">
        <f t="shared" si="180"/>
        <v>924.40196537750683</v>
      </c>
      <c r="K39" s="53">
        <f t="shared" si="180"/>
        <v>928.70695267999724</v>
      </c>
      <c r="L39" s="53">
        <f t="shared" si="180"/>
        <v>933.54484096566387</v>
      </c>
      <c r="M39" s="53">
        <f t="shared" si="180"/>
        <v>938.91563023450681</v>
      </c>
      <c r="N39" s="53">
        <f t="shared" si="180"/>
        <v>944.81932048652573</v>
      </c>
      <c r="O39" s="53">
        <f t="shared" si="180"/>
        <v>951.25591172172108</v>
      </c>
      <c r="P39" s="53">
        <f t="shared" si="180"/>
        <v>958.22540394009229</v>
      </c>
      <c r="Q39" s="53">
        <f t="shared" si="180"/>
        <v>965.72779714163983</v>
      </c>
      <c r="R39" s="53">
        <f t="shared" si="180"/>
        <v>973.76309132636368</v>
      </c>
      <c r="S39" s="53">
        <f t="shared" si="180"/>
        <v>982.33128649426351</v>
      </c>
      <c r="T39" s="53">
        <f t="shared" si="180"/>
        <v>991.43238264533966</v>
      </c>
      <c r="U39" s="53">
        <f t="shared" si="180"/>
        <v>1001.0663797795919</v>
      </c>
      <c r="V39" s="53">
        <f t="shared" si="180"/>
        <v>1011.2332778970203</v>
      </c>
      <c r="W39" s="53">
        <f t="shared" si="180"/>
        <v>1021.9330769976251</v>
      </c>
      <c r="X39" s="53">
        <f t="shared" si="180"/>
        <v>1033.1657770814058</v>
      </c>
      <c r="Y39" s="53">
        <f t="shared" si="180"/>
        <v>1044.9313781483629</v>
      </c>
      <c r="Z39" s="53">
        <f t="shared" si="180"/>
        <v>1057.2298801984962</v>
      </c>
      <c r="AA39" s="53">
        <f t="shared" si="180"/>
        <v>1070.0612832318054</v>
      </c>
      <c r="AB39" s="53">
        <f t="shared" ref="AB39" si="181">AB38*$A$18</f>
        <v>1083.4255872482911</v>
      </c>
      <c r="AC39" s="53">
        <f t="shared" ref="AC39" si="182">AC38*$A$18</f>
        <v>1097.3227922479527</v>
      </c>
      <c r="AD39" s="53">
        <f t="shared" ref="AD39" si="183">AD38*$A$18</f>
        <v>1111.7528982307906</v>
      </c>
      <c r="AE39" s="53">
        <f t="shared" ref="AE39" si="184">AE38*$A$18</f>
        <v>1126.7159051968049</v>
      </c>
      <c r="AF39" s="53">
        <f t="shared" ref="AF39" si="185">AF38*$A$18</f>
        <v>1142.2118131459952</v>
      </c>
      <c r="AG39" s="53">
        <f t="shared" ref="AG39" si="186">AG38*$A$18</f>
        <v>1158.2406220783616</v>
      </c>
      <c r="AH39" s="53">
        <f t="shared" ref="AH39" si="187">AH38*$A$18</f>
        <v>1174.8023319939041</v>
      </c>
      <c r="AI39" s="53">
        <f t="shared" ref="AI39" si="188">AI38*$A$18</f>
        <v>1191.896942892623</v>
      </c>
      <c r="AJ39" s="53">
        <f t="shared" ref="AJ39" si="189">AJ38*$A$18</f>
        <v>1209.5244547745178</v>
      </c>
      <c r="AK39" s="53">
        <f t="shared" ref="AK39" si="190">AK38*$A$18</f>
        <v>1227.6848676395891</v>
      </c>
      <c r="AL39" s="53">
        <f t="shared" ref="AL39" si="191">AL38*$A$18</f>
        <v>1246.3781814878366</v>
      </c>
      <c r="AM39" s="53">
        <f t="shared" ref="AM39" si="192">AM38*$A$18</f>
        <v>1265.6043963192601</v>
      </c>
      <c r="AN39" s="53">
        <f t="shared" ref="AN39" si="193">AN38*$A$18</f>
        <v>1285.36351213386</v>
      </c>
      <c r="AO39" s="53">
        <f t="shared" ref="AO39" si="194">AO38*$A$18</f>
        <v>1305.6555289316359</v>
      </c>
      <c r="AP39" s="53">
        <f t="shared" ref="AP39" si="195">AP38*$A$18</f>
        <v>1326.4804467125882</v>
      </c>
      <c r="AQ39" s="53">
        <f t="shared" ref="AQ39" si="196">AQ38*$A$18</f>
        <v>1347.8382654767163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A6" sqref="A6"/>
    </sheetView>
  </sheetViews>
  <sheetFormatPr baseColWidth="10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3" t="s">
        <v>445</v>
      </c>
      <c r="B1" s="106"/>
      <c r="C1" s="106"/>
      <c r="D1" s="106"/>
      <c r="E1" s="107" t="s">
        <v>446</v>
      </c>
      <c r="F1" s="107" t="s">
        <v>446</v>
      </c>
      <c r="G1" s="107" t="s">
        <v>447</v>
      </c>
      <c r="H1" s="107" t="s">
        <v>447</v>
      </c>
      <c r="I1" s="107" t="s">
        <v>448</v>
      </c>
      <c r="J1" s="107" t="s">
        <v>448</v>
      </c>
      <c r="K1" s="107" t="s">
        <v>449</v>
      </c>
      <c r="L1" s="107" t="s">
        <v>449</v>
      </c>
      <c r="M1" s="107" t="s">
        <v>450</v>
      </c>
      <c r="N1" s="108" t="s">
        <v>450</v>
      </c>
    </row>
    <row r="2" spans="1:14" ht="32">
      <c r="A2" s="114" t="s">
        <v>451</v>
      </c>
      <c r="B2" s="109"/>
      <c r="C2" s="110"/>
      <c r="D2" s="110"/>
      <c r="E2" s="111">
        <v>13.66</v>
      </c>
      <c r="F2" s="111">
        <v>13.66</v>
      </c>
      <c r="G2" s="111">
        <v>7.18</v>
      </c>
      <c r="H2" s="111">
        <v>7.18</v>
      </c>
      <c r="I2" s="111">
        <v>4.7300000000000004</v>
      </c>
      <c r="J2" s="111">
        <v>4.7300000000000004</v>
      </c>
      <c r="K2" s="111">
        <v>3.45</v>
      </c>
      <c r="L2" s="111">
        <v>3.45</v>
      </c>
      <c r="M2" s="111">
        <v>2.9</v>
      </c>
      <c r="N2" s="112">
        <v>2.9</v>
      </c>
    </row>
    <row r="3" spans="1:14" ht="32">
      <c r="A3" s="104" t="s">
        <v>453</v>
      </c>
      <c r="B3" s="92"/>
      <c r="C3" s="57"/>
      <c r="D3" s="57"/>
      <c r="E3" s="95">
        <f>E2*$B$26</f>
        <v>12.294</v>
      </c>
      <c r="F3" s="95"/>
      <c r="G3" s="95">
        <f>G2*$B$26</f>
        <v>6.4619999999999997</v>
      </c>
      <c r="H3" s="95"/>
      <c r="I3" s="95">
        <f>I2*$B$26</f>
        <v>4.2570000000000006</v>
      </c>
      <c r="J3" s="95"/>
      <c r="K3" s="95">
        <f>K2*$B$26</f>
        <v>3.1050000000000004</v>
      </c>
      <c r="L3" s="95"/>
      <c r="M3" s="95">
        <f>M2*$B$26</f>
        <v>2.61</v>
      </c>
      <c r="N3" s="96"/>
    </row>
    <row r="4" spans="1:14" ht="32">
      <c r="A4" s="104" t="s">
        <v>454</v>
      </c>
      <c r="B4" s="92"/>
      <c r="C4" s="57"/>
      <c r="D4" s="57"/>
      <c r="E4" s="57"/>
      <c r="F4" s="97">
        <f>60/(F2*$B$31)</f>
        <v>5.428425126617788E-3</v>
      </c>
      <c r="G4" s="57"/>
      <c r="H4" s="97">
        <f>60/(H2*$B$31)</f>
        <v>1.0327616605793731E-2</v>
      </c>
      <c r="I4" s="57"/>
      <c r="J4" s="97">
        <f>60/(J2*$B$31)</f>
        <v>1.5677016327610777E-2</v>
      </c>
      <c r="K4" s="57"/>
      <c r="L4" s="97">
        <f>60/(L2*$B$31)</f>
        <v>2.1493416588289561E-2</v>
      </c>
      <c r="M4" s="57"/>
      <c r="N4" s="98">
        <f>60/(N2*$B$31)</f>
        <v>2.5569754217103099E-2</v>
      </c>
    </row>
    <row r="5" spans="1:14" ht="48">
      <c r="A5" s="104" t="s">
        <v>461</v>
      </c>
      <c r="B5" s="92" t="s">
        <v>455</v>
      </c>
      <c r="C5" s="57" t="s">
        <v>456</v>
      </c>
      <c r="D5" s="57" t="s">
        <v>457</v>
      </c>
      <c r="E5" s="57" t="s">
        <v>458</v>
      </c>
      <c r="F5" s="57" t="s">
        <v>459</v>
      </c>
      <c r="G5" s="57" t="s">
        <v>458</v>
      </c>
      <c r="H5" s="57" t="s">
        <v>459</v>
      </c>
      <c r="I5" s="57" t="s">
        <v>458</v>
      </c>
      <c r="J5" s="57" t="s">
        <v>459</v>
      </c>
      <c r="K5" s="57" t="s">
        <v>458</v>
      </c>
      <c r="L5" s="57" t="s">
        <v>459</v>
      </c>
      <c r="M5" s="57" t="s">
        <v>458</v>
      </c>
      <c r="N5" s="99" t="s">
        <v>459</v>
      </c>
    </row>
    <row r="6" spans="1:14">
      <c r="A6" s="104"/>
      <c r="B6" s="92">
        <v>100</v>
      </c>
      <c r="C6" s="57">
        <v>10</v>
      </c>
      <c r="D6" s="57">
        <v>7750</v>
      </c>
      <c r="E6" s="93">
        <f>C6*$E$3</f>
        <v>122.94</v>
      </c>
      <c r="F6" s="93">
        <f>D6*$F$4</f>
        <v>42.070294731287859</v>
      </c>
      <c r="G6" s="93">
        <f>C6*$G$3</f>
        <v>64.62</v>
      </c>
      <c r="H6" s="93">
        <f>D6*$H$4</f>
        <v>80.039028694901418</v>
      </c>
      <c r="I6" s="93">
        <f>C6*$I$3</f>
        <v>42.570000000000007</v>
      </c>
      <c r="J6" s="93">
        <f>D6*$J$4</f>
        <v>121.49687653898353</v>
      </c>
      <c r="K6" s="93">
        <f>C6*$K$3</f>
        <v>31.050000000000004</v>
      </c>
      <c r="L6" s="93">
        <f>D6*$L$4</f>
        <v>166.5739785592441</v>
      </c>
      <c r="M6" s="93">
        <f>C6*$M$3</f>
        <v>26.099999999999998</v>
      </c>
      <c r="N6" s="94">
        <f>D6*$N$4</f>
        <v>198.16559518254903</v>
      </c>
    </row>
    <row r="7" spans="1:14">
      <c r="A7" s="104"/>
      <c r="B7" s="92">
        <v>125</v>
      </c>
      <c r="C7" s="57">
        <v>15</v>
      </c>
      <c r="D7" s="57">
        <v>6400</v>
      </c>
      <c r="E7" s="93">
        <f t="shared" ref="E7:E24" si="0">C7*$E$3</f>
        <v>184.41</v>
      </c>
      <c r="F7" s="93">
        <f t="shared" ref="F7:F24" si="1">D7*$F$4</f>
        <v>34.741920810353847</v>
      </c>
      <c r="G7" s="93">
        <f t="shared" ref="G7:G24" si="2">C7*$G$3</f>
        <v>96.929999999999993</v>
      </c>
      <c r="H7" s="93">
        <f t="shared" ref="H7:H24" si="3">D7*$H$4</f>
        <v>66.096746277079873</v>
      </c>
      <c r="I7" s="93">
        <f t="shared" ref="I7:I24" si="4">C7*$I$3</f>
        <v>63.855000000000011</v>
      </c>
      <c r="J7" s="93">
        <f t="shared" ref="J7:J24" si="5">D7*$J$4</f>
        <v>100.33290449670898</v>
      </c>
      <c r="K7" s="93">
        <f t="shared" ref="K7:K24" si="6">C7*$K$3</f>
        <v>46.575000000000003</v>
      </c>
      <c r="L7" s="93">
        <f t="shared" ref="L7:L24" si="7">D7*$L$4</f>
        <v>137.55786616505318</v>
      </c>
      <c r="M7" s="93">
        <f t="shared" ref="M7:M24" si="8">C7*$M$3</f>
        <v>39.15</v>
      </c>
      <c r="N7" s="94">
        <f t="shared" ref="N7:N24" si="9">D7*$N$4</f>
        <v>163.64642698945983</v>
      </c>
    </row>
    <row r="8" spans="1:14">
      <c r="A8" s="104"/>
      <c r="B8" s="92">
        <v>150</v>
      </c>
      <c r="C8" s="57">
        <v>20</v>
      </c>
      <c r="D8" s="57">
        <v>5000</v>
      </c>
      <c r="E8" s="93">
        <f t="shared" si="0"/>
        <v>245.88</v>
      </c>
      <c r="F8" s="93">
        <f t="shared" si="1"/>
        <v>27.142125633088941</v>
      </c>
      <c r="G8" s="93">
        <f t="shared" si="2"/>
        <v>129.24</v>
      </c>
      <c r="H8" s="93">
        <f t="shared" si="3"/>
        <v>51.638083028968651</v>
      </c>
      <c r="I8" s="93">
        <f t="shared" si="4"/>
        <v>85.140000000000015</v>
      </c>
      <c r="J8" s="93">
        <f t="shared" si="5"/>
        <v>78.38508163805389</v>
      </c>
      <c r="K8" s="93">
        <f t="shared" si="6"/>
        <v>62.100000000000009</v>
      </c>
      <c r="L8" s="93">
        <f t="shared" si="7"/>
        <v>107.4670829414478</v>
      </c>
      <c r="M8" s="93">
        <f t="shared" si="8"/>
        <v>52.199999999999996</v>
      </c>
      <c r="N8" s="94">
        <f t="shared" si="9"/>
        <v>127.84877108551549</v>
      </c>
    </row>
    <row r="9" spans="1:14">
      <c r="A9" s="104"/>
      <c r="B9" s="92">
        <v>170</v>
      </c>
      <c r="C9" s="57">
        <v>25</v>
      </c>
      <c r="D9" s="57">
        <v>4600</v>
      </c>
      <c r="E9" s="93">
        <f t="shared" si="0"/>
        <v>307.35000000000002</v>
      </c>
      <c r="F9" s="93">
        <f t="shared" si="1"/>
        <v>24.970755582441825</v>
      </c>
      <c r="G9" s="93">
        <f t="shared" si="2"/>
        <v>161.54999999999998</v>
      </c>
      <c r="H9" s="93">
        <f t="shared" si="3"/>
        <v>47.507036386651158</v>
      </c>
      <c r="I9" s="93">
        <f t="shared" si="4"/>
        <v>106.42500000000001</v>
      </c>
      <c r="J9" s="93">
        <f t="shared" si="5"/>
        <v>72.114275107009576</v>
      </c>
      <c r="K9" s="93">
        <f t="shared" si="6"/>
        <v>77.625000000000014</v>
      </c>
      <c r="L9" s="93">
        <f t="shared" si="7"/>
        <v>98.869716306131977</v>
      </c>
      <c r="M9" s="93">
        <f t="shared" si="8"/>
        <v>65.25</v>
      </c>
      <c r="N9" s="94">
        <f t="shared" si="9"/>
        <v>117.62086939867426</v>
      </c>
    </row>
    <row r="10" spans="1:14">
      <c r="A10" s="104"/>
      <c r="B10" s="92">
        <v>190</v>
      </c>
      <c r="C10" s="57">
        <v>30</v>
      </c>
      <c r="D10" s="57">
        <v>4100</v>
      </c>
      <c r="E10" s="93">
        <f t="shared" si="0"/>
        <v>368.82</v>
      </c>
      <c r="F10" s="93">
        <f t="shared" si="1"/>
        <v>22.256543019132931</v>
      </c>
      <c r="G10" s="93">
        <f t="shared" si="2"/>
        <v>193.85999999999999</v>
      </c>
      <c r="H10" s="93">
        <f t="shared" si="3"/>
        <v>42.343228083754298</v>
      </c>
      <c r="I10" s="93">
        <f t="shared" si="4"/>
        <v>127.71000000000002</v>
      </c>
      <c r="J10" s="93">
        <f t="shared" si="5"/>
        <v>64.275766943204189</v>
      </c>
      <c r="K10" s="93">
        <f t="shared" si="6"/>
        <v>93.15</v>
      </c>
      <c r="L10" s="93">
        <f t="shared" si="7"/>
        <v>88.123008011987196</v>
      </c>
      <c r="M10" s="93">
        <f t="shared" si="8"/>
        <v>78.3</v>
      </c>
      <c r="N10" s="94">
        <f t="shared" si="9"/>
        <v>104.8359922901227</v>
      </c>
    </row>
    <row r="11" spans="1:14">
      <c r="A11" s="104"/>
      <c r="B11" s="92">
        <v>210</v>
      </c>
      <c r="C11" s="57">
        <v>35</v>
      </c>
      <c r="D11" s="57">
        <v>3900</v>
      </c>
      <c r="E11" s="93">
        <f t="shared" si="0"/>
        <v>430.29</v>
      </c>
      <c r="F11" s="93">
        <f t="shared" si="1"/>
        <v>21.170857993809374</v>
      </c>
      <c r="G11" s="93">
        <f t="shared" si="2"/>
        <v>226.17</v>
      </c>
      <c r="H11" s="93">
        <f t="shared" si="3"/>
        <v>40.277704762595548</v>
      </c>
      <c r="I11" s="93">
        <f t="shared" si="4"/>
        <v>148.99500000000003</v>
      </c>
      <c r="J11" s="93">
        <f t="shared" si="5"/>
        <v>61.140363677682032</v>
      </c>
      <c r="K11" s="93">
        <f t="shared" si="6"/>
        <v>108.67500000000001</v>
      </c>
      <c r="L11" s="93">
        <f t="shared" si="7"/>
        <v>83.824324694329292</v>
      </c>
      <c r="M11" s="93">
        <f t="shared" si="8"/>
        <v>91.35</v>
      </c>
      <c r="N11" s="94">
        <f t="shared" si="9"/>
        <v>99.722041446702093</v>
      </c>
    </row>
    <row r="12" spans="1:14">
      <c r="A12" s="104"/>
      <c r="B12" s="92">
        <v>230</v>
      </c>
      <c r="C12" s="57">
        <v>40</v>
      </c>
      <c r="D12" s="57">
        <v>3700</v>
      </c>
      <c r="E12" s="93">
        <f t="shared" si="0"/>
        <v>491.76</v>
      </c>
      <c r="F12" s="93">
        <f t="shared" si="1"/>
        <v>20.085172968485814</v>
      </c>
      <c r="G12" s="93">
        <f t="shared" si="2"/>
        <v>258.48</v>
      </c>
      <c r="H12" s="93">
        <f t="shared" si="3"/>
        <v>38.212181441436805</v>
      </c>
      <c r="I12" s="93">
        <f t="shared" si="4"/>
        <v>170.28000000000003</v>
      </c>
      <c r="J12" s="93">
        <f t="shared" si="5"/>
        <v>58.004960412159875</v>
      </c>
      <c r="K12" s="93">
        <f t="shared" si="6"/>
        <v>124.20000000000002</v>
      </c>
      <c r="L12" s="93">
        <f t="shared" si="7"/>
        <v>79.525641376671373</v>
      </c>
      <c r="M12" s="93">
        <f t="shared" si="8"/>
        <v>104.39999999999999</v>
      </c>
      <c r="N12" s="94">
        <f t="shared" si="9"/>
        <v>94.608090603281468</v>
      </c>
    </row>
    <row r="13" spans="1:14">
      <c r="A13" s="104"/>
      <c r="B13" s="92">
        <v>250</v>
      </c>
      <c r="C13" s="57">
        <v>45</v>
      </c>
      <c r="D13" s="57">
        <v>3500</v>
      </c>
      <c r="E13" s="93">
        <f t="shared" si="0"/>
        <v>553.23</v>
      </c>
      <c r="F13" s="93">
        <f t="shared" si="1"/>
        <v>18.999487943162258</v>
      </c>
      <c r="G13" s="93">
        <f t="shared" si="2"/>
        <v>290.78999999999996</v>
      </c>
      <c r="H13" s="93">
        <f t="shared" si="3"/>
        <v>36.146658120278055</v>
      </c>
      <c r="I13" s="93">
        <f t="shared" si="4"/>
        <v>191.56500000000003</v>
      </c>
      <c r="J13" s="93">
        <f t="shared" si="5"/>
        <v>54.869557146637717</v>
      </c>
      <c r="K13" s="93">
        <f t="shared" si="6"/>
        <v>139.72500000000002</v>
      </c>
      <c r="L13" s="93">
        <f t="shared" si="7"/>
        <v>75.226958059013469</v>
      </c>
      <c r="M13" s="93">
        <f t="shared" si="8"/>
        <v>117.44999999999999</v>
      </c>
      <c r="N13" s="94">
        <f t="shared" si="9"/>
        <v>89.494139759860843</v>
      </c>
    </row>
    <row r="14" spans="1:14">
      <c r="A14" s="104"/>
      <c r="B14" s="92">
        <v>270</v>
      </c>
      <c r="C14" s="57">
        <v>50</v>
      </c>
      <c r="D14" s="57">
        <v>3400</v>
      </c>
      <c r="E14" s="93">
        <f t="shared" si="0"/>
        <v>614.70000000000005</v>
      </c>
      <c r="F14" s="93">
        <f t="shared" si="1"/>
        <v>18.45664543050048</v>
      </c>
      <c r="G14" s="93">
        <f t="shared" si="2"/>
        <v>323.09999999999997</v>
      </c>
      <c r="H14" s="93">
        <f t="shared" si="3"/>
        <v>35.113896459698687</v>
      </c>
      <c r="I14" s="93">
        <f t="shared" si="4"/>
        <v>212.85000000000002</v>
      </c>
      <c r="J14" s="93">
        <f t="shared" si="5"/>
        <v>53.301855513876646</v>
      </c>
      <c r="K14" s="93">
        <f t="shared" si="6"/>
        <v>155.25000000000003</v>
      </c>
      <c r="L14" s="93">
        <f t="shared" si="7"/>
        <v>73.07761640018451</v>
      </c>
      <c r="M14" s="93">
        <f t="shared" si="8"/>
        <v>130.5</v>
      </c>
      <c r="N14" s="94">
        <f t="shared" si="9"/>
        <v>86.937164338150538</v>
      </c>
    </row>
    <row r="15" spans="1:14">
      <c r="A15" s="104"/>
      <c r="B15" s="92">
        <v>290</v>
      </c>
      <c r="C15" s="57">
        <v>55</v>
      </c>
      <c r="D15" s="57">
        <v>3350</v>
      </c>
      <c r="E15" s="93">
        <f t="shared" si="0"/>
        <v>676.17000000000007</v>
      </c>
      <c r="F15" s="93">
        <f t="shared" si="1"/>
        <v>18.185224174169591</v>
      </c>
      <c r="G15" s="93">
        <f t="shared" si="2"/>
        <v>355.40999999999997</v>
      </c>
      <c r="H15" s="93">
        <f t="shared" si="3"/>
        <v>34.597515629408996</v>
      </c>
      <c r="I15" s="93">
        <f t="shared" si="4"/>
        <v>234.13500000000002</v>
      </c>
      <c r="J15" s="93">
        <f t="shared" si="5"/>
        <v>52.518004697496103</v>
      </c>
      <c r="K15" s="93">
        <f t="shared" si="6"/>
        <v>170.77500000000003</v>
      </c>
      <c r="L15" s="93">
        <f t="shared" si="7"/>
        <v>72.002945570770024</v>
      </c>
      <c r="M15" s="93">
        <f t="shared" si="8"/>
        <v>143.54999999999998</v>
      </c>
      <c r="N15" s="94">
        <f t="shared" si="9"/>
        <v>85.658676627295378</v>
      </c>
    </row>
    <row r="16" spans="1:14">
      <c r="A16" s="104"/>
      <c r="B16" s="92">
        <v>305</v>
      </c>
      <c r="C16" s="57">
        <v>60</v>
      </c>
      <c r="D16" s="57">
        <v>3250</v>
      </c>
      <c r="E16" s="93">
        <f t="shared" si="0"/>
        <v>737.64</v>
      </c>
      <c r="F16" s="93">
        <f t="shared" si="1"/>
        <v>17.642381661507812</v>
      </c>
      <c r="G16" s="93">
        <f t="shared" si="2"/>
        <v>387.71999999999997</v>
      </c>
      <c r="H16" s="93">
        <f t="shared" si="3"/>
        <v>33.564753968829628</v>
      </c>
      <c r="I16" s="93">
        <f t="shared" si="4"/>
        <v>255.42000000000004</v>
      </c>
      <c r="J16" s="93">
        <f t="shared" si="5"/>
        <v>50.950303064735024</v>
      </c>
      <c r="K16" s="93">
        <f t="shared" si="6"/>
        <v>186.3</v>
      </c>
      <c r="L16" s="93">
        <f t="shared" si="7"/>
        <v>69.853603911941079</v>
      </c>
      <c r="M16" s="93">
        <f t="shared" si="8"/>
        <v>156.6</v>
      </c>
      <c r="N16" s="94">
        <f t="shared" si="9"/>
        <v>83.101701205585073</v>
      </c>
    </row>
    <row r="17" spans="1:14">
      <c r="A17" s="104"/>
      <c r="B17" s="92">
        <v>320</v>
      </c>
      <c r="C17" s="57">
        <v>65</v>
      </c>
      <c r="D17" s="57">
        <v>3150</v>
      </c>
      <c r="E17" s="93">
        <f t="shared" si="0"/>
        <v>799.11</v>
      </c>
      <c r="F17" s="93">
        <f t="shared" si="1"/>
        <v>17.099539148846031</v>
      </c>
      <c r="G17" s="93">
        <f t="shared" si="2"/>
        <v>420.03</v>
      </c>
      <c r="H17" s="93">
        <f t="shared" si="3"/>
        <v>32.531992308250253</v>
      </c>
      <c r="I17" s="93">
        <f t="shared" si="4"/>
        <v>276.70500000000004</v>
      </c>
      <c r="J17" s="93">
        <f t="shared" si="5"/>
        <v>49.382601431973946</v>
      </c>
      <c r="K17" s="93">
        <f t="shared" si="6"/>
        <v>201.82500000000002</v>
      </c>
      <c r="L17" s="93">
        <f t="shared" si="7"/>
        <v>67.70426225311212</v>
      </c>
      <c r="M17" s="93">
        <f t="shared" si="8"/>
        <v>169.65</v>
      </c>
      <c r="N17" s="94">
        <f t="shared" si="9"/>
        <v>80.544725783874767</v>
      </c>
    </row>
    <row r="18" spans="1:14">
      <c r="A18" s="104"/>
      <c r="B18" s="92">
        <v>335</v>
      </c>
      <c r="C18" s="57">
        <v>70</v>
      </c>
      <c r="D18" s="57">
        <v>3050</v>
      </c>
      <c r="E18" s="93">
        <f t="shared" si="0"/>
        <v>860.58</v>
      </c>
      <c r="F18" s="93">
        <f t="shared" si="1"/>
        <v>16.556696636184252</v>
      </c>
      <c r="G18" s="93">
        <f t="shared" si="2"/>
        <v>452.34</v>
      </c>
      <c r="H18" s="93">
        <f t="shared" si="3"/>
        <v>31.499230647670878</v>
      </c>
      <c r="I18" s="93">
        <f t="shared" si="4"/>
        <v>297.99000000000007</v>
      </c>
      <c r="J18" s="93">
        <f t="shared" si="5"/>
        <v>47.814899799212874</v>
      </c>
      <c r="K18" s="93">
        <f t="shared" si="6"/>
        <v>217.35000000000002</v>
      </c>
      <c r="L18" s="93">
        <f t="shared" si="7"/>
        <v>65.554920594283161</v>
      </c>
      <c r="M18" s="93">
        <f t="shared" si="8"/>
        <v>182.7</v>
      </c>
      <c r="N18" s="94">
        <f t="shared" si="9"/>
        <v>77.987750362164448</v>
      </c>
    </row>
    <row r="19" spans="1:14">
      <c r="A19" s="104"/>
      <c r="B19" s="92">
        <v>355</v>
      </c>
      <c r="C19" s="57">
        <v>75</v>
      </c>
      <c r="D19" s="57">
        <v>3000</v>
      </c>
      <c r="E19" s="93">
        <f t="shared" si="0"/>
        <v>922.05000000000007</v>
      </c>
      <c r="F19" s="93">
        <f t="shared" si="1"/>
        <v>16.285275379853363</v>
      </c>
      <c r="G19" s="93">
        <f t="shared" si="2"/>
        <v>484.65</v>
      </c>
      <c r="H19" s="93">
        <f t="shared" si="3"/>
        <v>30.982849817381194</v>
      </c>
      <c r="I19" s="93">
        <f t="shared" si="4"/>
        <v>319.27500000000003</v>
      </c>
      <c r="J19" s="93">
        <f t="shared" si="5"/>
        <v>47.031048982832331</v>
      </c>
      <c r="K19" s="93">
        <f t="shared" si="6"/>
        <v>232.87500000000003</v>
      </c>
      <c r="L19" s="93">
        <f t="shared" si="7"/>
        <v>64.480249764868688</v>
      </c>
      <c r="M19" s="93">
        <f t="shared" si="8"/>
        <v>195.75</v>
      </c>
      <c r="N19" s="94">
        <f t="shared" si="9"/>
        <v>76.709262651309302</v>
      </c>
    </row>
    <row r="20" spans="1:14">
      <c r="A20" s="104"/>
      <c r="B20" s="92">
        <v>370</v>
      </c>
      <c r="C20" s="57">
        <v>80</v>
      </c>
      <c r="D20" s="57">
        <v>2950</v>
      </c>
      <c r="E20" s="93">
        <f t="shared" si="0"/>
        <v>983.52</v>
      </c>
      <c r="F20" s="93">
        <f t="shared" si="1"/>
        <v>16.013854123522474</v>
      </c>
      <c r="G20" s="93">
        <f t="shared" si="2"/>
        <v>516.96</v>
      </c>
      <c r="H20" s="93">
        <f t="shared" si="3"/>
        <v>30.466468987091506</v>
      </c>
      <c r="I20" s="93">
        <f t="shared" si="4"/>
        <v>340.56000000000006</v>
      </c>
      <c r="J20" s="93">
        <f t="shared" si="5"/>
        <v>46.247198166451795</v>
      </c>
      <c r="K20" s="93">
        <f t="shared" si="6"/>
        <v>248.40000000000003</v>
      </c>
      <c r="L20" s="93">
        <f t="shared" si="7"/>
        <v>63.405578935454201</v>
      </c>
      <c r="M20" s="93">
        <f t="shared" si="8"/>
        <v>208.79999999999998</v>
      </c>
      <c r="N20" s="94">
        <f t="shared" si="9"/>
        <v>75.430774940454143</v>
      </c>
    </row>
    <row r="21" spans="1:14">
      <c r="A21" s="104"/>
      <c r="B21" s="92">
        <v>390</v>
      </c>
      <c r="C21" s="57">
        <v>85</v>
      </c>
      <c r="D21" s="57">
        <v>2900</v>
      </c>
      <c r="E21" s="93">
        <f t="shared" si="0"/>
        <v>1044.99</v>
      </c>
      <c r="F21" s="93">
        <f t="shared" si="1"/>
        <v>15.742432867191585</v>
      </c>
      <c r="G21" s="93">
        <f t="shared" si="2"/>
        <v>549.27</v>
      </c>
      <c r="H21" s="93">
        <f t="shared" si="3"/>
        <v>29.950088156801819</v>
      </c>
      <c r="I21" s="93">
        <f t="shared" si="4"/>
        <v>361.84500000000003</v>
      </c>
      <c r="J21" s="93">
        <f t="shared" si="5"/>
        <v>45.463347350071253</v>
      </c>
      <c r="K21" s="93">
        <f t="shared" si="6"/>
        <v>263.92500000000001</v>
      </c>
      <c r="L21" s="93">
        <f t="shared" si="7"/>
        <v>62.330908106039729</v>
      </c>
      <c r="M21" s="93">
        <f t="shared" si="8"/>
        <v>221.85</v>
      </c>
      <c r="N21" s="94">
        <f t="shared" si="9"/>
        <v>74.152287229598983</v>
      </c>
    </row>
    <row r="22" spans="1:14">
      <c r="A22" s="104"/>
      <c r="B22" s="92">
        <v>405</v>
      </c>
      <c r="C22" s="57">
        <v>90</v>
      </c>
      <c r="D22" s="57">
        <v>2850</v>
      </c>
      <c r="E22" s="93">
        <f t="shared" si="0"/>
        <v>1106.46</v>
      </c>
      <c r="F22" s="93">
        <f t="shared" si="1"/>
        <v>15.471011610860696</v>
      </c>
      <c r="G22" s="93">
        <f t="shared" si="2"/>
        <v>581.57999999999993</v>
      </c>
      <c r="H22" s="93">
        <f t="shared" si="3"/>
        <v>29.433707326512131</v>
      </c>
      <c r="I22" s="93">
        <f t="shared" si="4"/>
        <v>383.13000000000005</v>
      </c>
      <c r="J22" s="93">
        <f t="shared" si="5"/>
        <v>44.679496533690717</v>
      </c>
      <c r="K22" s="93">
        <f t="shared" si="6"/>
        <v>279.45000000000005</v>
      </c>
      <c r="L22" s="93">
        <f t="shared" si="7"/>
        <v>61.256237276625249</v>
      </c>
      <c r="M22" s="93">
        <f t="shared" si="8"/>
        <v>234.89999999999998</v>
      </c>
      <c r="N22" s="94">
        <f t="shared" si="9"/>
        <v>72.873799518743837</v>
      </c>
    </row>
    <row r="23" spans="1:14">
      <c r="A23" s="104"/>
      <c r="B23" s="92">
        <v>420</v>
      </c>
      <c r="C23" s="57">
        <v>95</v>
      </c>
      <c r="D23" s="57">
        <v>2800</v>
      </c>
      <c r="E23" s="93">
        <f t="shared" si="0"/>
        <v>1167.93</v>
      </c>
      <c r="F23" s="93">
        <f t="shared" si="1"/>
        <v>15.199590354529807</v>
      </c>
      <c r="G23" s="93">
        <f t="shared" si="2"/>
        <v>613.89</v>
      </c>
      <c r="H23" s="93">
        <f t="shared" si="3"/>
        <v>28.917326496222447</v>
      </c>
      <c r="I23" s="93">
        <f t="shared" si="4"/>
        <v>404.41500000000008</v>
      </c>
      <c r="J23" s="93">
        <f t="shared" si="5"/>
        <v>43.895645717310174</v>
      </c>
      <c r="K23" s="93">
        <f t="shared" si="6"/>
        <v>294.97500000000002</v>
      </c>
      <c r="L23" s="93">
        <f t="shared" si="7"/>
        <v>60.18156644721077</v>
      </c>
      <c r="M23" s="93">
        <f t="shared" si="8"/>
        <v>247.95</v>
      </c>
      <c r="N23" s="94">
        <f t="shared" si="9"/>
        <v>71.595311807888677</v>
      </c>
    </row>
    <row r="24" spans="1:14" ht="17" thickBot="1">
      <c r="A24" s="105"/>
      <c r="B24" s="100">
        <v>440</v>
      </c>
      <c r="C24" s="101">
        <v>100</v>
      </c>
      <c r="D24" s="101">
        <v>2750</v>
      </c>
      <c r="E24" s="102">
        <f t="shared" si="0"/>
        <v>1229.4000000000001</v>
      </c>
      <c r="F24" s="102">
        <f t="shared" si="1"/>
        <v>14.928169098198918</v>
      </c>
      <c r="G24" s="102">
        <f t="shared" si="2"/>
        <v>646.19999999999993</v>
      </c>
      <c r="H24" s="102">
        <f t="shared" si="3"/>
        <v>28.40094566593276</v>
      </c>
      <c r="I24" s="102">
        <f t="shared" si="4"/>
        <v>425.70000000000005</v>
      </c>
      <c r="J24" s="102">
        <f t="shared" si="5"/>
        <v>43.111794900929638</v>
      </c>
      <c r="K24" s="102">
        <f t="shared" si="6"/>
        <v>310.50000000000006</v>
      </c>
      <c r="L24" s="102">
        <f t="shared" si="7"/>
        <v>59.10689561779629</v>
      </c>
      <c r="M24" s="102">
        <f t="shared" si="8"/>
        <v>261</v>
      </c>
      <c r="N24" s="103">
        <f t="shared" si="9"/>
        <v>70.316824097033518</v>
      </c>
    </row>
    <row r="25" spans="1:14" ht="17" thickBot="1"/>
    <row r="26" spans="1:14" ht="33" thickBot="1">
      <c r="A26" s="86" t="s">
        <v>460</v>
      </c>
      <c r="B26" s="87">
        <v>0.9</v>
      </c>
    </row>
    <row r="27" spans="1:14">
      <c r="A27" s="65" t="s">
        <v>432</v>
      </c>
      <c r="B27" s="79"/>
    </row>
    <row r="28" spans="1:14" ht="32">
      <c r="A28" s="76" t="s">
        <v>433</v>
      </c>
      <c r="B28" s="68">
        <v>185</v>
      </c>
    </row>
    <row r="29" spans="1:14" ht="32">
      <c r="A29" s="76" t="s">
        <v>434</v>
      </c>
      <c r="B29" s="68">
        <v>75</v>
      </c>
    </row>
    <row r="30" spans="1:14" ht="32">
      <c r="A30" s="90" t="s">
        <v>435</v>
      </c>
      <c r="B30" s="91">
        <v>14</v>
      </c>
    </row>
    <row r="31" spans="1:14" ht="33" thickBot="1">
      <c r="A31" s="88" t="s">
        <v>444</v>
      </c>
      <c r="B31" s="89">
        <f>(5280*12)/(($B$30+((2*$B$28*$B$29/100)/25.4))*3.141592653589)</f>
        <v>809.14564124260903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A32" sqref="A32"/>
    </sheetView>
  </sheetViews>
  <sheetFormatPr baseColWidth="10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3" t="s">
        <v>445</v>
      </c>
      <c r="B1" s="106"/>
      <c r="C1" s="106"/>
      <c r="D1" s="106"/>
      <c r="E1" s="107" t="s">
        <v>446</v>
      </c>
      <c r="F1" s="107" t="s">
        <v>446</v>
      </c>
      <c r="G1" s="107" t="s">
        <v>447</v>
      </c>
      <c r="H1" s="107" t="s">
        <v>447</v>
      </c>
      <c r="I1" s="107" t="s">
        <v>448</v>
      </c>
      <c r="J1" s="107" t="s">
        <v>448</v>
      </c>
      <c r="K1" s="107" t="s">
        <v>449</v>
      </c>
      <c r="L1" s="107" t="s">
        <v>449</v>
      </c>
      <c r="M1" s="107" t="s">
        <v>450</v>
      </c>
      <c r="N1" s="108" t="s">
        <v>450</v>
      </c>
    </row>
    <row r="2" spans="1:14" ht="32">
      <c r="A2" s="114" t="s">
        <v>451</v>
      </c>
      <c r="B2" s="109"/>
      <c r="C2" s="110"/>
      <c r="D2" s="110"/>
      <c r="E2" s="111">
        <v>13.66</v>
      </c>
      <c r="F2" s="111">
        <v>13.66</v>
      </c>
      <c r="G2" s="111">
        <v>7.18</v>
      </c>
      <c r="H2" s="111">
        <v>7.18</v>
      </c>
      <c r="I2" s="111">
        <v>4.7300000000000004</v>
      </c>
      <c r="J2" s="111">
        <v>4.7300000000000004</v>
      </c>
      <c r="K2" s="111">
        <v>3.45</v>
      </c>
      <c r="L2" s="111">
        <v>3.45</v>
      </c>
      <c r="M2" s="111">
        <v>2.9</v>
      </c>
      <c r="N2" s="112">
        <v>2.9</v>
      </c>
    </row>
    <row r="3" spans="1:14" ht="32">
      <c r="A3" s="104" t="s">
        <v>453</v>
      </c>
      <c r="B3" s="92"/>
      <c r="C3" s="57"/>
      <c r="D3" s="57"/>
      <c r="E3" s="95">
        <f>E2*$B$26</f>
        <v>12.294</v>
      </c>
      <c r="F3" s="95"/>
      <c r="G3" s="95">
        <f>G2*$B$26</f>
        <v>6.4619999999999997</v>
      </c>
      <c r="H3" s="95"/>
      <c r="I3" s="95">
        <f>I2*$B$26</f>
        <v>4.2570000000000006</v>
      </c>
      <c r="J3" s="95"/>
      <c r="K3" s="95">
        <f>K2*$B$26</f>
        <v>3.1050000000000004</v>
      </c>
      <c r="L3" s="95"/>
      <c r="M3" s="95">
        <f>M2*$B$26</f>
        <v>2.61</v>
      </c>
      <c r="N3" s="96"/>
    </row>
    <row r="4" spans="1:14" ht="32">
      <c r="A4" s="104" t="s">
        <v>454</v>
      </c>
      <c r="B4" s="92"/>
      <c r="C4" s="57"/>
      <c r="D4" s="57"/>
      <c r="E4" s="57"/>
      <c r="F4" s="97">
        <f>60/(F2*$B$31)</f>
        <v>8.7362034069715759E-3</v>
      </c>
      <c r="G4" s="57"/>
      <c r="H4" s="97">
        <f>60/(H2*$B$31)</f>
        <v>1.6620687818834502E-2</v>
      </c>
      <c r="I4" s="57"/>
      <c r="J4" s="97">
        <f>60/(J2*$B$31)</f>
        <v>2.5229712164742436E-2</v>
      </c>
      <c r="K4" s="57"/>
      <c r="L4" s="97">
        <f>60/(L2*$B$31)</f>
        <v>3.4590301025864266E-2</v>
      </c>
      <c r="M4" s="57"/>
      <c r="N4" s="98">
        <f>60/(N2*$B$31)</f>
        <v>4.1150530530769565E-2</v>
      </c>
    </row>
    <row r="5" spans="1:14" ht="48">
      <c r="A5" s="104" t="s">
        <v>462</v>
      </c>
      <c r="B5" s="92" t="s">
        <v>455</v>
      </c>
      <c r="C5" s="57" t="s">
        <v>456</v>
      </c>
      <c r="D5" s="57" t="s">
        <v>457</v>
      </c>
      <c r="E5" s="57" t="s">
        <v>458</v>
      </c>
      <c r="F5" s="57" t="s">
        <v>459</v>
      </c>
      <c r="G5" s="57" t="s">
        <v>458</v>
      </c>
      <c r="H5" s="57" t="s">
        <v>459</v>
      </c>
      <c r="I5" s="57" t="s">
        <v>458</v>
      </c>
      <c r="J5" s="57" t="s">
        <v>459</v>
      </c>
      <c r="K5" s="57" t="s">
        <v>458</v>
      </c>
      <c r="L5" s="57" t="s">
        <v>459</v>
      </c>
      <c r="M5" s="57" t="s">
        <v>458</v>
      </c>
      <c r="N5" s="99" t="s">
        <v>459</v>
      </c>
    </row>
    <row r="6" spans="1:14">
      <c r="A6" s="104"/>
      <c r="B6" s="92">
        <v>100</v>
      </c>
      <c r="C6" s="115">
        <f>10*1.36</f>
        <v>13.600000000000001</v>
      </c>
      <c r="D6" s="57">
        <v>7750</v>
      </c>
      <c r="E6" s="93">
        <f>C6*$E$3</f>
        <v>167.19840000000002</v>
      </c>
      <c r="F6" s="93">
        <f>D6*$F$4</f>
        <v>67.705576404029713</v>
      </c>
      <c r="G6" s="93">
        <f>C6*$G$3</f>
        <v>87.883200000000002</v>
      </c>
      <c r="H6" s="93">
        <f>D6*$H$4</f>
        <v>128.8103305959674</v>
      </c>
      <c r="I6" s="93">
        <f>C6*$I$3</f>
        <v>57.895200000000017</v>
      </c>
      <c r="J6" s="93">
        <f>D6*$J$4</f>
        <v>195.53026927675387</v>
      </c>
      <c r="K6" s="93">
        <f>C6*$K$3</f>
        <v>42.228000000000009</v>
      </c>
      <c r="L6" s="93">
        <f>D6*$L$4</f>
        <v>268.07483295044807</v>
      </c>
      <c r="M6" s="93">
        <f>C6*$M$3</f>
        <v>35.496000000000002</v>
      </c>
      <c r="N6" s="94">
        <f>D6*$N$4</f>
        <v>318.91661161346411</v>
      </c>
    </row>
    <row r="7" spans="1:14">
      <c r="A7" s="104"/>
      <c r="B7" s="92">
        <v>125</v>
      </c>
      <c r="C7" s="115">
        <f>15*1.36</f>
        <v>20.400000000000002</v>
      </c>
      <c r="D7" s="57">
        <v>6400</v>
      </c>
      <c r="E7" s="93">
        <f t="shared" ref="E7:E24" si="0">C7*$E$3</f>
        <v>250.79760000000005</v>
      </c>
      <c r="F7" s="93">
        <f t="shared" ref="F7:F24" si="1">D7*$F$4</f>
        <v>55.911701804618083</v>
      </c>
      <c r="G7" s="93">
        <f t="shared" ref="G7:G24" si="2">C7*$G$3</f>
        <v>131.82480000000001</v>
      </c>
      <c r="H7" s="93">
        <f t="shared" ref="H7:H24" si="3">D7*$H$4</f>
        <v>106.37240204054082</v>
      </c>
      <c r="I7" s="93">
        <f t="shared" ref="I7:I24" si="4">C7*$I$3</f>
        <v>86.842800000000025</v>
      </c>
      <c r="J7" s="93">
        <f t="shared" ref="J7:J24" si="5">D7*$J$4</f>
        <v>161.47015785435158</v>
      </c>
      <c r="K7" s="93">
        <f t="shared" ref="K7:K24" si="6">C7*$K$3</f>
        <v>63.342000000000013</v>
      </c>
      <c r="L7" s="93">
        <f t="shared" ref="L7:L24" si="7">D7*$L$4</f>
        <v>221.37792656553131</v>
      </c>
      <c r="M7" s="93">
        <f t="shared" ref="M7:M24" si="8">C7*$M$3</f>
        <v>53.244</v>
      </c>
      <c r="N7" s="94">
        <f t="shared" ref="N7:N24" si="9">D7*$N$4</f>
        <v>263.36339539692523</v>
      </c>
    </row>
    <row r="8" spans="1:14">
      <c r="A8" s="104"/>
      <c r="B8" s="92">
        <v>150</v>
      </c>
      <c r="C8" s="115">
        <f>20*1.36</f>
        <v>27.200000000000003</v>
      </c>
      <c r="D8" s="57">
        <v>5000</v>
      </c>
      <c r="E8" s="93">
        <f t="shared" si="0"/>
        <v>334.39680000000004</v>
      </c>
      <c r="F8" s="93">
        <f t="shared" si="1"/>
        <v>43.681017034857881</v>
      </c>
      <c r="G8" s="93">
        <f t="shared" si="2"/>
        <v>175.7664</v>
      </c>
      <c r="H8" s="93">
        <f t="shared" si="3"/>
        <v>83.103439094172515</v>
      </c>
      <c r="I8" s="93">
        <f t="shared" si="4"/>
        <v>115.79040000000003</v>
      </c>
      <c r="J8" s="93">
        <f t="shared" si="5"/>
        <v>126.14856082371219</v>
      </c>
      <c r="K8" s="93">
        <f t="shared" si="6"/>
        <v>84.456000000000017</v>
      </c>
      <c r="L8" s="93">
        <f t="shared" si="7"/>
        <v>172.95150512932133</v>
      </c>
      <c r="M8" s="93">
        <f t="shared" si="8"/>
        <v>70.992000000000004</v>
      </c>
      <c r="N8" s="94">
        <f t="shared" si="9"/>
        <v>205.75265265384783</v>
      </c>
    </row>
    <row r="9" spans="1:14">
      <c r="A9" s="104"/>
      <c r="B9" s="92">
        <v>170</v>
      </c>
      <c r="C9" s="115">
        <f>25*1.36</f>
        <v>34</v>
      </c>
      <c r="D9" s="57">
        <v>4600</v>
      </c>
      <c r="E9" s="93">
        <f t="shared" si="0"/>
        <v>417.99600000000004</v>
      </c>
      <c r="F9" s="93">
        <f t="shared" si="1"/>
        <v>40.186535672069247</v>
      </c>
      <c r="G9" s="93">
        <f t="shared" si="2"/>
        <v>219.708</v>
      </c>
      <c r="H9" s="93">
        <f t="shared" si="3"/>
        <v>76.455163966638708</v>
      </c>
      <c r="I9" s="93">
        <f t="shared" si="4"/>
        <v>144.73800000000003</v>
      </c>
      <c r="J9" s="93">
        <f t="shared" si="5"/>
        <v>116.0566759578152</v>
      </c>
      <c r="K9" s="93">
        <f t="shared" si="6"/>
        <v>105.57000000000002</v>
      </c>
      <c r="L9" s="93">
        <f t="shared" si="7"/>
        <v>159.11538471897563</v>
      </c>
      <c r="M9" s="93">
        <f t="shared" si="8"/>
        <v>88.74</v>
      </c>
      <c r="N9" s="94">
        <f t="shared" si="9"/>
        <v>189.29244044154001</v>
      </c>
    </row>
    <row r="10" spans="1:14">
      <c r="A10" s="104"/>
      <c r="B10" s="92">
        <v>190</v>
      </c>
      <c r="C10" s="115">
        <f>30*1.36</f>
        <v>40.800000000000004</v>
      </c>
      <c r="D10" s="57">
        <v>4100</v>
      </c>
      <c r="E10" s="93">
        <f t="shared" si="0"/>
        <v>501.59520000000009</v>
      </c>
      <c r="F10" s="93">
        <f t="shared" si="1"/>
        <v>35.818433968583463</v>
      </c>
      <c r="G10" s="93">
        <f t="shared" si="2"/>
        <v>263.64960000000002</v>
      </c>
      <c r="H10" s="93">
        <f t="shared" si="3"/>
        <v>68.144820057221466</v>
      </c>
      <c r="I10" s="93">
        <f t="shared" si="4"/>
        <v>173.68560000000005</v>
      </c>
      <c r="J10" s="93">
        <f t="shared" si="5"/>
        <v>103.44181987544398</v>
      </c>
      <c r="K10" s="93">
        <f t="shared" si="6"/>
        <v>126.68400000000003</v>
      </c>
      <c r="L10" s="93">
        <f t="shared" si="7"/>
        <v>141.82023420604349</v>
      </c>
      <c r="M10" s="93">
        <f t="shared" si="8"/>
        <v>106.488</v>
      </c>
      <c r="N10" s="94">
        <f t="shared" si="9"/>
        <v>168.71717517615522</v>
      </c>
    </row>
    <row r="11" spans="1:14">
      <c r="A11" s="104"/>
      <c r="B11" s="92">
        <v>210</v>
      </c>
      <c r="C11" s="115">
        <f>35*1.36</f>
        <v>47.6</v>
      </c>
      <c r="D11" s="57">
        <v>3900</v>
      </c>
      <c r="E11" s="93">
        <f t="shared" si="0"/>
        <v>585.19440000000009</v>
      </c>
      <c r="F11" s="93">
        <f t="shared" si="1"/>
        <v>34.071193287189146</v>
      </c>
      <c r="G11" s="93">
        <f t="shared" si="2"/>
        <v>307.59120000000001</v>
      </c>
      <c r="H11" s="93">
        <f t="shared" si="3"/>
        <v>64.820682493454555</v>
      </c>
      <c r="I11" s="93">
        <f t="shared" si="4"/>
        <v>202.63320000000004</v>
      </c>
      <c r="J11" s="93">
        <f t="shared" si="5"/>
        <v>98.395877442495504</v>
      </c>
      <c r="K11" s="93">
        <f t="shared" si="6"/>
        <v>147.79800000000003</v>
      </c>
      <c r="L11" s="93">
        <f t="shared" si="7"/>
        <v>134.90217400087064</v>
      </c>
      <c r="M11" s="93">
        <f t="shared" si="8"/>
        <v>124.236</v>
      </c>
      <c r="N11" s="94">
        <f t="shared" si="9"/>
        <v>160.4870690700013</v>
      </c>
    </row>
    <row r="12" spans="1:14">
      <c r="A12" s="104"/>
      <c r="B12" s="92">
        <v>230</v>
      </c>
      <c r="C12" s="115">
        <f>40*1.36</f>
        <v>54.400000000000006</v>
      </c>
      <c r="D12" s="57">
        <v>3700</v>
      </c>
      <c r="E12" s="93">
        <f t="shared" si="0"/>
        <v>668.79360000000008</v>
      </c>
      <c r="F12" s="93">
        <f t="shared" si="1"/>
        <v>32.32395260579483</v>
      </c>
      <c r="G12" s="93">
        <f t="shared" si="2"/>
        <v>351.53280000000001</v>
      </c>
      <c r="H12" s="93">
        <f t="shared" si="3"/>
        <v>61.496544929687659</v>
      </c>
      <c r="I12" s="93">
        <f t="shared" si="4"/>
        <v>231.58080000000007</v>
      </c>
      <c r="J12" s="93">
        <f t="shared" si="5"/>
        <v>93.349935009547011</v>
      </c>
      <c r="K12" s="93">
        <f t="shared" si="6"/>
        <v>168.91200000000003</v>
      </c>
      <c r="L12" s="93">
        <f t="shared" si="7"/>
        <v>127.98411379569778</v>
      </c>
      <c r="M12" s="93">
        <f t="shared" si="8"/>
        <v>141.98400000000001</v>
      </c>
      <c r="N12" s="94">
        <f t="shared" si="9"/>
        <v>152.2569629638474</v>
      </c>
    </row>
    <row r="13" spans="1:14">
      <c r="A13" s="104"/>
      <c r="B13" s="92">
        <v>250</v>
      </c>
      <c r="C13" s="115">
        <f>45*1.36</f>
        <v>61.2</v>
      </c>
      <c r="D13" s="57">
        <v>3500</v>
      </c>
      <c r="E13" s="93">
        <f t="shared" si="0"/>
        <v>752.39280000000008</v>
      </c>
      <c r="F13" s="93">
        <f t="shared" si="1"/>
        <v>30.576711924400517</v>
      </c>
      <c r="G13" s="93">
        <f t="shared" si="2"/>
        <v>395.4744</v>
      </c>
      <c r="H13" s="93">
        <f t="shared" si="3"/>
        <v>58.172407365920755</v>
      </c>
      <c r="I13" s="93">
        <f t="shared" si="4"/>
        <v>260.52840000000003</v>
      </c>
      <c r="J13" s="93">
        <f t="shared" si="5"/>
        <v>88.303992576598532</v>
      </c>
      <c r="K13" s="93">
        <f t="shared" si="6"/>
        <v>190.02600000000004</v>
      </c>
      <c r="L13" s="93">
        <f t="shared" si="7"/>
        <v>121.06605359052493</v>
      </c>
      <c r="M13" s="93">
        <f t="shared" si="8"/>
        <v>159.732</v>
      </c>
      <c r="N13" s="94">
        <f t="shared" si="9"/>
        <v>144.02685685769347</v>
      </c>
    </row>
    <row r="14" spans="1:14">
      <c r="A14" s="104"/>
      <c r="B14" s="92">
        <v>270</v>
      </c>
      <c r="C14" s="115">
        <f>50*1.36</f>
        <v>68</v>
      </c>
      <c r="D14" s="57">
        <v>3400</v>
      </c>
      <c r="E14" s="93">
        <f t="shared" si="0"/>
        <v>835.99200000000008</v>
      </c>
      <c r="F14" s="93">
        <f t="shared" si="1"/>
        <v>29.703091583703358</v>
      </c>
      <c r="G14" s="93">
        <f t="shared" si="2"/>
        <v>439.416</v>
      </c>
      <c r="H14" s="93">
        <f t="shared" si="3"/>
        <v>56.510338584037306</v>
      </c>
      <c r="I14" s="93">
        <f t="shared" si="4"/>
        <v>289.47600000000006</v>
      </c>
      <c r="J14" s="93">
        <f t="shared" si="5"/>
        <v>85.781021360124285</v>
      </c>
      <c r="K14" s="93">
        <f t="shared" si="6"/>
        <v>211.14000000000004</v>
      </c>
      <c r="L14" s="93">
        <f t="shared" si="7"/>
        <v>117.60702348793851</v>
      </c>
      <c r="M14" s="93">
        <f t="shared" si="8"/>
        <v>177.48</v>
      </c>
      <c r="N14" s="94">
        <f t="shared" si="9"/>
        <v>139.91180380461651</v>
      </c>
    </row>
    <row r="15" spans="1:14">
      <c r="A15" s="104"/>
      <c r="B15" s="92">
        <v>290</v>
      </c>
      <c r="C15" s="115">
        <f>55*1.36</f>
        <v>74.800000000000011</v>
      </c>
      <c r="D15" s="57">
        <v>3350</v>
      </c>
      <c r="E15" s="93">
        <f t="shared" si="0"/>
        <v>919.59120000000019</v>
      </c>
      <c r="F15" s="93">
        <f t="shared" si="1"/>
        <v>29.266281413354779</v>
      </c>
      <c r="G15" s="93">
        <f t="shared" si="2"/>
        <v>483.35760000000005</v>
      </c>
      <c r="H15" s="93">
        <f t="shared" si="3"/>
        <v>55.679304193095582</v>
      </c>
      <c r="I15" s="93">
        <f t="shared" si="4"/>
        <v>318.42360000000008</v>
      </c>
      <c r="J15" s="93">
        <f t="shared" si="5"/>
        <v>84.519535751887162</v>
      </c>
      <c r="K15" s="93">
        <f t="shared" si="6"/>
        <v>232.25400000000008</v>
      </c>
      <c r="L15" s="93">
        <f t="shared" si="7"/>
        <v>115.87750843664529</v>
      </c>
      <c r="M15" s="93">
        <f t="shared" si="8"/>
        <v>195.22800000000001</v>
      </c>
      <c r="N15" s="94">
        <f t="shared" si="9"/>
        <v>137.85427727807803</v>
      </c>
    </row>
    <row r="16" spans="1:14">
      <c r="A16" s="104"/>
      <c r="B16" s="92">
        <v>305</v>
      </c>
      <c r="C16" s="115">
        <f>60*1.36</f>
        <v>81.600000000000009</v>
      </c>
      <c r="D16" s="57">
        <v>3250</v>
      </c>
      <c r="E16" s="93">
        <f t="shared" si="0"/>
        <v>1003.1904000000002</v>
      </c>
      <c r="F16" s="93">
        <f t="shared" si="1"/>
        <v>28.392661072657621</v>
      </c>
      <c r="G16" s="93">
        <f t="shared" si="2"/>
        <v>527.29920000000004</v>
      </c>
      <c r="H16" s="93">
        <f t="shared" si="3"/>
        <v>54.017235411212134</v>
      </c>
      <c r="I16" s="93">
        <f t="shared" si="4"/>
        <v>347.3712000000001</v>
      </c>
      <c r="J16" s="93">
        <f t="shared" si="5"/>
        <v>81.996564535412915</v>
      </c>
      <c r="K16" s="93">
        <f t="shared" si="6"/>
        <v>253.36800000000005</v>
      </c>
      <c r="L16" s="93">
        <f t="shared" si="7"/>
        <v>112.41847833405886</v>
      </c>
      <c r="M16" s="93">
        <f t="shared" si="8"/>
        <v>212.976</v>
      </c>
      <c r="N16" s="94">
        <f t="shared" si="9"/>
        <v>133.7392242250011</v>
      </c>
    </row>
    <row r="17" spans="1:14">
      <c r="A17" s="104"/>
      <c r="B17" s="92">
        <v>320</v>
      </c>
      <c r="C17" s="115">
        <f>65*1.36</f>
        <v>88.4</v>
      </c>
      <c r="D17" s="57">
        <v>3150</v>
      </c>
      <c r="E17" s="93">
        <f t="shared" si="0"/>
        <v>1086.7896000000001</v>
      </c>
      <c r="F17" s="93">
        <f t="shared" si="1"/>
        <v>27.519040731960462</v>
      </c>
      <c r="G17" s="93">
        <f t="shared" si="2"/>
        <v>571.24080000000004</v>
      </c>
      <c r="H17" s="93">
        <f t="shared" si="3"/>
        <v>52.355166629328679</v>
      </c>
      <c r="I17" s="93">
        <f t="shared" si="4"/>
        <v>376.31880000000007</v>
      </c>
      <c r="J17" s="93">
        <f t="shared" si="5"/>
        <v>79.473593318938669</v>
      </c>
      <c r="K17" s="93">
        <f t="shared" si="6"/>
        <v>274.48200000000003</v>
      </c>
      <c r="L17" s="93">
        <f t="shared" si="7"/>
        <v>108.95944823147244</v>
      </c>
      <c r="M17" s="93">
        <f t="shared" si="8"/>
        <v>230.72400000000002</v>
      </c>
      <c r="N17" s="94">
        <f t="shared" si="9"/>
        <v>129.62417117192413</v>
      </c>
    </row>
    <row r="18" spans="1:14">
      <c r="A18" s="104"/>
      <c r="B18" s="92">
        <v>335</v>
      </c>
      <c r="C18" s="115">
        <f>70*1.36</f>
        <v>95.2</v>
      </c>
      <c r="D18" s="57">
        <v>3050</v>
      </c>
      <c r="E18" s="93">
        <f t="shared" si="0"/>
        <v>1170.3888000000002</v>
      </c>
      <c r="F18" s="93">
        <f t="shared" si="1"/>
        <v>26.645420391263308</v>
      </c>
      <c r="G18" s="93">
        <f t="shared" si="2"/>
        <v>615.18240000000003</v>
      </c>
      <c r="H18" s="93">
        <f t="shared" si="3"/>
        <v>50.69309784744523</v>
      </c>
      <c r="I18" s="93">
        <f t="shared" si="4"/>
        <v>405.26640000000009</v>
      </c>
      <c r="J18" s="93">
        <f t="shared" si="5"/>
        <v>76.950622102464436</v>
      </c>
      <c r="K18" s="93">
        <f t="shared" si="6"/>
        <v>295.59600000000006</v>
      </c>
      <c r="L18" s="93">
        <f t="shared" si="7"/>
        <v>105.50041812888601</v>
      </c>
      <c r="M18" s="93">
        <f t="shared" si="8"/>
        <v>248.47200000000001</v>
      </c>
      <c r="N18" s="94">
        <f t="shared" si="9"/>
        <v>125.50911811884717</v>
      </c>
    </row>
    <row r="19" spans="1:14">
      <c r="A19" s="104"/>
      <c r="B19" s="92">
        <v>355</v>
      </c>
      <c r="C19" s="115">
        <f>75*1.36</f>
        <v>102.00000000000001</v>
      </c>
      <c r="D19" s="57">
        <v>3000</v>
      </c>
      <c r="E19" s="93">
        <f t="shared" si="0"/>
        <v>1253.9880000000003</v>
      </c>
      <c r="F19" s="93">
        <f t="shared" si="1"/>
        <v>26.208610220914728</v>
      </c>
      <c r="G19" s="93">
        <f t="shared" si="2"/>
        <v>659.12400000000002</v>
      </c>
      <c r="H19" s="93">
        <f t="shared" si="3"/>
        <v>49.862063456503506</v>
      </c>
      <c r="I19" s="93">
        <f t="shared" si="4"/>
        <v>434.21400000000011</v>
      </c>
      <c r="J19" s="93">
        <f t="shared" si="5"/>
        <v>75.689136494227313</v>
      </c>
      <c r="K19" s="93">
        <f t="shared" si="6"/>
        <v>316.71000000000009</v>
      </c>
      <c r="L19" s="93">
        <f t="shared" si="7"/>
        <v>103.77090307759279</v>
      </c>
      <c r="M19" s="93">
        <f t="shared" si="8"/>
        <v>266.22000000000003</v>
      </c>
      <c r="N19" s="94">
        <f t="shared" si="9"/>
        <v>123.45159159230869</v>
      </c>
    </row>
    <row r="20" spans="1:14">
      <c r="A20" s="104"/>
      <c r="B20" s="92">
        <v>370</v>
      </c>
      <c r="C20" s="115">
        <f>80*1.36</f>
        <v>108.80000000000001</v>
      </c>
      <c r="D20" s="57">
        <v>2950</v>
      </c>
      <c r="E20" s="93">
        <f t="shared" si="0"/>
        <v>1337.5872000000002</v>
      </c>
      <c r="F20" s="93">
        <f t="shared" si="1"/>
        <v>25.771800050566149</v>
      </c>
      <c r="G20" s="93">
        <f t="shared" si="2"/>
        <v>703.06560000000002</v>
      </c>
      <c r="H20" s="93">
        <f t="shared" si="3"/>
        <v>49.031029065561782</v>
      </c>
      <c r="I20" s="93">
        <f t="shared" si="4"/>
        <v>463.16160000000013</v>
      </c>
      <c r="J20" s="93">
        <f t="shared" si="5"/>
        <v>74.42765088599019</v>
      </c>
      <c r="K20" s="93">
        <f t="shared" si="6"/>
        <v>337.82400000000007</v>
      </c>
      <c r="L20" s="93">
        <f t="shared" si="7"/>
        <v>102.04138802629959</v>
      </c>
      <c r="M20" s="93">
        <f t="shared" si="8"/>
        <v>283.96800000000002</v>
      </c>
      <c r="N20" s="94">
        <f t="shared" si="9"/>
        <v>121.39406506577022</v>
      </c>
    </row>
    <row r="21" spans="1:14">
      <c r="A21" s="104"/>
      <c r="B21" s="92">
        <v>390</v>
      </c>
      <c r="C21" s="115">
        <f>85*1.36</f>
        <v>115.60000000000001</v>
      </c>
      <c r="D21" s="57">
        <v>2900</v>
      </c>
      <c r="E21" s="93">
        <f t="shared" si="0"/>
        <v>1421.1864</v>
      </c>
      <c r="F21" s="93">
        <f t="shared" si="1"/>
        <v>25.33498988021757</v>
      </c>
      <c r="G21" s="93">
        <f t="shared" si="2"/>
        <v>747.00720000000001</v>
      </c>
      <c r="H21" s="93">
        <f t="shared" si="3"/>
        <v>48.199994674620058</v>
      </c>
      <c r="I21" s="93">
        <f t="shared" si="4"/>
        <v>492.1092000000001</v>
      </c>
      <c r="J21" s="93">
        <f t="shared" si="5"/>
        <v>73.166165277753066</v>
      </c>
      <c r="K21" s="93">
        <f t="shared" si="6"/>
        <v>358.9380000000001</v>
      </c>
      <c r="L21" s="93">
        <f t="shared" si="7"/>
        <v>100.31187297500637</v>
      </c>
      <c r="M21" s="93">
        <f t="shared" si="8"/>
        <v>301.71600000000001</v>
      </c>
      <c r="N21" s="94">
        <f t="shared" si="9"/>
        <v>119.33653853923174</v>
      </c>
    </row>
    <row r="22" spans="1:14">
      <c r="A22" s="104"/>
      <c r="B22" s="92">
        <v>405</v>
      </c>
      <c r="C22" s="115">
        <f>90*1.36</f>
        <v>122.4</v>
      </c>
      <c r="D22" s="57">
        <v>2850</v>
      </c>
      <c r="E22" s="93">
        <f t="shared" si="0"/>
        <v>1504.7856000000002</v>
      </c>
      <c r="F22" s="93">
        <f t="shared" si="1"/>
        <v>24.898179709868991</v>
      </c>
      <c r="G22" s="93">
        <f t="shared" si="2"/>
        <v>790.94880000000001</v>
      </c>
      <c r="H22" s="93">
        <f t="shared" si="3"/>
        <v>47.368960283678334</v>
      </c>
      <c r="I22" s="93">
        <f t="shared" si="4"/>
        <v>521.05680000000007</v>
      </c>
      <c r="J22" s="93">
        <f t="shared" si="5"/>
        <v>71.904679669515943</v>
      </c>
      <c r="K22" s="93">
        <f t="shared" si="6"/>
        <v>380.05200000000008</v>
      </c>
      <c r="L22" s="93">
        <f t="shared" si="7"/>
        <v>98.582357923713161</v>
      </c>
      <c r="M22" s="93">
        <f t="shared" si="8"/>
        <v>319.464</v>
      </c>
      <c r="N22" s="94">
        <f t="shared" si="9"/>
        <v>117.27901201269326</v>
      </c>
    </row>
    <row r="23" spans="1:14">
      <c r="A23" s="104"/>
      <c r="B23" s="92">
        <v>420</v>
      </c>
      <c r="C23" s="115">
        <f>95*1.36</f>
        <v>129.20000000000002</v>
      </c>
      <c r="D23" s="57">
        <v>2800</v>
      </c>
      <c r="E23" s="93">
        <f t="shared" si="0"/>
        <v>1588.3848000000003</v>
      </c>
      <c r="F23" s="93">
        <f t="shared" si="1"/>
        <v>24.461369539520412</v>
      </c>
      <c r="G23" s="93">
        <f t="shared" si="2"/>
        <v>834.89040000000011</v>
      </c>
      <c r="H23" s="93">
        <f t="shared" si="3"/>
        <v>46.53792589273661</v>
      </c>
      <c r="I23" s="93">
        <f t="shared" si="4"/>
        <v>550.00440000000015</v>
      </c>
      <c r="J23" s="93">
        <f t="shared" si="5"/>
        <v>70.64319406127882</v>
      </c>
      <c r="K23" s="93">
        <f t="shared" si="6"/>
        <v>401.16600000000011</v>
      </c>
      <c r="L23" s="93">
        <f t="shared" si="7"/>
        <v>96.852842872419942</v>
      </c>
      <c r="M23" s="93">
        <f t="shared" si="8"/>
        <v>337.21200000000005</v>
      </c>
      <c r="N23" s="94">
        <f t="shared" si="9"/>
        <v>115.22148548615478</v>
      </c>
    </row>
    <row r="24" spans="1:14" ht="17" thickBot="1">
      <c r="A24" s="105"/>
      <c r="B24" s="100">
        <v>440</v>
      </c>
      <c r="C24" s="116">
        <f>100*1.36</f>
        <v>136</v>
      </c>
      <c r="D24" s="101">
        <v>2750</v>
      </c>
      <c r="E24" s="102">
        <f t="shared" si="0"/>
        <v>1671.9840000000002</v>
      </c>
      <c r="F24" s="102">
        <f t="shared" si="1"/>
        <v>24.024559369171833</v>
      </c>
      <c r="G24" s="102">
        <f t="shared" si="2"/>
        <v>878.83199999999999</v>
      </c>
      <c r="H24" s="102">
        <f t="shared" si="3"/>
        <v>45.706891501794878</v>
      </c>
      <c r="I24" s="102">
        <f t="shared" si="4"/>
        <v>578.95200000000011</v>
      </c>
      <c r="J24" s="102">
        <f t="shared" si="5"/>
        <v>69.381708453041696</v>
      </c>
      <c r="K24" s="102">
        <f t="shared" si="6"/>
        <v>422.28000000000009</v>
      </c>
      <c r="L24" s="102">
        <f t="shared" si="7"/>
        <v>95.123327821126736</v>
      </c>
      <c r="M24" s="102">
        <f t="shared" si="8"/>
        <v>354.96</v>
      </c>
      <c r="N24" s="103">
        <f t="shared" si="9"/>
        <v>113.16395895961631</v>
      </c>
    </row>
    <row r="25" spans="1:14" ht="17" thickBot="1"/>
    <row r="26" spans="1:14" ht="33" thickBot="1">
      <c r="A26" s="86" t="s">
        <v>460</v>
      </c>
      <c r="B26" s="87">
        <v>0.9</v>
      </c>
    </row>
    <row r="27" spans="1:14">
      <c r="A27" s="65" t="s">
        <v>432</v>
      </c>
      <c r="B27" s="79"/>
    </row>
    <row r="28" spans="1:14" ht="32">
      <c r="A28" s="76" t="s">
        <v>433</v>
      </c>
      <c r="B28" s="68">
        <v>185</v>
      </c>
    </row>
    <row r="29" spans="1:14" ht="32">
      <c r="A29" s="76" t="s">
        <v>434</v>
      </c>
      <c r="B29" s="68">
        <v>75</v>
      </c>
    </row>
    <row r="30" spans="1:14" ht="32">
      <c r="A30" s="90" t="s">
        <v>435</v>
      </c>
      <c r="B30" s="91">
        <v>14</v>
      </c>
    </row>
    <row r="31" spans="1:14" ht="33" thickBot="1">
      <c r="A31" s="88" t="s">
        <v>463</v>
      </c>
      <c r="B31" s="89">
        <f>(1000)/(((($B$30*25.4)+((2*$B$28*$B$29/100)))*3.141592653589)/1000)</f>
        <v>502.77979179256215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2014-10-10T21:13:59Z</dcterms:modified>
</cp:coreProperties>
</file>