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0" windowWidth="43940" windowHeight="21480" tabRatio="734" activeTab="7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K12" i="15"/>
  <c r="I3" i="15"/>
  <c r="I13" i="15"/>
  <c r="G3" i="15"/>
  <c r="E3" i="15"/>
  <c r="E23" i="15"/>
  <c r="M3" i="13"/>
  <c r="K3" i="13"/>
  <c r="K10" i="13"/>
  <c r="I3" i="13"/>
  <c r="I11" i="13"/>
  <c r="G3" i="13"/>
  <c r="G14" i="13"/>
  <c r="E3" i="13"/>
  <c r="B31" i="13"/>
  <c r="L4" i="13"/>
  <c r="L12" i="13"/>
  <c r="M10" i="13"/>
  <c r="K23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7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D5" i="12"/>
  <c r="AE5" i="12"/>
  <c r="AF5" i="12"/>
  <c r="AG5" i="12"/>
  <c r="AH5" i="12"/>
  <c r="AH7" i="12"/>
  <c r="AI5" i="12"/>
  <c r="AJ5" i="12"/>
  <c r="AK5" i="12"/>
  <c r="AL5" i="12"/>
  <c r="AM5" i="12"/>
  <c r="AN5" i="12"/>
  <c r="AO5" i="12"/>
  <c r="AP5" i="12"/>
  <c r="AP7" i="12"/>
  <c r="AQ5" i="12"/>
  <c r="AB6" i="12"/>
  <c r="AC6" i="12"/>
  <c r="AD6" i="12"/>
  <c r="AE6" i="12"/>
  <c r="AF6" i="12"/>
  <c r="AG6" i="12"/>
  <c r="AH6" i="12"/>
  <c r="AI6" i="12"/>
  <c r="AI7" i="12"/>
  <c r="AI8" i="12"/>
  <c r="AJ6" i="12"/>
  <c r="AK6" i="12"/>
  <c r="AL6" i="12"/>
  <c r="AM6" i="12"/>
  <c r="AN6" i="12"/>
  <c r="AO6" i="12"/>
  <c r="AP6" i="12"/>
  <c r="AQ6" i="12"/>
  <c r="AQ7" i="12"/>
  <c r="AQ8" i="12"/>
  <c r="AB7" i="12"/>
  <c r="AJ7" i="12"/>
  <c r="AB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I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J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J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H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F37" i="12"/>
  <c r="AK37" i="12"/>
  <c r="H18" i="12"/>
  <c r="J19" i="12"/>
  <c r="P19" i="12"/>
  <c r="T19" i="12"/>
  <c r="Y19" i="12"/>
  <c r="E5" i="12"/>
  <c r="E6" i="12"/>
  <c r="F5" i="12"/>
  <c r="F7" i="12"/>
  <c r="F6" i="12"/>
  <c r="G5" i="12"/>
  <c r="G6" i="12"/>
  <c r="H5" i="12"/>
  <c r="H7" i="12"/>
  <c r="H6" i="12"/>
  <c r="I5" i="12"/>
  <c r="I6" i="12"/>
  <c r="J5" i="12"/>
  <c r="J7" i="12"/>
  <c r="J6" i="12"/>
  <c r="K5" i="12"/>
  <c r="K6" i="12"/>
  <c r="L5" i="12"/>
  <c r="L7" i="12"/>
  <c r="L6" i="12"/>
  <c r="M5" i="12"/>
  <c r="M6" i="12"/>
  <c r="N5" i="12"/>
  <c r="N6" i="12"/>
  <c r="O5" i="12"/>
  <c r="O6" i="12"/>
  <c r="P5" i="12"/>
  <c r="P7" i="12"/>
  <c r="P6" i="12"/>
  <c r="Q5" i="12"/>
  <c r="Q6" i="12"/>
  <c r="R5" i="12"/>
  <c r="R6" i="12"/>
  <c r="S5" i="12"/>
  <c r="S6" i="12"/>
  <c r="T5" i="12"/>
  <c r="T7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6" i="12"/>
  <c r="AA5" i="12"/>
  <c r="AA6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O24" i="12"/>
  <c r="P22" i="12"/>
  <c r="P24" i="12"/>
  <c r="Q22" i="12"/>
  <c r="Q24" i="12"/>
  <c r="R22" i="12"/>
  <c r="S22" i="12"/>
  <c r="S24" i="12"/>
  <c r="T22" i="12"/>
  <c r="T24" i="12"/>
  <c r="U22" i="12"/>
  <c r="U24" i="12"/>
  <c r="V22" i="12"/>
  <c r="W22" i="12"/>
  <c r="W24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R24" i="12"/>
  <c r="V24" i="12"/>
  <c r="Z24" i="12"/>
  <c r="G25" i="12"/>
  <c r="K25" i="12"/>
  <c r="P25" i="12"/>
  <c r="V25" i="12"/>
  <c r="X25" i="12"/>
  <c r="E28" i="12"/>
  <c r="F28" i="12"/>
  <c r="G28" i="12"/>
  <c r="G30" i="12"/>
  <c r="H28" i="12"/>
  <c r="H30" i="12"/>
  <c r="I28" i="12"/>
  <c r="I30" i="12"/>
  <c r="J28" i="12"/>
  <c r="J30" i="12"/>
  <c r="K28" i="12"/>
  <c r="L28" i="12"/>
  <c r="L30" i="12"/>
  <c r="M28" i="12"/>
  <c r="N28" i="12"/>
  <c r="N30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X30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E30" i="12"/>
  <c r="F30" i="12"/>
  <c r="K30" i="12"/>
  <c r="M30" i="12"/>
  <c r="P30" i="12"/>
  <c r="S30" i="12"/>
  <c r="U30" i="12"/>
  <c r="AA30" i="12"/>
  <c r="I31" i="12"/>
  <c r="N31" i="12"/>
  <c r="T31" i="12"/>
  <c r="W31" i="12"/>
  <c r="E34" i="12"/>
  <c r="E36" i="12"/>
  <c r="F34" i="12"/>
  <c r="G34" i="12"/>
  <c r="G36" i="12"/>
  <c r="H34" i="12"/>
  <c r="H36" i="12"/>
  <c r="I34" i="12"/>
  <c r="I36" i="12"/>
  <c r="J34" i="12"/>
  <c r="J36" i="12"/>
  <c r="K34" i="12"/>
  <c r="K36" i="12"/>
  <c r="L34" i="12"/>
  <c r="L36" i="12"/>
  <c r="M34" i="12"/>
  <c r="M36" i="12"/>
  <c r="N34" i="12"/>
  <c r="O34" i="12"/>
  <c r="O36" i="12"/>
  <c r="P34" i="12"/>
  <c r="P36" i="12"/>
  <c r="Q34" i="12"/>
  <c r="Q36" i="12"/>
  <c r="R34" i="12"/>
  <c r="R36" i="12"/>
  <c r="S34" i="12"/>
  <c r="T34" i="12"/>
  <c r="U34" i="12"/>
  <c r="U36" i="12"/>
  <c r="V34" i="12"/>
  <c r="W34" i="12"/>
  <c r="W36" i="12"/>
  <c r="X34" i="12"/>
  <c r="X36" i="12"/>
  <c r="Y34" i="12"/>
  <c r="Y36" i="12"/>
  <c r="Z34" i="12"/>
  <c r="Z36" i="12"/>
  <c r="AA34" i="12"/>
  <c r="AA36" i="12"/>
  <c r="E35" i="12"/>
  <c r="F35" i="12"/>
  <c r="G35" i="12"/>
  <c r="H35" i="12"/>
  <c r="I35" i="12"/>
  <c r="J35" i="12"/>
  <c r="J37" i="12"/>
  <c r="K35" i="12"/>
  <c r="L35" i="12"/>
  <c r="M35" i="12"/>
  <c r="N35" i="12"/>
  <c r="O35" i="12"/>
  <c r="P35" i="12"/>
  <c r="Q35" i="12"/>
  <c r="R35" i="12"/>
  <c r="S35" i="12"/>
  <c r="T35" i="12"/>
  <c r="T37" i="12"/>
  <c r="U35" i="12"/>
  <c r="V35" i="12"/>
  <c r="V37" i="12"/>
  <c r="W35" i="12"/>
  <c r="X35" i="12"/>
  <c r="Y35" i="12"/>
  <c r="Z35" i="12"/>
  <c r="Z37" i="12"/>
  <c r="AA35" i="12"/>
  <c r="F36" i="12"/>
  <c r="N36" i="12"/>
  <c r="S36" i="12"/>
  <c r="T36" i="12"/>
  <c r="V36" i="12"/>
  <c r="E37" i="12"/>
  <c r="O37" i="12"/>
  <c r="D5" i="12"/>
  <c r="D6" i="12"/>
  <c r="D22" i="12"/>
  <c r="D23" i="12"/>
  <c r="D24" i="12"/>
  <c r="D28" i="12"/>
  <c r="D30" i="12"/>
  <c r="D29" i="12"/>
  <c r="D34" i="12"/>
  <c r="D36" i="12"/>
  <c r="D35" i="12"/>
  <c r="D18" i="12"/>
  <c r="H13" i="12"/>
  <c r="L13" i="12"/>
  <c r="P13" i="12"/>
  <c r="R13" i="12"/>
  <c r="V13" i="12"/>
  <c r="Y13" i="12"/>
  <c r="D13" i="12"/>
  <c r="N12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H13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8" i="12"/>
  <c r="M17" i="12"/>
  <c r="L16" i="12"/>
  <c r="L18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2" i="12"/>
  <c r="Z11" i="12"/>
  <c r="Y10" i="12"/>
  <c r="Y12" i="12"/>
  <c r="Y11" i="12"/>
  <c r="X10" i="12"/>
  <c r="X12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2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2" i="12"/>
  <c r="E11" i="12"/>
  <c r="D10" i="12"/>
  <c r="D12" i="12"/>
  <c r="D11" i="12"/>
  <c r="A16" i="11"/>
  <c r="A18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R36" i="11"/>
  <c r="S34" i="11"/>
  <c r="T34" i="11"/>
  <c r="T36" i="11"/>
  <c r="U34" i="11"/>
  <c r="U36" i="11"/>
  <c r="V34" i="11"/>
  <c r="V36" i="11"/>
  <c r="W34" i="11"/>
  <c r="X34" i="11"/>
  <c r="X36" i="11"/>
  <c r="Y34" i="11"/>
  <c r="Z34" i="11"/>
  <c r="AA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Q37" i="11"/>
  <c r="R35" i="11"/>
  <c r="S35" i="11"/>
  <c r="T35" i="11"/>
  <c r="U35" i="11"/>
  <c r="U37" i="11"/>
  <c r="V35" i="11"/>
  <c r="W35" i="11"/>
  <c r="X35" i="11"/>
  <c r="Y35" i="11"/>
  <c r="Y37" i="11"/>
  <c r="Z35" i="11"/>
  <c r="AA35" i="11"/>
  <c r="D35" i="11"/>
  <c r="D34" i="11"/>
  <c r="D36" i="11"/>
  <c r="AA36" i="11"/>
  <c r="A20" i="11"/>
  <c r="AA5" i="11"/>
  <c r="AA6" i="11"/>
  <c r="Z36" i="11"/>
  <c r="Z5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6" i="11"/>
  <c r="U5" i="11"/>
  <c r="U6" i="11"/>
  <c r="T5" i="11"/>
  <c r="T6" i="11"/>
  <c r="S36" i="11"/>
  <c r="S5" i="11"/>
  <c r="S6" i="11"/>
  <c r="R37" i="11"/>
  <c r="R5" i="11"/>
  <c r="R6" i="11"/>
  <c r="Q36" i="11"/>
  <c r="Q5" i="11"/>
  <c r="Q6" i="11"/>
  <c r="P5" i="11"/>
  <c r="P6" i="11"/>
  <c r="O36" i="11"/>
  <c r="O5" i="11"/>
  <c r="O7" i="11"/>
  <c r="O6" i="11"/>
  <c r="N36" i="11"/>
  <c r="N5" i="11"/>
  <c r="N6" i="11"/>
  <c r="M5" i="11"/>
  <c r="M6" i="11"/>
  <c r="L5" i="11"/>
  <c r="L6" i="11"/>
  <c r="K36" i="11"/>
  <c r="K5" i="11"/>
  <c r="K7" i="11"/>
  <c r="K6" i="11"/>
  <c r="J36" i="11"/>
  <c r="J5" i="11"/>
  <c r="J6" i="11"/>
  <c r="I36" i="11"/>
  <c r="I5" i="11"/>
  <c r="I6" i="11"/>
  <c r="H5" i="11"/>
  <c r="H6" i="11"/>
  <c r="G36" i="11"/>
  <c r="G5" i="11"/>
  <c r="G6" i="11"/>
  <c r="F36" i="11"/>
  <c r="F5" i="11"/>
  <c r="F6" i="11"/>
  <c r="E5" i="11"/>
  <c r="E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O30" i="11"/>
  <c r="P28" i="11"/>
  <c r="P30" i="11"/>
  <c r="Q28" i="11"/>
  <c r="Q30" i="11"/>
  <c r="R28" i="11"/>
  <c r="S28" i="11"/>
  <c r="S30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J29" i="11"/>
  <c r="J31" i="11"/>
  <c r="K29" i="11"/>
  <c r="L29" i="11"/>
  <c r="L31" i="11"/>
  <c r="M29" i="11"/>
  <c r="N29" i="11"/>
  <c r="N31" i="11"/>
  <c r="O29" i="11"/>
  <c r="P29" i="11"/>
  <c r="Q29" i="11"/>
  <c r="R29" i="11"/>
  <c r="R31" i="11"/>
  <c r="S29" i="11"/>
  <c r="T29" i="11"/>
  <c r="T31" i="11"/>
  <c r="U29" i="11"/>
  <c r="V29" i="11"/>
  <c r="V31" i="11"/>
  <c r="W29" i="11"/>
  <c r="X29" i="11"/>
  <c r="Y29" i="11"/>
  <c r="Z29" i="11"/>
  <c r="AA29" i="11"/>
  <c r="D29" i="11"/>
  <c r="D31" i="11"/>
  <c r="D28" i="11"/>
  <c r="AA30" i="11"/>
  <c r="Z30" i="11"/>
  <c r="Z31" i="11"/>
  <c r="W30" i="11"/>
  <c r="V30" i="11"/>
  <c r="T30" i="11"/>
  <c r="S31" i="11"/>
  <c r="R30" i="11"/>
  <c r="P31" i="11"/>
  <c r="O31" i="11"/>
  <c r="N30" i="11"/>
  <c r="M31" i="11"/>
  <c r="L30" i="11"/>
  <c r="K30" i="11"/>
  <c r="J30" i="11"/>
  <c r="I30" i="11"/>
  <c r="G30" i="11"/>
  <c r="F30" i="11"/>
  <c r="E31" i="11"/>
  <c r="D30" i="11"/>
  <c r="E22" i="11"/>
  <c r="E24" i="11"/>
  <c r="F22" i="11"/>
  <c r="G22" i="11"/>
  <c r="G24" i="11"/>
  <c r="H22" i="11"/>
  <c r="I22" i="11"/>
  <c r="I24" i="11"/>
  <c r="J22" i="11"/>
  <c r="K22" i="11"/>
  <c r="L22" i="11"/>
  <c r="L24" i="11"/>
  <c r="M22" i="11"/>
  <c r="M24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F23" i="11"/>
  <c r="F25" i="11"/>
  <c r="G23" i="11"/>
  <c r="H23" i="11"/>
  <c r="I23" i="11"/>
  <c r="J23" i="11"/>
  <c r="J25" i="11"/>
  <c r="K23" i="11"/>
  <c r="L23" i="11"/>
  <c r="L25" i="11"/>
  <c r="M23" i="11"/>
  <c r="N23" i="11"/>
  <c r="N25" i="11"/>
  <c r="O23" i="11"/>
  <c r="P23" i="11"/>
  <c r="Q23" i="11"/>
  <c r="R23" i="11"/>
  <c r="S23" i="11"/>
  <c r="T23" i="11"/>
  <c r="U23" i="11"/>
  <c r="V23" i="11"/>
  <c r="V25" i="11"/>
  <c r="W23" i="11"/>
  <c r="X23" i="11"/>
  <c r="Y23" i="11"/>
  <c r="Z23" i="11"/>
  <c r="AA23" i="11"/>
  <c r="D23" i="11"/>
  <c r="D22" i="11"/>
  <c r="D24" i="11"/>
  <c r="AA24" i="11"/>
  <c r="Z24" i="11"/>
  <c r="Y24" i="11"/>
  <c r="X24" i="11"/>
  <c r="W24" i="11"/>
  <c r="T24" i="11"/>
  <c r="T25" i="11"/>
  <c r="R24" i="11"/>
  <c r="Q24" i="11"/>
  <c r="O24" i="11"/>
  <c r="K24" i="11"/>
  <c r="J24" i="11"/>
  <c r="I25" i="11"/>
  <c r="H24" i="11"/>
  <c r="H25" i="11"/>
  <c r="F24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A19" i="11"/>
  <c r="E16" i="11"/>
  <c r="E18" i="11"/>
  <c r="E17" i="11"/>
  <c r="E19" i="11"/>
  <c r="D16" i="11"/>
  <c r="D18" i="11"/>
  <c r="D17" i="11"/>
  <c r="D19" i="11"/>
  <c r="E10" i="11"/>
  <c r="E12" i="11"/>
  <c r="E11" i="11"/>
  <c r="E13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H78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J78" i="8"/>
  <c r="C68" i="8"/>
  <c r="E21" i="8"/>
  <c r="F18" i="8"/>
  <c r="N4" i="3"/>
  <c r="O3" i="3"/>
  <c r="F15" i="8"/>
  <c r="C36" i="7"/>
  <c r="C37" i="7"/>
  <c r="F35" i="7"/>
  <c r="C33" i="7"/>
  <c r="D31" i="7"/>
  <c r="D33" i="7"/>
  <c r="E34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6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G15" i="5"/>
  <c r="F14" i="5"/>
  <c r="E13" i="5"/>
  <c r="I13" i="5"/>
  <c r="E12" i="5"/>
  <c r="H12" i="5"/>
  <c r="F12" i="5"/>
  <c r="E10" i="5"/>
  <c r="J10" i="5"/>
  <c r="I10" i="5"/>
  <c r="E9" i="5"/>
  <c r="J9" i="5"/>
  <c r="F9" i="5"/>
  <c r="E7" i="5"/>
  <c r="J7" i="5"/>
  <c r="I7" i="5"/>
  <c r="E6" i="5"/>
  <c r="G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K20" i="15"/>
  <c r="K16" i="15"/>
  <c r="E9" i="15"/>
  <c r="K8" i="15"/>
  <c r="I15" i="15"/>
  <c r="I23" i="15"/>
  <c r="N7" i="12"/>
  <c r="AH8" i="12"/>
  <c r="H8" i="12"/>
  <c r="AP8" i="12"/>
  <c r="AP9" i="12"/>
  <c r="D35" i="7"/>
  <c r="E33" i="7"/>
  <c r="E35" i="7"/>
  <c r="F19" i="8"/>
  <c r="F16" i="8"/>
  <c r="F21" i="8"/>
  <c r="I37" i="11"/>
  <c r="E37" i="11"/>
  <c r="AM7" i="12"/>
  <c r="AM20" i="12"/>
  <c r="AM21" i="12"/>
  <c r="H6" i="5"/>
  <c r="G9" i="5"/>
  <c r="G12" i="5"/>
  <c r="H15" i="5"/>
  <c r="I6" i="5"/>
  <c r="H9" i="5"/>
  <c r="I12" i="5"/>
  <c r="I15" i="5"/>
  <c r="F6" i="5"/>
  <c r="J6" i="5"/>
  <c r="I9" i="5"/>
  <c r="J12" i="5"/>
  <c r="J15" i="5"/>
  <c r="E5" i="7"/>
  <c r="E7" i="7"/>
  <c r="F20" i="8"/>
  <c r="F14" i="8"/>
  <c r="O37" i="11"/>
  <c r="O38" i="11"/>
  <c r="O39" i="11"/>
  <c r="K37" i="11"/>
  <c r="J37" i="11"/>
  <c r="X31" i="11"/>
  <c r="U31" i="11"/>
  <c r="G31" i="11"/>
  <c r="Z25" i="11"/>
  <c r="X25" i="11"/>
  <c r="S25" i="11"/>
  <c r="P25" i="11"/>
  <c r="K25" i="11"/>
  <c r="D25" i="11"/>
  <c r="G19" i="11"/>
  <c r="I19" i="11"/>
  <c r="K19" i="11"/>
  <c r="M19" i="11"/>
  <c r="O19" i="11"/>
  <c r="O20" i="11"/>
  <c r="O21" i="11"/>
  <c r="Q19" i="11"/>
  <c r="S19" i="11"/>
  <c r="U19" i="11"/>
  <c r="W19" i="11"/>
  <c r="W20" i="11"/>
  <c r="W21" i="11"/>
  <c r="Y19" i="11"/>
  <c r="M37" i="11"/>
  <c r="H37" i="11"/>
  <c r="G37" i="11"/>
  <c r="W31" i="11"/>
  <c r="H31" i="11"/>
  <c r="F31" i="11"/>
  <c r="AA25" i="11"/>
  <c r="Y25" i="11"/>
  <c r="R25" i="11"/>
  <c r="F19" i="11"/>
  <c r="H19" i="11"/>
  <c r="J19" i="11"/>
  <c r="L19" i="11"/>
  <c r="N19" i="11"/>
  <c r="P19" i="11"/>
  <c r="R19" i="11"/>
  <c r="T19" i="11"/>
  <c r="V19" i="11"/>
  <c r="X19" i="11"/>
  <c r="Z19" i="11"/>
  <c r="S37" i="11"/>
  <c r="T38" i="12"/>
  <c r="T39" i="12"/>
  <c r="AO7" i="12"/>
  <c r="AO20" i="12"/>
  <c r="AO21" i="12"/>
  <c r="AK7" i="12"/>
  <c r="AG7" i="12"/>
  <c r="AC7" i="12"/>
  <c r="AC32" i="12"/>
  <c r="AC33" i="12"/>
  <c r="E6" i="13"/>
  <c r="E16" i="13"/>
  <c r="E18" i="13"/>
  <c r="M11" i="13"/>
  <c r="M20" i="13"/>
  <c r="W25" i="11"/>
  <c r="O25" i="11"/>
  <c r="G25" i="11"/>
  <c r="G7" i="11"/>
  <c r="G26" i="11"/>
  <c r="G27" i="11"/>
  <c r="AA31" i="11"/>
  <c r="K31" i="11"/>
  <c r="U7" i="11"/>
  <c r="U38" i="11"/>
  <c r="V37" i="11"/>
  <c r="V7" i="11"/>
  <c r="V38" i="11"/>
  <c r="V39" i="11"/>
  <c r="N37" i="11"/>
  <c r="F37" i="11"/>
  <c r="Z13" i="12"/>
  <c r="Z14" i="12"/>
  <c r="Z15" i="12"/>
  <c r="T13" i="12"/>
  <c r="T14" i="12"/>
  <c r="T15" i="12"/>
  <c r="O13" i="12"/>
  <c r="O14" i="12"/>
  <c r="O15" i="12"/>
  <c r="F13" i="12"/>
  <c r="D25" i="12"/>
  <c r="X37" i="12"/>
  <c r="X38" i="12"/>
  <c r="X39" i="12"/>
  <c r="P37" i="12"/>
  <c r="P38" i="12"/>
  <c r="P39" i="12"/>
  <c r="H37" i="12"/>
  <c r="Y31" i="12"/>
  <c r="O31" i="12"/>
  <c r="O32" i="12"/>
  <c r="O33" i="12"/>
  <c r="F31" i="12"/>
  <c r="F32" i="12"/>
  <c r="F33" i="12"/>
  <c r="W25" i="12"/>
  <c r="N25" i="12"/>
  <c r="F25" i="12"/>
  <c r="F26" i="12"/>
  <c r="F27" i="12"/>
  <c r="K7" i="12"/>
  <c r="K8" i="12"/>
  <c r="K9" i="12"/>
  <c r="U19" i="12"/>
  <c r="M19" i="12"/>
  <c r="AH37" i="12"/>
  <c r="AH38" i="12"/>
  <c r="AH39" i="12"/>
  <c r="AN31" i="12"/>
  <c r="AP25" i="12"/>
  <c r="AN19" i="12"/>
  <c r="AP13" i="12"/>
  <c r="AP14" i="12"/>
  <c r="AP15" i="12"/>
  <c r="AL7" i="12"/>
  <c r="AL8" i="12"/>
  <c r="AL9" i="12"/>
  <c r="AD7" i="12"/>
  <c r="U25" i="11"/>
  <c r="Q25" i="11"/>
  <c r="M25" i="11"/>
  <c r="E25" i="11"/>
  <c r="Y31" i="11"/>
  <c r="Q31" i="11"/>
  <c r="I31" i="11"/>
  <c r="E7" i="11"/>
  <c r="E14" i="11"/>
  <c r="R7" i="11"/>
  <c r="R26" i="11"/>
  <c r="S7" i="11"/>
  <c r="S32" i="11"/>
  <c r="S33" i="11"/>
  <c r="Z7" i="11"/>
  <c r="X13" i="12"/>
  <c r="Q13" i="12"/>
  <c r="I13" i="12"/>
  <c r="D37" i="12"/>
  <c r="D19" i="12"/>
  <c r="U37" i="12"/>
  <c r="M37" i="12"/>
  <c r="S37" i="12"/>
  <c r="K37" i="12"/>
  <c r="V31" i="12"/>
  <c r="V32" i="12"/>
  <c r="V33" i="12"/>
  <c r="L31" i="12"/>
  <c r="L32" i="12"/>
  <c r="L33" i="12"/>
  <c r="Z31" i="12"/>
  <c r="R31" i="12"/>
  <c r="S25" i="12"/>
  <c r="H25" i="12"/>
  <c r="H26" i="12"/>
  <c r="H27" i="12"/>
  <c r="AA7" i="12"/>
  <c r="O7" i="12"/>
  <c r="Z19" i="12"/>
  <c r="Z20" i="12"/>
  <c r="Z21" i="12"/>
  <c r="Q19" i="12"/>
  <c r="G19" i="12"/>
  <c r="AP37" i="12"/>
  <c r="AB37" i="12"/>
  <c r="AB38" i="12"/>
  <c r="AB39" i="12"/>
  <c r="AN37" i="12"/>
  <c r="AF31" i="12"/>
  <c r="AI25" i="12"/>
  <c r="AH19" i="12"/>
  <c r="AH20" i="12"/>
  <c r="AH21" i="12"/>
  <c r="AN7" i="12"/>
  <c r="AN8" i="12"/>
  <c r="AN9" i="12"/>
  <c r="AJ8" i="12"/>
  <c r="AF7" i="12"/>
  <c r="U39" i="11"/>
  <c r="W9" i="11"/>
  <c r="E15" i="11"/>
  <c r="R27" i="11"/>
  <c r="D7" i="11"/>
  <c r="D14" i="11"/>
  <c r="D15" i="11"/>
  <c r="I7" i="11"/>
  <c r="I32" i="11"/>
  <c r="I33" i="11"/>
  <c r="R14" i="11"/>
  <c r="R15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R20" i="11"/>
  <c r="R21" i="11"/>
  <c r="Z26" i="11"/>
  <c r="Z27" i="11"/>
  <c r="S20" i="11"/>
  <c r="S21" i="11"/>
  <c r="K14" i="11"/>
  <c r="K15" i="11"/>
  <c r="K38" i="11"/>
  <c r="K39" i="11"/>
  <c r="E38" i="11"/>
  <c r="E39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I9" i="12"/>
  <c r="H9" i="12"/>
  <c r="AQ9" i="12"/>
  <c r="Y7" i="12"/>
  <c r="Y8" i="12"/>
  <c r="Y9" i="12"/>
  <c r="AE7" i="12"/>
  <c r="AE8" i="12"/>
  <c r="Q7" i="12"/>
  <c r="Q8" i="12"/>
  <c r="Q9" i="12"/>
  <c r="AM8" i="12"/>
  <c r="AM9" i="12"/>
  <c r="Y20" i="12"/>
  <c r="Y21" i="12"/>
  <c r="I7" i="12"/>
  <c r="I8" i="12"/>
  <c r="I9" i="12"/>
  <c r="V14" i="12"/>
  <c r="V15" i="12"/>
  <c r="Z8" i="12"/>
  <c r="Z9" i="12"/>
  <c r="J8" i="12"/>
  <c r="J9" i="12"/>
  <c r="AG8" i="12"/>
  <c r="AG9" i="12"/>
  <c r="R7" i="12"/>
  <c r="R8" i="12"/>
  <c r="R9" i="12"/>
  <c r="AF8" i="12"/>
  <c r="AF9" i="12"/>
  <c r="X8" i="12"/>
  <c r="X9" i="12"/>
  <c r="N32" i="12"/>
  <c r="N33" i="12"/>
  <c r="U7" i="12"/>
  <c r="U38" i="12"/>
  <c r="U39" i="12"/>
  <c r="E7" i="12"/>
  <c r="E38" i="12"/>
  <c r="E39" i="12"/>
  <c r="L14" i="12"/>
  <c r="L15" i="12"/>
  <c r="V8" i="12"/>
  <c r="V9" i="12"/>
  <c r="F8" i="12"/>
  <c r="F9" i="12"/>
  <c r="W7" i="12"/>
  <c r="G7" i="12"/>
  <c r="AD8" i="12"/>
  <c r="AD9" i="12"/>
  <c r="N8" i="12"/>
  <c r="N9" i="12"/>
  <c r="T8" i="12"/>
  <c r="T9" i="12"/>
  <c r="F14" i="12"/>
  <c r="F15" i="12"/>
  <c r="P20" i="12"/>
  <c r="P21" i="12"/>
  <c r="T20" i="12"/>
  <c r="T21" i="12"/>
  <c r="L8" i="12"/>
  <c r="L9" i="12"/>
  <c r="X14" i="12"/>
  <c r="X15" i="12"/>
  <c r="M7" i="12"/>
  <c r="M32" i="12"/>
  <c r="M33" i="12"/>
  <c r="H14" i="12"/>
  <c r="H15" i="12"/>
  <c r="AK8" i="12"/>
  <c r="AK9" i="12"/>
  <c r="S7" i="12"/>
  <c r="S38" i="12"/>
  <c r="S39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AP38" i="12"/>
  <c r="AP39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I18" i="15"/>
  <c r="M18" i="15"/>
  <c r="E18" i="15"/>
  <c r="K18" i="15"/>
  <c r="F15" i="15"/>
  <c r="F6" i="15"/>
  <c r="F14" i="15"/>
  <c r="F20" i="15"/>
  <c r="F16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P26" i="12"/>
  <c r="P27" i="12"/>
  <c r="P14" i="12"/>
  <c r="P15" i="12"/>
  <c r="E21" i="5"/>
  <c r="O14" i="11"/>
  <c r="O15" i="11"/>
  <c r="G18" i="15"/>
  <c r="N7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I10" i="15"/>
  <c r="M10" i="15"/>
  <c r="E10" i="15"/>
  <c r="G10" i="15"/>
  <c r="K10" i="15"/>
  <c r="G19" i="15"/>
  <c r="K19" i="15"/>
  <c r="E19" i="15"/>
  <c r="M19" i="15"/>
  <c r="I19" i="15"/>
  <c r="K38" i="12"/>
  <c r="K3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I22" i="15"/>
  <c r="M22" i="15"/>
  <c r="E22" i="15"/>
  <c r="G22" i="15"/>
  <c r="E5" i="5"/>
  <c r="E8" i="5"/>
  <c r="E11" i="5"/>
  <c r="U20" i="11"/>
  <c r="U21" i="11"/>
  <c r="Z32" i="11"/>
  <c r="Z33" i="11"/>
  <c r="J7" i="11"/>
  <c r="T7" i="11"/>
  <c r="T20" i="11"/>
  <c r="T21" i="11"/>
  <c r="J20" i="12"/>
  <c r="J21" i="12"/>
  <c r="P8" i="12"/>
  <c r="P9" i="12"/>
  <c r="D7" i="12"/>
  <c r="D20" i="12"/>
  <c r="D21" i="12"/>
  <c r="AA8" i="12"/>
  <c r="AA9" i="12"/>
  <c r="AE9" i="12"/>
  <c r="AH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14" i="11"/>
  <c r="S15" i="11"/>
  <c r="W26" i="12"/>
  <c r="W27" i="12"/>
  <c r="W32" i="12"/>
  <c r="W33" i="12"/>
  <c r="K22" i="15"/>
  <c r="I6" i="15"/>
  <c r="M6" i="15"/>
  <c r="E6" i="15"/>
  <c r="G6" i="15"/>
  <c r="K6" i="15"/>
  <c r="Z20" i="11"/>
  <c r="Z21" i="11"/>
  <c r="E8" i="12"/>
  <c r="E9" i="12"/>
  <c r="Y32" i="12"/>
  <c r="Y33" i="12"/>
  <c r="T26" i="12"/>
  <c r="T27" i="12"/>
  <c r="J38" i="12"/>
  <c r="J39" i="12"/>
  <c r="E20" i="11"/>
  <c r="E21" i="11"/>
  <c r="I8" i="11"/>
  <c r="I9" i="11"/>
  <c r="Z14" i="11"/>
  <c r="Z15" i="11"/>
  <c r="V26" i="11"/>
  <c r="V27" i="11"/>
  <c r="Z38" i="12"/>
  <c r="Z39" i="12"/>
  <c r="W32" i="11"/>
  <c r="W33" i="11"/>
  <c r="W26" i="11"/>
  <c r="W27" i="11"/>
  <c r="W38" i="11"/>
  <c r="W39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X7" i="11"/>
  <c r="V38" i="12"/>
  <c r="V39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T32" i="12"/>
  <c r="T33" i="12"/>
  <c r="G32" i="11"/>
  <c r="G33" i="11"/>
  <c r="O32" i="11"/>
  <c r="O33" i="11"/>
  <c r="O26" i="11"/>
  <c r="O27" i="11"/>
  <c r="T37" i="11"/>
  <c r="L37" i="11"/>
  <c r="D37" i="11"/>
  <c r="AA37" i="11"/>
  <c r="Z37" i="11"/>
  <c r="Z38" i="11"/>
  <c r="Z39" i="11"/>
  <c r="P37" i="11"/>
  <c r="AC13" i="12"/>
  <c r="AC14" i="12"/>
  <c r="AC15" i="12"/>
  <c r="AK13" i="12"/>
  <c r="AC19" i="12"/>
  <c r="AK19" i="12"/>
  <c r="AK20" i="12"/>
  <c r="AK21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D19" i="12"/>
  <c r="AD20" i="12"/>
  <c r="AD21" i="12"/>
  <c r="AL19" i="12"/>
  <c r="AD25" i="12"/>
  <c r="AD26" i="12"/>
  <c r="AD27" i="12"/>
  <c r="AL25" i="12"/>
  <c r="AD31" i="12"/>
  <c r="AD32" i="12"/>
  <c r="AD33" i="12"/>
  <c r="AL31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G31" i="12"/>
  <c r="AO31" i="12"/>
  <c r="AG37" i="12"/>
  <c r="AG38" i="12"/>
  <c r="AG39" i="12"/>
  <c r="AO37" i="12"/>
  <c r="K19" i="12"/>
  <c r="S19" i="12"/>
  <c r="AA19" i="12"/>
  <c r="AA20" i="12"/>
  <c r="AA21" i="12"/>
  <c r="AM13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Q25" i="12"/>
  <c r="Y25" i="12"/>
  <c r="Y26" i="12"/>
  <c r="Y27" i="12"/>
  <c r="AN13" i="12"/>
  <c r="AE19" i="12"/>
  <c r="AQ19" i="12"/>
  <c r="AQ20" i="12"/>
  <c r="AQ21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P31" i="12"/>
  <c r="P32" i="12"/>
  <c r="P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I19" i="12"/>
  <c r="AI20" i="12"/>
  <c r="AI21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R19" i="12"/>
  <c r="E25" i="12"/>
  <c r="E26" i="12"/>
  <c r="E27" i="12"/>
  <c r="M25" i="12"/>
  <c r="U25" i="12"/>
  <c r="K31" i="12"/>
  <c r="S31" i="12"/>
  <c r="AA31" i="12"/>
  <c r="AA32" i="12"/>
  <c r="AA33" i="12"/>
  <c r="I37" i="12"/>
  <c r="Q37" i="12"/>
  <c r="Y37" i="12"/>
  <c r="Y38" i="12"/>
  <c r="Y39" i="12"/>
  <c r="D31" i="12"/>
  <c r="K13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J13" i="12"/>
  <c r="J14" i="12"/>
  <c r="J15" i="12"/>
  <c r="W37" i="12"/>
  <c r="W38" i="12"/>
  <c r="W39" i="12"/>
  <c r="L37" i="12"/>
  <c r="L38" i="12"/>
  <c r="L39" i="12"/>
  <c r="Q31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M32" i="12"/>
  <c r="AM33" i="12"/>
  <c r="L4" i="15"/>
  <c r="H4" i="15"/>
  <c r="K13" i="15"/>
  <c r="G13" i="15"/>
  <c r="M13" i="15"/>
  <c r="K21" i="15"/>
  <c r="G21" i="15"/>
  <c r="I21" i="15"/>
  <c r="E21" i="15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K24" i="15"/>
  <c r="M19" i="13"/>
  <c r="G24" i="15"/>
  <c r="F9" i="15"/>
  <c r="F17" i="15"/>
  <c r="F19" i="15"/>
  <c r="F22" i="15"/>
  <c r="F8" i="15"/>
  <c r="F10" i="15"/>
  <c r="N18" i="15"/>
  <c r="N22" i="15"/>
  <c r="F18" i="15"/>
  <c r="F12" i="15"/>
  <c r="F24" i="15"/>
  <c r="AN20" i="12"/>
  <c r="AN21" i="12"/>
  <c r="AL32" i="12"/>
  <c r="AL33" i="12"/>
  <c r="AO14" i="12"/>
  <c r="AO15" i="12"/>
  <c r="AL38" i="12"/>
  <c r="AL39" i="12"/>
  <c r="K32" i="12"/>
  <c r="K33" i="12"/>
  <c r="K20" i="12"/>
  <c r="K21" i="12"/>
  <c r="AO8" i="12"/>
  <c r="AO9" i="12"/>
  <c r="AO32" i="12"/>
  <c r="AO33" i="12"/>
  <c r="AL20" i="12"/>
  <c r="AL21" i="12"/>
  <c r="K26" i="12"/>
  <c r="K27" i="12"/>
  <c r="K14" i="12"/>
  <c r="K15" i="12"/>
  <c r="AN14" i="12"/>
  <c r="AN15" i="12"/>
  <c r="AM14" i="12"/>
  <c r="AM15" i="12"/>
  <c r="AO38" i="12"/>
  <c r="AO39" i="12"/>
  <c r="AO26" i="12"/>
  <c r="AO27" i="12"/>
  <c r="AL26" i="12"/>
  <c r="AL27" i="12"/>
  <c r="AL14" i="12"/>
  <c r="AL15" i="12"/>
  <c r="AN38" i="12"/>
  <c r="AN39" i="12"/>
  <c r="AN32" i="12"/>
  <c r="AN33" i="12"/>
  <c r="AC38" i="12"/>
  <c r="AC39" i="12"/>
  <c r="P38" i="11"/>
  <c r="P39" i="11"/>
  <c r="S8" i="11"/>
  <c r="S9" i="11"/>
  <c r="S38" i="11"/>
  <c r="S39" i="11"/>
  <c r="Q14" i="12"/>
  <c r="Q15" i="12"/>
  <c r="D26" i="11"/>
  <c r="D27" i="11"/>
  <c r="U32" i="12"/>
  <c r="U33" i="12"/>
  <c r="I26" i="12"/>
  <c r="I27" i="12"/>
  <c r="AC20" i="12"/>
  <c r="AC21" i="12"/>
  <c r="U8" i="12"/>
  <c r="U9" i="12"/>
  <c r="S26" i="11"/>
  <c r="S27" i="11"/>
  <c r="I32" i="12"/>
  <c r="I33" i="12"/>
  <c r="D32" i="11"/>
  <c r="D33" i="11"/>
  <c r="AA38" i="11"/>
  <c r="AA39" i="11"/>
  <c r="AC8" i="12"/>
  <c r="AC9" i="12"/>
  <c r="U20" i="12"/>
  <c r="U21" i="12"/>
  <c r="Q32" i="12"/>
  <c r="Q33" i="12"/>
  <c r="U14" i="12"/>
  <c r="U15" i="12"/>
  <c r="I38" i="12"/>
  <c r="I39" i="12"/>
  <c r="U26" i="12"/>
  <c r="U27" i="12"/>
  <c r="I20" i="12"/>
  <c r="I21" i="12"/>
  <c r="D8" i="11"/>
  <c r="D9" i="11"/>
  <c r="M26" i="12"/>
  <c r="M27" i="12"/>
  <c r="P32" i="11"/>
  <c r="P33" i="11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<sst xmlns="http://schemas.openxmlformats.org/spreadsheetml/2006/main" count="611" uniqueCount="464">
  <si>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</si>
  <si>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</si>
  <si>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</si>
  <si>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</si>
  <si>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</si>
  <si>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</si>
  <si>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</si>
  <si>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</si>
  <si>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</si>
  <si>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</si>
  <si>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</si>
  <si>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</si>
  <si>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</si>
  <si>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</si>
  <si>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</si>
  <si>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</si>
  <si>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</si>
  <si>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</si>
  <si>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</si>
  <si>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</si>
  <si>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</si>
  <si>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</si>
  <si>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</si>
  <si>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</si>
  <si>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</si>
  <si>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</si>
  <si>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</si>
  <si>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</si>
  <si>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</si>
  <si>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</si>
  <si>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</si>
  <si>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</si>
  <si>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</si>
  <si>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</si>
  <si>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</si>
  <si>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</si>
  <si>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</si>
  <si>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</si>
  <si>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</si>
  <si>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</si>
  <si>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</si>
  <si>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</si>
  <si>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</si>
  <si>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</si>
  <si>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</si>
  <si>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</si>
  <si>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</si>
  <si>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</si>
  <si>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</si>
  <si>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</si>
  <si>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</si>
  <si>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</si>
  <si>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</si>
  <si>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</si>
  <si>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</si>
  <si>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</si>
  <si>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</si>
  <si>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</si>
  <si>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</si>
  <si>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</si>
  <si>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</si>
  <si>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</si>
  <si>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</si>
  <si>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</si>
  <si>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</si>
  <si>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</si>
  <si>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</si>
  <si>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</si>
  <si>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</si>
  <si>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</si>
  <si>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</si>
  <si>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</si>
  <si>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</si>
  <si>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</si>
  <si>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</si>
  <si>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</si>
  <si>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</si>
  <si>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</si>
  <si>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</si>
  <si>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</si>
  <si>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</si>
  <si>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</si>
  <si>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</si>
  <si>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</si>
  <si>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</si>
  <si>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</si>
  <si>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</si>
  <si>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</si>
  <si>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</si>
  <si>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</si>
  <si>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</si>
  <si>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</si>
  <si>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</si>
  <si>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</si>
  <si>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</si>
  <si>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</si>
  <si>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</si>
  <si>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</si>
  <si>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</si>
  <si>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</si>
  <si>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</si>
  <si>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</si>
  <si>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</si>
  <si>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</si>
  <si>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</si>
  <si>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</si>
  <si>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</si>
  <si>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</si>
  <si>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</si>
  <si>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</si>
  <si>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</si>
  <si>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</si>
  <si>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</si>
  <si>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</si>
  <si>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</si>
  <si>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</si>
  <si>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</si>
  <si>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</si>
  <si>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</si>
  <si>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</si>
  <si>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</si>
  <si>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</si>
  <si>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</si>
  <si>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</si>
  <si>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</si>
  <si>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</si>
  <si>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</si>
  <si>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</si>
  <si>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</si>
  <si>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</si>
  <si>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</si>
  <si>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</si>
  <si>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</si>
  <si>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</si>
  <si>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</si>
  <si>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</si>
  <si>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</si>
  <si>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</si>
  <si>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</si>
  <si>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</si>
  <si>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</si>
  <si>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</si>
  <si>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</si>
  <si>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</si>
  <si>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</si>
  <si>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</si>
  <si>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</si>
  <si>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</si>
  <si>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</si>
  <si>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</si>
  <si>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</si>
  <si>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</si>
  <si>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</si>
  <si>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</si>
  <si>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</si>
  <si>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</si>
  <si>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</si>
  <si>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</si>
  <si>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</si>
  <si>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</si>
  <si>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</si>
  <si>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</si>
  <si>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</si>
  <si>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</si>
  <si>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</si>
  <si>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</si>
  <si>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</si>
  <si>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</si>
  <si>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</si>
  <si>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</si>
  <si>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</si>
  <si>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</si>
  <si>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</si>
  <si>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</si>
  <si>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</si>
  <si>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</si>
  <si>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</si>
  <si>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</si>
  <si>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</si>
  <si>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</si>
  <si>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</si>
  <si>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</si>
  <si>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</si>
  <si>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</si>
  <si>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</si>
  <si>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</si>
  <si>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</si>
  <si>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</si>
  <si>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</si>
  <si>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</si>
  <si>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</si>
  <si>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</si>
  <si>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</si>
  <si>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</si>
  <si>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</si>
  <si>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</si>
  <si>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</si>
  <si>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</si>
  <si>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</si>
  <si>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</si>
  <si>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</si>
  <si>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</si>
  <si>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</si>
  <si>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</si>
  <si>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</si>
  <si>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</si>
  <si>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</si>
  <si>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</si>
  <si>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</si>
  <si>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</si>
  <si>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</si>
  <si>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</si>
  <si>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</si>
  <si>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</si>
  <si>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</si>
  <si>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</si>
  <si>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</si>
  <si>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</si>
  <si>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</si>
  <si>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</si>
  <si>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</si>
  <si>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</si>
  <si>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</si>
  <si>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</si>
  <si>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</si>
  <si>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</si>
  <si>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</si>
  <si>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</si>
  <si>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</si>
  <si>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</si>
  <si>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</si>
  <si>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</si>
  <si>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</si>
  <si>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</si>
  <si>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</si>
  <si>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</si>
  <si>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</si>
  <si>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</si>
  <si>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</si>
  <si>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</si>
  <si>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</si>
  <si>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</si>
  <si>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</si>
  <si>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</si>
  <si>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</si>
  <si>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</si>
  <si>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</si>
  <si>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</si>
  <si>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</si>
  <si>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</si>
  <si>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</si>
  <si>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</si>
  <si>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</si>
  <si>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</si>
  <si>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</si>
  <si>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</si>
  <si>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</si>
  <si>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</si>
  <si>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</si>
  <si>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</si>
  <si>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</si>
  <si>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</si>
  <si>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</si>
  <si>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</si>
  <si>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</si>
  <si>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</si>
  <si>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</si>
  <si>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</si>
  <si>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</si>
  <si>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</si>
  <si>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</si>
  <si>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</si>
  <si>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</si>
  <si>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</si>
  <si>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</si>
  <si>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</si>
  <si>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</si>
  <si>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</si>
  <si>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</si>
  <si>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</si>
  <si>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</si>
  <si>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</si>
  <si>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</si>
  <si>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</si>
  <si>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</si>
  <si>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</si>
  <si>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</si>
  <si>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</si>
  <si>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</si>
  <si>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</si>
  <si>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</si>
  <si>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</si>
  <si>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</si>
  <si>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</si>
  <si>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</si>
  <si>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</si>
  <si>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</si>
  <si>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</si>
  <si>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</si>
  <si>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</si>
  <si>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</si>
  <si>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</si>
  <si>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</si>
  <si>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</si>
  <si>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</si>
  <si>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</si>
  <si>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</si>
  <si>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</si>
  <si>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</si>
  <si>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</si>
  <si>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</si>
  <si>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</si>
  <si>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</si>
  <si>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</si>
  <si>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</si>
  <si>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</si>
  <si>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</si>
  <si>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</si>
  <si>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</si>
  <si>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</si>
  <si>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</si>
  <si>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</si>
  <si>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</si>
  <si>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</si>
  <si>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</si>
  <si>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</si>
  <si>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</si>
  <si>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</si>
  <si>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</si>
  <si>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</si>
  <si>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</si>
  <si>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</si>
  <si>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</si>
  <si>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</si>
  <si>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</si>
  <si>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</si>
  <si>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</si>
  <si>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</si>
  <si>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</si>
  <si>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</si>
  <si>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</si>
  <si>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</si>
  <si>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</si>
  <si>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</si>
  <si>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</si>
  <si>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</si>
  <si>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</si>
  <si>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</si>
  <si>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</si>
  <si>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</si>
  <si>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</si>
  <si>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</si>
  <si>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</si>
  <si>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</si>
  <si>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</si>
  <si>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</si>
  <si>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</si>
  <si>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</si>
  <si>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</si>
  <si>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</si>
  <si>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</si>
  <si>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</si>
  <si>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</si>
  <si>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</si>
  <si>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</si>
  <si>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</si>
  <si>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</si>
  <si>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</si>
  <si>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</si>
  <si>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</si>
  <si>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</si>
  <si>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</si>
  <si>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</si>
  <si>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</si>
  <si>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</si>
  <si>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</si>
  <si>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</si>
  <si>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</si>
  <si>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</si>
  <si>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</si>
  <si>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</si>
  <si>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</si>
  <si>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</si>
  <si>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</si>
  <si>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</si>
  <si>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</si>
  <si>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</si>
  <si>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</si>
  <si>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</si>
  <si>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</si>
  <si>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</si>
  <si>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</si>
  <si>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</si>
  <si>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</si>
  <si>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</si>
  <si>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</si>
  <si>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</si>
  <si>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</si>
  <si>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</si>
  <si>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</si>
  <si>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</si>
  <si>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</si>
  <si>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</si>
  <si>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</si>
  <si>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</si>
  <si>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</si>
  <si>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</si>
  <si>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</si>
  <si>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</si>
  <si>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</si>
  <si>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</si>
  <si>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</si>
  <si>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</si>
  <si>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</si>
  <si>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</si>
  <si>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</si>
  <si>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</si>
  <si>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</si>
  <si>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</si>
  <si>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</si>
  <si>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</si>
  <si>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</si>
  <si>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</si>
  <si>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</si>
  <si>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</si>
  <si>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</si>
  <si>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</si>
  <si>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</si>
  <si>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</si>
  <si>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</si>
  <si>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</si>
  <si>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</si>
  <si>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</si>
  <si>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</si>
  <si>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</si>
  <si>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</si>
  <si>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</si>
  <si>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</si>
  <si>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</si>
  <si>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</si>
  <si>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</si>
  <si>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</si>
  <si>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</si>
  <si>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</si>
  <si>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</si>
  <si>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</si>
  <si>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</si>
  <si>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</si>
  <si>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</si>
  <si>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</si>
  <si>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</si>
  <si>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</si>
  <si>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</si>
  <si>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</si>
  <si>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</si>
  <si>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</si>
  <si>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</si>
  <si>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</si>
  <si>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</si>
  <si>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</si>
  <si>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</si>
  <si>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Dacia Sandero transmission / Rapporto di trasmissione della Dacia Sandero</t>
  </si>
  <si>
    <t>Dacia Sandero differential / Rapporto di trasmissione al differenziale della Dacia Sandero</t>
  </si>
  <si>
    <t>Dacia Sandero Overall / Rapporto di trasmissione totale della Dacia Sandero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</si>
</sst>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60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2" fontId="0" fillId="0" borderId="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60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258168"/>
        <c:axId val="2101261192"/>
      </c:scatterChart>
      <c:valAx>
        <c:axId val="210125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01261192"/>
        <c:crosses val="autoZero"/>
        <c:crossBetween val="between"/>
        <c:majorUnit val="0.75"/>
        <c:minorUnit val="0.375"/>
      </c:valAx>
      <c:valAx>
        <c:axId val="2101261192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01258168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44.26385021395847</c:v>
                </c:pt>
                <c:pt idx="1">
                  <c:v>53.51132471714568</c:v>
                </c:pt>
                <c:pt idx="2">
                  <c:v>87.32006801379286</c:v>
                </c:pt>
                <c:pt idx="3">
                  <c:v>141.2384919245345</c:v>
                </c:pt>
                <c:pt idx="4">
                  <c:v>273.3849239269024</c:v>
                </c:pt>
                <c:pt idx="5">
                  <c:v>423.8026445906417</c:v>
                </c:pt>
                <c:pt idx="6">
                  <c:v>632.8305853522481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32.06795586441048</c:v>
                </c:pt>
                <c:pt idx="1">
                  <c:v>32.06795586441048</c:v>
                </c:pt>
                <c:pt idx="2">
                  <c:v>32.06795586441048</c:v>
                </c:pt>
                <c:pt idx="3">
                  <c:v>32.06795586441048</c:v>
                </c:pt>
                <c:pt idx="4">
                  <c:v>32.06795586441048</c:v>
                </c:pt>
                <c:pt idx="5">
                  <c:v>32.06795586441048</c:v>
                </c:pt>
                <c:pt idx="6">
                  <c:v>32.06795586441048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01118648"/>
        <c:axId val="2100838216"/>
      </c:lineChart>
      <c:catAx>
        <c:axId val="2101118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2100838216"/>
        <c:crosses val="autoZero"/>
        <c:auto val="1"/>
        <c:lblAlgn val="ctr"/>
        <c:lblOffset val="100"/>
        <c:noMultiLvlLbl val="0"/>
      </c:catAx>
      <c:valAx>
        <c:axId val="2100838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101118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20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H8" sqref="H8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10" sqref="C10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2403</v>
      </c>
      <c r="D3" s="5">
        <v>1</v>
      </c>
      <c r="E3" s="15">
        <f>D3/Constants!$D$3</f>
        <v>4.5585391539662144E-2</v>
      </c>
      <c r="F3" s="15">
        <f>'Mass factors'!$D$3*$C$3*E3</f>
        <v>109.54169586980814</v>
      </c>
      <c r="G3" s="15">
        <f>'Mass factors'!$D$4*$C$3*E3</f>
        <v>116.11419762199664</v>
      </c>
      <c r="H3" s="15">
        <f>'Mass factors'!$D$5*$C$3*E3</f>
        <v>120.49586545678895</v>
      </c>
      <c r="I3" s="15">
        <f>'Mass factors'!$D$6*$C$3*E3</f>
        <v>125.97295025027934</v>
      </c>
      <c r="J3" s="15">
        <f>'Mass factors'!$D$7*$C$3*E3</f>
        <v>131.45003504376976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219.08339173961627</v>
      </c>
      <c r="G4" s="16">
        <f>'Mass factors'!$D$4*$C$3*E4</f>
        <v>232.22839524399328</v>
      </c>
      <c r="H4" s="16">
        <f>'Mass factors'!$D$5*$C$3*E4</f>
        <v>240.9917309135779</v>
      </c>
      <c r="I4" s="16">
        <f>'Mass factors'!$D$6*$C$3*E4</f>
        <v>251.94590050055868</v>
      </c>
      <c r="J4" s="16">
        <f>'Mass factors'!$D$7*$C$3*E4</f>
        <v>262.90007008753952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328.62508760942438</v>
      </c>
      <c r="G5" s="15">
        <f>'Mass factors'!$D$4*$C$3*E5</f>
        <v>348.3425928659899</v>
      </c>
      <c r="H5" s="15">
        <f>'Mass factors'!$D$5*$C$3*E5</f>
        <v>361.48759637036682</v>
      </c>
      <c r="I5" s="15">
        <f>'Mass factors'!$D$6*$C$3*E5</f>
        <v>377.91885075083803</v>
      </c>
      <c r="J5" s="15">
        <f>'Mass factors'!$D$7*$C$3*E5</f>
        <v>394.35010513130925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438.16678347923255</v>
      </c>
      <c r="G6" s="16">
        <f>'Mass factors'!$D$4*$C$3*E6</f>
        <v>464.45679048798655</v>
      </c>
      <c r="H6" s="16">
        <f>'Mass factors'!$D$5*$C$3*E6</f>
        <v>481.98346182715579</v>
      </c>
      <c r="I6" s="16">
        <f>'Mass factors'!$D$6*$C$3*E6</f>
        <v>503.89180100111736</v>
      </c>
      <c r="J6" s="16">
        <f>'Mass factors'!$D$7*$C$3*E6</f>
        <v>525.80014017507904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547.70847934904066</v>
      </c>
      <c r="G7" s="15">
        <f>'Mass factors'!$D$4*$C$3*E7</f>
        <v>580.57098810998309</v>
      </c>
      <c r="H7" s="15">
        <f>'Mass factors'!$D$5*$C$3*E7</f>
        <v>602.47932728394471</v>
      </c>
      <c r="I7" s="15">
        <f>'Mass factors'!$D$6*$C$3*E7</f>
        <v>629.86475125139668</v>
      </c>
      <c r="J7" s="15">
        <f>'Mass factors'!$D$7*$C$3*E7</f>
        <v>657.25017521884877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657.25017521884877</v>
      </c>
      <c r="G8" s="16">
        <f>'Mass factors'!$D$4*$C$3*E8</f>
        <v>696.6851857319798</v>
      </c>
      <c r="H8" s="16">
        <f>'Mass factors'!$D$5*$C$3*E8</f>
        <v>722.97519274073363</v>
      </c>
      <c r="I8" s="16">
        <f>'Mass factors'!$D$6*$C$3*E8</f>
        <v>755.83770150167607</v>
      </c>
      <c r="J8" s="16">
        <f>'Mass factors'!$D$7*$C$3*E8</f>
        <v>788.7002102626185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766.79187108865688</v>
      </c>
      <c r="G9" s="15">
        <f>'Mass factors'!$D$4*$C$3*E9</f>
        <v>812.7993833539764</v>
      </c>
      <c r="H9" s="15">
        <f>'Mass factors'!$D$5*$C$3*E9</f>
        <v>843.47105819752255</v>
      </c>
      <c r="I9" s="15">
        <f>'Mass factors'!$D$6*$C$3*E9</f>
        <v>881.81065175195533</v>
      </c>
      <c r="J9" s="15">
        <f>'Mass factors'!$D$7*$C$3*E9</f>
        <v>920.15024530638823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876.3335669584651</v>
      </c>
      <c r="G10" s="16">
        <f>'Mass factors'!$D$4*$C$3*E10</f>
        <v>928.9135809759731</v>
      </c>
      <c r="H10" s="16">
        <f>'Mass factors'!$D$5*$C$3*E10</f>
        <v>963.96692365431159</v>
      </c>
      <c r="I10" s="16">
        <f>'Mass factors'!$D$6*$C$3*E10</f>
        <v>1007.7836020022347</v>
      </c>
      <c r="J10" s="16">
        <f>'Mass factors'!$D$7*$C$3*E10</f>
        <v>1051.6002803501581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985.87526282827309</v>
      </c>
      <c r="G11" s="15">
        <f>'Mass factors'!$D$4*$C$3*E11</f>
        <v>1045.0277785979697</v>
      </c>
      <c r="H11" s="15">
        <f>'Mass factors'!$D$5*$C$3*E11</f>
        <v>1084.4627891111006</v>
      </c>
      <c r="I11" s="15">
        <f>'Mass factors'!$D$6*$C$3*E11</f>
        <v>1133.756552252514</v>
      </c>
      <c r="J11" s="15">
        <f>'Mass factors'!$D$7*$C$3*E11</f>
        <v>1183.0503153939278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1095.4169586980813</v>
      </c>
      <c r="G12" s="16">
        <f>'Mass factors'!$D$4*$C$3*E12</f>
        <v>1161.1419762199662</v>
      </c>
      <c r="H12" s="16">
        <f>'Mass factors'!$D$5*$C$3*E12</f>
        <v>1204.9586545678894</v>
      </c>
      <c r="I12" s="16">
        <f>'Mass factors'!$D$6*$C$3*E12</f>
        <v>1259.7295025027934</v>
      </c>
      <c r="J12" s="16">
        <f>'Mass factors'!$D$7*$C$3*E12</f>
        <v>1314.5003504376975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1204.9586545678894</v>
      </c>
      <c r="G13" s="15">
        <f>'Mass factors'!$D$4*$C$3*E13</f>
        <v>1277.2561738419629</v>
      </c>
      <c r="H13" s="15">
        <f>'Mass factors'!$D$5*$C$3*E13</f>
        <v>1325.4545200246785</v>
      </c>
      <c r="I13" s="15">
        <f>'Mass factors'!$D$6*$C$3*E13</f>
        <v>1385.7024527530727</v>
      </c>
      <c r="J13" s="15">
        <f>'Mass factors'!$D$7*$C$3*E13</f>
        <v>1445.9503854814673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1314.5003504376975</v>
      </c>
      <c r="G14" s="16">
        <f>'Mass factors'!$D$4*$C$3*E14</f>
        <v>1393.3703714639596</v>
      </c>
      <c r="H14" s="16">
        <f>'Mass factors'!$D$5*$C$3*E14</f>
        <v>1445.9503854814673</v>
      </c>
      <c r="I14" s="16">
        <f>'Mass factors'!$D$6*$C$3*E14</f>
        <v>1511.6754030033521</v>
      </c>
      <c r="J14" s="16">
        <f>'Mass factors'!$D$7*$C$3*E14</f>
        <v>1577.400420525237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1424.0420463075056</v>
      </c>
      <c r="G15" s="15">
        <f>'Mass factors'!$D$4*$C$3*E15</f>
        <v>1509.4845690859561</v>
      </c>
      <c r="H15" s="15">
        <f>'Mass factors'!$D$5*$C$3*E15</f>
        <v>1566.4462509382563</v>
      </c>
      <c r="I15" s="15">
        <f>'Mass factors'!$D$6*$C$3*E15</f>
        <v>1637.6483532536313</v>
      </c>
      <c r="J15" s="15">
        <f>'Mass factors'!$D$7*$C$3*E15</f>
        <v>1708.8504555690067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1533.5837421773138</v>
      </c>
      <c r="G16" s="16">
        <f>'Mass factors'!$D$4*$C$3*E16</f>
        <v>1625.5987667079528</v>
      </c>
      <c r="H16" s="16">
        <f>'Mass factors'!$D$5*$C$3*E16</f>
        <v>1686.9421163950451</v>
      </c>
      <c r="I16" s="16">
        <f>'Mass factors'!$D$6*$C$3*E16</f>
        <v>1763.6213035039107</v>
      </c>
      <c r="J16" s="16">
        <f>'Mass factors'!$D$7*$C$3*E16</f>
        <v>1840.3004906127765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1643.1254380471219</v>
      </c>
      <c r="G17" s="15">
        <f>'Mass factors'!$D$4*$C$3*E17</f>
        <v>1741.7129643299493</v>
      </c>
      <c r="H17" s="15">
        <f>'Mass factors'!$D$5*$C$3*E17</f>
        <v>1807.4379818518341</v>
      </c>
      <c r="I17" s="15">
        <f>'Mass factors'!$D$6*$C$3*E17</f>
        <v>1889.5942537541898</v>
      </c>
      <c r="J17" s="15">
        <f>'Mass factors'!$D$7*$C$3*E17</f>
        <v>1971.750525656546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7">
        <v>1090</v>
      </c>
      <c r="D20" s="12">
        <v>1</v>
      </c>
      <c r="E20" s="16">
        <f>D20*Constants!$E$3/Constants!$F$3</f>
        <v>0.27777777777777779</v>
      </c>
      <c r="F20" s="16">
        <f>'Mass factors'!$D$3*$C$20*E20</f>
        <v>302.77777777777777</v>
      </c>
      <c r="G20" s="16">
        <f>'Mass factors'!$D$4*$C$20*E20</f>
        <v>320.94444444444446</v>
      </c>
      <c r="H20" s="16">
        <f>'Mass factors'!$D$5*$C$20*E20</f>
        <v>333.05555555555554</v>
      </c>
      <c r="I20" s="16">
        <f>'Mass factors'!$D$6*$C$20*E20</f>
        <v>348.19444444444446</v>
      </c>
      <c r="J20" s="16">
        <f>'Mass factors'!$D$7*$C$20*E20</f>
        <v>363.33333333333337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605.55555555555554</v>
      </c>
      <c r="G21" s="15">
        <f>'Mass factors'!$D$4*$C$20*E21</f>
        <v>641.88888888888891</v>
      </c>
      <c r="H21" s="15">
        <f>'Mass factors'!$D$5*$C$20*E21</f>
        <v>666.11111111111109</v>
      </c>
      <c r="I21" s="15">
        <f>'Mass factors'!$D$6*$C$20*E21</f>
        <v>696.38888888888891</v>
      </c>
      <c r="J21" s="15">
        <f>'Mass factors'!$D$7*$C$20*E21</f>
        <v>726.66666666666674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908.33333333333337</v>
      </c>
      <c r="G22" s="16">
        <f>'Mass factors'!$D$4*$C$20*E22</f>
        <v>962.83333333333348</v>
      </c>
      <c r="H22" s="16">
        <f>'Mass factors'!$D$5*$C$20*E22</f>
        <v>999.16666666666674</v>
      </c>
      <c r="I22" s="16">
        <f>'Mass factors'!$D$6*$C$20*E22</f>
        <v>1044.5833333333335</v>
      </c>
      <c r="J22" s="16">
        <f>'Mass factors'!$D$7*$C$20*E22</f>
        <v>1090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1211.1111111111111</v>
      </c>
      <c r="G23" s="15">
        <f>'Mass factors'!$D$4*$C$20*E23</f>
        <v>1283.7777777777778</v>
      </c>
      <c r="H23" s="15">
        <f>'Mass factors'!$D$5*$C$20*E23</f>
        <v>1332.2222222222222</v>
      </c>
      <c r="I23" s="15">
        <f>'Mass factors'!$D$6*$C$20*E23</f>
        <v>1392.7777777777778</v>
      </c>
      <c r="J23" s="15">
        <f>'Mass factors'!$D$7*$C$20*E23</f>
        <v>1453.3333333333335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1513.8888888888889</v>
      </c>
      <c r="G24" s="16">
        <f>'Mass factors'!$D$4*$C$20*E24</f>
        <v>1604.7222222222224</v>
      </c>
      <c r="H24" s="16">
        <f>'Mass factors'!$D$5*$C$20*E24</f>
        <v>1665.2777777777778</v>
      </c>
      <c r="I24" s="16">
        <f>'Mass factors'!$D$6*$C$20*E24</f>
        <v>1740.9722222222222</v>
      </c>
      <c r="J24" s="16">
        <f>'Mass factors'!$D$7*$C$20*E24</f>
        <v>1816.6666666666665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1816.6666666666667</v>
      </c>
      <c r="G25" s="15">
        <f>'Mass factors'!$D$4*$C$20*E25</f>
        <v>1925.666666666667</v>
      </c>
      <c r="H25" s="15">
        <f>'Mass factors'!$D$5*$C$20*E25</f>
        <v>1998.3333333333335</v>
      </c>
      <c r="I25" s="15">
        <f>'Mass factors'!$D$6*$C$20*E25</f>
        <v>2089.166666666667</v>
      </c>
      <c r="J25" s="15">
        <f>'Mass factors'!$D$7*$C$20*E25</f>
        <v>2180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2119.4444444444443</v>
      </c>
      <c r="G26" s="16">
        <f>'Mass factors'!$D$4*$C$20*E26</f>
        <v>2246.6111111111113</v>
      </c>
      <c r="H26" s="16">
        <f>'Mass factors'!$D$5*$C$20*E26</f>
        <v>2331.3888888888887</v>
      </c>
      <c r="I26" s="16">
        <f>'Mass factors'!$D$6*$C$20*E26</f>
        <v>2437.3611111111109</v>
      </c>
      <c r="J26" s="16">
        <f>'Mass factors'!$D$7*$C$20*E26</f>
        <v>2543.3333333333335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2422.2222222222222</v>
      </c>
      <c r="G27" s="15">
        <f>'Mass factors'!$D$4*$C$20*E27</f>
        <v>2567.5555555555557</v>
      </c>
      <c r="H27" s="15">
        <f>'Mass factors'!$D$5*$C$20*E27</f>
        <v>2664.4444444444443</v>
      </c>
      <c r="I27" s="15">
        <f>'Mass factors'!$D$6*$C$20*E27</f>
        <v>2785.5555555555557</v>
      </c>
      <c r="J27" s="15">
        <f>'Mass factors'!$D$7*$C$20*E27</f>
        <v>2906.666666666667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2725</v>
      </c>
      <c r="G28" s="16">
        <f>'Mass factors'!$D$4*$C$20*E28</f>
        <v>2888.5</v>
      </c>
      <c r="H28" s="16">
        <f>'Mass factors'!$D$5*$C$20*E28</f>
        <v>2997.5</v>
      </c>
      <c r="I28" s="16">
        <f>'Mass factors'!$D$6*$C$20*E28</f>
        <v>3133.75</v>
      </c>
      <c r="J28" s="16">
        <f>'Mass factors'!$D$7*$C$20*E28</f>
        <v>3270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3027.7777777777778</v>
      </c>
      <c r="G29" s="15">
        <f>'Mass factors'!$D$4*$C$20*E29</f>
        <v>3209.4444444444448</v>
      </c>
      <c r="H29" s="15">
        <f>'Mass factors'!$D$5*$C$20*E29</f>
        <v>3330.5555555555557</v>
      </c>
      <c r="I29" s="15">
        <f>'Mass factors'!$D$6*$C$20*E29</f>
        <v>3481.9444444444443</v>
      </c>
      <c r="J29" s="15">
        <f>'Mass factors'!$D$7*$C$20*E29</f>
        <v>3633.333333333333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3330.5555555555557</v>
      </c>
      <c r="G30" s="16">
        <f>'Mass factors'!$D$4*$C$20*E30</f>
        <v>3530.3888888888896</v>
      </c>
      <c r="H30" s="16">
        <f>'Mass factors'!$D$5*$C$20*E30</f>
        <v>3663.6111111111113</v>
      </c>
      <c r="I30" s="16">
        <f>'Mass factors'!$D$6*$C$20*E30</f>
        <v>3830.1388888888891</v>
      </c>
      <c r="J30" s="16">
        <f>'Mass factors'!$D$7*$C$20*E30</f>
        <v>3996.666666666667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3633.3333333333335</v>
      </c>
      <c r="G31" s="15">
        <f>'Mass factors'!$D$4*$C$20*E31</f>
        <v>3851.3333333333339</v>
      </c>
      <c r="H31" s="15">
        <f>'Mass factors'!$D$5*$C$20*E31</f>
        <v>3996.666666666667</v>
      </c>
      <c r="I31" s="15">
        <f>'Mass factors'!$D$6*$C$20*E31</f>
        <v>4178.3333333333339</v>
      </c>
      <c r="J31" s="15">
        <f>'Mass factors'!$D$7*$C$20*E31</f>
        <v>4360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3936.1111111111113</v>
      </c>
      <c r="G32" s="16">
        <f>'Mass factors'!$D$4*$C$20*E32</f>
        <v>4172.2777777777783</v>
      </c>
      <c r="H32" s="16">
        <f>'Mass factors'!$D$5*$C$20*E32</f>
        <v>4329.7222222222226</v>
      </c>
      <c r="I32" s="16">
        <f>'Mass factors'!$D$6*$C$20*E32</f>
        <v>4526.5277777777783</v>
      </c>
      <c r="J32" s="16">
        <f>'Mass factors'!$D$7*$C$20*E32</f>
        <v>4723.333333333333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4238.8888888888887</v>
      </c>
      <c r="G33" s="15">
        <f>'Mass factors'!$D$4*$C$20*E33</f>
        <v>4493.2222222222226</v>
      </c>
      <c r="H33" s="15">
        <f>'Mass factors'!$D$5*$C$20*E33</f>
        <v>4662.7777777777774</v>
      </c>
      <c r="I33" s="15">
        <f>'Mass factors'!$D$6*$C$20*E33</f>
        <v>4874.7222222222217</v>
      </c>
      <c r="J33" s="15">
        <f>'Mass factors'!$D$7*$C$20*E33</f>
        <v>5086.666666666667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4541.666666666667</v>
      </c>
      <c r="G34" s="16">
        <f>'Mass factors'!$D$4*$C$20*E34</f>
        <v>4814.166666666667</v>
      </c>
      <c r="H34" s="16">
        <f>'Mass factors'!$D$5*$C$20*E34</f>
        <v>4995.8333333333339</v>
      </c>
      <c r="I34" s="16">
        <f>'Mass factors'!$D$6*$C$20*E34</f>
        <v>5222.916666666667</v>
      </c>
      <c r="J34" s="16">
        <f>'Mass factors'!$D$7*$C$20*E34</f>
        <v>5450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4" sqref="C24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2403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24.028798590104991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48.050390882639142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72.057581380927431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96.04319615233841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120.00009351617305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143.92117461925596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167.79939386289306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191.6277691457847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215.3993918886251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239.10743680746043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356.46210839137785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471.26707273705625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582.8131069623081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690.49696901592813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793.83207062163888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892.45179527891128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986.10631962110131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30" customHeight="1">
      <c r="B22" s="4" t="s">
        <v>174</v>
      </c>
      <c r="C22" s="4">
        <v>1090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106.88714077656341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213.74222582882402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320.53324747803009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427.228293968618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533.79559701107473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640.20357882526832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746.4208985226129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852.41649766954856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958.15964487989925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1063.6199792896343</v>
      </c>
      <c r="I31" s="5">
        <v>3.3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1585.6479639739382</v>
      </c>
      <c r="I32" s="12">
        <v>4.9000000000000004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2096.3341033516313</v>
      </c>
      <c r="I33" s="5">
        <v>6.4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2592.5235661161846</v>
      </c>
      <c r="I34" s="12">
        <v>8.1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3071.5329547682295</v>
      </c>
      <c r="I35" s="5">
        <v>9.6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3531.1977819992703</v>
      </c>
      <c r="I36" s="12">
        <v>11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3969.8872301320885</v>
      </c>
      <c r="I37" s="5">
        <v>12.3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4386.4900115898363</v>
      </c>
      <c r="I38" s="12">
        <v>13.7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27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tabSelected="1" zoomScale="80" zoomScaleNormal="80" zoomScalePageLayoutView="80" workbookViewId="0">
      <pane xSplit="3" ySplit="2" topLeftCell="D3" activePane="bottomRight" state="frozenSplit"/>
      <selection pane="topRight"/>
      <selection pane="bottomLeft"/>
      <selection pane="bottomRight" activeCell="C72" sqref="C72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5.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22" t="s">
        <v>270</v>
      </c>
      <c r="C12" s="122"/>
      <c r="D12" s="122"/>
      <c r="E12" s="122"/>
      <c r="F12" s="122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24">
      <c r="B51" s="32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36">
      <c r="B63" s="32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0" spans="2:256" ht="13.5" customHeight="1"/>
    <row r="71" spans="2:256" ht="35.25" customHeight="1">
      <c r="C71" s="4" t="s">
        <v>319</v>
      </c>
    </row>
    <row r="72" spans="2:256" ht="16">
      <c r="C72" s="4">
        <v>1090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7.2090420000000002</v>
      </c>
      <c r="F76" s="33">
        <f t="shared" ref="F76:K76" si="7">F75*$C$72*2.2046</f>
        <v>7.2090420000000002</v>
      </c>
      <c r="G76" s="33">
        <f t="shared" si="7"/>
        <v>7.2090420000000002</v>
      </c>
      <c r="H76" s="33">
        <f t="shared" si="7"/>
        <v>7.2090420000000002</v>
      </c>
      <c r="I76" s="33">
        <f t="shared" si="7"/>
        <v>7.2090420000000002</v>
      </c>
      <c r="J76" s="33">
        <f t="shared" si="7"/>
        <v>7.2090420000000002</v>
      </c>
      <c r="K76" s="33">
        <f t="shared" si="7"/>
        <v>7.2090420000000002</v>
      </c>
      <c r="IV76"/>
    </row>
    <row r="77" spans="2:256" ht="24">
      <c r="C77" s="4" t="s">
        <v>322</v>
      </c>
      <c r="E77" s="35">
        <f>(E73*E74)+E73+(E75*$C$72*2.2046)</f>
        <v>9.950742</v>
      </c>
      <c r="F77" s="35">
        <f t="shared" ref="F77:K77" si="8">(F73*F74)+F73+(F75*$C$72*2.2046)</f>
        <v>12.029622</v>
      </c>
      <c r="G77" s="35">
        <f t="shared" si="8"/>
        <v>19.630001999999998</v>
      </c>
      <c r="H77" s="35">
        <f t="shared" si="8"/>
        <v>31.751142000000002</v>
      </c>
      <c r="I77" s="35">
        <f t="shared" si="8"/>
        <v>61.458342000000002</v>
      </c>
      <c r="J77" s="35">
        <f t="shared" si="8"/>
        <v>95.273021999999997</v>
      </c>
      <c r="K77" s="35">
        <f t="shared" si="8"/>
        <v>142.26358200000001</v>
      </c>
    </row>
    <row r="78" spans="2:256" ht="24">
      <c r="C78" s="4" t="s">
        <v>323</v>
      </c>
      <c r="E78" s="33">
        <f>E77*0.4536*9.80665</f>
        <v>44.263850213958477</v>
      </c>
      <c r="F78" s="33">
        <f t="shared" ref="F78:K78" si="9">F77*0.4536*9.80665</f>
        <v>53.511324717145676</v>
      </c>
      <c r="G78" s="33">
        <f t="shared" si="9"/>
        <v>87.320068013792863</v>
      </c>
      <c r="H78" s="33">
        <f t="shared" si="9"/>
        <v>141.23849192453449</v>
      </c>
      <c r="I78" s="33">
        <f t="shared" si="9"/>
        <v>273.38492392690245</v>
      </c>
      <c r="J78" s="33">
        <f t="shared" si="9"/>
        <v>423.80264459064171</v>
      </c>
      <c r="K78" s="33">
        <f t="shared" si="9"/>
        <v>632.83058535224814</v>
      </c>
    </row>
    <row r="79" spans="2:256" ht="24">
      <c r="C79" s="4" t="s">
        <v>326</v>
      </c>
      <c r="E79" s="33">
        <f>E76*0.4536*9.80665</f>
        <v>32.067955864410479</v>
      </c>
      <c r="F79" s="33">
        <f t="shared" ref="F79:K79" si="10">F76*0.4536*9.80665</f>
        <v>32.067955864410479</v>
      </c>
      <c r="G79" s="33">
        <f t="shared" si="10"/>
        <v>32.067955864410479</v>
      </c>
      <c r="H79" s="33">
        <f t="shared" si="10"/>
        <v>32.067955864410479</v>
      </c>
      <c r="I79" s="33">
        <f t="shared" si="10"/>
        <v>32.067955864410479</v>
      </c>
      <c r="J79" s="33">
        <f t="shared" si="10"/>
        <v>32.067955864410479</v>
      </c>
      <c r="K79" s="33">
        <f t="shared" si="10"/>
        <v>32.067955864410479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119">
        <v>3.73</v>
      </c>
      <c r="E7" s="119">
        <v>3.56</v>
      </c>
      <c r="F7" s="47">
        <f>D7*E7</f>
        <v>13.2788</v>
      </c>
    </row>
    <row r="8" spans="1:6">
      <c r="A8" s="46" t="s">
        <v>340</v>
      </c>
      <c r="B8" s="47">
        <v>7.82</v>
      </c>
      <c r="C8" s="47">
        <v>1.5</v>
      </c>
      <c r="D8" s="119">
        <v>2.0499999999999998</v>
      </c>
      <c r="E8" s="119">
        <v>3.56</v>
      </c>
      <c r="F8" s="47">
        <f t="shared" ref="F8:F11" si="0">D8*E8</f>
        <v>7.2979999999999992</v>
      </c>
    </row>
    <row r="9" spans="1:6">
      <c r="A9" s="46" t="s">
        <v>341</v>
      </c>
      <c r="B9" s="47">
        <v>5.16</v>
      </c>
      <c r="C9" s="47">
        <v>1.35</v>
      </c>
      <c r="D9" s="119">
        <v>1.39</v>
      </c>
      <c r="E9" s="119">
        <v>3.56</v>
      </c>
      <c r="F9" s="47">
        <f t="shared" si="0"/>
        <v>4.9483999999999995</v>
      </c>
    </row>
    <row r="10" spans="1:6">
      <c r="A10" s="46" t="s">
        <v>342</v>
      </c>
      <c r="B10" s="47">
        <v>3.81</v>
      </c>
      <c r="C10" s="47">
        <v>1.35</v>
      </c>
      <c r="D10" s="119">
        <v>1.03</v>
      </c>
      <c r="E10" s="119">
        <v>3.56</v>
      </c>
      <c r="F10" s="47">
        <f t="shared" si="0"/>
        <v>3.6668000000000003</v>
      </c>
    </row>
    <row r="11" spans="1:6">
      <c r="A11" s="46" t="s">
        <v>343</v>
      </c>
      <c r="B11" s="47">
        <v>2.79</v>
      </c>
      <c r="C11" s="47" t="s">
        <v>344</v>
      </c>
      <c r="D11" s="119">
        <v>0.8</v>
      </c>
      <c r="E11" s="119">
        <v>3.56</v>
      </c>
      <c r="F11" s="47">
        <f t="shared" si="0"/>
        <v>2.8480000000000003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topLeftCell="A2" workbookViewId="0">
      <selection activeCell="A5" sqref="A5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4">
        <v>2403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24.326000000000001</v>
      </c>
      <c r="B4" s="68"/>
      <c r="C4" s="49" t="s">
        <v>359</v>
      </c>
      <c r="D4">
        <f>$A$2*SUM(D2:D3)</f>
        <v>43.253999999999998</v>
      </c>
      <c r="E4" s="44">
        <f t="shared" ref="E4:AA4" si="0">$A$2*SUM(E2:E3)</f>
        <v>43.253999999999998</v>
      </c>
      <c r="F4" s="44">
        <f t="shared" si="0"/>
        <v>43.253999999999998</v>
      </c>
      <c r="G4" s="44">
        <f t="shared" si="0"/>
        <v>43.253999999999998</v>
      </c>
      <c r="H4" s="44">
        <f t="shared" si="0"/>
        <v>43.253999999999998</v>
      </c>
      <c r="I4" s="44">
        <f t="shared" si="0"/>
        <v>43.253999999999998</v>
      </c>
      <c r="J4" s="44">
        <f t="shared" si="0"/>
        <v>43.253999999999998</v>
      </c>
      <c r="K4" s="44">
        <f t="shared" si="0"/>
        <v>43.253999999999998</v>
      </c>
      <c r="L4" s="44">
        <f t="shared" si="0"/>
        <v>43.253999999999998</v>
      </c>
      <c r="M4" s="44">
        <f t="shared" si="0"/>
        <v>43.253999999999998</v>
      </c>
      <c r="N4" s="44">
        <f t="shared" si="0"/>
        <v>43.253999999999998</v>
      </c>
      <c r="O4" s="44">
        <f t="shared" si="0"/>
        <v>43.253999999999998</v>
      </c>
      <c r="P4" s="44">
        <f t="shared" si="0"/>
        <v>43.253999999999998</v>
      </c>
      <c r="Q4" s="44">
        <f t="shared" si="0"/>
        <v>43.253999999999998</v>
      </c>
      <c r="R4" s="44">
        <f t="shared" si="0"/>
        <v>43.253999999999998</v>
      </c>
      <c r="S4" s="44">
        <f t="shared" si="0"/>
        <v>43.253999999999998</v>
      </c>
      <c r="T4" s="44">
        <f t="shared" si="0"/>
        <v>43.253999999999998</v>
      </c>
      <c r="U4" s="44">
        <f t="shared" si="0"/>
        <v>43.253999999999998</v>
      </c>
      <c r="V4" s="44">
        <f t="shared" si="0"/>
        <v>43.253999999999998</v>
      </c>
      <c r="W4" s="44">
        <f t="shared" si="0"/>
        <v>43.253999999999998</v>
      </c>
      <c r="X4" s="44">
        <f t="shared" si="0"/>
        <v>43.253999999999998</v>
      </c>
      <c r="Y4" s="44">
        <f t="shared" si="0"/>
        <v>43.253999999999998</v>
      </c>
      <c r="Z4" s="44">
        <f t="shared" si="0"/>
        <v>43.253999999999998</v>
      </c>
      <c r="AA4" s="44">
        <f t="shared" si="0"/>
        <v>43.253999999999998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0.54334014037883172</v>
      </c>
      <c r="E5" s="53">
        <f>(1/2)*($A$6/$A$8)*(E1*(5280/3600)*E1*(5280/3600))*$A$4*$A$10</f>
        <v>2.1733605615153269</v>
      </c>
      <c r="F5" s="53">
        <f t="shared" ref="F5:AA5" si="1">(1/2)*($A$6/$A$8)*(F1*(5280/3600)*F1*(5280/3600))*$A$4*$A$10</f>
        <v>4.8900612634094864</v>
      </c>
      <c r="G5" s="53">
        <f t="shared" si="1"/>
        <v>8.6934422460613074</v>
      </c>
      <c r="H5" s="53">
        <f t="shared" si="1"/>
        <v>13.583503509470793</v>
      </c>
      <c r="I5" s="53">
        <f t="shared" si="1"/>
        <v>19.560245053637946</v>
      </c>
      <c r="J5" s="53">
        <f t="shared" si="1"/>
        <v>26.623666878562759</v>
      </c>
      <c r="K5" s="53">
        <f t="shared" si="1"/>
        <v>34.77376898424523</v>
      </c>
      <c r="L5" s="53">
        <f t="shared" si="1"/>
        <v>44.010551370685384</v>
      </c>
      <c r="M5" s="53">
        <f t="shared" si="1"/>
        <v>54.334014037883172</v>
      </c>
      <c r="N5" s="53">
        <f t="shared" si="1"/>
        <v>65.744156985838629</v>
      </c>
      <c r="O5" s="53">
        <f t="shared" si="1"/>
        <v>78.240980214551783</v>
      </c>
      <c r="P5" s="53">
        <f t="shared" si="1"/>
        <v>91.824483724022585</v>
      </c>
      <c r="Q5" s="53">
        <f t="shared" si="1"/>
        <v>106.49466751425103</v>
      </c>
      <c r="R5" s="53">
        <f t="shared" si="1"/>
        <v>122.25153158523713</v>
      </c>
      <c r="S5" s="53">
        <f t="shared" si="1"/>
        <v>139.09507593698092</v>
      </c>
      <c r="T5" s="53">
        <f t="shared" si="1"/>
        <v>157.0253005694824</v>
      </c>
      <c r="U5" s="53">
        <f t="shared" si="1"/>
        <v>176.04220548274154</v>
      </c>
      <c r="V5" s="53">
        <f t="shared" si="1"/>
        <v>196.14579067675822</v>
      </c>
      <c r="W5" s="53">
        <f t="shared" si="1"/>
        <v>217.33605615153269</v>
      </c>
      <c r="X5" s="53">
        <f t="shared" si="1"/>
        <v>239.61300190706481</v>
      </c>
      <c r="Y5" s="53">
        <f t="shared" si="1"/>
        <v>262.97662794335452</v>
      </c>
      <c r="Z5" s="53">
        <f t="shared" si="1"/>
        <v>287.42693426040194</v>
      </c>
      <c r="AA5" s="53">
        <f t="shared" si="1"/>
        <v>312.96392085820713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2.0701259348433489</v>
      </c>
      <c r="E7" s="53">
        <f>E6*E5</f>
        <v>2.4629608563372445</v>
      </c>
      <c r="F7" s="53">
        <f t="shared" ref="F7:AA7" si="3">F6*F5</f>
        <v>2.8557957778311405</v>
      </c>
      <c r="G7" s="53">
        <f t="shared" si="3"/>
        <v>3.2486306993250342</v>
      </c>
      <c r="H7" s="53">
        <f t="shared" si="3"/>
        <v>3.6414656208189298</v>
      </c>
      <c r="I7" s="53">
        <f t="shared" si="3"/>
        <v>4.0343005423128258</v>
      </c>
      <c r="J7" s="53">
        <f t="shared" si="3"/>
        <v>4.4271354638067217</v>
      </c>
      <c r="K7" s="53">
        <f t="shared" si="3"/>
        <v>4.8199703853006151</v>
      </c>
      <c r="L7" s="53">
        <f t="shared" si="3"/>
        <v>5.2128053067945119</v>
      </c>
      <c r="M7" s="53">
        <f t="shared" si="3"/>
        <v>5.6056402282884061</v>
      </c>
      <c r="N7" s="53">
        <f t="shared" si="3"/>
        <v>5.9984751497823003</v>
      </c>
      <c r="O7" s="53">
        <f t="shared" si="3"/>
        <v>6.3913100712761972</v>
      </c>
      <c r="P7" s="53">
        <f t="shared" si="3"/>
        <v>6.7841449927700932</v>
      </c>
      <c r="Q7" s="53">
        <f t="shared" si="3"/>
        <v>7.1769799142639865</v>
      </c>
      <c r="R7" s="53">
        <f t="shared" si="3"/>
        <v>7.5698148357578816</v>
      </c>
      <c r="S7" s="53">
        <f t="shared" si="3"/>
        <v>7.9626497572517794</v>
      </c>
      <c r="T7" s="53">
        <f t="shared" si="3"/>
        <v>8.3554846787456754</v>
      </c>
      <c r="U7" s="53">
        <f t="shared" si="3"/>
        <v>8.7483196002395704</v>
      </c>
      <c r="V7" s="53">
        <f t="shared" si="3"/>
        <v>9.141154521733462</v>
      </c>
      <c r="W7" s="53">
        <f t="shared" si="3"/>
        <v>9.5339894432273589</v>
      </c>
      <c r="X7" s="53">
        <f t="shared" si="3"/>
        <v>9.9268243647212557</v>
      </c>
      <c r="Y7" s="53">
        <f t="shared" si="3"/>
        <v>10.319659286215149</v>
      </c>
      <c r="Z7" s="53">
        <f t="shared" si="3"/>
        <v>10.712494207709042</v>
      </c>
      <c r="AA7" s="53">
        <f t="shared" si="3"/>
        <v>11.105329129202943</v>
      </c>
    </row>
    <row r="8" spans="1:27">
      <c r="A8" s="67">
        <v>32.174050000000001</v>
      </c>
      <c r="B8" s="68"/>
      <c r="C8" t="s">
        <v>371</v>
      </c>
      <c r="D8" s="53">
        <f>D4+D5+D7</f>
        <v>45.867466075222175</v>
      </c>
      <c r="E8" s="53">
        <f>E4+E5+E7</f>
        <v>47.890321417852569</v>
      </c>
      <c r="F8" s="53">
        <f t="shared" ref="F8:AA8" si="4">F4+F5+F7</f>
        <v>50.999857041240624</v>
      </c>
      <c r="G8" s="53">
        <f t="shared" si="4"/>
        <v>55.196072945386341</v>
      </c>
      <c r="H8" s="53">
        <f t="shared" si="4"/>
        <v>60.47896913028972</v>
      </c>
      <c r="I8" s="53">
        <f t="shared" si="4"/>
        <v>66.848545595950768</v>
      </c>
      <c r="J8" s="53">
        <f t="shared" si="4"/>
        <v>74.304802342369484</v>
      </c>
      <c r="K8" s="53">
        <f t="shared" si="4"/>
        <v>82.847739369545849</v>
      </c>
      <c r="L8" s="53">
        <f t="shared" si="4"/>
        <v>92.477356677479889</v>
      </c>
      <c r="M8" s="53">
        <f t="shared" si="4"/>
        <v>103.19365426617158</v>
      </c>
      <c r="N8" s="53">
        <f t="shared" si="4"/>
        <v>114.99663213562091</v>
      </c>
      <c r="O8" s="53">
        <f t="shared" si="4"/>
        <v>127.88629028582798</v>
      </c>
      <c r="P8" s="53">
        <f t="shared" si="4"/>
        <v>141.86262871679267</v>
      </c>
      <c r="Q8" s="53">
        <f t="shared" si="4"/>
        <v>156.92564742851502</v>
      </c>
      <c r="R8" s="53">
        <f t="shared" si="4"/>
        <v>173.075346420995</v>
      </c>
      <c r="S8" s="53">
        <f t="shared" si="4"/>
        <v>190.31172569423268</v>
      </c>
      <c r="T8" s="53">
        <f t="shared" si="4"/>
        <v>208.63478524822807</v>
      </c>
      <c r="U8" s="53">
        <f t="shared" si="4"/>
        <v>228.0445250829811</v>
      </c>
      <c r="V8" s="53">
        <f t="shared" si="4"/>
        <v>248.54094519849167</v>
      </c>
      <c r="W8" s="53">
        <f t="shared" si="4"/>
        <v>270.12404559476005</v>
      </c>
      <c r="X8" s="53">
        <f t="shared" si="4"/>
        <v>292.79382627178609</v>
      </c>
      <c r="Y8" s="53">
        <f t="shared" si="4"/>
        <v>316.55028722956968</v>
      </c>
      <c r="Z8" s="53">
        <f t="shared" si="4"/>
        <v>341.39342846811098</v>
      </c>
      <c r="AA8" s="53">
        <f t="shared" si="4"/>
        <v>367.32324998741012</v>
      </c>
    </row>
    <row r="9" spans="1:27" ht="17" thickBot="1">
      <c r="A9" s="71" t="s">
        <v>424</v>
      </c>
      <c r="B9" s="72"/>
      <c r="C9" t="s">
        <v>372</v>
      </c>
      <c r="D9" s="53">
        <f>D8*$A$18</f>
        <v>45.370972102618317</v>
      </c>
      <c r="E9" s="53">
        <f>E8*$A$18</f>
        <v>47.371930977643146</v>
      </c>
      <c r="F9" s="53">
        <f t="shared" ref="F9:AA9" si="5">F8*$A$18</f>
        <v>50.447807325149746</v>
      </c>
      <c r="G9" s="53">
        <f t="shared" si="5"/>
        <v>54.598601145138119</v>
      </c>
      <c r="H9" s="53">
        <f t="shared" si="5"/>
        <v>59.82431243760827</v>
      </c>
      <c r="I9" s="53">
        <f t="shared" si="5"/>
        <v>66.124941202560194</v>
      </c>
      <c r="J9" s="53">
        <f t="shared" si="5"/>
        <v>73.500487439993904</v>
      </c>
      <c r="K9" s="53">
        <f t="shared" si="5"/>
        <v>81.950951149909372</v>
      </c>
      <c r="L9" s="53">
        <f t="shared" si="5"/>
        <v>91.476332332306626</v>
      </c>
      <c r="M9" s="53">
        <f t="shared" si="5"/>
        <v>102.07663098718565</v>
      </c>
      <c r="N9" s="53">
        <f t="shared" si="5"/>
        <v>113.75184711454642</v>
      </c>
      <c r="O9" s="53">
        <f t="shared" si="5"/>
        <v>126.50198071438905</v>
      </c>
      <c r="P9" s="53">
        <f t="shared" si="5"/>
        <v>140.32703178671341</v>
      </c>
      <c r="Q9" s="53">
        <f t="shared" si="5"/>
        <v>155.22700033151952</v>
      </c>
      <c r="R9" s="53">
        <f t="shared" si="5"/>
        <v>171.20188634880739</v>
      </c>
      <c r="S9" s="53">
        <f t="shared" si="5"/>
        <v>188.25168983857705</v>
      </c>
      <c r="T9" s="53">
        <f t="shared" si="5"/>
        <v>206.37641080082855</v>
      </c>
      <c r="U9" s="53">
        <f t="shared" si="5"/>
        <v>225.57604923556181</v>
      </c>
      <c r="V9" s="53">
        <f t="shared" si="5"/>
        <v>245.85060514277671</v>
      </c>
      <c r="W9" s="53">
        <f t="shared" si="5"/>
        <v>267.20007852247352</v>
      </c>
      <c r="X9" s="53">
        <f t="shared" si="5"/>
        <v>289.62446937465216</v>
      </c>
      <c r="Y9" s="53">
        <f t="shared" si="5"/>
        <v>313.12377769931243</v>
      </c>
      <c r="Z9" s="53">
        <f t="shared" si="5"/>
        <v>337.69800349645448</v>
      </c>
      <c r="AA9" s="53">
        <f t="shared" si="5"/>
        <v>363.34714676607854</v>
      </c>
    </row>
    <row r="10" spans="1:27">
      <c r="A10" s="67">
        <v>0.35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120.00009351617305</v>
      </c>
      <c r="E12" s="53">
        <f t="shared" ref="E12:AA12" si="8">$A$2*E10</f>
        <v>120.00009351617305</v>
      </c>
      <c r="F12" s="53">
        <f t="shared" si="8"/>
        <v>120.00009351617305</v>
      </c>
      <c r="G12" s="53">
        <f t="shared" si="8"/>
        <v>120.00009351617305</v>
      </c>
      <c r="H12" s="53">
        <f t="shared" si="8"/>
        <v>120.00009351617305</v>
      </c>
      <c r="I12" s="53">
        <f t="shared" si="8"/>
        <v>120.00009351617305</v>
      </c>
      <c r="J12" s="53">
        <f t="shared" si="8"/>
        <v>120.00009351617305</v>
      </c>
      <c r="K12" s="53">
        <f t="shared" si="8"/>
        <v>120.00009351617305</v>
      </c>
      <c r="L12" s="53">
        <f t="shared" si="8"/>
        <v>120.00009351617305</v>
      </c>
      <c r="M12" s="53">
        <f t="shared" si="8"/>
        <v>120.00009351617305</v>
      </c>
      <c r="N12" s="53">
        <f t="shared" si="8"/>
        <v>120.00009351617305</v>
      </c>
      <c r="O12" s="53">
        <f t="shared" si="8"/>
        <v>120.00009351617305</v>
      </c>
      <c r="P12" s="53">
        <f t="shared" si="8"/>
        <v>120.00009351617305</v>
      </c>
      <c r="Q12" s="53">
        <f t="shared" si="8"/>
        <v>120.00009351617305</v>
      </c>
      <c r="R12" s="53">
        <f t="shared" si="8"/>
        <v>120.00009351617305</v>
      </c>
      <c r="S12" s="53">
        <f t="shared" si="8"/>
        <v>120.00009351617305</v>
      </c>
      <c r="T12" s="53">
        <f t="shared" si="8"/>
        <v>120.00009351617305</v>
      </c>
      <c r="U12" s="53">
        <f t="shared" si="8"/>
        <v>120.00009351617305</v>
      </c>
      <c r="V12" s="53">
        <f t="shared" si="8"/>
        <v>120.00009351617305</v>
      </c>
      <c r="W12" s="53">
        <f t="shared" si="8"/>
        <v>120.00009351617305</v>
      </c>
      <c r="X12" s="53">
        <f t="shared" si="8"/>
        <v>120.00009351617305</v>
      </c>
      <c r="Y12" s="53">
        <f t="shared" si="8"/>
        <v>120.00009351617305</v>
      </c>
      <c r="Z12" s="53">
        <f t="shared" si="8"/>
        <v>120.00009351617305</v>
      </c>
      <c r="AA12" s="53">
        <f t="shared" si="8"/>
        <v>120.00009351617305</v>
      </c>
    </row>
    <row r="13" spans="1:27">
      <c r="A13" s="71" t="s">
        <v>440</v>
      </c>
      <c r="B13" s="72"/>
      <c r="C13" t="s">
        <v>376</v>
      </c>
      <c r="D13" s="53">
        <f>$A$20*$A$2*D11</f>
        <v>43.200033665822296</v>
      </c>
      <c r="E13" s="53">
        <f>$A$20*$A$2*E11</f>
        <v>43.200033665822296</v>
      </c>
      <c r="F13" s="53">
        <f t="shared" ref="F13:AA13" si="9">$A$20*$A$2*F11</f>
        <v>43.200033665822296</v>
      </c>
      <c r="G13" s="53">
        <f t="shared" si="9"/>
        <v>43.200033665822296</v>
      </c>
      <c r="H13" s="53">
        <f t="shared" si="9"/>
        <v>43.200033665822296</v>
      </c>
      <c r="I13" s="53">
        <f t="shared" si="9"/>
        <v>43.200033665822296</v>
      </c>
      <c r="J13" s="53">
        <f t="shared" si="9"/>
        <v>43.200033665822296</v>
      </c>
      <c r="K13" s="53">
        <f t="shared" si="9"/>
        <v>43.200033665822296</v>
      </c>
      <c r="L13" s="53">
        <f t="shared" si="9"/>
        <v>43.200033665822296</v>
      </c>
      <c r="M13" s="53">
        <f t="shared" si="9"/>
        <v>43.200033665822296</v>
      </c>
      <c r="N13" s="53">
        <f t="shared" si="9"/>
        <v>43.200033665822296</v>
      </c>
      <c r="O13" s="53">
        <f t="shared" si="9"/>
        <v>43.200033665822296</v>
      </c>
      <c r="P13" s="53">
        <f t="shared" si="9"/>
        <v>43.200033665822296</v>
      </c>
      <c r="Q13" s="53">
        <f t="shared" si="9"/>
        <v>43.200033665822296</v>
      </c>
      <c r="R13" s="53">
        <f t="shared" si="9"/>
        <v>43.200033665822296</v>
      </c>
      <c r="S13" s="53">
        <f t="shared" si="9"/>
        <v>43.200033665822296</v>
      </c>
      <c r="T13" s="53">
        <f t="shared" si="9"/>
        <v>43.200033665822296</v>
      </c>
      <c r="U13" s="53">
        <f t="shared" si="9"/>
        <v>43.200033665822296</v>
      </c>
      <c r="V13" s="53">
        <f t="shared" si="9"/>
        <v>43.200033665822296</v>
      </c>
      <c r="W13" s="53">
        <f t="shared" si="9"/>
        <v>43.200033665822296</v>
      </c>
      <c r="X13" s="53">
        <f t="shared" si="9"/>
        <v>43.200033665822296</v>
      </c>
      <c r="Y13" s="53">
        <f t="shared" si="9"/>
        <v>43.200033665822296</v>
      </c>
      <c r="Z13" s="53">
        <f t="shared" si="9"/>
        <v>43.200033665822296</v>
      </c>
      <c r="AA13" s="53">
        <f t="shared" si="9"/>
        <v>43.200033665822296</v>
      </c>
    </row>
    <row r="14" spans="1:27">
      <c r="A14" s="67">
        <v>1.4</v>
      </c>
      <c r="B14" s="68"/>
      <c r="C14" t="s">
        <v>377</v>
      </c>
      <c r="D14" s="53">
        <f>D$5+D$7+D12+D13</f>
        <v>165.81359325721752</v>
      </c>
      <c r="E14" s="53">
        <f t="shared" ref="E14:AA14" si="10">E$5+E$7+E12+E13</f>
        <v>167.83644859984793</v>
      </c>
      <c r="F14" s="53">
        <f t="shared" si="10"/>
        <v>170.94598422323597</v>
      </c>
      <c r="G14" s="53">
        <f t="shared" si="10"/>
        <v>175.1422001273817</v>
      </c>
      <c r="H14" s="53">
        <f t="shared" si="10"/>
        <v>180.42509631228509</v>
      </c>
      <c r="I14" s="53">
        <f t="shared" si="10"/>
        <v>186.79467277794612</v>
      </c>
      <c r="J14" s="53">
        <f t="shared" si="10"/>
        <v>194.25092952436484</v>
      </c>
      <c r="K14" s="53">
        <f t="shared" si="10"/>
        <v>202.79386655154119</v>
      </c>
      <c r="L14" s="53">
        <f t="shared" si="10"/>
        <v>212.42348385947525</v>
      </c>
      <c r="M14" s="53">
        <f t="shared" si="10"/>
        <v>223.13978144816693</v>
      </c>
      <c r="N14" s="53">
        <f t="shared" si="10"/>
        <v>234.94275931761629</v>
      </c>
      <c r="O14" s="53">
        <f t="shared" si="10"/>
        <v>247.83241746782332</v>
      </c>
      <c r="P14" s="53">
        <f t="shared" si="10"/>
        <v>261.80875589878804</v>
      </c>
      <c r="Q14" s="53">
        <f t="shared" si="10"/>
        <v>276.87177461051033</v>
      </c>
      <c r="R14" s="53">
        <f t="shared" si="10"/>
        <v>293.02147360299034</v>
      </c>
      <c r="S14" s="53">
        <f t="shared" si="10"/>
        <v>310.25785287622801</v>
      </c>
      <c r="T14" s="53">
        <f t="shared" si="10"/>
        <v>328.58091243022341</v>
      </c>
      <c r="U14" s="53">
        <f t="shared" si="10"/>
        <v>347.99065226497646</v>
      </c>
      <c r="V14" s="53">
        <f t="shared" si="10"/>
        <v>368.48707238048701</v>
      </c>
      <c r="W14" s="53">
        <f t="shared" si="10"/>
        <v>390.07017277675538</v>
      </c>
      <c r="X14" s="53">
        <f t="shared" si="10"/>
        <v>412.73995345378137</v>
      </c>
      <c r="Y14" s="53">
        <f t="shared" si="10"/>
        <v>436.49641441156496</v>
      </c>
      <c r="Z14" s="53">
        <f t="shared" si="10"/>
        <v>461.33955565010626</v>
      </c>
      <c r="AA14" s="53">
        <f t="shared" si="10"/>
        <v>487.2693771694054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164.01873828325878</v>
      </c>
      <c r="E15" s="53">
        <f t="shared" ref="E15:AA15" si="11">E14*$A$18</f>
        <v>166.01969715828363</v>
      </c>
      <c r="F15" s="53">
        <f t="shared" si="11"/>
        <v>169.09557350579021</v>
      </c>
      <c r="G15" s="53">
        <f t="shared" si="11"/>
        <v>173.24636732577861</v>
      </c>
      <c r="H15" s="53">
        <f t="shared" si="11"/>
        <v>178.47207861824876</v>
      </c>
      <c r="I15" s="53">
        <f t="shared" si="11"/>
        <v>184.77270738320067</v>
      </c>
      <c r="J15" s="53">
        <f t="shared" si="11"/>
        <v>192.14825362063439</v>
      </c>
      <c r="K15" s="53">
        <f t="shared" si="11"/>
        <v>200.59871733054985</v>
      </c>
      <c r="L15" s="53">
        <f t="shared" si="11"/>
        <v>210.12409851294711</v>
      </c>
      <c r="M15" s="53">
        <f t="shared" si="11"/>
        <v>220.72439716782611</v>
      </c>
      <c r="N15" s="53">
        <f t="shared" si="11"/>
        <v>232.39961329518692</v>
      </c>
      <c r="O15" s="53">
        <f t="shared" si="11"/>
        <v>245.14974689502949</v>
      </c>
      <c r="P15" s="53">
        <f t="shared" si="11"/>
        <v>258.97479796735388</v>
      </c>
      <c r="Q15" s="53">
        <f t="shared" si="11"/>
        <v>273.87476651215997</v>
      </c>
      <c r="R15" s="53">
        <f t="shared" si="11"/>
        <v>289.84965252944784</v>
      </c>
      <c r="S15" s="53">
        <f t="shared" si="11"/>
        <v>306.8994560192175</v>
      </c>
      <c r="T15" s="53">
        <f t="shared" si="11"/>
        <v>325.024176981469</v>
      </c>
      <c r="U15" s="53">
        <f t="shared" si="11"/>
        <v>344.22381541620229</v>
      </c>
      <c r="V15" s="53">
        <f t="shared" si="11"/>
        <v>364.49837132341719</v>
      </c>
      <c r="W15" s="53">
        <f t="shared" si="11"/>
        <v>385.84784470311399</v>
      </c>
      <c r="X15" s="53">
        <f t="shared" si="11"/>
        <v>408.27223555529253</v>
      </c>
      <c r="Y15" s="53">
        <f t="shared" si="11"/>
        <v>431.77154387995279</v>
      </c>
      <c r="Z15" s="53">
        <f t="shared" si="11"/>
        <v>456.34576967709489</v>
      </c>
      <c r="AA15" s="53">
        <f t="shared" si="11"/>
        <v>481.9949129467189</v>
      </c>
    </row>
    <row r="16" spans="1:27">
      <c r="A16" s="80">
        <f>(5280*12)/(($B$24+((2*$B$22*$B$23/100)/25.4))*3.141592653589)</f>
        <v>849.53582996798627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0.98917546542053114</v>
      </c>
      <c r="B18" s="75"/>
      <c r="C18" s="52" t="s">
        <v>375</v>
      </c>
      <c r="D18" s="53">
        <f>$A$2*D16</f>
        <v>239.10743680746043</v>
      </c>
      <c r="E18" s="53">
        <f>$A$2*E16</f>
        <v>239.10743680746043</v>
      </c>
      <c r="F18" s="53">
        <f t="shared" ref="F18:AA18" si="14">$A$2*F16</f>
        <v>239.10743680746043</v>
      </c>
      <c r="G18" s="53">
        <f t="shared" si="14"/>
        <v>239.10743680746043</v>
      </c>
      <c r="H18" s="53">
        <f t="shared" si="14"/>
        <v>239.10743680746043</v>
      </c>
      <c r="I18" s="53">
        <f t="shared" si="14"/>
        <v>239.10743680746043</v>
      </c>
      <c r="J18" s="53">
        <f t="shared" si="14"/>
        <v>239.10743680746043</v>
      </c>
      <c r="K18" s="53">
        <f t="shared" si="14"/>
        <v>239.10743680746043</v>
      </c>
      <c r="L18" s="53">
        <f t="shared" si="14"/>
        <v>239.10743680746043</v>
      </c>
      <c r="M18" s="53">
        <f t="shared" si="14"/>
        <v>239.10743680746043</v>
      </c>
      <c r="N18" s="53">
        <f t="shared" si="14"/>
        <v>239.10743680746043</v>
      </c>
      <c r="O18" s="53">
        <f t="shared" si="14"/>
        <v>239.10743680746043</v>
      </c>
      <c r="P18" s="53">
        <f t="shared" si="14"/>
        <v>239.10743680746043</v>
      </c>
      <c r="Q18" s="53">
        <f t="shared" si="14"/>
        <v>239.10743680746043</v>
      </c>
      <c r="R18" s="53">
        <f t="shared" si="14"/>
        <v>239.10743680746043</v>
      </c>
      <c r="S18" s="53">
        <f t="shared" si="14"/>
        <v>239.10743680746043</v>
      </c>
      <c r="T18" s="53">
        <f t="shared" si="14"/>
        <v>239.10743680746043</v>
      </c>
      <c r="U18" s="53">
        <f t="shared" si="14"/>
        <v>239.10743680746043</v>
      </c>
      <c r="V18" s="53">
        <f t="shared" si="14"/>
        <v>239.10743680746043</v>
      </c>
      <c r="W18" s="53">
        <f t="shared" si="14"/>
        <v>239.10743680746043</v>
      </c>
      <c r="X18" s="53">
        <f t="shared" si="14"/>
        <v>239.10743680746043</v>
      </c>
      <c r="Y18" s="53">
        <f t="shared" si="14"/>
        <v>239.10743680746043</v>
      </c>
      <c r="Z18" s="53">
        <f t="shared" si="14"/>
        <v>239.10743680746043</v>
      </c>
      <c r="AA18" s="53">
        <f t="shared" si="14"/>
        <v>239.10743680746043</v>
      </c>
    </row>
    <row r="19" spans="1:27">
      <c r="A19" s="71" t="s">
        <v>428</v>
      </c>
      <c r="B19" s="72"/>
      <c r="C19" s="52" t="s">
        <v>376</v>
      </c>
      <c r="D19" s="53">
        <f>$A$20*$A$2*D17</f>
        <v>43.039338625342879</v>
      </c>
      <c r="E19" s="53">
        <f>$A$20*$A$2*E17</f>
        <v>43.039338625342879</v>
      </c>
      <c r="F19" s="53">
        <f t="shared" ref="F19:AA19" si="15">$A$20*$A$2*F17</f>
        <v>43.039338625342879</v>
      </c>
      <c r="G19" s="53">
        <f t="shared" si="15"/>
        <v>43.039338625342879</v>
      </c>
      <c r="H19" s="53">
        <f t="shared" si="15"/>
        <v>43.039338625342879</v>
      </c>
      <c r="I19" s="53">
        <f t="shared" si="15"/>
        <v>43.039338625342879</v>
      </c>
      <c r="J19" s="53">
        <f t="shared" si="15"/>
        <v>43.039338625342879</v>
      </c>
      <c r="K19" s="53">
        <f t="shared" si="15"/>
        <v>43.039338625342879</v>
      </c>
      <c r="L19" s="53">
        <f t="shared" si="15"/>
        <v>43.039338625342879</v>
      </c>
      <c r="M19" s="53">
        <f t="shared" si="15"/>
        <v>43.039338625342879</v>
      </c>
      <c r="N19" s="53">
        <f t="shared" si="15"/>
        <v>43.039338625342879</v>
      </c>
      <c r="O19" s="53">
        <f t="shared" si="15"/>
        <v>43.039338625342879</v>
      </c>
      <c r="P19" s="53">
        <f t="shared" si="15"/>
        <v>43.039338625342879</v>
      </c>
      <c r="Q19" s="53">
        <f t="shared" si="15"/>
        <v>43.039338625342879</v>
      </c>
      <c r="R19" s="53">
        <f t="shared" si="15"/>
        <v>43.039338625342879</v>
      </c>
      <c r="S19" s="53">
        <f t="shared" si="15"/>
        <v>43.039338625342879</v>
      </c>
      <c r="T19" s="53">
        <f t="shared" si="15"/>
        <v>43.039338625342879</v>
      </c>
      <c r="U19" s="53">
        <f t="shared" si="15"/>
        <v>43.039338625342879</v>
      </c>
      <c r="V19" s="53">
        <f t="shared" si="15"/>
        <v>43.039338625342879</v>
      </c>
      <c r="W19" s="53">
        <f t="shared" si="15"/>
        <v>43.039338625342879</v>
      </c>
      <c r="X19" s="53">
        <f t="shared" si="15"/>
        <v>43.039338625342879</v>
      </c>
      <c r="Y19" s="53">
        <f t="shared" si="15"/>
        <v>43.039338625342879</v>
      </c>
      <c r="Z19" s="53">
        <f t="shared" si="15"/>
        <v>43.039338625342879</v>
      </c>
      <c r="AA19" s="53">
        <f t="shared" si="15"/>
        <v>43.039338625342879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284.7602415080255</v>
      </c>
      <c r="E20" s="53">
        <f>E$5+E$7+E18+E19</f>
        <v>286.78309685065585</v>
      </c>
      <c r="F20" s="53">
        <f t="shared" ref="F20:AA20" si="16">F$5+F$7+F18+F19</f>
        <v>289.89263247404392</v>
      </c>
      <c r="G20" s="53">
        <f t="shared" si="16"/>
        <v>294.08884837818965</v>
      </c>
      <c r="H20" s="53">
        <f t="shared" si="16"/>
        <v>299.37174456309299</v>
      </c>
      <c r="I20" s="53">
        <f t="shared" si="16"/>
        <v>305.7413210287541</v>
      </c>
      <c r="J20" s="53">
        <f t="shared" si="16"/>
        <v>313.19757777517282</v>
      </c>
      <c r="K20" s="53">
        <f t="shared" si="16"/>
        <v>321.74051480234914</v>
      </c>
      <c r="L20" s="53">
        <f t="shared" si="16"/>
        <v>331.37013211028318</v>
      </c>
      <c r="M20" s="53">
        <f t="shared" si="16"/>
        <v>342.08642969897494</v>
      </c>
      <c r="N20" s="53">
        <f t="shared" si="16"/>
        <v>353.88940756842419</v>
      </c>
      <c r="O20" s="53">
        <f t="shared" si="16"/>
        <v>366.77906571863127</v>
      </c>
      <c r="P20" s="53">
        <f t="shared" si="16"/>
        <v>380.75540414959596</v>
      </c>
      <c r="Q20" s="53">
        <f t="shared" si="16"/>
        <v>395.81842286131837</v>
      </c>
      <c r="R20" s="53">
        <f t="shared" si="16"/>
        <v>411.96812185379838</v>
      </c>
      <c r="S20" s="53">
        <f t="shared" si="16"/>
        <v>429.204501127036</v>
      </c>
      <c r="T20" s="53">
        <f t="shared" si="16"/>
        <v>447.52756068103145</v>
      </c>
      <c r="U20" s="53">
        <f t="shared" si="16"/>
        <v>466.93730051578439</v>
      </c>
      <c r="V20" s="53">
        <f t="shared" si="16"/>
        <v>487.43372063129505</v>
      </c>
      <c r="W20" s="53">
        <f t="shared" si="16"/>
        <v>509.01682102756342</v>
      </c>
      <c r="X20" s="53">
        <f t="shared" si="16"/>
        <v>531.68660170458941</v>
      </c>
      <c r="Y20" s="53">
        <f t="shared" si="16"/>
        <v>555.44306266237299</v>
      </c>
      <c r="Z20" s="53">
        <f t="shared" si="16"/>
        <v>580.2862039009143</v>
      </c>
      <c r="AA20" s="53">
        <f t="shared" si="16"/>
        <v>606.21602542021344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281.67784442696399</v>
      </c>
      <c r="E21" s="53">
        <f>E20*$A$18</f>
        <v>283.67880330198875</v>
      </c>
      <c r="F21" s="53">
        <f t="shared" ref="F21:AA21" si="17">F20*$A$18</f>
        <v>286.75467964949536</v>
      </c>
      <c r="G21" s="53">
        <f t="shared" si="17"/>
        <v>290.90547346948375</v>
      </c>
      <c r="H21" s="53">
        <f t="shared" si="17"/>
        <v>296.13118476195388</v>
      </c>
      <c r="I21" s="53">
        <f t="shared" si="17"/>
        <v>302.43181352690584</v>
      </c>
      <c r="J21" s="53">
        <f t="shared" si="17"/>
        <v>309.80735976433959</v>
      </c>
      <c r="K21" s="53">
        <f t="shared" si="17"/>
        <v>318.25782347425502</v>
      </c>
      <c r="L21" s="53">
        <f t="shared" si="17"/>
        <v>327.78320465665223</v>
      </c>
      <c r="M21" s="53">
        <f t="shared" si="17"/>
        <v>338.38350331153134</v>
      </c>
      <c r="N21" s="53">
        <f t="shared" si="17"/>
        <v>350.05871943889201</v>
      </c>
      <c r="O21" s="53">
        <f t="shared" si="17"/>
        <v>362.80885303873464</v>
      </c>
      <c r="P21" s="53">
        <f t="shared" si="17"/>
        <v>376.633904111059</v>
      </c>
      <c r="Q21" s="53">
        <f t="shared" si="17"/>
        <v>391.5338726558652</v>
      </c>
      <c r="R21" s="53">
        <f t="shared" si="17"/>
        <v>407.50875867315312</v>
      </c>
      <c r="S21" s="53">
        <f t="shared" si="17"/>
        <v>424.55856216292273</v>
      </c>
      <c r="T21" s="53">
        <f t="shared" si="17"/>
        <v>442.68328312517428</v>
      </c>
      <c r="U21" s="53">
        <f t="shared" si="17"/>
        <v>461.88292155990746</v>
      </c>
      <c r="V21" s="53">
        <f t="shared" si="17"/>
        <v>482.15747746712242</v>
      </c>
      <c r="W21" s="53">
        <f t="shared" si="17"/>
        <v>503.50695084681928</v>
      </c>
      <c r="X21" s="53">
        <f t="shared" si="17"/>
        <v>525.93134169899781</v>
      </c>
      <c r="Y21" s="53">
        <f t="shared" si="17"/>
        <v>549.43065002365802</v>
      </c>
      <c r="Z21" s="53">
        <f t="shared" si="17"/>
        <v>574.00487582080018</v>
      </c>
      <c r="AA21" s="53">
        <f t="shared" si="17"/>
        <v>599.65401909042419</v>
      </c>
    </row>
    <row r="22" spans="1:27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60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15</v>
      </c>
      <c r="C24" s="52" t="s">
        <v>375</v>
      </c>
      <c r="D24" s="53">
        <f>$A$2*D22</f>
        <v>356.46210839137785</v>
      </c>
      <c r="E24" s="53">
        <f>$A$2*E22</f>
        <v>356.46210839137785</v>
      </c>
      <c r="F24" s="53">
        <f t="shared" ref="F24:AA24" si="20">$A$2*F22</f>
        <v>356.46210839137785</v>
      </c>
      <c r="G24" s="53">
        <f t="shared" si="20"/>
        <v>356.46210839137785</v>
      </c>
      <c r="H24" s="53">
        <f t="shared" si="20"/>
        <v>356.46210839137785</v>
      </c>
      <c r="I24" s="53">
        <f t="shared" si="20"/>
        <v>356.46210839137785</v>
      </c>
      <c r="J24" s="53">
        <f t="shared" si="20"/>
        <v>356.46210839137785</v>
      </c>
      <c r="K24" s="53">
        <f t="shared" si="20"/>
        <v>356.46210839137785</v>
      </c>
      <c r="L24" s="53">
        <f t="shared" si="20"/>
        <v>356.46210839137785</v>
      </c>
      <c r="M24" s="53">
        <f t="shared" si="20"/>
        <v>356.46210839137785</v>
      </c>
      <c r="N24" s="53">
        <f t="shared" si="20"/>
        <v>356.46210839137785</v>
      </c>
      <c r="O24" s="53">
        <f t="shared" si="20"/>
        <v>356.46210839137785</v>
      </c>
      <c r="P24" s="53">
        <f t="shared" si="20"/>
        <v>356.46210839137785</v>
      </c>
      <c r="Q24" s="53">
        <f t="shared" si="20"/>
        <v>356.46210839137785</v>
      </c>
      <c r="R24" s="53">
        <f t="shared" si="20"/>
        <v>356.46210839137785</v>
      </c>
      <c r="S24" s="53">
        <f t="shared" si="20"/>
        <v>356.46210839137785</v>
      </c>
      <c r="T24" s="53">
        <f t="shared" si="20"/>
        <v>356.46210839137785</v>
      </c>
      <c r="U24" s="53">
        <f t="shared" si="20"/>
        <v>356.46210839137785</v>
      </c>
      <c r="V24" s="53">
        <f t="shared" si="20"/>
        <v>356.46210839137785</v>
      </c>
      <c r="W24" s="53">
        <f t="shared" si="20"/>
        <v>356.46210839137785</v>
      </c>
      <c r="X24" s="53">
        <f t="shared" si="20"/>
        <v>356.46210839137785</v>
      </c>
      <c r="Y24" s="53">
        <f t="shared" si="20"/>
        <v>356.46210839137785</v>
      </c>
      <c r="Z24" s="53">
        <f t="shared" si="20"/>
        <v>356.46210839137785</v>
      </c>
      <c r="AA24" s="53">
        <f t="shared" si="20"/>
        <v>356.46210839137785</v>
      </c>
    </row>
    <row r="25" spans="1:27">
      <c r="C25" s="52" t="s">
        <v>376</v>
      </c>
      <c r="D25" s="53">
        <f>$A$20*$A$2*D23</f>
        <v>42.775453006965343</v>
      </c>
      <c r="E25" s="53">
        <f>$A$20*$A$2*E23</f>
        <v>42.775453006965343</v>
      </c>
      <c r="F25" s="53">
        <f t="shared" ref="F25:AA25" si="21">$A$20*$A$2*F23</f>
        <v>42.775453006965343</v>
      </c>
      <c r="G25" s="53">
        <f t="shared" si="21"/>
        <v>42.775453006965343</v>
      </c>
      <c r="H25" s="53">
        <f t="shared" si="21"/>
        <v>42.775453006965343</v>
      </c>
      <c r="I25" s="53">
        <f t="shared" si="21"/>
        <v>42.775453006965343</v>
      </c>
      <c r="J25" s="53">
        <f t="shared" si="21"/>
        <v>42.775453006965343</v>
      </c>
      <c r="K25" s="53">
        <f t="shared" si="21"/>
        <v>42.775453006965343</v>
      </c>
      <c r="L25" s="53">
        <f t="shared" si="21"/>
        <v>42.775453006965343</v>
      </c>
      <c r="M25" s="53">
        <f t="shared" si="21"/>
        <v>42.775453006965343</v>
      </c>
      <c r="N25" s="53">
        <f t="shared" si="21"/>
        <v>42.775453006965343</v>
      </c>
      <c r="O25" s="53">
        <f t="shared" si="21"/>
        <v>42.775453006965343</v>
      </c>
      <c r="P25" s="53">
        <f t="shared" si="21"/>
        <v>42.775453006965343</v>
      </c>
      <c r="Q25" s="53">
        <f t="shared" si="21"/>
        <v>42.775453006965343</v>
      </c>
      <c r="R25" s="53">
        <f t="shared" si="21"/>
        <v>42.775453006965343</v>
      </c>
      <c r="S25" s="53">
        <f t="shared" si="21"/>
        <v>42.775453006965343</v>
      </c>
      <c r="T25" s="53">
        <f t="shared" si="21"/>
        <v>42.775453006965343</v>
      </c>
      <c r="U25" s="53">
        <f t="shared" si="21"/>
        <v>42.775453006965343</v>
      </c>
      <c r="V25" s="53">
        <f t="shared" si="21"/>
        <v>42.775453006965343</v>
      </c>
      <c r="W25" s="53">
        <f t="shared" si="21"/>
        <v>42.775453006965343</v>
      </c>
      <c r="X25" s="53">
        <f t="shared" si="21"/>
        <v>42.775453006965343</v>
      </c>
      <c r="Y25" s="53">
        <f t="shared" si="21"/>
        <v>42.775453006965343</v>
      </c>
      <c r="Z25" s="53">
        <f t="shared" si="21"/>
        <v>42.775453006965343</v>
      </c>
      <c r="AA25" s="53">
        <f t="shared" si="21"/>
        <v>42.775453006965343</v>
      </c>
    </row>
    <row r="26" spans="1:27">
      <c r="C26" s="52" t="s">
        <v>385</v>
      </c>
      <c r="D26" s="53">
        <f>D$5+D$7+D24+D25</f>
        <v>401.85102747356535</v>
      </c>
      <c r="E26" s="53">
        <f>E$5+E$7+E24+E25</f>
        <v>403.87388281619576</v>
      </c>
      <c r="F26" s="53">
        <f t="shared" ref="F26" si="22">F$5+F$7+F24+F25</f>
        <v>406.98341843958383</v>
      </c>
      <c r="G26" s="53">
        <f t="shared" ref="G26" si="23">G$5+G$7+G24+G25</f>
        <v>411.1796343437295</v>
      </c>
      <c r="H26" s="53">
        <f t="shared" ref="H26" si="24">H$5+H$7+H24+H25</f>
        <v>416.4625305286329</v>
      </c>
      <c r="I26" s="53">
        <f t="shared" ref="I26" si="25">I$5+I$7+I24+I25</f>
        <v>422.83210699429395</v>
      </c>
      <c r="J26" s="53">
        <f t="shared" ref="J26" si="26">J$5+J$7+J24+J25</f>
        <v>430.28836374071267</v>
      </c>
      <c r="K26" s="53">
        <f t="shared" ref="K26" si="27">K$5+K$7+K24+K25</f>
        <v>438.83130076788905</v>
      </c>
      <c r="L26" s="53">
        <f t="shared" ref="L26" si="28">L$5+L$7+L24+L25</f>
        <v>448.46091807582309</v>
      </c>
      <c r="M26" s="53">
        <f t="shared" ref="M26" si="29">M$5+M$7+M24+M25</f>
        <v>459.17721566451479</v>
      </c>
      <c r="N26" s="53">
        <f t="shared" ref="N26" si="30">N$5+N$7+N24+N25</f>
        <v>470.9801935339641</v>
      </c>
      <c r="O26" s="53">
        <f t="shared" ref="O26" si="31">O$5+O$7+O24+O25</f>
        <v>483.86985168417118</v>
      </c>
      <c r="P26" s="53">
        <f t="shared" ref="P26" si="32">P$5+P$7+P24+P25</f>
        <v>497.84619011513587</v>
      </c>
      <c r="Q26" s="53">
        <f t="shared" ref="Q26" si="33">Q$5+Q$7+Q24+Q25</f>
        <v>512.90920882685828</v>
      </c>
      <c r="R26" s="53">
        <f t="shared" ref="R26" si="34">R$5+R$7+R24+R25</f>
        <v>529.05890781933817</v>
      </c>
      <c r="S26" s="53">
        <f t="shared" ref="S26" si="35">S$5+S$7+S24+S25</f>
        <v>546.2952870925759</v>
      </c>
      <c r="T26" s="53">
        <f t="shared" ref="T26" si="36">T$5+T$7+T24+T25</f>
        <v>564.61834664657124</v>
      </c>
      <c r="U26" s="53">
        <f t="shared" ref="U26" si="37">U$5+U$7+U24+U25</f>
        <v>584.02808648132429</v>
      </c>
      <c r="V26" s="53">
        <f t="shared" ref="V26" si="38">V$5+V$7+V24+V25</f>
        <v>604.52450659683484</v>
      </c>
      <c r="W26" s="53">
        <f t="shared" ref="W26" si="39">W$5+W$7+W24+W25</f>
        <v>626.10760699310322</v>
      </c>
      <c r="X26" s="53">
        <f t="shared" ref="X26" si="40">X$5+X$7+X24+X25</f>
        <v>648.7773876701292</v>
      </c>
      <c r="Y26" s="53">
        <f t="shared" ref="Y26" si="41">Y$5+Y$7+Y24+Y25</f>
        <v>672.5338486279129</v>
      </c>
      <c r="Z26" s="53">
        <f t="shared" ref="Z26" si="42">Z$5+Z$7+Z24+Z25</f>
        <v>697.3769898664541</v>
      </c>
      <c r="AA26" s="53">
        <f t="shared" ref="AA26" si="43">AA$5+AA$7+AA24+AA25</f>
        <v>723.30681138575324</v>
      </c>
    </row>
    <row r="27" spans="1:27" ht="17" thickBot="1">
      <c r="C27" s="52" t="s">
        <v>386</v>
      </c>
      <c r="D27" s="53">
        <f>D26*$A$18</f>
        <v>397.50117713088264</v>
      </c>
      <c r="E27" s="53">
        <f>E26*$A$18</f>
        <v>399.50213600590752</v>
      </c>
      <c r="F27" s="53">
        <f t="shared" ref="F27" si="44">F26*$A$18</f>
        <v>402.57801235341412</v>
      </c>
      <c r="G27" s="53">
        <f t="shared" ref="G27" si="45">G26*$A$18</f>
        <v>406.72880617340246</v>
      </c>
      <c r="H27" s="53">
        <f t="shared" ref="H27" si="46">H26*$A$18</f>
        <v>411.95451746587258</v>
      </c>
      <c r="I27" s="53">
        <f t="shared" ref="I27" si="47">I26*$A$18</f>
        <v>418.25514623082455</v>
      </c>
      <c r="J27" s="53">
        <f t="shared" ref="J27" si="48">J26*$A$18</f>
        <v>425.63069246825825</v>
      </c>
      <c r="K27" s="53">
        <f t="shared" ref="K27" si="49">K26*$A$18</f>
        <v>434.08115617817373</v>
      </c>
      <c r="L27" s="53">
        <f t="shared" ref="L27" si="50">L26*$A$18</f>
        <v>443.606537360571</v>
      </c>
      <c r="M27" s="53">
        <f t="shared" ref="M27" si="51">M26*$A$18</f>
        <v>454.20683601544999</v>
      </c>
      <c r="N27" s="53">
        <f t="shared" ref="N27" si="52">N26*$A$18</f>
        <v>465.88205214281078</v>
      </c>
      <c r="O27" s="53">
        <f t="shared" ref="O27" si="53">O26*$A$18</f>
        <v>478.63218574265341</v>
      </c>
      <c r="P27" s="53">
        <f t="shared" ref="P27" si="54">P26*$A$18</f>
        <v>492.45723681497776</v>
      </c>
      <c r="Q27" s="53">
        <f t="shared" ref="Q27" si="55">Q26*$A$18</f>
        <v>507.35720535978396</v>
      </c>
      <c r="R27" s="53">
        <f t="shared" ref="R27" si="56">R26*$A$18</f>
        <v>523.33209137707172</v>
      </c>
      <c r="S27" s="53">
        <f t="shared" ref="S27" si="57">S26*$A$18</f>
        <v>540.38189486684144</v>
      </c>
      <c r="T27" s="53">
        <f t="shared" ref="T27" si="58">T26*$A$18</f>
        <v>558.50661582909288</v>
      </c>
      <c r="U27" s="53">
        <f t="shared" ref="U27" si="59">U26*$A$18</f>
        <v>577.70625426382617</v>
      </c>
      <c r="V27" s="53">
        <f t="shared" ref="V27" si="60">V26*$A$18</f>
        <v>597.98081017104107</v>
      </c>
      <c r="W27" s="53">
        <f t="shared" ref="W27" si="61">W26*$A$18</f>
        <v>619.33028355073782</v>
      </c>
      <c r="X27" s="53">
        <f t="shared" ref="X27" si="62">X26*$A$18</f>
        <v>641.75467440291641</v>
      </c>
      <c r="Y27" s="53">
        <f t="shared" ref="Y27" si="63">Y26*$A$18</f>
        <v>665.25398272757684</v>
      </c>
      <c r="Z27" s="53">
        <f t="shared" ref="Z27" si="64">Z26*$A$18</f>
        <v>689.82820852471878</v>
      </c>
      <c r="AA27" s="53">
        <f t="shared" ref="AA27" si="65">AA26*$A$18</f>
        <v>715.47735179434278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471.26707273705625</v>
      </c>
      <c r="E30" s="53">
        <f>$A$2*E28</f>
        <v>471.26707273705625</v>
      </c>
      <c r="F30" s="53">
        <f t="shared" ref="F30:AA30" si="68">$A$2*F28</f>
        <v>471.26707273705625</v>
      </c>
      <c r="G30" s="53">
        <f t="shared" si="68"/>
        <v>471.26707273705625</v>
      </c>
      <c r="H30" s="53">
        <f t="shared" si="68"/>
        <v>471.26707273705625</v>
      </c>
      <c r="I30" s="53">
        <f t="shared" si="68"/>
        <v>471.26707273705625</v>
      </c>
      <c r="J30" s="53">
        <f t="shared" si="68"/>
        <v>471.26707273705625</v>
      </c>
      <c r="K30" s="53">
        <f t="shared" si="68"/>
        <v>471.26707273705625</v>
      </c>
      <c r="L30" s="53">
        <f t="shared" si="68"/>
        <v>471.26707273705625</v>
      </c>
      <c r="M30" s="53">
        <f t="shared" si="68"/>
        <v>471.26707273705625</v>
      </c>
      <c r="N30" s="53">
        <f t="shared" si="68"/>
        <v>471.26707273705625</v>
      </c>
      <c r="O30" s="53">
        <f t="shared" si="68"/>
        <v>471.26707273705625</v>
      </c>
      <c r="P30" s="53">
        <f t="shared" si="68"/>
        <v>471.26707273705625</v>
      </c>
      <c r="Q30" s="53">
        <f t="shared" si="68"/>
        <v>471.26707273705625</v>
      </c>
      <c r="R30" s="53">
        <f t="shared" si="68"/>
        <v>471.26707273705625</v>
      </c>
      <c r="S30" s="53">
        <f t="shared" si="68"/>
        <v>471.26707273705625</v>
      </c>
      <c r="T30" s="53">
        <f t="shared" si="68"/>
        <v>471.26707273705625</v>
      </c>
      <c r="U30" s="53">
        <f t="shared" si="68"/>
        <v>471.26707273705625</v>
      </c>
      <c r="V30" s="53">
        <f t="shared" si="68"/>
        <v>471.26707273705625</v>
      </c>
      <c r="W30" s="53">
        <f t="shared" si="68"/>
        <v>471.26707273705625</v>
      </c>
      <c r="X30" s="53">
        <f t="shared" si="68"/>
        <v>471.26707273705625</v>
      </c>
      <c r="Y30" s="53">
        <f t="shared" si="68"/>
        <v>471.26707273705625</v>
      </c>
      <c r="Z30" s="53">
        <f t="shared" si="68"/>
        <v>471.26707273705625</v>
      </c>
      <c r="AA30" s="53">
        <f t="shared" si="68"/>
        <v>471.26707273705625</v>
      </c>
    </row>
    <row r="31" spans="1:27">
      <c r="C31" s="52" t="s">
        <v>376</v>
      </c>
      <c r="D31" s="53">
        <f>$A$20*$A$2*D29</f>
        <v>42.414036546335062</v>
      </c>
      <c r="E31" s="53">
        <f>$A$20*$A$2*E29</f>
        <v>42.414036546335062</v>
      </c>
      <c r="F31" s="53">
        <f t="shared" ref="F31:AA31" si="69">$A$20*$A$2*F29</f>
        <v>42.414036546335062</v>
      </c>
      <c r="G31" s="53">
        <f t="shared" si="69"/>
        <v>42.414036546335062</v>
      </c>
      <c r="H31" s="53">
        <f t="shared" si="69"/>
        <v>42.414036546335062</v>
      </c>
      <c r="I31" s="53">
        <f t="shared" si="69"/>
        <v>42.414036546335062</v>
      </c>
      <c r="J31" s="53">
        <f t="shared" si="69"/>
        <v>42.414036546335062</v>
      </c>
      <c r="K31" s="53">
        <f t="shared" si="69"/>
        <v>42.414036546335062</v>
      </c>
      <c r="L31" s="53">
        <f t="shared" si="69"/>
        <v>42.414036546335062</v>
      </c>
      <c r="M31" s="53">
        <f t="shared" si="69"/>
        <v>42.414036546335062</v>
      </c>
      <c r="N31" s="53">
        <f t="shared" si="69"/>
        <v>42.414036546335062</v>
      </c>
      <c r="O31" s="53">
        <f t="shared" si="69"/>
        <v>42.414036546335062</v>
      </c>
      <c r="P31" s="53">
        <f t="shared" si="69"/>
        <v>42.414036546335062</v>
      </c>
      <c r="Q31" s="53">
        <f t="shared" si="69"/>
        <v>42.414036546335062</v>
      </c>
      <c r="R31" s="53">
        <f t="shared" si="69"/>
        <v>42.414036546335062</v>
      </c>
      <c r="S31" s="53">
        <f t="shared" si="69"/>
        <v>42.414036546335062</v>
      </c>
      <c r="T31" s="53">
        <f t="shared" si="69"/>
        <v>42.414036546335062</v>
      </c>
      <c r="U31" s="53">
        <f t="shared" si="69"/>
        <v>42.414036546335062</v>
      </c>
      <c r="V31" s="53">
        <f t="shared" si="69"/>
        <v>42.414036546335062</v>
      </c>
      <c r="W31" s="53">
        <f t="shared" si="69"/>
        <v>42.414036546335062</v>
      </c>
      <c r="X31" s="53">
        <f t="shared" si="69"/>
        <v>42.414036546335062</v>
      </c>
      <c r="Y31" s="53">
        <f t="shared" si="69"/>
        <v>42.414036546335062</v>
      </c>
      <c r="Z31" s="53">
        <f t="shared" si="69"/>
        <v>42.414036546335062</v>
      </c>
      <c r="AA31" s="53">
        <f t="shared" si="69"/>
        <v>42.414036546335062</v>
      </c>
    </row>
    <row r="32" spans="1:27">
      <c r="C32" s="52" t="s">
        <v>389</v>
      </c>
      <c r="D32" s="53">
        <f>D$5+D$7+D30+D31</f>
        <v>516.29457535861343</v>
      </c>
      <c r="E32" s="53">
        <f>E$5+E$7+E30+E31</f>
        <v>518.31743070124389</v>
      </c>
      <c r="F32" s="53">
        <f t="shared" ref="F32" si="70">F$5+F$7+F30+F31</f>
        <v>521.42696632463196</v>
      </c>
      <c r="G32" s="53">
        <f t="shared" ref="G32" si="71">G$5+G$7+G30+G31</f>
        <v>525.62318222877764</v>
      </c>
      <c r="H32" s="53">
        <f t="shared" ref="H32" si="72">H$5+H$7+H30+H31</f>
        <v>530.90607841368103</v>
      </c>
      <c r="I32" s="53">
        <f t="shared" ref="I32" si="73">I$5+I$7+I30+I31</f>
        <v>537.27565487934203</v>
      </c>
      <c r="J32" s="53">
        <f t="shared" ref="J32" si="74">J$5+J$7+J30+J31</f>
        <v>544.73191162576074</v>
      </c>
      <c r="K32" s="53">
        <f t="shared" ref="K32" si="75">K$5+K$7+K30+K31</f>
        <v>553.27484865293718</v>
      </c>
      <c r="L32" s="53">
        <f t="shared" ref="L32" si="76">L$5+L$7+L30+L31</f>
        <v>562.90446596087122</v>
      </c>
      <c r="M32" s="53">
        <f t="shared" ref="M32" si="77">M$5+M$7+M30+M31</f>
        <v>573.62076354956287</v>
      </c>
      <c r="N32" s="53">
        <f t="shared" ref="N32" si="78">N$5+N$7+N30+N31</f>
        <v>585.42374141901223</v>
      </c>
      <c r="O32" s="53">
        <f t="shared" ref="O32" si="79">O$5+O$7+O30+O31</f>
        <v>598.31339956921931</v>
      </c>
      <c r="P32" s="53">
        <f t="shared" ref="P32" si="80">P$5+P$7+P30+P31</f>
        <v>612.289738000184</v>
      </c>
      <c r="Q32" s="53">
        <f t="shared" ref="Q32" si="81">Q$5+Q$7+Q30+Q31</f>
        <v>627.3527567119063</v>
      </c>
      <c r="R32" s="53">
        <f t="shared" ref="R32" si="82">R$5+R$7+R30+R31</f>
        <v>643.50245570438631</v>
      </c>
      <c r="S32" s="53">
        <f t="shared" ref="S32" si="83">S$5+S$7+S30+S31</f>
        <v>660.73883497762404</v>
      </c>
      <c r="T32" s="53">
        <f t="shared" ref="T32" si="84">T$5+T$7+T30+T31</f>
        <v>679.06189453161937</v>
      </c>
      <c r="U32" s="53">
        <f t="shared" ref="U32" si="85">U$5+U$7+U30+U31</f>
        <v>698.47163436637243</v>
      </c>
      <c r="V32" s="53">
        <f t="shared" ref="V32" si="86">V$5+V$7+V30+V31</f>
        <v>718.96805448188297</v>
      </c>
      <c r="W32" s="53">
        <f t="shared" ref="W32" si="87">W$5+W$7+W30+W31</f>
        <v>740.55115487815135</v>
      </c>
      <c r="X32" s="53">
        <f t="shared" ref="X32" si="88">X$5+X$7+X30+X31</f>
        <v>763.22093555517733</v>
      </c>
      <c r="Y32" s="53">
        <f t="shared" ref="Y32" si="89">Y$5+Y$7+Y30+Y31</f>
        <v>786.97739651296104</v>
      </c>
      <c r="Z32" s="53">
        <f t="shared" ref="Z32" si="90">Z$5+Z$7+Z30+Z31</f>
        <v>811.82053775150223</v>
      </c>
      <c r="AA32" s="53">
        <f t="shared" ref="AA32" si="91">AA$5+AA$7+AA30+AA31</f>
        <v>837.75035927080137</v>
      </c>
    </row>
    <row r="33" spans="3:27" ht="17" thickBot="1">
      <c r="C33" s="52" t="s">
        <v>390</v>
      </c>
      <c r="D33" s="53">
        <f>D32*$A$18</f>
        <v>510.7059268744519</v>
      </c>
      <c r="E33" s="53">
        <f>E32*$A$18</f>
        <v>512.70688574947678</v>
      </c>
      <c r="F33" s="53">
        <f t="shared" ref="F33" si="92">F32*$A$18</f>
        <v>515.78276209698345</v>
      </c>
      <c r="G33" s="53">
        <f t="shared" ref="G33" si="93">G32*$A$18</f>
        <v>519.93355591697173</v>
      </c>
      <c r="H33" s="53">
        <f t="shared" ref="H33" si="94">H32*$A$18</f>
        <v>525.15926720944196</v>
      </c>
      <c r="I33" s="53">
        <f t="shared" ref="I33" si="95">I32*$A$18</f>
        <v>531.45989597439382</v>
      </c>
      <c r="J33" s="53">
        <f t="shared" ref="J33" si="96">J32*$A$18</f>
        <v>538.83544221182751</v>
      </c>
      <c r="K33" s="53">
        <f t="shared" ref="K33" si="97">K32*$A$18</f>
        <v>547.28590592174305</v>
      </c>
      <c r="L33" s="53">
        <f t="shared" ref="L33" si="98">L32*$A$18</f>
        <v>556.81128710414032</v>
      </c>
      <c r="M33" s="53">
        <f t="shared" ref="M33" si="99">M32*$A$18</f>
        <v>567.41158575901932</v>
      </c>
      <c r="N33" s="53">
        <f t="shared" ref="N33" si="100">N32*$A$18</f>
        <v>579.08680188638004</v>
      </c>
      <c r="O33" s="53">
        <f t="shared" ref="O33" si="101">O32*$A$18</f>
        <v>591.83693548622273</v>
      </c>
      <c r="P33" s="53">
        <f t="shared" ref="P33" si="102">P32*$A$18</f>
        <v>605.66198655854703</v>
      </c>
      <c r="Q33" s="53">
        <f t="shared" ref="Q33" si="103">Q32*$A$18</f>
        <v>620.56195510335317</v>
      </c>
      <c r="R33" s="53">
        <f t="shared" ref="R33" si="104">R32*$A$18</f>
        <v>636.53684112064104</v>
      </c>
      <c r="S33" s="53">
        <f t="shared" ref="S33" si="105">S32*$A$18</f>
        <v>653.58664461041076</v>
      </c>
      <c r="T33" s="53">
        <f t="shared" ref="T33" si="106">T32*$A$18</f>
        <v>671.7113655726622</v>
      </c>
      <c r="U33" s="53">
        <f t="shared" ref="U33" si="107">U32*$A$18</f>
        <v>690.91100400739549</v>
      </c>
      <c r="V33" s="53">
        <f t="shared" ref="V33" si="108">V32*$A$18</f>
        <v>711.18555991461039</v>
      </c>
      <c r="W33" s="53">
        <f t="shared" ref="W33" si="109">W32*$A$18</f>
        <v>732.53503329430725</v>
      </c>
      <c r="X33" s="53">
        <f t="shared" ref="X33" si="110">X32*$A$18</f>
        <v>754.95942414648573</v>
      </c>
      <c r="Y33" s="53">
        <f t="shared" ref="Y33" si="111">Y32*$A$18</f>
        <v>778.45873247114616</v>
      </c>
      <c r="Z33" s="53">
        <f t="shared" ref="Z33" si="112">Z32*$A$18</f>
        <v>803.0329582682881</v>
      </c>
      <c r="AA33" s="53">
        <f t="shared" ref="AA33" si="113">AA32*$A$18</f>
        <v>828.6821015379121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582.8131069623081</v>
      </c>
      <c r="E36" s="53">
        <f>$A$2*E34</f>
        <v>582.8131069623081</v>
      </c>
      <c r="F36" s="53">
        <f t="shared" ref="F36:AA36" si="116">$A$2*F34</f>
        <v>582.8131069623081</v>
      </c>
      <c r="G36" s="53">
        <f t="shared" si="116"/>
        <v>582.8131069623081</v>
      </c>
      <c r="H36" s="53">
        <f t="shared" si="116"/>
        <v>582.8131069623081</v>
      </c>
      <c r="I36" s="53">
        <f t="shared" si="116"/>
        <v>582.8131069623081</v>
      </c>
      <c r="J36" s="53">
        <f t="shared" si="116"/>
        <v>582.8131069623081</v>
      </c>
      <c r="K36" s="53">
        <f t="shared" si="116"/>
        <v>582.8131069623081</v>
      </c>
      <c r="L36" s="53">
        <f t="shared" si="116"/>
        <v>582.8131069623081</v>
      </c>
      <c r="M36" s="53">
        <f t="shared" si="116"/>
        <v>582.8131069623081</v>
      </c>
      <c r="N36" s="53">
        <f t="shared" si="116"/>
        <v>582.8131069623081</v>
      </c>
      <c r="O36" s="53">
        <f t="shared" si="116"/>
        <v>582.8131069623081</v>
      </c>
      <c r="P36" s="53">
        <f t="shared" si="116"/>
        <v>582.8131069623081</v>
      </c>
      <c r="Q36" s="53">
        <f t="shared" si="116"/>
        <v>582.8131069623081</v>
      </c>
      <c r="R36" s="53">
        <f t="shared" si="116"/>
        <v>582.8131069623081</v>
      </c>
      <c r="S36" s="53">
        <f t="shared" si="116"/>
        <v>582.8131069623081</v>
      </c>
      <c r="T36" s="53">
        <f t="shared" si="116"/>
        <v>582.8131069623081</v>
      </c>
      <c r="U36" s="53">
        <f t="shared" si="116"/>
        <v>582.8131069623081</v>
      </c>
      <c r="V36" s="53">
        <f t="shared" si="116"/>
        <v>582.8131069623081</v>
      </c>
      <c r="W36" s="53">
        <f t="shared" si="116"/>
        <v>582.8131069623081</v>
      </c>
      <c r="X36" s="53">
        <f t="shared" si="116"/>
        <v>582.8131069623081</v>
      </c>
      <c r="Y36" s="53">
        <f t="shared" si="116"/>
        <v>582.8131069623081</v>
      </c>
      <c r="Z36" s="53">
        <f t="shared" si="116"/>
        <v>582.8131069623081</v>
      </c>
      <c r="AA36" s="53">
        <f t="shared" si="116"/>
        <v>582.8131069623081</v>
      </c>
    </row>
    <row r="37" spans="3:27">
      <c r="C37" s="52" t="s">
        <v>376</v>
      </c>
      <c r="D37" s="53">
        <f>$A$20*$A$2*D35</f>
        <v>41.962543701286187</v>
      </c>
      <c r="E37" s="53">
        <f>$A$20*$A$2*E35</f>
        <v>41.962543701286187</v>
      </c>
      <c r="F37" s="53">
        <f t="shared" ref="F37:AA37" si="117">$A$20*$A$2*F35</f>
        <v>41.962543701286187</v>
      </c>
      <c r="G37" s="53">
        <f t="shared" si="117"/>
        <v>41.962543701286187</v>
      </c>
      <c r="H37" s="53">
        <f t="shared" si="117"/>
        <v>41.962543701286187</v>
      </c>
      <c r="I37" s="53">
        <f t="shared" si="117"/>
        <v>41.962543701286187</v>
      </c>
      <c r="J37" s="53">
        <f t="shared" si="117"/>
        <v>41.962543701286187</v>
      </c>
      <c r="K37" s="53">
        <f t="shared" si="117"/>
        <v>41.962543701286187</v>
      </c>
      <c r="L37" s="53">
        <f t="shared" si="117"/>
        <v>41.962543701286187</v>
      </c>
      <c r="M37" s="53">
        <f t="shared" si="117"/>
        <v>41.962543701286187</v>
      </c>
      <c r="N37" s="53">
        <f t="shared" si="117"/>
        <v>41.962543701286187</v>
      </c>
      <c r="O37" s="53">
        <f t="shared" si="117"/>
        <v>41.962543701286187</v>
      </c>
      <c r="P37" s="53">
        <f t="shared" si="117"/>
        <v>41.962543701286187</v>
      </c>
      <c r="Q37" s="53">
        <f t="shared" si="117"/>
        <v>41.962543701286187</v>
      </c>
      <c r="R37" s="53">
        <f t="shared" si="117"/>
        <v>41.962543701286187</v>
      </c>
      <c r="S37" s="53">
        <f t="shared" si="117"/>
        <v>41.962543701286187</v>
      </c>
      <c r="T37" s="53">
        <f t="shared" si="117"/>
        <v>41.962543701286187</v>
      </c>
      <c r="U37" s="53">
        <f t="shared" si="117"/>
        <v>41.962543701286187</v>
      </c>
      <c r="V37" s="53">
        <f t="shared" si="117"/>
        <v>41.962543701286187</v>
      </c>
      <c r="W37" s="53">
        <f t="shared" si="117"/>
        <v>41.962543701286187</v>
      </c>
      <c r="X37" s="53">
        <f t="shared" si="117"/>
        <v>41.962543701286187</v>
      </c>
      <c r="Y37" s="53">
        <f t="shared" si="117"/>
        <v>41.962543701286187</v>
      </c>
      <c r="Z37" s="53">
        <f t="shared" si="117"/>
        <v>41.962543701286187</v>
      </c>
      <c r="AA37" s="53">
        <f t="shared" si="117"/>
        <v>41.962543701286187</v>
      </c>
    </row>
    <row r="38" spans="3:27">
      <c r="C38" s="52" t="s">
        <v>393</v>
      </c>
      <c r="D38" s="53">
        <f>D$5+D$7+D36+D37</f>
        <v>627.38911673881648</v>
      </c>
      <c r="E38" s="53">
        <f>E$5+E$7+E36+E37</f>
        <v>629.41197208144695</v>
      </c>
      <c r="F38" s="53">
        <f t="shared" ref="F38" si="118">F$5+F$7+F36+F37</f>
        <v>632.5215077048349</v>
      </c>
      <c r="G38" s="53">
        <f t="shared" ref="G38" si="119">G$5+G$7+G36+G37</f>
        <v>636.71772360898069</v>
      </c>
      <c r="H38" s="53">
        <f t="shared" ref="H38" si="120">H$5+H$7+H36+H37</f>
        <v>642.00061979388408</v>
      </c>
      <c r="I38" s="53">
        <f t="shared" ref="I38" si="121">I$5+I$7+I36+I37</f>
        <v>648.37019625954508</v>
      </c>
      <c r="J38" s="53">
        <f t="shared" ref="J38" si="122">J$5+J$7+J36+J37</f>
        <v>655.8264530059638</v>
      </c>
      <c r="K38" s="53">
        <f t="shared" ref="K38" si="123">K$5+K$7+K36+K37</f>
        <v>664.36939003314012</v>
      </c>
      <c r="L38" s="53">
        <f t="shared" ref="L38" si="124">L$5+L$7+L36+L37</f>
        <v>673.99900734107428</v>
      </c>
      <c r="M38" s="53">
        <f t="shared" ref="M38" si="125">M$5+M$7+M36+M37</f>
        <v>684.71530492976592</v>
      </c>
      <c r="N38" s="53">
        <f t="shared" ref="N38" si="126">N$5+N$7+N36+N37</f>
        <v>696.51828279921529</v>
      </c>
      <c r="O38" s="53">
        <f t="shared" ref="O38" si="127">O$5+O$7+O36+O37</f>
        <v>709.40794094942225</v>
      </c>
      <c r="P38" s="53">
        <f t="shared" ref="P38" si="128">P$5+P$7+P36+P37</f>
        <v>723.38427938038694</v>
      </c>
      <c r="Q38" s="53">
        <f t="shared" ref="Q38" si="129">Q$5+Q$7+Q36+Q37</f>
        <v>738.44729809210935</v>
      </c>
      <c r="R38" s="53">
        <f t="shared" ref="R38" si="130">R$5+R$7+R36+R37</f>
        <v>754.59699708458936</v>
      </c>
      <c r="S38" s="53">
        <f t="shared" ref="S38" si="131">S$5+S$7+S36+S37</f>
        <v>771.83337635782698</v>
      </c>
      <c r="T38" s="53">
        <f t="shared" ref="T38" si="132">T$5+T$7+T36+T37</f>
        <v>790.15643591182243</v>
      </c>
      <c r="U38" s="53">
        <f t="shared" ref="U38" si="133">U$5+U$7+U36+U37</f>
        <v>809.56617574657548</v>
      </c>
      <c r="V38" s="53">
        <f t="shared" ref="V38" si="134">V$5+V$7+V36+V37</f>
        <v>830.06259586208603</v>
      </c>
      <c r="W38" s="53">
        <f t="shared" ref="W38" si="135">W$5+W$7+W36+W37</f>
        <v>851.64569625835441</v>
      </c>
      <c r="X38" s="53">
        <f t="shared" ref="X38" si="136">X$5+X$7+X36+X37</f>
        <v>874.31547693538039</v>
      </c>
      <c r="Y38" s="53">
        <f t="shared" ref="Y38" si="137">Y$5+Y$7+Y36+Y37</f>
        <v>898.07193789316398</v>
      </c>
      <c r="Z38" s="53">
        <f t="shared" ref="Z38" si="138">Z$5+Z$7+Z36+Z37</f>
        <v>922.91507913170528</v>
      </c>
      <c r="AA38" s="53">
        <f t="shared" ref="AA38" si="139">AA$5+AA$7+AA36+AA37</f>
        <v>948.84490065100442</v>
      </c>
    </row>
    <row r="39" spans="3:27">
      <c r="C39" s="52" t="s">
        <v>394</v>
      </c>
      <c r="D39" s="53">
        <f>D38*$A$18</f>
        <v>620.59792154989475</v>
      </c>
      <c r="E39" s="53">
        <f>E38*$A$18</f>
        <v>622.59888042491968</v>
      </c>
      <c r="F39" s="53">
        <f t="shared" ref="F39" si="140">F38*$A$18</f>
        <v>625.67475677242612</v>
      </c>
      <c r="G39" s="53">
        <f t="shared" ref="G39" si="141">G38*$A$18</f>
        <v>629.82555059241463</v>
      </c>
      <c r="H39" s="53">
        <f t="shared" ref="H39" si="142">H38*$A$18</f>
        <v>635.05126188488475</v>
      </c>
      <c r="I39" s="53">
        <f t="shared" ref="I39" si="143">I38*$A$18</f>
        <v>641.35189064983661</v>
      </c>
      <c r="J39" s="53">
        <f t="shared" ref="J39" si="144">J38*$A$18</f>
        <v>648.7274368872703</v>
      </c>
      <c r="K39" s="53">
        <f t="shared" ref="K39" si="145">K38*$A$18</f>
        <v>657.17790059718573</v>
      </c>
      <c r="L39" s="53">
        <f t="shared" ref="L39" si="146">L38*$A$18</f>
        <v>666.70328177958311</v>
      </c>
      <c r="M39" s="53">
        <f t="shared" ref="M39" si="147">M38*$A$18</f>
        <v>677.30358043446211</v>
      </c>
      <c r="N39" s="53">
        <f t="shared" ref="N39" si="148">N38*$A$18</f>
        <v>688.97879656182295</v>
      </c>
      <c r="O39" s="53">
        <f t="shared" ref="O39" si="149">O38*$A$18</f>
        <v>701.7289301616654</v>
      </c>
      <c r="P39" s="53">
        <f t="shared" ref="P39" si="150">P38*$A$18</f>
        <v>715.55398123398982</v>
      </c>
      <c r="Q39" s="53">
        <f t="shared" ref="Q39" si="151">Q38*$A$18</f>
        <v>730.45394977879596</v>
      </c>
      <c r="R39" s="53">
        <f t="shared" ref="R39" si="152">R38*$A$18</f>
        <v>746.42883579608383</v>
      </c>
      <c r="S39" s="53">
        <f t="shared" ref="S39" si="153">S38*$A$18</f>
        <v>763.47863928585343</v>
      </c>
      <c r="T39" s="53">
        <f t="shared" ref="T39" si="154">T38*$A$18</f>
        <v>781.60336024810499</v>
      </c>
      <c r="U39" s="53">
        <f t="shared" ref="U39" si="155">U38*$A$18</f>
        <v>800.80299868283828</v>
      </c>
      <c r="V39" s="53">
        <f t="shared" ref="V39" si="156">V38*$A$18</f>
        <v>821.07755459005318</v>
      </c>
      <c r="W39" s="53">
        <f t="shared" ref="W39" si="157">W38*$A$18</f>
        <v>842.42702796975004</v>
      </c>
      <c r="X39" s="53">
        <f t="shared" ref="X39" si="158">X38*$A$18</f>
        <v>864.85141882192852</v>
      </c>
      <c r="Y39" s="53">
        <f t="shared" ref="Y39" si="159">Y38*$A$18</f>
        <v>888.35072714658884</v>
      </c>
      <c r="Z39" s="53">
        <f t="shared" ref="Z39" si="160">Z38*$A$18</f>
        <v>912.92495294373089</v>
      </c>
      <c r="AA39" s="53">
        <f t="shared" ref="AA39" si="161">AA38*$A$18</f>
        <v>938.57409621335489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A25" sqref="A25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118">
        <v>1090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118">
        <v>2.2599999999999998</v>
      </c>
      <c r="B4" s="68"/>
      <c r="C4" s="49" t="s">
        <v>403</v>
      </c>
      <c r="D4" s="81">
        <f>$A$2*$A$8*SUM(D2:D3)</f>
        <v>192.40647299999998</v>
      </c>
      <c r="E4" s="81">
        <f t="shared" ref="E4:AA4" si="0">$A$2*$A$8*SUM(E2:E3)</f>
        <v>192.40647299999998</v>
      </c>
      <c r="F4" s="81">
        <f t="shared" si="0"/>
        <v>192.40647299999998</v>
      </c>
      <c r="G4" s="81">
        <f t="shared" si="0"/>
        <v>192.40647299999998</v>
      </c>
      <c r="H4" s="81">
        <f t="shared" si="0"/>
        <v>192.40647299999998</v>
      </c>
      <c r="I4" s="81">
        <f t="shared" si="0"/>
        <v>192.40647299999998</v>
      </c>
      <c r="J4" s="81">
        <f t="shared" si="0"/>
        <v>192.40647299999998</v>
      </c>
      <c r="K4" s="81">
        <f t="shared" si="0"/>
        <v>192.40647299999998</v>
      </c>
      <c r="L4" s="81">
        <f t="shared" si="0"/>
        <v>192.40647299999998</v>
      </c>
      <c r="M4" s="81">
        <f t="shared" si="0"/>
        <v>192.40647299999998</v>
      </c>
      <c r="N4" s="81">
        <f t="shared" si="0"/>
        <v>192.40647299999998</v>
      </c>
      <c r="O4" s="81">
        <f t="shared" si="0"/>
        <v>192.40647299999998</v>
      </c>
      <c r="P4" s="81">
        <f t="shared" si="0"/>
        <v>192.40647299999998</v>
      </c>
      <c r="Q4" s="81">
        <f t="shared" si="0"/>
        <v>192.40647299999998</v>
      </c>
      <c r="R4" s="81">
        <f t="shared" si="0"/>
        <v>192.40647299999998</v>
      </c>
      <c r="S4" s="81">
        <f t="shared" si="0"/>
        <v>192.40647299999998</v>
      </c>
      <c r="T4" s="81">
        <f t="shared" si="0"/>
        <v>192.40647299999998</v>
      </c>
      <c r="U4" s="81">
        <f t="shared" si="0"/>
        <v>192.40647299999998</v>
      </c>
      <c r="V4" s="81">
        <f t="shared" si="0"/>
        <v>192.40647299999998</v>
      </c>
      <c r="W4" s="81">
        <f t="shared" si="0"/>
        <v>192.40647299999998</v>
      </c>
      <c r="X4" s="81">
        <f t="shared" si="0"/>
        <v>192.40647299999998</v>
      </c>
      <c r="Y4" s="81">
        <f t="shared" si="0"/>
        <v>192.40647299999998</v>
      </c>
      <c r="Z4" s="81">
        <f t="shared" si="0"/>
        <v>192.40647299999998</v>
      </c>
      <c r="AA4" s="81">
        <f t="shared" si="0"/>
        <v>192.40647299999998</v>
      </c>
      <c r="AB4" s="81">
        <f t="shared" ref="AB4" si="1">$A$2*$A$8*SUM(AB2:AB3)</f>
        <v>192.40647299999998</v>
      </c>
      <c r="AC4" s="81">
        <f t="shared" ref="AC4" si="2">$A$2*$A$8*SUM(AC2:AC3)</f>
        <v>192.40647299999998</v>
      </c>
      <c r="AD4" s="81">
        <f t="shared" ref="AD4" si="3">$A$2*$A$8*SUM(AD2:AD3)</f>
        <v>192.40647299999998</v>
      </c>
      <c r="AE4" s="81">
        <f t="shared" ref="AE4" si="4">$A$2*$A$8*SUM(AE2:AE3)</f>
        <v>192.40647299999998</v>
      </c>
      <c r="AF4" s="81">
        <f t="shared" ref="AF4" si="5">$A$2*$A$8*SUM(AF2:AF3)</f>
        <v>192.40647299999998</v>
      </c>
      <c r="AG4" s="81">
        <f t="shared" ref="AG4" si="6">$A$2*$A$8*SUM(AG2:AG3)</f>
        <v>192.40647299999998</v>
      </c>
      <c r="AH4" s="81">
        <f t="shared" ref="AH4" si="7">$A$2*$A$8*SUM(AH2:AH3)</f>
        <v>192.40647299999998</v>
      </c>
      <c r="AI4" s="81">
        <f t="shared" ref="AI4" si="8">$A$2*$A$8*SUM(AI2:AI3)</f>
        <v>192.40647299999998</v>
      </c>
      <c r="AJ4" s="81">
        <f t="shared" ref="AJ4" si="9">$A$2*$A$8*SUM(AJ2:AJ3)</f>
        <v>192.40647299999998</v>
      </c>
      <c r="AK4" s="81">
        <f t="shared" ref="AK4" si="10">$A$2*$A$8*SUM(AK2:AK3)</f>
        <v>192.40647299999998</v>
      </c>
      <c r="AL4" s="81">
        <f t="shared" ref="AL4" si="11">$A$2*$A$8*SUM(AL2:AL3)</f>
        <v>192.40647299999998</v>
      </c>
      <c r="AM4" s="81">
        <f t="shared" ref="AM4" si="12">$A$2*$A$8*SUM(AM2:AM3)</f>
        <v>192.40647299999998</v>
      </c>
      <c r="AN4" s="81">
        <f t="shared" ref="AN4" si="13">$A$2*$A$8*SUM(AN2:AN3)</f>
        <v>192.40647299999998</v>
      </c>
      <c r="AO4" s="81">
        <f t="shared" ref="AO4" si="14">$A$2*$A$8*SUM(AO2:AO3)</f>
        <v>192.40647299999998</v>
      </c>
      <c r="AP4" s="81">
        <f t="shared" ref="AP4" si="15">$A$2*$A$8*SUM(AP2:AP3)</f>
        <v>192.40647299999998</v>
      </c>
      <c r="AQ4" s="81">
        <f t="shared" ref="AQ4" si="16">$A$2*$A$8*SUM(AQ2:AQ3)</f>
        <v>192.40647299999998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0.93458236882716039</v>
      </c>
      <c r="E5" s="53">
        <f t="shared" ref="E5:AA5" si="17">(1/2)*($A$6)*(E1*(1000/3600)*E1*(1000/3600))*$A$4*$A$10</f>
        <v>3.7383294753086416</v>
      </c>
      <c r="F5" s="53">
        <f t="shared" si="17"/>
        <v>8.4112413194444464</v>
      </c>
      <c r="G5" s="53">
        <f t="shared" si="17"/>
        <v>14.953317901234566</v>
      </c>
      <c r="H5" s="53">
        <f t="shared" si="17"/>
        <v>23.364559220679009</v>
      </c>
      <c r="I5" s="53">
        <f t="shared" si="17"/>
        <v>33.644965277777786</v>
      </c>
      <c r="J5" s="53">
        <f t="shared" si="17"/>
        <v>45.794536072530867</v>
      </c>
      <c r="K5" s="53">
        <f t="shared" si="17"/>
        <v>59.813271604938265</v>
      </c>
      <c r="L5" s="53">
        <f t="shared" si="17"/>
        <v>75.701171874999986</v>
      </c>
      <c r="M5" s="53">
        <f t="shared" si="17"/>
        <v>93.458236882716037</v>
      </c>
      <c r="N5" s="53">
        <f t="shared" si="17"/>
        <v>113.08446662808642</v>
      </c>
      <c r="O5" s="53">
        <f t="shared" si="17"/>
        <v>134.57986111111114</v>
      </c>
      <c r="P5" s="53">
        <f t="shared" si="17"/>
        <v>157.94442033179016</v>
      </c>
      <c r="Q5" s="53">
        <f t="shared" si="17"/>
        <v>183.17814429012347</v>
      </c>
      <c r="R5" s="53">
        <f t="shared" si="17"/>
        <v>210.28103298611114</v>
      </c>
      <c r="S5" s="53">
        <f t="shared" si="17"/>
        <v>239.25308641975306</v>
      </c>
      <c r="T5" s="53">
        <f t="shared" si="17"/>
        <v>270.09430459104931</v>
      </c>
      <c r="U5" s="53">
        <f t="shared" si="17"/>
        <v>302.80468749999994</v>
      </c>
      <c r="V5" s="53">
        <f t="shared" si="17"/>
        <v>337.38423514660491</v>
      </c>
      <c r="W5" s="53">
        <f t="shared" si="17"/>
        <v>373.83294753086415</v>
      </c>
      <c r="X5" s="53">
        <f t="shared" si="17"/>
        <v>412.15082465277771</v>
      </c>
      <c r="Y5" s="53">
        <f t="shared" si="17"/>
        <v>452.33786651234567</v>
      </c>
      <c r="Z5" s="53">
        <f t="shared" si="17"/>
        <v>494.3940731095679</v>
      </c>
      <c r="AA5" s="53">
        <f t="shared" si="17"/>
        <v>538.31944444444457</v>
      </c>
      <c r="AB5" s="53">
        <f t="shared" ref="AB5:AQ5" si="18">(1/2)*($A$6)*(AB1*(1000/3600)*AB1*(1000/3600))*$A$4*$A$10</f>
        <v>584.11398051697529</v>
      </c>
      <c r="AC5" s="53">
        <f t="shared" si="18"/>
        <v>631.77768132716062</v>
      </c>
      <c r="AD5" s="53">
        <f t="shared" si="18"/>
        <v>681.310546875</v>
      </c>
      <c r="AE5" s="53">
        <f t="shared" si="18"/>
        <v>732.71257716049388</v>
      </c>
      <c r="AF5" s="53">
        <f t="shared" si="18"/>
        <v>785.98377218364192</v>
      </c>
      <c r="AG5" s="53">
        <f t="shared" si="18"/>
        <v>841.12413194444457</v>
      </c>
      <c r="AH5" s="53">
        <f t="shared" si="18"/>
        <v>898.13365644290104</v>
      </c>
      <c r="AI5" s="53">
        <f t="shared" si="18"/>
        <v>957.01234567901224</v>
      </c>
      <c r="AJ5" s="53">
        <f t="shared" si="18"/>
        <v>1017.7601996527775</v>
      </c>
      <c r="AK5" s="53">
        <f t="shared" si="18"/>
        <v>1080.3772183641972</v>
      </c>
      <c r="AL5" s="53">
        <f t="shared" si="18"/>
        <v>1144.8634018132716</v>
      </c>
      <c r="AM5" s="53">
        <f t="shared" si="18"/>
        <v>1211.2187499999998</v>
      </c>
      <c r="AN5" s="53">
        <f t="shared" si="18"/>
        <v>1279.4432629243827</v>
      </c>
      <c r="AO5" s="53">
        <f t="shared" si="18"/>
        <v>1349.5369405864196</v>
      </c>
      <c r="AP5" s="53">
        <f t="shared" si="18"/>
        <v>1421.4997829861113</v>
      </c>
      <c r="AQ5" s="53">
        <f t="shared" si="18"/>
        <v>1495.3317901234566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8.4668676620370356</v>
      </c>
      <c r="E7" s="53">
        <f>E6*E5</f>
        <v>9.5479925462962925</v>
      </c>
      <c r="F7" s="53">
        <f t="shared" ref="F7:AA7" si="21">F6*F5</f>
        <v>10.62911743055556</v>
      </c>
      <c r="G7" s="53">
        <f t="shared" si="21"/>
        <v>11.710242314814812</v>
      </c>
      <c r="H7" s="53">
        <f t="shared" si="21"/>
        <v>12.791367199074068</v>
      </c>
      <c r="I7" s="53">
        <f t="shared" si="21"/>
        <v>13.872492083333338</v>
      </c>
      <c r="J7" s="53">
        <f t="shared" si="21"/>
        <v>14.953616967592593</v>
      </c>
      <c r="K7" s="53">
        <f t="shared" si="21"/>
        <v>16.034741851851848</v>
      </c>
      <c r="L7" s="53">
        <f t="shared" si="21"/>
        <v>17.115866736111105</v>
      </c>
      <c r="M7" s="53">
        <f t="shared" si="21"/>
        <v>18.196991620370369</v>
      </c>
      <c r="N7" s="53">
        <f t="shared" si="21"/>
        <v>19.278116504629622</v>
      </c>
      <c r="O7" s="53">
        <f t="shared" si="21"/>
        <v>20.359241388888893</v>
      </c>
      <c r="P7" s="53">
        <f t="shared" si="21"/>
        <v>21.44036627314815</v>
      </c>
      <c r="Q7" s="53">
        <f t="shared" si="21"/>
        <v>22.521491157407407</v>
      </c>
      <c r="R7" s="53">
        <f t="shared" si="21"/>
        <v>23.602616041666668</v>
      </c>
      <c r="S7" s="53">
        <f t="shared" si="21"/>
        <v>24.683740925925921</v>
      </c>
      <c r="T7" s="53">
        <f t="shared" si="21"/>
        <v>25.764865810185178</v>
      </c>
      <c r="U7" s="53">
        <f t="shared" si="21"/>
        <v>26.845990694444431</v>
      </c>
      <c r="V7" s="53">
        <f t="shared" si="21"/>
        <v>27.927115578703692</v>
      </c>
      <c r="W7" s="53">
        <f t="shared" si="21"/>
        <v>29.008240462962952</v>
      </c>
      <c r="X7" s="53">
        <f t="shared" si="21"/>
        <v>30.089365347222206</v>
      </c>
      <c r="Y7" s="53">
        <f t="shared" si="21"/>
        <v>31.170490231481466</v>
      </c>
      <c r="Z7" s="53">
        <f t="shared" si="21"/>
        <v>32.251615115740734</v>
      </c>
      <c r="AA7" s="53">
        <f t="shared" si="21"/>
        <v>33.332740000000001</v>
      </c>
      <c r="AB7" s="53">
        <f t="shared" ref="AB7:AQ7" si="22">AB6*AB5</f>
        <v>34.413864884259247</v>
      </c>
      <c r="AC7" s="53">
        <f t="shared" si="22"/>
        <v>35.494989768518529</v>
      </c>
      <c r="AD7" s="53">
        <f t="shared" si="22"/>
        <v>36.576114652777768</v>
      </c>
      <c r="AE7" s="53">
        <f t="shared" si="22"/>
        <v>37.657239537037036</v>
      </c>
      <c r="AF7" s="53">
        <f t="shared" si="22"/>
        <v>38.738364421296282</v>
      </c>
      <c r="AG7" s="53">
        <f t="shared" si="22"/>
        <v>39.81948930555555</v>
      </c>
      <c r="AH7" s="53">
        <f t="shared" si="22"/>
        <v>40.900614189814803</v>
      </c>
      <c r="AI7" s="53">
        <f t="shared" si="22"/>
        <v>41.981739074074056</v>
      </c>
      <c r="AJ7" s="53">
        <f t="shared" si="22"/>
        <v>43.062863958333303</v>
      </c>
      <c r="AK7" s="53">
        <f t="shared" si="22"/>
        <v>44.143988842592577</v>
      </c>
      <c r="AL7" s="53">
        <f t="shared" si="22"/>
        <v>45.225113726851852</v>
      </c>
      <c r="AM7" s="53">
        <f t="shared" si="22"/>
        <v>46.306238611111091</v>
      </c>
      <c r="AN7" s="53">
        <f t="shared" si="22"/>
        <v>47.387363495370373</v>
      </c>
      <c r="AO7" s="53">
        <f t="shared" si="22"/>
        <v>48.468488379629626</v>
      </c>
      <c r="AP7" s="53">
        <f t="shared" si="22"/>
        <v>49.549613263888894</v>
      </c>
      <c r="AQ7" s="53">
        <f t="shared" si="22"/>
        <v>50.63073814814814</v>
      </c>
    </row>
    <row r="8" spans="1:43">
      <c r="A8" s="67">
        <v>9.8066499999999994</v>
      </c>
      <c r="B8" s="68"/>
      <c r="C8" s="49" t="s">
        <v>406</v>
      </c>
      <c r="D8" s="53">
        <f>D4+D5+D7</f>
        <v>201.80792303086417</v>
      </c>
      <c r="E8" s="53">
        <f>E4+E5+E7</f>
        <v>205.69279502160489</v>
      </c>
      <c r="F8" s="53">
        <f t="shared" ref="F8:AA8" si="23">F4+F5+F7</f>
        <v>211.44683175</v>
      </c>
      <c r="G8" s="53">
        <f t="shared" si="23"/>
        <v>219.07003321604935</v>
      </c>
      <c r="H8" s="53">
        <f t="shared" si="23"/>
        <v>228.56239941975306</v>
      </c>
      <c r="I8" s="53">
        <f t="shared" si="23"/>
        <v>239.9239303611111</v>
      </c>
      <c r="J8" s="53">
        <f t="shared" si="23"/>
        <v>253.15462604012342</v>
      </c>
      <c r="K8" s="53">
        <f t="shared" si="23"/>
        <v>268.25448645679006</v>
      </c>
      <c r="L8" s="53">
        <f t="shared" si="23"/>
        <v>285.22351161111106</v>
      </c>
      <c r="M8" s="53">
        <f t="shared" si="23"/>
        <v>304.0617015030864</v>
      </c>
      <c r="N8" s="53">
        <f t="shared" si="23"/>
        <v>324.769056132716</v>
      </c>
      <c r="O8" s="53">
        <f t="shared" si="23"/>
        <v>347.3455755</v>
      </c>
      <c r="P8" s="53">
        <f t="shared" si="23"/>
        <v>371.79125960493826</v>
      </c>
      <c r="Q8" s="53">
        <f t="shared" si="23"/>
        <v>398.10610844753086</v>
      </c>
      <c r="R8" s="53">
        <f t="shared" si="23"/>
        <v>426.29012202777778</v>
      </c>
      <c r="S8" s="53">
        <f t="shared" si="23"/>
        <v>456.34330034567893</v>
      </c>
      <c r="T8" s="53">
        <f t="shared" si="23"/>
        <v>488.26564340123451</v>
      </c>
      <c r="U8" s="53">
        <f t="shared" si="23"/>
        <v>522.05715119444437</v>
      </c>
      <c r="V8" s="53">
        <f t="shared" si="23"/>
        <v>557.71782372530856</v>
      </c>
      <c r="W8" s="53">
        <f t="shared" si="23"/>
        <v>595.24766099382703</v>
      </c>
      <c r="X8" s="53">
        <f t="shared" si="23"/>
        <v>634.64666299999988</v>
      </c>
      <c r="Y8" s="53">
        <f t="shared" si="23"/>
        <v>675.91482974382711</v>
      </c>
      <c r="Z8" s="53">
        <f t="shared" si="23"/>
        <v>719.05216122530862</v>
      </c>
      <c r="AA8" s="53">
        <f t="shared" si="23"/>
        <v>764.05865744444463</v>
      </c>
      <c r="AB8" s="53">
        <f t="shared" ref="AB8:AQ8" si="24">AB4+AB5+AB7</f>
        <v>810.93431840123458</v>
      </c>
      <c r="AC8" s="53">
        <f t="shared" si="24"/>
        <v>859.67914409567913</v>
      </c>
      <c r="AD8" s="53">
        <f t="shared" si="24"/>
        <v>910.29313452777774</v>
      </c>
      <c r="AE8" s="53">
        <f t="shared" si="24"/>
        <v>962.77628969753096</v>
      </c>
      <c r="AF8" s="53">
        <f t="shared" si="24"/>
        <v>1017.1286096049382</v>
      </c>
      <c r="AG8" s="53">
        <f t="shared" si="24"/>
        <v>1073.3500942500002</v>
      </c>
      <c r="AH8" s="53">
        <f t="shared" si="24"/>
        <v>1131.4407436327158</v>
      </c>
      <c r="AI8" s="53">
        <f t="shared" si="24"/>
        <v>1191.4005577530863</v>
      </c>
      <c r="AJ8" s="53">
        <f t="shared" si="24"/>
        <v>1253.2295366111107</v>
      </c>
      <c r="AK8" s="53">
        <f t="shared" si="24"/>
        <v>1316.9276802067898</v>
      </c>
      <c r="AL8" s="53">
        <f t="shared" si="24"/>
        <v>1382.4949885401234</v>
      </c>
      <c r="AM8" s="53">
        <f t="shared" si="24"/>
        <v>1449.9314616111108</v>
      </c>
      <c r="AN8" s="53">
        <f t="shared" si="24"/>
        <v>1519.2370994197531</v>
      </c>
      <c r="AO8" s="53">
        <f t="shared" si="24"/>
        <v>1590.4119019660493</v>
      </c>
      <c r="AP8" s="53">
        <f t="shared" si="24"/>
        <v>1663.4558692500002</v>
      </c>
      <c r="AQ8" s="53">
        <f t="shared" si="24"/>
        <v>1738.3690012716047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62.709864355640768</v>
      </c>
      <c r="E9" s="53">
        <f>E8*$A$18</f>
        <v>63.917050832363586</v>
      </c>
      <c r="F9" s="53">
        <f t="shared" ref="F9:AA9" si="25">F8*$A$18</f>
        <v>65.705062211281785</v>
      </c>
      <c r="G9" s="53">
        <f t="shared" si="25"/>
        <v>68.073898492395301</v>
      </c>
      <c r="H9" s="53">
        <f t="shared" si="25"/>
        <v>71.023559675704192</v>
      </c>
      <c r="I9" s="53">
        <f t="shared" si="25"/>
        <v>74.554045761208442</v>
      </c>
      <c r="J9" s="53">
        <f t="shared" si="25"/>
        <v>78.665356748908025</v>
      </c>
      <c r="K9" s="53">
        <f t="shared" si="25"/>
        <v>83.357492638802981</v>
      </c>
      <c r="L9" s="53">
        <f t="shared" si="25"/>
        <v>88.630453430893283</v>
      </c>
      <c r="M9" s="53">
        <f t="shared" si="25"/>
        <v>94.484239125178959</v>
      </c>
      <c r="N9" s="53">
        <f t="shared" si="25"/>
        <v>100.91884972165997</v>
      </c>
      <c r="O9" s="53">
        <f t="shared" si="25"/>
        <v>107.93428522033635</v>
      </c>
      <c r="P9" s="53">
        <f t="shared" si="25"/>
        <v>115.53054562120808</v>
      </c>
      <c r="Q9" s="53">
        <f t="shared" si="25"/>
        <v>123.70763092427515</v>
      </c>
      <c r="R9" s="53">
        <f t="shared" si="25"/>
        <v>132.4655411295376</v>
      </c>
      <c r="S9" s="53">
        <f t="shared" si="25"/>
        <v>141.80427623699535</v>
      </c>
      <c r="T9" s="53">
        <f t="shared" si="25"/>
        <v>151.72383624664852</v>
      </c>
      <c r="U9" s="53">
        <f t="shared" si="25"/>
        <v>162.22422115849699</v>
      </c>
      <c r="V9" s="53">
        <f t="shared" si="25"/>
        <v>173.30543097254085</v>
      </c>
      <c r="W9" s="53">
        <f t="shared" si="25"/>
        <v>184.96746568878004</v>
      </c>
      <c r="X9" s="53">
        <f t="shared" si="25"/>
        <v>197.21032530721462</v>
      </c>
      <c r="Y9" s="53">
        <f t="shared" si="25"/>
        <v>210.03400982784456</v>
      </c>
      <c r="Z9" s="53">
        <f t="shared" si="25"/>
        <v>223.43851925066983</v>
      </c>
      <c r="AA9" s="53">
        <f t="shared" si="25"/>
        <v>237.42385357569052</v>
      </c>
      <c r="AB9" s="53">
        <f t="shared" ref="AB9:AQ9" si="26">AB8*$A$18</f>
        <v>251.99001280290645</v>
      </c>
      <c r="AC9" s="53">
        <f t="shared" si="26"/>
        <v>267.1369969323178</v>
      </c>
      <c r="AD9" s="53">
        <f t="shared" si="26"/>
        <v>282.86480596392443</v>
      </c>
      <c r="AE9" s="53">
        <f t="shared" si="26"/>
        <v>299.17343989772655</v>
      </c>
      <c r="AF9" s="53">
        <f t="shared" si="26"/>
        <v>316.0628987337239</v>
      </c>
      <c r="AG9" s="53">
        <f t="shared" si="26"/>
        <v>333.53318247191675</v>
      </c>
      <c r="AH9" s="53">
        <f t="shared" si="26"/>
        <v>351.5842911123047</v>
      </c>
      <c r="AI9" s="53">
        <f t="shared" si="26"/>
        <v>370.21622465488821</v>
      </c>
      <c r="AJ9" s="53">
        <f t="shared" si="26"/>
        <v>389.42898309966694</v>
      </c>
      <c r="AK9" s="53">
        <f t="shared" si="26"/>
        <v>409.22256644664111</v>
      </c>
      <c r="AL9" s="53">
        <f t="shared" si="26"/>
        <v>429.59697469581073</v>
      </c>
      <c r="AM9" s="53">
        <f t="shared" si="26"/>
        <v>450.55220784717551</v>
      </c>
      <c r="AN9" s="53">
        <f t="shared" si="26"/>
        <v>472.08826590073585</v>
      </c>
      <c r="AO9" s="53">
        <f t="shared" si="26"/>
        <v>494.20514885649141</v>
      </c>
      <c r="AP9" s="53">
        <f t="shared" si="26"/>
        <v>516.90285671444246</v>
      </c>
      <c r="AQ9" s="53">
        <f t="shared" si="26"/>
        <v>540.18138947458863</v>
      </c>
    </row>
    <row r="10" spans="1:43">
      <c r="A10" s="118">
        <v>0.35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533.79559701107473</v>
      </c>
      <c r="E12" s="53">
        <f t="shared" ref="E12:AA12" si="29">$A$2*$A$8*E10</f>
        <v>533.79559701107473</v>
      </c>
      <c r="F12" s="53">
        <f t="shared" si="29"/>
        <v>533.79559701107473</v>
      </c>
      <c r="G12" s="53">
        <f t="shared" si="29"/>
        <v>533.79559701107473</v>
      </c>
      <c r="H12" s="53">
        <f t="shared" si="29"/>
        <v>533.79559701107473</v>
      </c>
      <c r="I12" s="53">
        <f t="shared" si="29"/>
        <v>533.79559701107473</v>
      </c>
      <c r="J12" s="53">
        <f t="shared" si="29"/>
        <v>533.79559701107473</v>
      </c>
      <c r="K12" s="53">
        <f t="shared" si="29"/>
        <v>533.79559701107473</v>
      </c>
      <c r="L12" s="53">
        <f t="shared" si="29"/>
        <v>533.79559701107473</v>
      </c>
      <c r="M12" s="53">
        <f t="shared" si="29"/>
        <v>533.79559701107473</v>
      </c>
      <c r="N12" s="53">
        <f t="shared" si="29"/>
        <v>533.79559701107473</v>
      </c>
      <c r="O12" s="53">
        <f t="shared" si="29"/>
        <v>533.79559701107473</v>
      </c>
      <c r="P12" s="53">
        <f t="shared" si="29"/>
        <v>533.79559701107473</v>
      </c>
      <c r="Q12" s="53">
        <f t="shared" si="29"/>
        <v>533.79559701107473</v>
      </c>
      <c r="R12" s="53">
        <f t="shared" si="29"/>
        <v>533.79559701107473</v>
      </c>
      <c r="S12" s="53">
        <f t="shared" si="29"/>
        <v>533.79559701107473</v>
      </c>
      <c r="T12" s="53">
        <f t="shared" si="29"/>
        <v>533.79559701107473</v>
      </c>
      <c r="U12" s="53">
        <f t="shared" si="29"/>
        <v>533.79559701107473</v>
      </c>
      <c r="V12" s="53">
        <f t="shared" si="29"/>
        <v>533.79559701107473</v>
      </c>
      <c r="W12" s="53">
        <f t="shared" si="29"/>
        <v>533.79559701107473</v>
      </c>
      <c r="X12" s="53">
        <f t="shared" si="29"/>
        <v>533.79559701107473</v>
      </c>
      <c r="Y12" s="53">
        <f t="shared" si="29"/>
        <v>533.79559701107473</v>
      </c>
      <c r="Z12" s="53">
        <f t="shared" si="29"/>
        <v>533.79559701107473</v>
      </c>
      <c r="AA12" s="53">
        <f t="shared" si="29"/>
        <v>533.79559701107473</v>
      </c>
      <c r="AB12" s="53">
        <f t="shared" ref="AB12:AQ12" si="30">$A$2*$A$8*AB10</f>
        <v>533.79559701107473</v>
      </c>
      <c r="AC12" s="53">
        <f t="shared" si="30"/>
        <v>533.79559701107473</v>
      </c>
      <c r="AD12" s="53">
        <f t="shared" si="30"/>
        <v>533.79559701107473</v>
      </c>
      <c r="AE12" s="53">
        <f t="shared" si="30"/>
        <v>533.79559701107473</v>
      </c>
      <c r="AF12" s="53">
        <f t="shared" si="30"/>
        <v>533.79559701107473</v>
      </c>
      <c r="AG12" s="53">
        <f t="shared" si="30"/>
        <v>533.79559701107473</v>
      </c>
      <c r="AH12" s="53">
        <f t="shared" si="30"/>
        <v>533.79559701107473</v>
      </c>
      <c r="AI12" s="53">
        <f t="shared" si="30"/>
        <v>533.79559701107473</v>
      </c>
      <c r="AJ12" s="53">
        <f t="shared" si="30"/>
        <v>533.79559701107473</v>
      </c>
      <c r="AK12" s="53">
        <f t="shared" si="30"/>
        <v>533.79559701107473</v>
      </c>
      <c r="AL12" s="53">
        <f t="shared" si="30"/>
        <v>533.79559701107473</v>
      </c>
      <c r="AM12" s="53">
        <f t="shared" si="30"/>
        <v>533.79559701107473</v>
      </c>
      <c r="AN12" s="53">
        <f t="shared" si="30"/>
        <v>533.79559701107473</v>
      </c>
      <c r="AO12" s="53">
        <f t="shared" si="30"/>
        <v>533.79559701107473</v>
      </c>
      <c r="AP12" s="53">
        <f t="shared" si="30"/>
        <v>533.79559701107473</v>
      </c>
      <c r="AQ12" s="53">
        <f t="shared" si="30"/>
        <v>533.79559701107473</v>
      </c>
    </row>
    <row r="13" spans="1:43">
      <c r="A13" s="71" t="s">
        <v>425</v>
      </c>
      <c r="B13" s="72"/>
      <c r="C13" s="49" t="s">
        <v>408</v>
      </c>
      <c r="D13" s="53">
        <f>$A$20*$A$2*$A$8*D11</f>
        <v>192.16641492398688</v>
      </c>
      <c r="E13" s="53">
        <f t="shared" ref="E13:AA13" si="31">$A$20*$A$2*$A$8*E11</f>
        <v>192.16641492398688</v>
      </c>
      <c r="F13" s="53">
        <f t="shared" si="31"/>
        <v>192.16641492398688</v>
      </c>
      <c r="G13" s="53">
        <f t="shared" si="31"/>
        <v>192.16641492398688</v>
      </c>
      <c r="H13" s="53">
        <f t="shared" si="31"/>
        <v>192.16641492398688</v>
      </c>
      <c r="I13" s="53">
        <f t="shared" si="31"/>
        <v>192.16641492398688</v>
      </c>
      <c r="J13" s="53">
        <f t="shared" si="31"/>
        <v>192.16641492398688</v>
      </c>
      <c r="K13" s="53">
        <f t="shared" si="31"/>
        <v>192.16641492398688</v>
      </c>
      <c r="L13" s="53">
        <f t="shared" si="31"/>
        <v>192.16641492398688</v>
      </c>
      <c r="M13" s="53">
        <f t="shared" si="31"/>
        <v>192.16641492398688</v>
      </c>
      <c r="N13" s="53">
        <f t="shared" si="31"/>
        <v>192.16641492398688</v>
      </c>
      <c r="O13" s="53">
        <f t="shared" si="31"/>
        <v>192.16641492398688</v>
      </c>
      <c r="P13" s="53">
        <f t="shared" si="31"/>
        <v>192.16641492398688</v>
      </c>
      <c r="Q13" s="53">
        <f t="shared" si="31"/>
        <v>192.16641492398688</v>
      </c>
      <c r="R13" s="53">
        <f t="shared" si="31"/>
        <v>192.16641492398688</v>
      </c>
      <c r="S13" s="53">
        <f t="shared" si="31"/>
        <v>192.16641492398688</v>
      </c>
      <c r="T13" s="53">
        <f t="shared" si="31"/>
        <v>192.16641492398688</v>
      </c>
      <c r="U13" s="53">
        <f t="shared" si="31"/>
        <v>192.16641492398688</v>
      </c>
      <c r="V13" s="53">
        <f t="shared" si="31"/>
        <v>192.16641492398688</v>
      </c>
      <c r="W13" s="53">
        <f t="shared" si="31"/>
        <v>192.16641492398688</v>
      </c>
      <c r="X13" s="53">
        <f t="shared" si="31"/>
        <v>192.16641492398688</v>
      </c>
      <c r="Y13" s="53">
        <f t="shared" si="31"/>
        <v>192.16641492398688</v>
      </c>
      <c r="Z13" s="53">
        <f t="shared" si="31"/>
        <v>192.16641492398688</v>
      </c>
      <c r="AA13" s="53">
        <f t="shared" si="31"/>
        <v>192.16641492398688</v>
      </c>
      <c r="AB13" s="53">
        <f t="shared" ref="AB13:AQ13" si="32">$A$20*$A$2*$A$8*AB11</f>
        <v>192.16641492398688</v>
      </c>
      <c r="AC13" s="53">
        <f t="shared" si="32"/>
        <v>192.16641492398688</v>
      </c>
      <c r="AD13" s="53">
        <f t="shared" si="32"/>
        <v>192.16641492398688</v>
      </c>
      <c r="AE13" s="53">
        <f t="shared" si="32"/>
        <v>192.16641492398688</v>
      </c>
      <c r="AF13" s="53">
        <f t="shared" si="32"/>
        <v>192.16641492398688</v>
      </c>
      <c r="AG13" s="53">
        <f t="shared" si="32"/>
        <v>192.16641492398688</v>
      </c>
      <c r="AH13" s="53">
        <f t="shared" si="32"/>
        <v>192.16641492398688</v>
      </c>
      <c r="AI13" s="53">
        <f t="shared" si="32"/>
        <v>192.16641492398688</v>
      </c>
      <c r="AJ13" s="53">
        <f t="shared" si="32"/>
        <v>192.16641492398688</v>
      </c>
      <c r="AK13" s="53">
        <f t="shared" si="32"/>
        <v>192.16641492398688</v>
      </c>
      <c r="AL13" s="53">
        <f t="shared" si="32"/>
        <v>192.16641492398688</v>
      </c>
      <c r="AM13" s="53">
        <f t="shared" si="32"/>
        <v>192.16641492398688</v>
      </c>
      <c r="AN13" s="53">
        <f t="shared" si="32"/>
        <v>192.16641492398688</v>
      </c>
      <c r="AO13" s="53">
        <f t="shared" si="32"/>
        <v>192.16641492398688</v>
      </c>
      <c r="AP13" s="53">
        <f t="shared" si="32"/>
        <v>192.16641492398688</v>
      </c>
      <c r="AQ13" s="53">
        <f t="shared" si="32"/>
        <v>192.16641492398688</v>
      </c>
    </row>
    <row r="14" spans="1:43">
      <c r="A14" s="67">
        <v>1.4</v>
      </c>
      <c r="B14" s="68"/>
      <c r="C14" s="49" t="s">
        <v>409</v>
      </c>
      <c r="D14" s="53">
        <f>D$5+D$7+D12+D13</f>
        <v>735.36346196592581</v>
      </c>
      <c r="E14" s="53">
        <f t="shared" ref="E14:AA14" si="33">E$5+E$7+E12+E13</f>
        <v>739.24833395666656</v>
      </c>
      <c r="F14" s="53">
        <f t="shared" si="33"/>
        <v>745.00237068506158</v>
      </c>
      <c r="G14" s="53">
        <f t="shared" si="33"/>
        <v>752.62557215111099</v>
      </c>
      <c r="H14" s="53">
        <f t="shared" si="33"/>
        <v>762.11793835481467</v>
      </c>
      <c r="I14" s="53">
        <f t="shared" si="33"/>
        <v>773.47946929617274</v>
      </c>
      <c r="J14" s="53">
        <f t="shared" si="33"/>
        <v>786.71016497518508</v>
      </c>
      <c r="K14" s="53">
        <f t="shared" si="33"/>
        <v>801.8100253918517</v>
      </c>
      <c r="L14" s="53">
        <f t="shared" si="33"/>
        <v>818.7790505461727</v>
      </c>
      <c r="M14" s="53">
        <f t="shared" si="33"/>
        <v>837.61724043814797</v>
      </c>
      <c r="N14" s="53">
        <f t="shared" si="33"/>
        <v>858.32459506777764</v>
      </c>
      <c r="O14" s="53">
        <f t="shared" si="33"/>
        <v>880.90111443506157</v>
      </c>
      <c r="P14" s="53">
        <f t="shared" si="33"/>
        <v>905.3467985399999</v>
      </c>
      <c r="Q14" s="53">
        <f t="shared" si="33"/>
        <v>931.66164738259249</v>
      </c>
      <c r="R14" s="53">
        <f t="shared" si="33"/>
        <v>959.84566096283936</v>
      </c>
      <c r="S14" s="53">
        <f t="shared" si="33"/>
        <v>989.8988392807405</v>
      </c>
      <c r="T14" s="53">
        <f t="shared" si="33"/>
        <v>1021.821182336296</v>
      </c>
      <c r="U14" s="53">
        <f t="shared" si="33"/>
        <v>1055.6126901295061</v>
      </c>
      <c r="V14" s="53">
        <f t="shared" si="33"/>
        <v>1091.2733626603701</v>
      </c>
      <c r="W14" s="53">
        <f t="shared" si="33"/>
        <v>1128.8031999288887</v>
      </c>
      <c r="X14" s="53">
        <f t="shared" si="33"/>
        <v>1168.2022019350616</v>
      </c>
      <c r="Y14" s="53">
        <f t="shared" si="33"/>
        <v>1209.4703686788887</v>
      </c>
      <c r="Z14" s="53">
        <f t="shared" si="33"/>
        <v>1252.6077001603703</v>
      </c>
      <c r="AA14" s="53">
        <f t="shared" si="33"/>
        <v>1297.6141963795062</v>
      </c>
      <c r="AB14" s="53">
        <f t="shared" ref="AB14:AQ14" si="34">AB$5+AB$7+AB12+AB13</f>
        <v>1344.4898573362962</v>
      </c>
      <c r="AC14" s="53">
        <f t="shared" si="34"/>
        <v>1393.2346830307406</v>
      </c>
      <c r="AD14" s="53">
        <f t="shared" si="34"/>
        <v>1443.8486734628393</v>
      </c>
      <c r="AE14" s="53">
        <f t="shared" si="34"/>
        <v>1496.3318286325925</v>
      </c>
      <c r="AF14" s="53">
        <f t="shared" si="34"/>
        <v>1550.6841485399998</v>
      </c>
      <c r="AG14" s="53">
        <f t="shared" si="34"/>
        <v>1606.9056331850616</v>
      </c>
      <c r="AH14" s="53">
        <f t="shared" si="34"/>
        <v>1664.9962825677774</v>
      </c>
      <c r="AI14" s="53">
        <f t="shared" si="34"/>
        <v>1724.9560966881479</v>
      </c>
      <c r="AJ14" s="53">
        <f t="shared" si="34"/>
        <v>1786.7850755461723</v>
      </c>
      <c r="AK14" s="53">
        <f t="shared" si="34"/>
        <v>1850.4832191418514</v>
      </c>
      <c r="AL14" s="53">
        <f t="shared" si="34"/>
        <v>1916.0505274751849</v>
      </c>
      <c r="AM14" s="53">
        <f t="shared" si="34"/>
        <v>1983.4870005461723</v>
      </c>
      <c r="AN14" s="53">
        <f t="shared" si="34"/>
        <v>2052.7926383548147</v>
      </c>
      <c r="AO14" s="53">
        <f t="shared" si="34"/>
        <v>2123.9674409011109</v>
      </c>
      <c r="AP14" s="53">
        <f t="shared" si="34"/>
        <v>2197.011408185062</v>
      </c>
      <c r="AQ14" s="53">
        <f t="shared" si="34"/>
        <v>2271.9245402066663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228.50709852915401</v>
      </c>
      <c r="E15" s="53">
        <f t="shared" ref="E15:AA15" si="35">E14*$A$18</f>
        <v>229.71428500587683</v>
      </c>
      <c r="F15" s="53">
        <f t="shared" si="35"/>
        <v>231.50229638479499</v>
      </c>
      <c r="G15" s="53">
        <f t="shared" si="35"/>
        <v>233.87113266590853</v>
      </c>
      <c r="H15" s="53">
        <f t="shared" si="35"/>
        <v>236.82079384921741</v>
      </c>
      <c r="I15" s="53">
        <f t="shared" si="35"/>
        <v>240.35127993472167</v>
      </c>
      <c r="J15" s="53">
        <f t="shared" si="35"/>
        <v>244.46259092242127</v>
      </c>
      <c r="K15" s="53">
        <f t="shared" si="35"/>
        <v>249.1547268123162</v>
      </c>
      <c r="L15" s="53">
        <f t="shared" si="35"/>
        <v>254.42768760440651</v>
      </c>
      <c r="M15" s="53">
        <f t="shared" si="35"/>
        <v>260.28147329869216</v>
      </c>
      <c r="N15" s="53">
        <f t="shared" si="35"/>
        <v>266.7160838951732</v>
      </c>
      <c r="O15" s="53">
        <f t="shared" si="35"/>
        <v>273.73151939384957</v>
      </c>
      <c r="P15" s="53">
        <f t="shared" si="35"/>
        <v>281.32777979472132</v>
      </c>
      <c r="Q15" s="53">
        <f t="shared" si="35"/>
        <v>289.50486509778841</v>
      </c>
      <c r="R15" s="53">
        <f t="shared" si="35"/>
        <v>298.26277530305083</v>
      </c>
      <c r="S15" s="53">
        <f t="shared" si="35"/>
        <v>307.60151041050858</v>
      </c>
      <c r="T15" s="53">
        <f t="shared" si="35"/>
        <v>317.52107042016172</v>
      </c>
      <c r="U15" s="53">
        <f t="shared" si="35"/>
        <v>328.02145533201025</v>
      </c>
      <c r="V15" s="53">
        <f t="shared" si="35"/>
        <v>339.10266514605405</v>
      </c>
      <c r="W15" s="53">
        <f t="shared" si="35"/>
        <v>350.7646998622933</v>
      </c>
      <c r="X15" s="53">
        <f t="shared" si="35"/>
        <v>363.00755948072788</v>
      </c>
      <c r="Y15" s="53">
        <f t="shared" si="35"/>
        <v>375.83124400135779</v>
      </c>
      <c r="Z15" s="53">
        <f t="shared" si="35"/>
        <v>389.23575342418309</v>
      </c>
      <c r="AA15" s="53">
        <f t="shared" si="35"/>
        <v>403.22108774920372</v>
      </c>
      <c r="AB15" s="53">
        <f t="shared" ref="AB15:AQ15" si="36">AB14*$A$18</f>
        <v>417.78724697641968</v>
      </c>
      <c r="AC15" s="53">
        <f t="shared" si="36"/>
        <v>432.93423110583097</v>
      </c>
      <c r="AD15" s="53">
        <f t="shared" si="36"/>
        <v>448.66204013743766</v>
      </c>
      <c r="AE15" s="53">
        <f t="shared" si="36"/>
        <v>464.97067407123973</v>
      </c>
      <c r="AF15" s="53">
        <f t="shared" si="36"/>
        <v>481.86013290723713</v>
      </c>
      <c r="AG15" s="53">
        <f t="shared" si="36"/>
        <v>499.33041664542986</v>
      </c>
      <c r="AH15" s="53">
        <f t="shared" si="36"/>
        <v>517.38152528581793</v>
      </c>
      <c r="AI15" s="53">
        <f t="shared" si="36"/>
        <v>536.01345882840144</v>
      </c>
      <c r="AJ15" s="53">
        <f t="shared" si="36"/>
        <v>555.22621727318017</v>
      </c>
      <c r="AK15" s="53">
        <f t="shared" si="36"/>
        <v>575.01980062015434</v>
      </c>
      <c r="AL15" s="53">
        <f t="shared" si="36"/>
        <v>595.39420886932396</v>
      </c>
      <c r="AM15" s="53">
        <f t="shared" si="36"/>
        <v>616.34944202068868</v>
      </c>
      <c r="AN15" s="53">
        <f t="shared" si="36"/>
        <v>637.88550007424908</v>
      </c>
      <c r="AO15" s="53">
        <f t="shared" si="36"/>
        <v>660.00238303000469</v>
      </c>
      <c r="AP15" s="53">
        <f t="shared" si="36"/>
        <v>682.70009088795575</v>
      </c>
      <c r="AQ15" s="53">
        <f t="shared" si="36"/>
        <v>705.9786236481018</v>
      </c>
    </row>
    <row r="16" spans="1:43">
      <c r="A16" s="80">
        <f>(1000)/(((($B$24*25.4)+((2*$B$22*$B$23/100)))*3.141592653589)/1000)</f>
        <v>512.16393593543205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0.31074034861381544</v>
      </c>
      <c r="B18" s="75"/>
      <c r="C18" s="49" t="s">
        <v>407</v>
      </c>
      <c r="D18" s="53">
        <f>$A$2*$A$8*D16</f>
        <v>1063.6199792896343</v>
      </c>
      <c r="E18" s="53">
        <f t="shared" ref="E18:AA18" si="39">$A$2*$A$8*E16</f>
        <v>1063.6199792896343</v>
      </c>
      <c r="F18" s="53">
        <f t="shared" si="39"/>
        <v>1063.6199792896343</v>
      </c>
      <c r="G18" s="53">
        <f t="shared" si="39"/>
        <v>1063.6199792896343</v>
      </c>
      <c r="H18" s="53">
        <f t="shared" si="39"/>
        <v>1063.6199792896343</v>
      </c>
      <c r="I18" s="53">
        <f t="shared" si="39"/>
        <v>1063.6199792896343</v>
      </c>
      <c r="J18" s="53">
        <f t="shared" si="39"/>
        <v>1063.6199792896343</v>
      </c>
      <c r="K18" s="53">
        <f t="shared" si="39"/>
        <v>1063.6199792896343</v>
      </c>
      <c r="L18" s="53">
        <f t="shared" si="39"/>
        <v>1063.6199792896343</v>
      </c>
      <c r="M18" s="53">
        <f t="shared" si="39"/>
        <v>1063.6199792896343</v>
      </c>
      <c r="N18" s="53">
        <f t="shared" si="39"/>
        <v>1063.6199792896343</v>
      </c>
      <c r="O18" s="53">
        <f t="shared" si="39"/>
        <v>1063.6199792896343</v>
      </c>
      <c r="P18" s="53">
        <f t="shared" si="39"/>
        <v>1063.6199792896343</v>
      </c>
      <c r="Q18" s="53">
        <f t="shared" si="39"/>
        <v>1063.6199792896343</v>
      </c>
      <c r="R18" s="53">
        <f t="shared" si="39"/>
        <v>1063.6199792896343</v>
      </c>
      <c r="S18" s="53">
        <f t="shared" si="39"/>
        <v>1063.6199792896343</v>
      </c>
      <c r="T18" s="53">
        <f t="shared" si="39"/>
        <v>1063.6199792896343</v>
      </c>
      <c r="U18" s="53">
        <f t="shared" si="39"/>
        <v>1063.6199792896343</v>
      </c>
      <c r="V18" s="53">
        <f t="shared" si="39"/>
        <v>1063.6199792896343</v>
      </c>
      <c r="W18" s="53">
        <f t="shared" si="39"/>
        <v>1063.6199792896343</v>
      </c>
      <c r="X18" s="53">
        <f t="shared" si="39"/>
        <v>1063.6199792896343</v>
      </c>
      <c r="Y18" s="53">
        <f t="shared" si="39"/>
        <v>1063.6199792896343</v>
      </c>
      <c r="Z18" s="53">
        <f t="shared" si="39"/>
        <v>1063.6199792896343</v>
      </c>
      <c r="AA18" s="53">
        <f t="shared" si="39"/>
        <v>1063.6199792896343</v>
      </c>
      <c r="AB18" s="53">
        <f t="shared" ref="AB18:AQ18" si="40">$A$2*$A$8*AB16</f>
        <v>1063.6199792896343</v>
      </c>
      <c r="AC18" s="53">
        <f t="shared" si="40"/>
        <v>1063.6199792896343</v>
      </c>
      <c r="AD18" s="53">
        <f t="shared" si="40"/>
        <v>1063.6199792896343</v>
      </c>
      <c r="AE18" s="53">
        <f t="shared" si="40"/>
        <v>1063.6199792896343</v>
      </c>
      <c r="AF18" s="53">
        <f t="shared" si="40"/>
        <v>1063.6199792896343</v>
      </c>
      <c r="AG18" s="53">
        <f t="shared" si="40"/>
        <v>1063.6199792896343</v>
      </c>
      <c r="AH18" s="53">
        <f t="shared" si="40"/>
        <v>1063.6199792896343</v>
      </c>
      <c r="AI18" s="53">
        <f t="shared" si="40"/>
        <v>1063.6199792896343</v>
      </c>
      <c r="AJ18" s="53">
        <f t="shared" si="40"/>
        <v>1063.6199792896343</v>
      </c>
      <c r="AK18" s="53">
        <f t="shared" si="40"/>
        <v>1063.6199792896343</v>
      </c>
      <c r="AL18" s="53">
        <f t="shared" si="40"/>
        <v>1063.6199792896343</v>
      </c>
      <c r="AM18" s="53">
        <f t="shared" si="40"/>
        <v>1063.6199792896343</v>
      </c>
      <c r="AN18" s="53">
        <f t="shared" si="40"/>
        <v>1063.6199792896343</v>
      </c>
      <c r="AO18" s="53">
        <f t="shared" si="40"/>
        <v>1063.6199792896343</v>
      </c>
      <c r="AP18" s="53">
        <f t="shared" si="40"/>
        <v>1063.6199792896343</v>
      </c>
      <c r="AQ18" s="53">
        <f t="shared" si="40"/>
        <v>1063.6199792896343</v>
      </c>
    </row>
    <row r="19" spans="1:43">
      <c r="A19" s="71" t="s">
        <v>428</v>
      </c>
      <c r="B19" s="72"/>
      <c r="C19" s="49" t="s">
        <v>408</v>
      </c>
      <c r="D19" s="53">
        <f>$A$20*$A$2*$A$8*D17</f>
        <v>191.45159627213414</v>
      </c>
      <c r="E19" s="53">
        <f t="shared" ref="E19:AA19" si="41">$A$20*$A$2*$A$8*E17</f>
        <v>191.45159627213414</v>
      </c>
      <c r="F19" s="53">
        <f t="shared" si="41"/>
        <v>191.45159627213414</v>
      </c>
      <c r="G19" s="53">
        <f t="shared" si="41"/>
        <v>191.45159627213414</v>
      </c>
      <c r="H19" s="53">
        <f t="shared" si="41"/>
        <v>191.45159627213414</v>
      </c>
      <c r="I19" s="53">
        <f t="shared" si="41"/>
        <v>191.45159627213414</v>
      </c>
      <c r="J19" s="53">
        <f t="shared" si="41"/>
        <v>191.45159627213414</v>
      </c>
      <c r="K19" s="53">
        <f t="shared" si="41"/>
        <v>191.45159627213414</v>
      </c>
      <c r="L19" s="53">
        <f t="shared" si="41"/>
        <v>191.45159627213414</v>
      </c>
      <c r="M19" s="53">
        <f t="shared" si="41"/>
        <v>191.45159627213414</v>
      </c>
      <c r="N19" s="53">
        <f t="shared" si="41"/>
        <v>191.45159627213414</v>
      </c>
      <c r="O19" s="53">
        <f t="shared" si="41"/>
        <v>191.45159627213414</v>
      </c>
      <c r="P19" s="53">
        <f t="shared" si="41"/>
        <v>191.45159627213414</v>
      </c>
      <c r="Q19" s="53">
        <f t="shared" si="41"/>
        <v>191.45159627213414</v>
      </c>
      <c r="R19" s="53">
        <f t="shared" si="41"/>
        <v>191.45159627213414</v>
      </c>
      <c r="S19" s="53">
        <f t="shared" si="41"/>
        <v>191.45159627213414</v>
      </c>
      <c r="T19" s="53">
        <f t="shared" si="41"/>
        <v>191.45159627213414</v>
      </c>
      <c r="U19" s="53">
        <f t="shared" si="41"/>
        <v>191.45159627213414</v>
      </c>
      <c r="V19" s="53">
        <f t="shared" si="41"/>
        <v>191.45159627213414</v>
      </c>
      <c r="W19" s="53">
        <f t="shared" si="41"/>
        <v>191.45159627213414</v>
      </c>
      <c r="X19" s="53">
        <f t="shared" si="41"/>
        <v>191.45159627213414</v>
      </c>
      <c r="Y19" s="53">
        <f t="shared" si="41"/>
        <v>191.45159627213414</v>
      </c>
      <c r="Z19" s="53">
        <f t="shared" si="41"/>
        <v>191.45159627213414</v>
      </c>
      <c r="AA19" s="53">
        <f t="shared" si="41"/>
        <v>191.45159627213414</v>
      </c>
      <c r="AB19" s="53">
        <f t="shared" ref="AB19:AQ19" si="42">$A$20*$A$2*$A$8*AB17</f>
        <v>191.45159627213414</v>
      </c>
      <c r="AC19" s="53">
        <f t="shared" si="42"/>
        <v>191.45159627213414</v>
      </c>
      <c r="AD19" s="53">
        <f t="shared" si="42"/>
        <v>191.45159627213414</v>
      </c>
      <c r="AE19" s="53">
        <f t="shared" si="42"/>
        <v>191.45159627213414</v>
      </c>
      <c r="AF19" s="53">
        <f t="shared" si="42"/>
        <v>191.45159627213414</v>
      </c>
      <c r="AG19" s="53">
        <f t="shared" si="42"/>
        <v>191.45159627213414</v>
      </c>
      <c r="AH19" s="53">
        <f t="shared" si="42"/>
        <v>191.45159627213414</v>
      </c>
      <c r="AI19" s="53">
        <f t="shared" si="42"/>
        <v>191.45159627213414</v>
      </c>
      <c r="AJ19" s="53">
        <f t="shared" si="42"/>
        <v>191.45159627213414</v>
      </c>
      <c r="AK19" s="53">
        <f t="shared" si="42"/>
        <v>191.45159627213414</v>
      </c>
      <c r="AL19" s="53">
        <f t="shared" si="42"/>
        <v>191.45159627213414</v>
      </c>
      <c r="AM19" s="53">
        <f t="shared" si="42"/>
        <v>191.45159627213414</v>
      </c>
      <c r="AN19" s="53">
        <f t="shared" si="42"/>
        <v>191.45159627213414</v>
      </c>
      <c r="AO19" s="53">
        <f t="shared" si="42"/>
        <v>191.45159627213414</v>
      </c>
      <c r="AP19" s="53">
        <f t="shared" si="42"/>
        <v>191.45159627213414</v>
      </c>
      <c r="AQ19" s="53">
        <f t="shared" si="42"/>
        <v>191.45159627213414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1264.4730255926327</v>
      </c>
      <c r="E20" s="53">
        <f t="shared" ref="E20:AA20" si="43">E$5+E$7+E18+E19</f>
        <v>1268.3578975833734</v>
      </c>
      <c r="F20" s="53">
        <f t="shared" si="43"/>
        <v>1274.1119343117684</v>
      </c>
      <c r="G20" s="53">
        <f t="shared" si="43"/>
        <v>1281.7351357778177</v>
      </c>
      <c r="H20" s="53">
        <f t="shared" si="43"/>
        <v>1291.2275019815215</v>
      </c>
      <c r="I20" s="53">
        <f t="shared" si="43"/>
        <v>1302.5890329228796</v>
      </c>
      <c r="J20" s="53">
        <f t="shared" si="43"/>
        <v>1315.8197286018919</v>
      </c>
      <c r="K20" s="53">
        <f t="shared" si="43"/>
        <v>1330.9195890185586</v>
      </c>
      <c r="L20" s="53">
        <f t="shared" si="43"/>
        <v>1347.8886141728794</v>
      </c>
      <c r="M20" s="53">
        <f t="shared" si="43"/>
        <v>1366.7268040648548</v>
      </c>
      <c r="N20" s="53">
        <f t="shared" si="43"/>
        <v>1387.4341586944845</v>
      </c>
      <c r="O20" s="53">
        <f t="shared" si="43"/>
        <v>1410.0106780617684</v>
      </c>
      <c r="P20" s="53">
        <f t="shared" si="43"/>
        <v>1434.4563621667069</v>
      </c>
      <c r="Q20" s="53">
        <f t="shared" si="43"/>
        <v>1460.7712110092993</v>
      </c>
      <c r="R20" s="53">
        <f t="shared" si="43"/>
        <v>1488.9552245895463</v>
      </c>
      <c r="S20" s="53">
        <f t="shared" si="43"/>
        <v>1519.0084029074474</v>
      </c>
      <c r="T20" s="53">
        <f t="shared" si="43"/>
        <v>1550.9307459630029</v>
      </c>
      <c r="U20" s="53">
        <f t="shared" si="43"/>
        <v>1584.7222537562127</v>
      </c>
      <c r="V20" s="53">
        <f t="shared" si="43"/>
        <v>1620.382926287077</v>
      </c>
      <c r="W20" s="53">
        <f t="shared" si="43"/>
        <v>1657.9127635555956</v>
      </c>
      <c r="X20" s="53">
        <f t="shared" si="43"/>
        <v>1697.3117655617684</v>
      </c>
      <c r="Y20" s="53">
        <f t="shared" si="43"/>
        <v>1738.5799323055955</v>
      </c>
      <c r="Z20" s="53">
        <f t="shared" si="43"/>
        <v>1781.7172637870769</v>
      </c>
      <c r="AA20" s="53">
        <f t="shared" si="43"/>
        <v>1826.7237600062131</v>
      </c>
      <c r="AB20" s="53">
        <f t="shared" ref="AB20" si="44">AB$5+AB$7+AB18+AB19</f>
        <v>1873.599420963003</v>
      </c>
      <c r="AC20" s="53">
        <f t="shared" ref="AC20" si="45">AC$5+AC$7+AC18+AC19</f>
        <v>1922.3442466574477</v>
      </c>
      <c r="AD20" s="53">
        <f t="shared" ref="AD20" si="46">AD$5+AD$7+AD18+AD19</f>
        <v>1972.9582370895462</v>
      </c>
      <c r="AE20" s="53">
        <f t="shared" ref="AE20" si="47">AE$5+AE$7+AE18+AE19</f>
        <v>2025.4413922592994</v>
      </c>
      <c r="AF20" s="53">
        <f t="shared" ref="AF20" si="48">AF$5+AF$7+AF18+AF19</f>
        <v>2079.7937121667069</v>
      </c>
      <c r="AG20" s="53">
        <f t="shared" ref="AG20" si="49">AG$5+AG$7+AG18+AG19</f>
        <v>2136.0151968117689</v>
      </c>
      <c r="AH20" s="53">
        <f t="shared" ref="AH20" si="50">AH$5+AH$7+AH18+AH19</f>
        <v>2194.1058461944845</v>
      </c>
      <c r="AI20" s="53">
        <f t="shared" ref="AI20" si="51">AI$5+AI$7+AI18+AI19</f>
        <v>2254.065660314855</v>
      </c>
      <c r="AJ20" s="53">
        <f t="shared" ref="AJ20" si="52">AJ$5+AJ$7+AJ18+AJ19</f>
        <v>2315.8946391728796</v>
      </c>
      <c r="AK20" s="53">
        <f t="shared" ref="AK20" si="53">AK$5+AK$7+AK18+AK19</f>
        <v>2379.5927827685582</v>
      </c>
      <c r="AL20" s="53">
        <f t="shared" ref="AL20" si="54">AL$5+AL$7+AL18+AL19</f>
        <v>2445.1600911018922</v>
      </c>
      <c r="AM20" s="53">
        <f t="shared" ref="AM20" si="55">AM$5+AM$7+AM18+AM19</f>
        <v>2512.5965641728794</v>
      </c>
      <c r="AN20" s="53">
        <f t="shared" ref="AN20" si="56">AN$5+AN$7+AN18+AN19</f>
        <v>2581.902201981522</v>
      </c>
      <c r="AO20" s="53">
        <f t="shared" ref="AO20" si="57">AO$5+AO$7+AO18+AO19</f>
        <v>2653.0770045278177</v>
      </c>
      <c r="AP20" s="53">
        <f t="shared" ref="AP20" si="58">AP$5+AP$7+AP18+AP19</f>
        <v>2726.1209718117689</v>
      </c>
      <c r="AQ20" s="53">
        <f t="shared" ref="AQ20" si="59">AQ$5+AQ$7+AQ18+AQ19</f>
        <v>2801.0341038333736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392.92278878542066</v>
      </c>
      <c r="E21" s="53">
        <f t="shared" ref="E21:AA21" si="60">E20*$A$18</f>
        <v>394.12997526214349</v>
      </c>
      <c r="F21" s="53">
        <f t="shared" si="60"/>
        <v>395.91798664106165</v>
      </c>
      <c r="G21" s="53">
        <f t="shared" si="60"/>
        <v>398.28682292217513</v>
      </c>
      <c r="H21" s="53">
        <f t="shared" si="60"/>
        <v>401.23648410548407</v>
      </c>
      <c r="I21" s="53">
        <f t="shared" si="60"/>
        <v>404.76697019098833</v>
      </c>
      <c r="J21" s="53">
        <f t="shared" si="60"/>
        <v>408.87828117868793</v>
      </c>
      <c r="K21" s="53">
        <f t="shared" si="60"/>
        <v>413.57041706858286</v>
      </c>
      <c r="L21" s="53">
        <f t="shared" si="60"/>
        <v>418.84337786067312</v>
      </c>
      <c r="M21" s="53">
        <f t="shared" si="60"/>
        <v>424.69716355495882</v>
      </c>
      <c r="N21" s="53">
        <f t="shared" si="60"/>
        <v>431.13177415143986</v>
      </c>
      <c r="O21" s="53">
        <f t="shared" si="60"/>
        <v>438.14720965011622</v>
      </c>
      <c r="P21" s="53">
        <f t="shared" si="60"/>
        <v>445.74347005098798</v>
      </c>
      <c r="Q21" s="53">
        <f t="shared" si="60"/>
        <v>453.92055535405501</v>
      </c>
      <c r="R21" s="53">
        <f t="shared" si="60"/>
        <v>462.67846555931749</v>
      </c>
      <c r="S21" s="53">
        <f t="shared" si="60"/>
        <v>472.01720066677524</v>
      </c>
      <c r="T21" s="53">
        <f t="shared" si="60"/>
        <v>481.93676067642838</v>
      </c>
      <c r="U21" s="53">
        <f t="shared" si="60"/>
        <v>492.43714558827685</v>
      </c>
      <c r="V21" s="53">
        <f t="shared" si="60"/>
        <v>503.51835540232071</v>
      </c>
      <c r="W21" s="53">
        <f t="shared" si="60"/>
        <v>515.1803901185599</v>
      </c>
      <c r="X21" s="53">
        <f t="shared" si="60"/>
        <v>527.42324973699453</v>
      </c>
      <c r="Y21" s="53">
        <f t="shared" si="60"/>
        <v>540.24693425762439</v>
      </c>
      <c r="Z21" s="53">
        <f t="shared" si="60"/>
        <v>553.65144368044969</v>
      </c>
      <c r="AA21" s="53">
        <f t="shared" si="60"/>
        <v>567.63677800547043</v>
      </c>
      <c r="AB21" s="53">
        <f t="shared" ref="AB21" si="61">AB20*$A$18</f>
        <v>582.20293723268628</v>
      </c>
      <c r="AC21" s="53">
        <f t="shared" ref="AC21" si="62">AC20*$A$18</f>
        <v>597.34992136209769</v>
      </c>
      <c r="AD21" s="53">
        <f t="shared" ref="AD21" si="63">AD20*$A$18</f>
        <v>613.07773039370431</v>
      </c>
      <c r="AE21" s="53">
        <f t="shared" ref="AE21" si="64">AE20*$A$18</f>
        <v>629.38636432750639</v>
      </c>
      <c r="AF21" s="53">
        <f t="shared" ref="AF21" si="65">AF20*$A$18</f>
        <v>646.27582316350379</v>
      </c>
      <c r="AG21" s="53">
        <f t="shared" ref="AG21" si="66">AG20*$A$18</f>
        <v>663.74610690169663</v>
      </c>
      <c r="AH21" s="53">
        <f t="shared" ref="AH21" si="67">AH20*$A$18</f>
        <v>681.79721554208459</v>
      </c>
      <c r="AI21" s="53">
        <f t="shared" ref="AI21" si="68">AI20*$A$18</f>
        <v>700.4291490846681</v>
      </c>
      <c r="AJ21" s="53">
        <f t="shared" ref="AJ21" si="69">AJ20*$A$18</f>
        <v>719.64190752944694</v>
      </c>
      <c r="AK21" s="53">
        <f t="shared" ref="AK21" si="70">AK20*$A$18</f>
        <v>739.435490876421</v>
      </c>
      <c r="AL21" s="53">
        <f t="shared" ref="AL21" si="71">AL20*$A$18</f>
        <v>759.80989912559073</v>
      </c>
      <c r="AM21" s="53">
        <f t="shared" ref="AM21" si="72">AM20*$A$18</f>
        <v>780.76513227695546</v>
      </c>
      <c r="AN21" s="53">
        <f t="shared" ref="AN21" si="73">AN20*$A$18</f>
        <v>802.30119033051585</v>
      </c>
      <c r="AO21" s="53">
        <f t="shared" ref="AO21" si="74">AO20*$A$18</f>
        <v>824.41807328627124</v>
      </c>
      <c r="AP21" s="53">
        <f t="shared" ref="AP21" si="75">AP20*$A$18</f>
        <v>847.11578114422241</v>
      </c>
      <c r="AQ21" s="53">
        <f t="shared" ref="AQ21" si="76">AQ20*$A$18</f>
        <v>870.39431390436869</v>
      </c>
    </row>
    <row r="22" spans="1:43">
      <c r="A22" s="76" t="s">
        <v>430</v>
      </c>
      <c r="B22" s="115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115">
        <v>65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117">
        <v>15</v>
      </c>
      <c r="C24" s="49" t="s">
        <v>407</v>
      </c>
      <c r="D24" s="53">
        <f>$A$2*$A$8*D22</f>
        <v>1585.6479639739382</v>
      </c>
      <c r="E24" s="53">
        <f t="shared" ref="E24:AA24" si="79">$A$2*$A$8*E22</f>
        <v>1585.6479639739382</v>
      </c>
      <c r="F24" s="53">
        <f t="shared" si="79"/>
        <v>1585.6479639739382</v>
      </c>
      <c r="G24" s="53">
        <f t="shared" si="79"/>
        <v>1585.6479639739382</v>
      </c>
      <c r="H24" s="53">
        <f t="shared" si="79"/>
        <v>1585.6479639739382</v>
      </c>
      <c r="I24" s="53">
        <f t="shared" si="79"/>
        <v>1585.6479639739382</v>
      </c>
      <c r="J24" s="53">
        <f t="shared" si="79"/>
        <v>1585.6479639739382</v>
      </c>
      <c r="K24" s="53">
        <f t="shared" si="79"/>
        <v>1585.6479639739382</v>
      </c>
      <c r="L24" s="53">
        <f t="shared" si="79"/>
        <v>1585.6479639739382</v>
      </c>
      <c r="M24" s="53">
        <f t="shared" si="79"/>
        <v>1585.6479639739382</v>
      </c>
      <c r="N24" s="53">
        <f t="shared" si="79"/>
        <v>1585.6479639739382</v>
      </c>
      <c r="O24" s="53">
        <f t="shared" si="79"/>
        <v>1585.6479639739382</v>
      </c>
      <c r="P24" s="53">
        <f t="shared" si="79"/>
        <v>1585.6479639739382</v>
      </c>
      <c r="Q24" s="53">
        <f t="shared" si="79"/>
        <v>1585.6479639739382</v>
      </c>
      <c r="R24" s="53">
        <f t="shared" si="79"/>
        <v>1585.6479639739382</v>
      </c>
      <c r="S24" s="53">
        <f t="shared" si="79"/>
        <v>1585.6479639739382</v>
      </c>
      <c r="T24" s="53">
        <f t="shared" si="79"/>
        <v>1585.6479639739382</v>
      </c>
      <c r="U24" s="53">
        <f t="shared" si="79"/>
        <v>1585.6479639739382</v>
      </c>
      <c r="V24" s="53">
        <f t="shared" si="79"/>
        <v>1585.6479639739382</v>
      </c>
      <c r="W24" s="53">
        <f t="shared" si="79"/>
        <v>1585.6479639739382</v>
      </c>
      <c r="X24" s="53">
        <f t="shared" si="79"/>
        <v>1585.6479639739382</v>
      </c>
      <c r="Y24" s="53">
        <f t="shared" si="79"/>
        <v>1585.6479639739382</v>
      </c>
      <c r="Z24" s="53">
        <f t="shared" si="79"/>
        <v>1585.6479639739382</v>
      </c>
      <c r="AA24" s="53">
        <f t="shared" si="79"/>
        <v>1585.6479639739382</v>
      </c>
      <c r="AB24" s="53">
        <f t="shared" ref="AB24:AQ24" si="80">$A$2*$A$8*AB22</f>
        <v>1585.6479639739382</v>
      </c>
      <c r="AC24" s="53">
        <f t="shared" si="80"/>
        <v>1585.6479639739382</v>
      </c>
      <c r="AD24" s="53">
        <f t="shared" si="80"/>
        <v>1585.6479639739382</v>
      </c>
      <c r="AE24" s="53">
        <f t="shared" si="80"/>
        <v>1585.6479639739382</v>
      </c>
      <c r="AF24" s="53">
        <f t="shared" si="80"/>
        <v>1585.6479639739382</v>
      </c>
      <c r="AG24" s="53">
        <f t="shared" si="80"/>
        <v>1585.6479639739382</v>
      </c>
      <c r="AH24" s="53">
        <f t="shared" si="80"/>
        <v>1585.6479639739382</v>
      </c>
      <c r="AI24" s="53">
        <f t="shared" si="80"/>
        <v>1585.6479639739382</v>
      </c>
      <c r="AJ24" s="53">
        <f t="shared" si="80"/>
        <v>1585.6479639739382</v>
      </c>
      <c r="AK24" s="53">
        <f t="shared" si="80"/>
        <v>1585.6479639739382</v>
      </c>
      <c r="AL24" s="53">
        <f t="shared" si="80"/>
        <v>1585.6479639739382</v>
      </c>
      <c r="AM24" s="53">
        <f t="shared" si="80"/>
        <v>1585.6479639739382</v>
      </c>
      <c r="AN24" s="53">
        <f t="shared" si="80"/>
        <v>1585.6479639739382</v>
      </c>
      <c r="AO24" s="53">
        <f t="shared" si="80"/>
        <v>1585.6479639739382</v>
      </c>
      <c r="AP24" s="53">
        <f t="shared" si="80"/>
        <v>1585.6479639739382</v>
      </c>
      <c r="AQ24" s="53">
        <f t="shared" si="80"/>
        <v>1585.6479639739382</v>
      </c>
    </row>
    <row r="25" spans="1:43">
      <c r="A25" s="55"/>
      <c r="B25" s="55"/>
      <c r="C25" s="49" t="s">
        <v>408</v>
      </c>
      <c r="D25" s="53">
        <f>$A$20*$A$2*$A$8*D23</f>
        <v>190.27775567687257</v>
      </c>
      <c r="E25" s="53">
        <f t="shared" ref="E25:AA25" si="81">$A$20*$A$2*$A$8*E23</f>
        <v>190.27775567687257</v>
      </c>
      <c r="F25" s="53">
        <f t="shared" si="81"/>
        <v>190.27775567687257</v>
      </c>
      <c r="G25" s="53">
        <f t="shared" si="81"/>
        <v>190.27775567687257</v>
      </c>
      <c r="H25" s="53">
        <f t="shared" si="81"/>
        <v>190.27775567687257</v>
      </c>
      <c r="I25" s="53">
        <f t="shared" si="81"/>
        <v>190.27775567687257</v>
      </c>
      <c r="J25" s="53">
        <f t="shared" si="81"/>
        <v>190.27775567687257</v>
      </c>
      <c r="K25" s="53">
        <f t="shared" si="81"/>
        <v>190.27775567687257</v>
      </c>
      <c r="L25" s="53">
        <f t="shared" si="81"/>
        <v>190.27775567687257</v>
      </c>
      <c r="M25" s="53">
        <f t="shared" si="81"/>
        <v>190.27775567687257</v>
      </c>
      <c r="N25" s="53">
        <f t="shared" si="81"/>
        <v>190.27775567687257</v>
      </c>
      <c r="O25" s="53">
        <f t="shared" si="81"/>
        <v>190.27775567687257</v>
      </c>
      <c r="P25" s="53">
        <f t="shared" si="81"/>
        <v>190.27775567687257</v>
      </c>
      <c r="Q25" s="53">
        <f t="shared" si="81"/>
        <v>190.27775567687257</v>
      </c>
      <c r="R25" s="53">
        <f t="shared" si="81"/>
        <v>190.27775567687257</v>
      </c>
      <c r="S25" s="53">
        <f t="shared" si="81"/>
        <v>190.27775567687257</v>
      </c>
      <c r="T25" s="53">
        <f t="shared" si="81"/>
        <v>190.27775567687257</v>
      </c>
      <c r="U25" s="53">
        <f t="shared" si="81"/>
        <v>190.27775567687257</v>
      </c>
      <c r="V25" s="53">
        <f t="shared" si="81"/>
        <v>190.27775567687257</v>
      </c>
      <c r="W25" s="53">
        <f t="shared" si="81"/>
        <v>190.27775567687257</v>
      </c>
      <c r="X25" s="53">
        <f t="shared" si="81"/>
        <v>190.27775567687257</v>
      </c>
      <c r="Y25" s="53">
        <f t="shared" si="81"/>
        <v>190.27775567687257</v>
      </c>
      <c r="Z25" s="53">
        <f t="shared" si="81"/>
        <v>190.27775567687257</v>
      </c>
      <c r="AA25" s="53">
        <f t="shared" si="81"/>
        <v>190.27775567687257</v>
      </c>
      <c r="AB25" s="53">
        <f t="shared" ref="AB25:AQ25" si="82">$A$20*$A$2*$A$8*AB23</f>
        <v>190.27775567687257</v>
      </c>
      <c r="AC25" s="53">
        <f t="shared" si="82"/>
        <v>190.27775567687257</v>
      </c>
      <c r="AD25" s="53">
        <f t="shared" si="82"/>
        <v>190.27775567687257</v>
      </c>
      <c r="AE25" s="53">
        <f t="shared" si="82"/>
        <v>190.27775567687257</v>
      </c>
      <c r="AF25" s="53">
        <f t="shared" si="82"/>
        <v>190.27775567687257</v>
      </c>
      <c r="AG25" s="53">
        <f t="shared" si="82"/>
        <v>190.27775567687257</v>
      </c>
      <c r="AH25" s="53">
        <f t="shared" si="82"/>
        <v>190.27775567687257</v>
      </c>
      <c r="AI25" s="53">
        <f t="shared" si="82"/>
        <v>190.27775567687257</v>
      </c>
      <c r="AJ25" s="53">
        <f t="shared" si="82"/>
        <v>190.27775567687257</v>
      </c>
      <c r="AK25" s="53">
        <f t="shared" si="82"/>
        <v>190.27775567687257</v>
      </c>
      <c r="AL25" s="53">
        <f t="shared" si="82"/>
        <v>190.27775567687257</v>
      </c>
      <c r="AM25" s="53">
        <f t="shared" si="82"/>
        <v>190.27775567687257</v>
      </c>
      <c r="AN25" s="53">
        <f t="shared" si="82"/>
        <v>190.27775567687257</v>
      </c>
      <c r="AO25" s="53">
        <f t="shared" si="82"/>
        <v>190.27775567687257</v>
      </c>
      <c r="AP25" s="53">
        <f t="shared" si="82"/>
        <v>190.27775567687257</v>
      </c>
      <c r="AQ25" s="53">
        <f t="shared" si="82"/>
        <v>190.27775567687257</v>
      </c>
    </row>
    <row r="26" spans="1:43">
      <c r="A26" s="55"/>
      <c r="B26" s="55"/>
      <c r="C26" s="49" t="s">
        <v>411</v>
      </c>
      <c r="D26" s="53">
        <f>D$5+D$7+D24+D25</f>
        <v>1785.3271696816751</v>
      </c>
      <c r="E26" s="53">
        <f t="shared" ref="E26:AA26" si="83">E$5+E$7+E24+E25</f>
        <v>1789.2120416724158</v>
      </c>
      <c r="F26" s="53">
        <f t="shared" si="83"/>
        <v>1794.9660784008108</v>
      </c>
      <c r="G26" s="53">
        <f t="shared" si="83"/>
        <v>1802.5892798668601</v>
      </c>
      <c r="H26" s="53">
        <f t="shared" si="83"/>
        <v>1812.0816460705639</v>
      </c>
      <c r="I26" s="53">
        <f t="shared" si="83"/>
        <v>1823.443177011922</v>
      </c>
      <c r="J26" s="53">
        <f t="shared" si="83"/>
        <v>1836.6738726909343</v>
      </c>
      <c r="K26" s="53">
        <f t="shared" si="83"/>
        <v>1851.7737331076009</v>
      </c>
      <c r="L26" s="53">
        <f t="shared" si="83"/>
        <v>1868.7427582619218</v>
      </c>
      <c r="M26" s="53">
        <f t="shared" si="83"/>
        <v>1887.5809481538972</v>
      </c>
      <c r="N26" s="53">
        <f t="shared" si="83"/>
        <v>1908.2883027835269</v>
      </c>
      <c r="O26" s="53">
        <f t="shared" si="83"/>
        <v>1930.8648221508108</v>
      </c>
      <c r="P26" s="53">
        <f t="shared" si="83"/>
        <v>1955.310506255749</v>
      </c>
      <c r="Q26" s="53">
        <f t="shared" si="83"/>
        <v>1981.6253550983417</v>
      </c>
      <c r="R26" s="53">
        <f t="shared" si="83"/>
        <v>2009.8093686785887</v>
      </c>
      <c r="S26" s="53">
        <f t="shared" si="83"/>
        <v>2039.8625469964898</v>
      </c>
      <c r="T26" s="53">
        <f t="shared" si="83"/>
        <v>2071.7848900520453</v>
      </c>
      <c r="U26" s="53">
        <f t="shared" si="83"/>
        <v>2105.5763978452551</v>
      </c>
      <c r="V26" s="53">
        <f t="shared" si="83"/>
        <v>2141.2370703761194</v>
      </c>
      <c r="W26" s="53">
        <f t="shared" si="83"/>
        <v>2178.7669076446377</v>
      </c>
      <c r="X26" s="53">
        <f t="shared" si="83"/>
        <v>2218.1659096508106</v>
      </c>
      <c r="Y26" s="53">
        <f t="shared" si="83"/>
        <v>2259.4340763946375</v>
      </c>
      <c r="Z26" s="53">
        <f t="shared" si="83"/>
        <v>2302.5714078761193</v>
      </c>
      <c r="AA26" s="53">
        <f t="shared" si="83"/>
        <v>2347.5779040952552</v>
      </c>
      <c r="AB26" s="53">
        <f t="shared" ref="AB26" si="84">AB$5+AB$7+AB24+AB25</f>
        <v>2394.4535650520452</v>
      </c>
      <c r="AC26" s="53">
        <f t="shared" ref="AC26" si="85">AC$5+AC$7+AC24+AC25</f>
        <v>2443.1983907464896</v>
      </c>
      <c r="AD26" s="53">
        <f t="shared" ref="AD26" si="86">AD$5+AD$7+AD24+AD25</f>
        <v>2493.8123811785881</v>
      </c>
      <c r="AE26" s="53">
        <f t="shared" ref="AE26" si="87">AE$5+AE$7+AE24+AE25</f>
        <v>2546.2955363483416</v>
      </c>
      <c r="AF26" s="53">
        <f t="shared" ref="AF26" si="88">AF$5+AF$7+AF24+AF25</f>
        <v>2600.6478562557486</v>
      </c>
      <c r="AG26" s="53">
        <f t="shared" ref="AG26" si="89">AG$5+AG$7+AG24+AG25</f>
        <v>2656.8693409008106</v>
      </c>
      <c r="AH26" s="53">
        <f t="shared" ref="AH26" si="90">AH$5+AH$7+AH24+AH25</f>
        <v>2714.9599902835262</v>
      </c>
      <c r="AI26" s="53">
        <f t="shared" ref="AI26" si="91">AI$5+AI$7+AI24+AI25</f>
        <v>2774.9198044038967</v>
      </c>
      <c r="AJ26" s="53">
        <f t="shared" ref="AJ26" si="92">AJ$5+AJ$7+AJ24+AJ25</f>
        <v>2836.7487832619213</v>
      </c>
      <c r="AK26" s="53">
        <f t="shared" ref="AK26" si="93">AK$5+AK$7+AK24+AK25</f>
        <v>2900.4469268576004</v>
      </c>
      <c r="AL26" s="53">
        <f t="shared" ref="AL26" si="94">AL$5+AL$7+AL24+AL25</f>
        <v>2966.014235190934</v>
      </c>
      <c r="AM26" s="53">
        <f t="shared" ref="AM26" si="95">AM$5+AM$7+AM24+AM25</f>
        <v>3033.4507082619211</v>
      </c>
      <c r="AN26" s="53">
        <f t="shared" ref="AN26" si="96">AN$5+AN$7+AN24+AN25</f>
        <v>3102.7563460705637</v>
      </c>
      <c r="AO26" s="53">
        <f t="shared" ref="AO26" si="97">AO$5+AO$7+AO24+AO25</f>
        <v>3173.9311486168599</v>
      </c>
      <c r="AP26" s="53">
        <f t="shared" ref="AP26" si="98">AP$5+AP$7+AP24+AP25</f>
        <v>3246.975115900811</v>
      </c>
      <c r="AQ26" s="53">
        <f t="shared" ref="AQ26" si="99">AQ$5+AQ$7+AQ24+AQ25</f>
        <v>3321.8882479224153</v>
      </c>
    </row>
    <row r="27" spans="1:43" ht="17" thickBot="1">
      <c r="A27" s="55"/>
      <c r="B27" s="55"/>
      <c r="C27" s="49" t="s">
        <v>417</v>
      </c>
      <c r="D27" s="53">
        <f>D26*$A$18</f>
        <v>554.77318709660017</v>
      </c>
      <c r="E27" s="53">
        <f t="shared" ref="E27:AA27" si="100">E26*$A$18</f>
        <v>555.98037357332294</v>
      </c>
      <c r="F27" s="53">
        <f t="shared" si="100"/>
        <v>557.76838495224115</v>
      </c>
      <c r="G27" s="53">
        <f t="shared" si="100"/>
        <v>560.13722123335469</v>
      </c>
      <c r="H27" s="53">
        <f t="shared" si="100"/>
        <v>563.08688241666357</v>
      </c>
      <c r="I27" s="53">
        <f t="shared" si="100"/>
        <v>566.61736850216778</v>
      </c>
      <c r="J27" s="53">
        <f t="shared" si="100"/>
        <v>570.72867948986743</v>
      </c>
      <c r="K27" s="53">
        <f t="shared" si="100"/>
        <v>575.4208153797623</v>
      </c>
      <c r="L27" s="53">
        <f t="shared" si="100"/>
        <v>580.69377617185262</v>
      </c>
      <c r="M27" s="53">
        <f t="shared" si="100"/>
        <v>586.54756186613827</v>
      </c>
      <c r="N27" s="53">
        <f t="shared" si="100"/>
        <v>592.98217246261936</v>
      </c>
      <c r="O27" s="53">
        <f t="shared" si="100"/>
        <v>599.99760796129567</v>
      </c>
      <c r="P27" s="53">
        <f t="shared" si="100"/>
        <v>607.59386836216743</v>
      </c>
      <c r="Q27" s="53">
        <f t="shared" si="100"/>
        <v>615.77095366523452</v>
      </c>
      <c r="R27" s="53">
        <f t="shared" si="100"/>
        <v>624.52886387049693</v>
      </c>
      <c r="S27" s="53">
        <f t="shared" si="100"/>
        <v>633.86759897795469</v>
      </c>
      <c r="T27" s="53">
        <f t="shared" si="100"/>
        <v>643.78715898760788</v>
      </c>
      <c r="U27" s="53">
        <f t="shared" si="100"/>
        <v>654.2875438994563</v>
      </c>
      <c r="V27" s="53">
        <f t="shared" si="100"/>
        <v>665.36875371350015</v>
      </c>
      <c r="W27" s="53">
        <f t="shared" si="100"/>
        <v>677.03078842973935</v>
      </c>
      <c r="X27" s="53">
        <f t="shared" si="100"/>
        <v>689.27364804817398</v>
      </c>
      <c r="Y27" s="53">
        <f t="shared" si="100"/>
        <v>702.09733256880372</v>
      </c>
      <c r="Z27" s="53">
        <f t="shared" si="100"/>
        <v>715.50184199162914</v>
      </c>
      <c r="AA27" s="53">
        <f t="shared" si="100"/>
        <v>729.48717631664977</v>
      </c>
      <c r="AB27" s="53">
        <f t="shared" ref="AB27" si="101">AB26*$A$18</f>
        <v>744.05333554386573</v>
      </c>
      <c r="AC27" s="53">
        <f t="shared" ref="AC27" si="102">AC26*$A$18</f>
        <v>759.20031967327702</v>
      </c>
      <c r="AD27" s="53">
        <f t="shared" ref="AD27" si="103">AD26*$A$18</f>
        <v>774.92812870488365</v>
      </c>
      <c r="AE27" s="53">
        <f t="shared" ref="AE27" si="104">AE26*$A$18</f>
        <v>791.23676263868583</v>
      </c>
      <c r="AF27" s="53">
        <f t="shared" ref="AF27" si="105">AF26*$A$18</f>
        <v>808.12622147468312</v>
      </c>
      <c r="AG27" s="53">
        <f t="shared" ref="AG27" si="106">AG26*$A$18</f>
        <v>825.59650521287597</v>
      </c>
      <c r="AH27" s="53">
        <f t="shared" ref="AH27" si="107">AH26*$A$18</f>
        <v>843.64761385326392</v>
      </c>
      <c r="AI27" s="53">
        <f t="shared" ref="AI27" si="108">AI26*$A$18</f>
        <v>862.27954739584743</v>
      </c>
      <c r="AJ27" s="53">
        <f t="shared" ref="AJ27" si="109">AJ26*$A$18</f>
        <v>881.49230584062616</v>
      </c>
      <c r="AK27" s="53">
        <f t="shared" ref="AK27" si="110">AK26*$A$18</f>
        <v>901.28588918760045</v>
      </c>
      <c r="AL27" s="53">
        <f t="shared" ref="AL27" si="111">AL26*$A$18</f>
        <v>921.66029743676995</v>
      </c>
      <c r="AM27" s="53">
        <f t="shared" ref="AM27" si="112">AM26*$A$18</f>
        <v>942.61553058813479</v>
      </c>
      <c r="AN27" s="53">
        <f t="shared" ref="AN27" si="113">AN26*$A$18</f>
        <v>964.15158864169518</v>
      </c>
      <c r="AO27" s="53">
        <f t="shared" ref="AO27" si="114">AO26*$A$18</f>
        <v>986.26847159745068</v>
      </c>
      <c r="AP27" s="53">
        <f t="shared" ref="AP27" si="115">AP26*$A$18</f>
        <v>1008.9661794554019</v>
      </c>
      <c r="AQ27" s="53">
        <f t="shared" ref="AQ27" si="116">AQ26*$A$18</f>
        <v>1032.2447122155479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2096.3341033516313</v>
      </c>
      <c r="E30" s="53">
        <f t="shared" ref="E30:AA30" si="119">$A$2*$A$8*E28</f>
        <v>2096.3341033516313</v>
      </c>
      <c r="F30" s="53">
        <f t="shared" si="119"/>
        <v>2096.3341033516313</v>
      </c>
      <c r="G30" s="53">
        <f t="shared" si="119"/>
        <v>2096.3341033516313</v>
      </c>
      <c r="H30" s="53">
        <f t="shared" si="119"/>
        <v>2096.3341033516313</v>
      </c>
      <c r="I30" s="53">
        <f t="shared" si="119"/>
        <v>2096.3341033516313</v>
      </c>
      <c r="J30" s="53">
        <f t="shared" si="119"/>
        <v>2096.3341033516313</v>
      </c>
      <c r="K30" s="53">
        <f t="shared" si="119"/>
        <v>2096.3341033516313</v>
      </c>
      <c r="L30" s="53">
        <f t="shared" si="119"/>
        <v>2096.3341033516313</v>
      </c>
      <c r="M30" s="53">
        <f t="shared" si="119"/>
        <v>2096.3341033516313</v>
      </c>
      <c r="N30" s="53">
        <f t="shared" si="119"/>
        <v>2096.3341033516313</v>
      </c>
      <c r="O30" s="53">
        <f t="shared" si="119"/>
        <v>2096.3341033516313</v>
      </c>
      <c r="P30" s="53">
        <f t="shared" si="119"/>
        <v>2096.3341033516313</v>
      </c>
      <c r="Q30" s="53">
        <f t="shared" si="119"/>
        <v>2096.3341033516313</v>
      </c>
      <c r="R30" s="53">
        <f t="shared" si="119"/>
        <v>2096.3341033516313</v>
      </c>
      <c r="S30" s="53">
        <f t="shared" si="119"/>
        <v>2096.3341033516313</v>
      </c>
      <c r="T30" s="53">
        <f t="shared" si="119"/>
        <v>2096.3341033516313</v>
      </c>
      <c r="U30" s="53">
        <f t="shared" si="119"/>
        <v>2096.3341033516313</v>
      </c>
      <c r="V30" s="53">
        <f t="shared" si="119"/>
        <v>2096.3341033516313</v>
      </c>
      <c r="W30" s="53">
        <f t="shared" si="119"/>
        <v>2096.3341033516313</v>
      </c>
      <c r="X30" s="53">
        <f t="shared" si="119"/>
        <v>2096.3341033516313</v>
      </c>
      <c r="Y30" s="53">
        <f t="shared" si="119"/>
        <v>2096.3341033516313</v>
      </c>
      <c r="Z30" s="53">
        <f t="shared" si="119"/>
        <v>2096.3341033516313</v>
      </c>
      <c r="AA30" s="53">
        <f t="shared" si="119"/>
        <v>2096.3341033516313</v>
      </c>
      <c r="AB30" s="53">
        <f t="shared" ref="AB30:AQ30" si="120">$A$2*$A$8*AB28</f>
        <v>2096.3341033516313</v>
      </c>
      <c r="AC30" s="53">
        <f t="shared" si="120"/>
        <v>2096.3341033516313</v>
      </c>
      <c r="AD30" s="53">
        <f t="shared" si="120"/>
        <v>2096.3341033516313</v>
      </c>
      <c r="AE30" s="53">
        <f t="shared" si="120"/>
        <v>2096.3341033516313</v>
      </c>
      <c r="AF30" s="53">
        <f t="shared" si="120"/>
        <v>2096.3341033516313</v>
      </c>
      <c r="AG30" s="53">
        <f t="shared" si="120"/>
        <v>2096.3341033516313</v>
      </c>
      <c r="AH30" s="53">
        <f t="shared" si="120"/>
        <v>2096.3341033516313</v>
      </c>
      <c r="AI30" s="53">
        <f t="shared" si="120"/>
        <v>2096.3341033516313</v>
      </c>
      <c r="AJ30" s="53">
        <f t="shared" si="120"/>
        <v>2096.3341033516313</v>
      </c>
      <c r="AK30" s="53">
        <f t="shared" si="120"/>
        <v>2096.3341033516313</v>
      </c>
      <c r="AL30" s="53">
        <f t="shared" si="120"/>
        <v>2096.3341033516313</v>
      </c>
      <c r="AM30" s="53">
        <f t="shared" si="120"/>
        <v>2096.3341033516313</v>
      </c>
      <c r="AN30" s="53">
        <f t="shared" si="120"/>
        <v>2096.3341033516313</v>
      </c>
      <c r="AO30" s="53">
        <f t="shared" si="120"/>
        <v>2096.3341033516313</v>
      </c>
      <c r="AP30" s="53">
        <f t="shared" si="120"/>
        <v>2096.3341033516313</v>
      </c>
      <c r="AQ30" s="53">
        <f t="shared" si="120"/>
        <v>2096.3341033516313</v>
      </c>
    </row>
    <row r="31" spans="1:43">
      <c r="A31" s="55"/>
      <c r="B31" s="55"/>
      <c r="C31" s="49" t="s">
        <v>408</v>
      </c>
      <c r="D31" s="53">
        <f>$A$20*$A$2*$A$8*D29</f>
        <v>188.67006930164678</v>
      </c>
      <c r="E31" s="53">
        <f t="shared" ref="E31:AA31" si="121">$A$20*$A$2*$A$8*E29</f>
        <v>188.67006930164678</v>
      </c>
      <c r="F31" s="53">
        <f t="shared" si="121"/>
        <v>188.67006930164678</v>
      </c>
      <c r="G31" s="53">
        <f t="shared" si="121"/>
        <v>188.67006930164678</v>
      </c>
      <c r="H31" s="53">
        <f t="shared" si="121"/>
        <v>188.67006930164678</v>
      </c>
      <c r="I31" s="53">
        <f t="shared" si="121"/>
        <v>188.67006930164678</v>
      </c>
      <c r="J31" s="53">
        <f t="shared" si="121"/>
        <v>188.67006930164678</v>
      </c>
      <c r="K31" s="53">
        <f t="shared" si="121"/>
        <v>188.67006930164678</v>
      </c>
      <c r="L31" s="53">
        <f t="shared" si="121"/>
        <v>188.67006930164678</v>
      </c>
      <c r="M31" s="53">
        <f t="shared" si="121"/>
        <v>188.67006930164678</v>
      </c>
      <c r="N31" s="53">
        <f t="shared" si="121"/>
        <v>188.67006930164678</v>
      </c>
      <c r="O31" s="53">
        <f t="shared" si="121"/>
        <v>188.67006930164678</v>
      </c>
      <c r="P31" s="53">
        <f t="shared" si="121"/>
        <v>188.67006930164678</v>
      </c>
      <c r="Q31" s="53">
        <f t="shared" si="121"/>
        <v>188.67006930164678</v>
      </c>
      <c r="R31" s="53">
        <f t="shared" si="121"/>
        <v>188.67006930164678</v>
      </c>
      <c r="S31" s="53">
        <f t="shared" si="121"/>
        <v>188.67006930164678</v>
      </c>
      <c r="T31" s="53">
        <f t="shared" si="121"/>
        <v>188.67006930164678</v>
      </c>
      <c r="U31" s="53">
        <f t="shared" si="121"/>
        <v>188.67006930164678</v>
      </c>
      <c r="V31" s="53">
        <f t="shared" si="121"/>
        <v>188.67006930164678</v>
      </c>
      <c r="W31" s="53">
        <f t="shared" si="121"/>
        <v>188.67006930164678</v>
      </c>
      <c r="X31" s="53">
        <f t="shared" si="121"/>
        <v>188.67006930164678</v>
      </c>
      <c r="Y31" s="53">
        <f t="shared" si="121"/>
        <v>188.67006930164678</v>
      </c>
      <c r="Z31" s="53">
        <f t="shared" si="121"/>
        <v>188.67006930164678</v>
      </c>
      <c r="AA31" s="53">
        <f t="shared" si="121"/>
        <v>188.67006930164678</v>
      </c>
      <c r="AB31" s="53">
        <f t="shared" ref="AB31:AQ31" si="122">$A$20*$A$2*$A$8*AB29</f>
        <v>188.67006930164678</v>
      </c>
      <c r="AC31" s="53">
        <f t="shared" si="122"/>
        <v>188.67006930164678</v>
      </c>
      <c r="AD31" s="53">
        <f t="shared" si="122"/>
        <v>188.67006930164678</v>
      </c>
      <c r="AE31" s="53">
        <f t="shared" si="122"/>
        <v>188.67006930164678</v>
      </c>
      <c r="AF31" s="53">
        <f t="shared" si="122"/>
        <v>188.67006930164678</v>
      </c>
      <c r="AG31" s="53">
        <f t="shared" si="122"/>
        <v>188.67006930164678</v>
      </c>
      <c r="AH31" s="53">
        <f t="shared" si="122"/>
        <v>188.67006930164678</v>
      </c>
      <c r="AI31" s="53">
        <f t="shared" si="122"/>
        <v>188.67006930164678</v>
      </c>
      <c r="AJ31" s="53">
        <f t="shared" si="122"/>
        <v>188.67006930164678</v>
      </c>
      <c r="AK31" s="53">
        <f t="shared" si="122"/>
        <v>188.67006930164678</v>
      </c>
      <c r="AL31" s="53">
        <f t="shared" si="122"/>
        <v>188.67006930164678</v>
      </c>
      <c r="AM31" s="53">
        <f t="shared" si="122"/>
        <v>188.67006930164678</v>
      </c>
      <c r="AN31" s="53">
        <f t="shared" si="122"/>
        <v>188.67006930164678</v>
      </c>
      <c r="AO31" s="53">
        <f t="shared" si="122"/>
        <v>188.67006930164678</v>
      </c>
      <c r="AP31" s="53">
        <f t="shared" si="122"/>
        <v>188.67006930164678</v>
      </c>
      <c r="AQ31" s="53">
        <f t="shared" si="122"/>
        <v>188.67006930164678</v>
      </c>
    </row>
    <row r="32" spans="1:43">
      <c r="A32" s="55"/>
      <c r="B32" s="55"/>
      <c r="C32" s="49" t="s">
        <v>412</v>
      </c>
      <c r="D32" s="53">
        <f>D$5+D$7+D30+D31</f>
        <v>2294.4056226841421</v>
      </c>
      <c r="E32" s="53">
        <f t="shared" ref="E32:AA32" si="123">E$5+E$7+E30+E31</f>
        <v>2298.2904946748831</v>
      </c>
      <c r="F32" s="53">
        <f t="shared" si="123"/>
        <v>2304.0445314032781</v>
      </c>
      <c r="G32" s="53">
        <f t="shared" si="123"/>
        <v>2311.6677328693277</v>
      </c>
      <c r="H32" s="53">
        <f t="shared" si="123"/>
        <v>2321.1600990730312</v>
      </c>
      <c r="I32" s="53">
        <f t="shared" si="123"/>
        <v>2332.5216300143893</v>
      </c>
      <c r="J32" s="53">
        <f t="shared" si="123"/>
        <v>2345.7523256934014</v>
      </c>
      <c r="K32" s="53">
        <f t="shared" si="123"/>
        <v>2360.8521861100685</v>
      </c>
      <c r="L32" s="53">
        <f t="shared" si="123"/>
        <v>2377.8212112643891</v>
      </c>
      <c r="M32" s="53">
        <f t="shared" si="123"/>
        <v>2396.6594011563648</v>
      </c>
      <c r="N32" s="53">
        <f t="shared" si="123"/>
        <v>2417.366755785994</v>
      </c>
      <c r="O32" s="53">
        <f t="shared" si="123"/>
        <v>2439.9432751532781</v>
      </c>
      <c r="P32" s="53">
        <f t="shared" si="123"/>
        <v>2464.3889592582163</v>
      </c>
      <c r="Q32" s="53">
        <f t="shared" si="123"/>
        <v>2490.7038081008091</v>
      </c>
      <c r="R32" s="53">
        <f t="shared" si="123"/>
        <v>2518.8878216810558</v>
      </c>
      <c r="S32" s="53">
        <f t="shared" si="123"/>
        <v>2548.9409999989571</v>
      </c>
      <c r="T32" s="53">
        <f t="shared" si="123"/>
        <v>2580.8633430545128</v>
      </c>
      <c r="U32" s="53">
        <f t="shared" si="123"/>
        <v>2614.6548508477226</v>
      </c>
      <c r="V32" s="53">
        <f t="shared" si="123"/>
        <v>2650.3155233785869</v>
      </c>
      <c r="W32" s="53">
        <f t="shared" si="123"/>
        <v>2687.8453606471053</v>
      </c>
      <c r="X32" s="53">
        <f t="shared" si="123"/>
        <v>2727.2443626532781</v>
      </c>
      <c r="Y32" s="53">
        <f t="shared" si="123"/>
        <v>2768.5125293971055</v>
      </c>
      <c r="Z32" s="53">
        <f t="shared" si="123"/>
        <v>2811.6498608785869</v>
      </c>
      <c r="AA32" s="53">
        <f t="shared" si="123"/>
        <v>2856.6563570977228</v>
      </c>
      <c r="AB32" s="53">
        <f t="shared" ref="AB32" si="124">AB$5+AB$7+AB30+AB31</f>
        <v>2903.5320180545127</v>
      </c>
      <c r="AC32" s="53">
        <f t="shared" ref="AC32" si="125">AC$5+AC$7+AC30+AC31</f>
        <v>2952.2768437489572</v>
      </c>
      <c r="AD32" s="53">
        <f t="shared" ref="AD32" si="126">AD$5+AD$7+AD30+AD31</f>
        <v>3002.8908341810561</v>
      </c>
      <c r="AE32" s="53">
        <f t="shared" ref="AE32" si="127">AE$5+AE$7+AE30+AE31</f>
        <v>3055.3739893508091</v>
      </c>
      <c r="AF32" s="53">
        <f t="shared" ref="AF32" si="128">AF$5+AF$7+AF30+AF31</f>
        <v>3109.7263092582166</v>
      </c>
      <c r="AG32" s="53">
        <f t="shared" ref="AG32" si="129">AG$5+AG$7+AG30+AG31</f>
        <v>3165.9477939032781</v>
      </c>
      <c r="AH32" s="53">
        <f t="shared" ref="AH32" si="130">AH$5+AH$7+AH30+AH31</f>
        <v>3224.0384432859942</v>
      </c>
      <c r="AI32" s="53">
        <f t="shared" ref="AI32" si="131">AI$5+AI$7+AI30+AI31</f>
        <v>3283.9982574063647</v>
      </c>
      <c r="AJ32" s="53">
        <f t="shared" ref="AJ32" si="132">AJ$5+AJ$7+AJ30+AJ31</f>
        <v>3345.8272362643888</v>
      </c>
      <c r="AK32" s="53">
        <f t="shared" ref="AK32" si="133">AK$5+AK$7+AK30+AK31</f>
        <v>3409.5253798600679</v>
      </c>
      <c r="AL32" s="53">
        <f t="shared" ref="AL32" si="134">AL$5+AL$7+AL30+AL31</f>
        <v>3475.0926881934015</v>
      </c>
      <c r="AM32" s="53">
        <f t="shared" ref="AM32" si="135">AM$5+AM$7+AM30+AM31</f>
        <v>3542.5291612643891</v>
      </c>
      <c r="AN32" s="53">
        <f t="shared" ref="AN32" si="136">AN$5+AN$7+AN30+AN31</f>
        <v>3611.8347990730313</v>
      </c>
      <c r="AO32" s="53">
        <f t="shared" ref="AO32" si="137">AO$5+AO$7+AO30+AO31</f>
        <v>3683.0096016193274</v>
      </c>
      <c r="AP32" s="53">
        <f t="shared" ref="AP32" si="138">AP$5+AP$7+AP30+AP31</f>
        <v>3756.0535689032781</v>
      </c>
      <c r="AQ32" s="53">
        <f t="shared" ref="AQ32" si="139">AQ$5+AQ$7+AQ30+AQ31</f>
        <v>3830.9667009248828</v>
      </c>
    </row>
    <row r="33" spans="1:43" ht="17" thickBot="1">
      <c r="A33" s="55"/>
      <c r="B33" s="55"/>
      <c r="C33" s="49" t="s">
        <v>418</v>
      </c>
      <c r="D33" s="53">
        <f>D32*$A$18</f>
        <v>712.96440305436863</v>
      </c>
      <c r="E33" s="53">
        <f t="shared" ref="E33:AA33" si="140">E32*$A$18</f>
        <v>714.17158953109151</v>
      </c>
      <c r="F33" s="53">
        <f t="shared" si="140"/>
        <v>715.95960091000973</v>
      </c>
      <c r="G33" s="53">
        <f t="shared" si="140"/>
        <v>718.32843719112327</v>
      </c>
      <c r="H33" s="53">
        <f t="shared" si="140"/>
        <v>721.27809837443215</v>
      </c>
      <c r="I33" s="53">
        <f t="shared" si="140"/>
        <v>724.80858445993636</v>
      </c>
      <c r="J33" s="53">
        <f t="shared" si="140"/>
        <v>728.91989544763589</v>
      </c>
      <c r="K33" s="53">
        <f t="shared" si="140"/>
        <v>733.61203133753099</v>
      </c>
      <c r="L33" s="53">
        <f t="shared" si="140"/>
        <v>738.8849921296212</v>
      </c>
      <c r="M33" s="53">
        <f t="shared" si="140"/>
        <v>744.73877782390696</v>
      </c>
      <c r="N33" s="53">
        <f t="shared" si="140"/>
        <v>751.17338842038782</v>
      </c>
      <c r="O33" s="53">
        <f t="shared" si="140"/>
        <v>758.18882391906425</v>
      </c>
      <c r="P33" s="53">
        <f t="shared" si="140"/>
        <v>765.785084319936</v>
      </c>
      <c r="Q33" s="53">
        <f t="shared" si="140"/>
        <v>773.96216962300309</v>
      </c>
      <c r="R33" s="53">
        <f t="shared" si="140"/>
        <v>782.72007982826551</v>
      </c>
      <c r="S33" s="53">
        <f t="shared" si="140"/>
        <v>792.05881493572326</v>
      </c>
      <c r="T33" s="53">
        <f t="shared" si="140"/>
        <v>801.97837494537646</v>
      </c>
      <c r="U33" s="53">
        <f t="shared" si="140"/>
        <v>812.47875985722499</v>
      </c>
      <c r="V33" s="53">
        <f t="shared" si="140"/>
        <v>823.55996967126885</v>
      </c>
      <c r="W33" s="53">
        <f t="shared" si="140"/>
        <v>835.22200438750804</v>
      </c>
      <c r="X33" s="53">
        <f t="shared" si="140"/>
        <v>847.46486400594256</v>
      </c>
      <c r="Y33" s="53">
        <f t="shared" si="140"/>
        <v>860.28854852657253</v>
      </c>
      <c r="Z33" s="53">
        <f t="shared" si="140"/>
        <v>873.69305794939783</v>
      </c>
      <c r="AA33" s="53">
        <f t="shared" si="140"/>
        <v>887.67839227441846</v>
      </c>
      <c r="AB33" s="53">
        <f t="shared" ref="AB33" si="141">AB32*$A$18</f>
        <v>902.24455150163431</v>
      </c>
      <c r="AC33" s="53">
        <f t="shared" ref="AC33" si="142">AC32*$A$18</f>
        <v>917.39153563104571</v>
      </c>
      <c r="AD33" s="53">
        <f t="shared" ref="AD33" si="143">AD32*$A$18</f>
        <v>933.11934466265245</v>
      </c>
      <c r="AE33" s="53">
        <f t="shared" ref="AE33" si="144">AE32*$A$18</f>
        <v>949.42797859645441</v>
      </c>
      <c r="AF33" s="53">
        <f t="shared" ref="AF33" si="145">AF32*$A$18</f>
        <v>966.31743743245192</v>
      </c>
      <c r="AG33" s="53">
        <f t="shared" ref="AG33" si="146">AG32*$A$18</f>
        <v>983.78772117064455</v>
      </c>
      <c r="AH33" s="53">
        <f t="shared" ref="AH33" si="147">AH32*$A$18</f>
        <v>1001.8388298110327</v>
      </c>
      <c r="AI33" s="53">
        <f t="shared" ref="AI33" si="148">AI32*$A$18</f>
        <v>1020.4707633536162</v>
      </c>
      <c r="AJ33" s="53">
        <f t="shared" ref="AJ33" si="149">AJ32*$A$18</f>
        <v>1039.6835217983948</v>
      </c>
      <c r="AK33" s="53">
        <f t="shared" ref="AK33" si="150">AK32*$A$18</f>
        <v>1059.477105145369</v>
      </c>
      <c r="AL33" s="53">
        <f t="shared" ref="AL33" si="151">AL32*$A$18</f>
        <v>1079.8515133945386</v>
      </c>
      <c r="AM33" s="53">
        <f t="shared" ref="AM33" si="152">AM32*$A$18</f>
        <v>1100.8067465459035</v>
      </c>
      <c r="AN33" s="53">
        <f t="shared" ref="AN33" si="153">AN32*$A$18</f>
        <v>1122.3428045994638</v>
      </c>
      <c r="AO33" s="53">
        <f t="shared" ref="AO33" si="154">AO32*$A$18</f>
        <v>1144.4596875552193</v>
      </c>
      <c r="AP33" s="53">
        <f t="shared" ref="AP33" si="155">AP32*$A$18</f>
        <v>1167.1573954131702</v>
      </c>
      <c r="AQ33" s="53">
        <f t="shared" ref="AQ33" si="156">AQ32*$A$18</f>
        <v>1190.4359281733166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2592.5235661161846</v>
      </c>
      <c r="E36" s="53">
        <f t="shared" ref="E36:AA36" si="159">$A$2*$A$8*E34</f>
        <v>2592.5235661161846</v>
      </c>
      <c r="F36" s="53">
        <f t="shared" si="159"/>
        <v>2592.5235661161846</v>
      </c>
      <c r="G36" s="53">
        <f t="shared" si="159"/>
        <v>2592.5235661161846</v>
      </c>
      <c r="H36" s="53">
        <f t="shared" si="159"/>
        <v>2592.5235661161846</v>
      </c>
      <c r="I36" s="53">
        <f t="shared" si="159"/>
        <v>2592.5235661161846</v>
      </c>
      <c r="J36" s="53">
        <f t="shared" si="159"/>
        <v>2592.5235661161846</v>
      </c>
      <c r="K36" s="53">
        <f t="shared" si="159"/>
        <v>2592.5235661161846</v>
      </c>
      <c r="L36" s="53">
        <f t="shared" si="159"/>
        <v>2592.5235661161846</v>
      </c>
      <c r="M36" s="53">
        <f t="shared" si="159"/>
        <v>2592.5235661161846</v>
      </c>
      <c r="N36" s="53">
        <f t="shared" si="159"/>
        <v>2592.5235661161846</v>
      </c>
      <c r="O36" s="53">
        <f t="shared" si="159"/>
        <v>2592.5235661161846</v>
      </c>
      <c r="P36" s="53">
        <f t="shared" si="159"/>
        <v>2592.5235661161846</v>
      </c>
      <c r="Q36" s="53">
        <f t="shared" si="159"/>
        <v>2592.5235661161846</v>
      </c>
      <c r="R36" s="53">
        <f t="shared" si="159"/>
        <v>2592.5235661161846</v>
      </c>
      <c r="S36" s="53">
        <f t="shared" si="159"/>
        <v>2592.5235661161846</v>
      </c>
      <c r="T36" s="53">
        <f t="shared" si="159"/>
        <v>2592.5235661161846</v>
      </c>
      <c r="U36" s="53">
        <f t="shared" si="159"/>
        <v>2592.5235661161846</v>
      </c>
      <c r="V36" s="53">
        <f t="shared" si="159"/>
        <v>2592.5235661161846</v>
      </c>
      <c r="W36" s="53">
        <f t="shared" si="159"/>
        <v>2592.5235661161846</v>
      </c>
      <c r="X36" s="53">
        <f t="shared" si="159"/>
        <v>2592.5235661161846</v>
      </c>
      <c r="Y36" s="53">
        <f t="shared" si="159"/>
        <v>2592.5235661161846</v>
      </c>
      <c r="Z36" s="53">
        <f t="shared" si="159"/>
        <v>2592.5235661161846</v>
      </c>
      <c r="AA36" s="53">
        <f t="shared" si="159"/>
        <v>2592.5235661161846</v>
      </c>
      <c r="AB36" s="53">
        <f t="shared" ref="AB36:AQ36" si="160">$A$2*$A$8*AB34</f>
        <v>2592.5235661161846</v>
      </c>
      <c r="AC36" s="53">
        <f t="shared" si="160"/>
        <v>2592.5235661161846</v>
      </c>
      <c r="AD36" s="53">
        <f t="shared" si="160"/>
        <v>2592.5235661161846</v>
      </c>
      <c r="AE36" s="53">
        <f t="shared" si="160"/>
        <v>2592.5235661161846</v>
      </c>
      <c r="AF36" s="53">
        <f t="shared" si="160"/>
        <v>2592.5235661161846</v>
      </c>
      <c r="AG36" s="53">
        <f t="shared" si="160"/>
        <v>2592.5235661161846</v>
      </c>
      <c r="AH36" s="53">
        <f t="shared" si="160"/>
        <v>2592.5235661161846</v>
      </c>
      <c r="AI36" s="53">
        <f t="shared" si="160"/>
        <v>2592.5235661161846</v>
      </c>
      <c r="AJ36" s="53">
        <f t="shared" si="160"/>
        <v>2592.5235661161846</v>
      </c>
      <c r="AK36" s="53">
        <f t="shared" si="160"/>
        <v>2592.5235661161846</v>
      </c>
      <c r="AL36" s="53">
        <f t="shared" si="160"/>
        <v>2592.5235661161846</v>
      </c>
      <c r="AM36" s="53">
        <f t="shared" si="160"/>
        <v>2592.5235661161846</v>
      </c>
      <c r="AN36" s="53">
        <f t="shared" si="160"/>
        <v>2592.5235661161846</v>
      </c>
      <c r="AO36" s="53">
        <f t="shared" si="160"/>
        <v>2592.5235661161846</v>
      </c>
      <c r="AP36" s="53">
        <f t="shared" si="160"/>
        <v>2592.5235661161846</v>
      </c>
      <c r="AQ36" s="53">
        <f t="shared" si="160"/>
        <v>2592.5235661161846</v>
      </c>
    </row>
    <row r="37" spans="1:43">
      <c r="A37" s="55"/>
      <c r="B37" s="55"/>
      <c r="C37" s="49" t="s">
        <v>408</v>
      </c>
      <c r="D37" s="53">
        <f>$A$20*$A$2*$A$8*D35</f>
        <v>186.66169676036529</v>
      </c>
      <c r="E37" s="53">
        <f t="shared" ref="E37:AA37" si="161">$A$20*$A$2*$A$8*E35</f>
        <v>186.66169676036529</v>
      </c>
      <c r="F37" s="53">
        <f t="shared" si="161"/>
        <v>186.66169676036529</v>
      </c>
      <c r="G37" s="53">
        <f t="shared" si="161"/>
        <v>186.66169676036529</v>
      </c>
      <c r="H37" s="53">
        <f t="shared" si="161"/>
        <v>186.66169676036529</v>
      </c>
      <c r="I37" s="53">
        <f t="shared" si="161"/>
        <v>186.66169676036529</v>
      </c>
      <c r="J37" s="53">
        <f t="shared" si="161"/>
        <v>186.66169676036529</v>
      </c>
      <c r="K37" s="53">
        <f t="shared" si="161"/>
        <v>186.66169676036529</v>
      </c>
      <c r="L37" s="53">
        <f t="shared" si="161"/>
        <v>186.66169676036529</v>
      </c>
      <c r="M37" s="53">
        <f t="shared" si="161"/>
        <v>186.66169676036529</v>
      </c>
      <c r="N37" s="53">
        <f t="shared" si="161"/>
        <v>186.66169676036529</v>
      </c>
      <c r="O37" s="53">
        <f t="shared" si="161"/>
        <v>186.66169676036529</v>
      </c>
      <c r="P37" s="53">
        <f t="shared" si="161"/>
        <v>186.66169676036529</v>
      </c>
      <c r="Q37" s="53">
        <f t="shared" si="161"/>
        <v>186.66169676036529</v>
      </c>
      <c r="R37" s="53">
        <f t="shared" si="161"/>
        <v>186.66169676036529</v>
      </c>
      <c r="S37" s="53">
        <f t="shared" si="161"/>
        <v>186.66169676036529</v>
      </c>
      <c r="T37" s="53">
        <f t="shared" si="161"/>
        <v>186.66169676036529</v>
      </c>
      <c r="U37" s="53">
        <f t="shared" si="161"/>
        <v>186.66169676036529</v>
      </c>
      <c r="V37" s="53">
        <f t="shared" si="161"/>
        <v>186.66169676036529</v>
      </c>
      <c r="W37" s="53">
        <f t="shared" si="161"/>
        <v>186.66169676036529</v>
      </c>
      <c r="X37" s="53">
        <f t="shared" si="161"/>
        <v>186.66169676036529</v>
      </c>
      <c r="Y37" s="53">
        <f t="shared" si="161"/>
        <v>186.66169676036529</v>
      </c>
      <c r="Z37" s="53">
        <f t="shared" si="161"/>
        <v>186.66169676036529</v>
      </c>
      <c r="AA37" s="53">
        <f t="shared" si="161"/>
        <v>186.66169676036529</v>
      </c>
      <c r="AB37" s="53">
        <f t="shared" ref="AB37:AQ37" si="162">$A$20*$A$2*$A$8*AB35</f>
        <v>186.66169676036529</v>
      </c>
      <c r="AC37" s="53">
        <f t="shared" si="162"/>
        <v>186.66169676036529</v>
      </c>
      <c r="AD37" s="53">
        <f t="shared" si="162"/>
        <v>186.66169676036529</v>
      </c>
      <c r="AE37" s="53">
        <f t="shared" si="162"/>
        <v>186.66169676036529</v>
      </c>
      <c r="AF37" s="53">
        <f t="shared" si="162"/>
        <v>186.66169676036529</v>
      </c>
      <c r="AG37" s="53">
        <f t="shared" si="162"/>
        <v>186.66169676036529</v>
      </c>
      <c r="AH37" s="53">
        <f t="shared" si="162"/>
        <v>186.66169676036529</v>
      </c>
      <c r="AI37" s="53">
        <f t="shared" si="162"/>
        <v>186.66169676036529</v>
      </c>
      <c r="AJ37" s="53">
        <f t="shared" si="162"/>
        <v>186.66169676036529</v>
      </c>
      <c r="AK37" s="53">
        <f t="shared" si="162"/>
        <v>186.66169676036529</v>
      </c>
      <c r="AL37" s="53">
        <f t="shared" si="162"/>
        <v>186.66169676036529</v>
      </c>
      <c r="AM37" s="53">
        <f t="shared" si="162"/>
        <v>186.66169676036529</v>
      </c>
      <c r="AN37" s="53">
        <f t="shared" si="162"/>
        <v>186.66169676036529</v>
      </c>
      <c r="AO37" s="53">
        <f t="shared" si="162"/>
        <v>186.66169676036529</v>
      </c>
      <c r="AP37" s="53">
        <f t="shared" si="162"/>
        <v>186.66169676036529</v>
      </c>
      <c r="AQ37" s="53">
        <f t="shared" si="162"/>
        <v>186.66169676036529</v>
      </c>
    </row>
    <row r="38" spans="1:43">
      <c r="A38" s="55"/>
      <c r="B38" s="55"/>
      <c r="C38" s="49" t="s">
        <v>413</v>
      </c>
      <c r="D38" s="53">
        <f>D$5+D$7+D36+D37</f>
        <v>2788.586712907414</v>
      </c>
      <c r="E38" s="53">
        <f t="shared" ref="E38:AA38" si="163">E$5+E$7+E36+E37</f>
        <v>2792.471584898155</v>
      </c>
      <c r="F38" s="53">
        <f t="shared" si="163"/>
        <v>2798.22562162655</v>
      </c>
      <c r="G38" s="53">
        <f t="shared" si="163"/>
        <v>2805.8488230925996</v>
      </c>
      <c r="H38" s="53">
        <f t="shared" si="163"/>
        <v>2815.3411892963031</v>
      </c>
      <c r="I38" s="53">
        <f t="shared" si="163"/>
        <v>2826.7027202376612</v>
      </c>
      <c r="J38" s="53">
        <f t="shared" si="163"/>
        <v>2839.9334159166733</v>
      </c>
      <c r="K38" s="53">
        <f t="shared" si="163"/>
        <v>2855.0332763333404</v>
      </c>
      <c r="L38" s="53">
        <f t="shared" si="163"/>
        <v>2872.002301487661</v>
      </c>
      <c r="M38" s="53">
        <f t="shared" si="163"/>
        <v>2890.8404913796367</v>
      </c>
      <c r="N38" s="53">
        <f t="shared" si="163"/>
        <v>2911.5478460092659</v>
      </c>
      <c r="O38" s="53">
        <f t="shared" si="163"/>
        <v>2934.12436537655</v>
      </c>
      <c r="P38" s="53">
        <f t="shared" si="163"/>
        <v>2958.5700494814882</v>
      </c>
      <c r="Q38" s="53">
        <f t="shared" si="163"/>
        <v>2984.884898324081</v>
      </c>
      <c r="R38" s="53">
        <f t="shared" si="163"/>
        <v>3013.0689119043277</v>
      </c>
      <c r="S38" s="53">
        <f t="shared" si="163"/>
        <v>3043.122090222229</v>
      </c>
      <c r="T38" s="53">
        <f t="shared" si="163"/>
        <v>3075.0444332777847</v>
      </c>
      <c r="U38" s="53">
        <f t="shared" si="163"/>
        <v>3108.8359410709945</v>
      </c>
      <c r="V38" s="53">
        <f t="shared" si="163"/>
        <v>3144.4966136018588</v>
      </c>
      <c r="W38" s="53">
        <f t="shared" si="163"/>
        <v>3182.0264508703772</v>
      </c>
      <c r="X38" s="53">
        <f t="shared" si="163"/>
        <v>3221.42545287655</v>
      </c>
      <c r="Y38" s="53">
        <f t="shared" si="163"/>
        <v>3262.6936196203774</v>
      </c>
      <c r="Z38" s="53">
        <f t="shared" si="163"/>
        <v>3305.8309511018588</v>
      </c>
      <c r="AA38" s="53">
        <f t="shared" si="163"/>
        <v>3350.8374473209947</v>
      </c>
      <c r="AB38" s="53">
        <f t="shared" ref="AB38" si="164">AB$5+AB$7+AB36+AB37</f>
        <v>3397.7131082777846</v>
      </c>
      <c r="AC38" s="53">
        <f t="shared" ref="AC38" si="165">AC$5+AC$7+AC36+AC37</f>
        <v>3446.4579339722291</v>
      </c>
      <c r="AD38" s="53">
        <f t="shared" ref="AD38" si="166">AD$5+AD$7+AD36+AD37</f>
        <v>3497.071924404328</v>
      </c>
      <c r="AE38" s="53">
        <f t="shared" ref="AE38" si="167">AE$5+AE$7+AE36+AE37</f>
        <v>3549.555079574081</v>
      </c>
      <c r="AF38" s="53">
        <f t="shared" ref="AF38" si="168">AF$5+AF$7+AF36+AF37</f>
        <v>3603.9073994814885</v>
      </c>
      <c r="AG38" s="53">
        <f t="shared" ref="AG38" si="169">AG$5+AG$7+AG36+AG37</f>
        <v>3660.12888412655</v>
      </c>
      <c r="AH38" s="53">
        <f t="shared" ref="AH38" si="170">AH$5+AH$7+AH36+AH37</f>
        <v>3718.2195335092661</v>
      </c>
      <c r="AI38" s="53">
        <f t="shared" ref="AI38" si="171">AI$5+AI$7+AI36+AI37</f>
        <v>3778.1793476296366</v>
      </c>
      <c r="AJ38" s="53">
        <f t="shared" ref="AJ38" si="172">AJ$5+AJ$7+AJ36+AJ37</f>
        <v>3840.0083264876607</v>
      </c>
      <c r="AK38" s="53">
        <f t="shared" ref="AK38" si="173">AK$5+AK$7+AK36+AK37</f>
        <v>3903.7064700833398</v>
      </c>
      <c r="AL38" s="53">
        <f t="shared" ref="AL38" si="174">AL$5+AL$7+AL36+AL37</f>
        <v>3969.2737784166734</v>
      </c>
      <c r="AM38" s="53">
        <f t="shared" ref="AM38" si="175">AM$5+AM$7+AM36+AM37</f>
        <v>4036.710251487661</v>
      </c>
      <c r="AN38" s="53">
        <f t="shared" ref="AN38" si="176">AN$5+AN$7+AN36+AN37</f>
        <v>4106.0158892963027</v>
      </c>
      <c r="AO38" s="53">
        <f t="shared" ref="AO38" si="177">AO$5+AO$7+AO36+AO37</f>
        <v>4177.1906918425993</v>
      </c>
      <c r="AP38" s="53">
        <f t="shared" ref="AP38" si="178">AP$5+AP$7+AP36+AP37</f>
        <v>4250.2346591265496</v>
      </c>
      <c r="AQ38" s="53">
        <f t="shared" ref="AQ38" si="179">AQ$5+AQ$7+AQ36+AQ37</f>
        <v>4325.1477911481543</v>
      </c>
    </row>
    <row r="39" spans="1:43">
      <c r="A39" s="55"/>
      <c r="B39" s="55"/>
      <c r="C39" s="49" t="s">
        <v>419</v>
      </c>
      <c r="D39" s="53">
        <f>D38*$A$18</f>
        <v>866.52640730870348</v>
      </c>
      <c r="E39" s="53">
        <f t="shared" ref="E39:AA39" si="180">E38*$A$18</f>
        <v>867.73359378542636</v>
      </c>
      <c r="F39" s="53">
        <f t="shared" si="180"/>
        <v>869.52160516434458</v>
      </c>
      <c r="G39" s="53">
        <f t="shared" si="180"/>
        <v>871.89044144545812</v>
      </c>
      <c r="H39" s="53">
        <f t="shared" si="180"/>
        <v>874.840102628767</v>
      </c>
      <c r="I39" s="53">
        <f t="shared" si="180"/>
        <v>878.37058871427121</v>
      </c>
      <c r="J39" s="53">
        <f t="shared" si="180"/>
        <v>882.48189970197075</v>
      </c>
      <c r="K39" s="53">
        <f t="shared" si="180"/>
        <v>887.17403559186585</v>
      </c>
      <c r="L39" s="53">
        <f t="shared" si="180"/>
        <v>892.44699638395605</v>
      </c>
      <c r="M39" s="53">
        <f t="shared" si="180"/>
        <v>898.30078207824181</v>
      </c>
      <c r="N39" s="53">
        <f t="shared" si="180"/>
        <v>904.73539267472268</v>
      </c>
      <c r="O39" s="53">
        <f t="shared" si="180"/>
        <v>911.7508281733991</v>
      </c>
      <c r="P39" s="53">
        <f t="shared" si="180"/>
        <v>919.34708857427086</v>
      </c>
      <c r="Q39" s="53">
        <f t="shared" si="180"/>
        <v>927.52417387733794</v>
      </c>
      <c r="R39" s="53">
        <f t="shared" si="180"/>
        <v>936.28208408260036</v>
      </c>
      <c r="S39" s="53">
        <f t="shared" si="180"/>
        <v>945.62081919005811</v>
      </c>
      <c r="T39" s="53">
        <f t="shared" si="180"/>
        <v>955.54037919971131</v>
      </c>
      <c r="U39" s="53">
        <f t="shared" si="180"/>
        <v>966.04076411155984</v>
      </c>
      <c r="V39" s="53">
        <f t="shared" si="180"/>
        <v>977.1219739256037</v>
      </c>
      <c r="W39" s="53">
        <f t="shared" si="180"/>
        <v>988.78400864184289</v>
      </c>
      <c r="X39" s="53">
        <f t="shared" si="180"/>
        <v>1001.0268682602774</v>
      </c>
      <c r="Y39" s="53">
        <f t="shared" si="180"/>
        <v>1013.8505527809074</v>
      </c>
      <c r="Z39" s="53">
        <f t="shared" si="180"/>
        <v>1027.2550622037327</v>
      </c>
      <c r="AA39" s="53">
        <f t="shared" si="180"/>
        <v>1041.2403965287533</v>
      </c>
      <c r="AB39" s="53">
        <f t="shared" ref="AB39" si="181">AB38*$A$18</f>
        <v>1055.8065557559692</v>
      </c>
      <c r="AC39" s="53">
        <f t="shared" ref="AC39" si="182">AC38*$A$18</f>
        <v>1070.9535398853807</v>
      </c>
      <c r="AD39" s="53">
        <f t="shared" ref="AD39" si="183">AD38*$A$18</f>
        <v>1086.6813489169874</v>
      </c>
      <c r="AE39" s="53">
        <f t="shared" ref="AE39" si="184">AE38*$A$18</f>
        <v>1102.9899828507894</v>
      </c>
      <c r="AF39" s="53">
        <f t="shared" ref="AF39" si="185">AF38*$A$18</f>
        <v>1119.8794416867868</v>
      </c>
      <c r="AG39" s="53">
        <f t="shared" ref="AG39" si="186">AG38*$A$18</f>
        <v>1137.3497254249794</v>
      </c>
      <c r="AH39" s="53">
        <f t="shared" ref="AH39" si="187">AH38*$A$18</f>
        <v>1155.4008340653675</v>
      </c>
      <c r="AI39" s="53">
        <f t="shared" ref="AI39" si="188">AI38*$A$18</f>
        <v>1174.032767607951</v>
      </c>
      <c r="AJ39" s="53">
        <f t="shared" ref="AJ39" si="189">AJ38*$A$18</f>
        <v>1193.2455260527297</v>
      </c>
      <c r="AK39" s="53">
        <f t="shared" ref="AK39" si="190">AK38*$A$18</f>
        <v>1213.0391093997039</v>
      </c>
      <c r="AL39" s="53">
        <f t="shared" ref="AL39" si="191">AL38*$A$18</f>
        <v>1233.4135176488735</v>
      </c>
      <c r="AM39" s="53">
        <f t="shared" ref="AM39" si="192">AM38*$A$18</f>
        <v>1254.3687508002383</v>
      </c>
      <c r="AN39" s="53">
        <f t="shared" ref="AN39" si="193">AN38*$A$18</f>
        <v>1275.9048088537986</v>
      </c>
      <c r="AO39" s="53">
        <f t="shared" ref="AO39" si="194">AO38*$A$18</f>
        <v>1298.0216918095543</v>
      </c>
      <c r="AP39" s="53">
        <f t="shared" ref="AP39" si="195">AP38*$A$18</f>
        <v>1320.7193996675051</v>
      </c>
      <c r="AQ39" s="53">
        <f t="shared" ref="AQ39" si="196">AQ38*$A$18</f>
        <v>1343.9979324276512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E28" sqref="E28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13.28</v>
      </c>
      <c r="F2" s="108">
        <v>13.28</v>
      </c>
      <c r="G2" s="108">
        <v>7.3</v>
      </c>
      <c r="H2" s="108">
        <v>7.3</v>
      </c>
      <c r="I2" s="108">
        <v>4.95</v>
      </c>
      <c r="J2" s="108">
        <v>4.95</v>
      </c>
      <c r="K2" s="108">
        <v>3.67</v>
      </c>
      <c r="L2" s="108">
        <v>3.67</v>
      </c>
      <c r="M2" s="108">
        <v>2.85</v>
      </c>
      <c r="N2" s="109">
        <v>2.85</v>
      </c>
    </row>
    <row r="3" spans="1:14" ht="32">
      <c r="A3" s="101" t="s">
        <v>450</v>
      </c>
      <c r="B3" s="89"/>
      <c r="C3" s="57"/>
      <c r="D3" s="57"/>
      <c r="E3" s="92">
        <f>E2*$B$26</f>
        <v>12.0848</v>
      </c>
      <c r="F3" s="92"/>
      <c r="G3" s="92">
        <f>G2*$B$26</f>
        <v>6.6429999999999998</v>
      </c>
      <c r="H3" s="92"/>
      <c r="I3" s="92">
        <f>I2*$B$26</f>
        <v>4.5045000000000002</v>
      </c>
      <c r="J3" s="92"/>
      <c r="K3" s="92">
        <f>K2*$B$26</f>
        <v>3.3397000000000001</v>
      </c>
      <c r="L3" s="92"/>
      <c r="M3" s="92">
        <f>M2*$B$26</f>
        <v>2.5935000000000001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5.3182833846182626E-3</v>
      </c>
      <c r="G4" s="57"/>
      <c r="H4" s="94">
        <f>60/(H2*$B$31)</f>
        <v>9.6749045681822632E-3</v>
      </c>
      <c r="I4" s="57"/>
      <c r="J4" s="94">
        <f>60/(J2*$B$31)</f>
        <v>1.4268041080349601E-2</v>
      </c>
      <c r="K4" s="57"/>
      <c r="L4" s="94">
        <f>60/(L2*$B$31)</f>
        <v>1.9244360585212679E-2</v>
      </c>
      <c r="M4" s="57"/>
      <c r="N4" s="95">
        <f>60/(N2*$B$31)</f>
        <v>2.4781334507975622E-2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120.848</v>
      </c>
      <c r="F6" s="90">
        <f>D6*$F$4</f>
        <v>41.216696230791534</v>
      </c>
      <c r="G6" s="90">
        <f>C6*$G$3</f>
        <v>66.429999999999993</v>
      </c>
      <c r="H6" s="90">
        <f>D6*$H$4</f>
        <v>74.980510403412538</v>
      </c>
      <c r="I6" s="90">
        <f>C6*$I$3</f>
        <v>45.045000000000002</v>
      </c>
      <c r="J6" s="90">
        <f>D6*$J$4</f>
        <v>110.5773183727094</v>
      </c>
      <c r="K6" s="90">
        <f>C6*$K$3</f>
        <v>33.396999999999998</v>
      </c>
      <c r="L6" s="90">
        <f>D6*$L$4</f>
        <v>149.14379453539826</v>
      </c>
      <c r="M6" s="90">
        <f>C6*$M$3</f>
        <v>25.935000000000002</v>
      </c>
      <c r="N6" s="91">
        <f>D6*$N$4</f>
        <v>192.05534243681106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181.27199999999999</v>
      </c>
      <c r="F7" s="90">
        <f t="shared" ref="F7:F24" si="1">D7*$F$4</f>
        <v>34.037013661556884</v>
      </c>
      <c r="G7" s="90">
        <f t="shared" ref="G7:G24" si="2">C7*$G$3</f>
        <v>99.644999999999996</v>
      </c>
      <c r="H7" s="90">
        <f t="shared" ref="H7:H24" si="3">D7*$H$4</f>
        <v>61.919389236366484</v>
      </c>
      <c r="I7" s="90">
        <f t="shared" ref="I7:I24" si="4">C7*$I$3</f>
        <v>67.567499999999995</v>
      </c>
      <c r="J7" s="90">
        <f t="shared" ref="J7:J24" si="5">D7*$J$4</f>
        <v>91.315462914237443</v>
      </c>
      <c r="K7" s="90">
        <f t="shared" ref="K7:K24" si="6">C7*$K$3</f>
        <v>50.095500000000001</v>
      </c>
      <c r="L7" s="90">
        <f t="shared" ref="L7:L24" si="7">D7*$L$4</f>
        <v>123.16390774536114</v>
      </c>
      <c r="M7" s="90">
        <f t="shared" ref="M7:M24" si="8">C7*$M$3</f>
        <v>38.902500000000003</v>
      </c>
      <c r="N7" s="91">
        <f t="shared" ref="N7:N24" si="9">D7*$N$4</f>
        <v>158.60054085104397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241.696</v>
      </c>
      <c r="F8" s="90">
        <f t="shared" si="1"/>
        <v>26.591416923091312</v>
      </c>
      <c r="G8" s="90">
        <f t="shared" si="2"/>
        <v>132.85999999999999</v>
      </c>
      <c r="H8" s="90">
        <f t="shared" si="3"/>
        <v>48.374522840911318</v>
      </c>
      <c r="I8" s="90">
        <f t="shared" si="4"/>
        <v>90.09</v>
      </c>
      <c r="J8" s="90">
        <f t="shared" si="5"/>
        <v>71.340205401748008</v>
      </c>
      <c r="K8" s="90">
        <f t="shared" si="6"/>
        <v>66.793999999999997</v>
      </c>
      <c r="L8" s="90">
        <f t="shared" si="7"/>
        <v>96.22180292606339</v>
      </c>
      <c r="M8" s="90">
        <f t="shared" si="8"/>
        <v>51.870000000000005</v>
      </c>
      <c r="N8" s="91">
        <f t="shared" si="9"/>
        <v>123.90667253987812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302.12</v>
      </c>
      <c r="F9" s="90">
        <f t="shared" si="1"/>
        <v>24.464103569244006</v>
      </c>
      <c r="G9" s="90">
        <f t="shared" si="2"/>
        <v>166.07499999999999</v>
      </c>
      <c r="H9" s="90">
        <f t="shared" si="3"/>
        <v>44.504561013638408</v>
      </c>
      <c r="I9" s="90">
        <f t="shared" si="4"/>
        <v>112.61250000000001</v>
      </c>
      <c r="J9" s="90">
        <f t="shared" si="5"/>
        <v>65.632988969608164</v>
      </c>
      <c r="K9" s="90">
        <f t="shared" si="6"/>
        <v>83.492500000000007</v>
      </c>
      <c r="L9" s="90">
        <f t="shared" si="7"/>
        <v>88.524058691978325</v>
      </c>
      <c r="M9" s="90">
        <f t="shared" si="8"/>
        <v>64.837500000000006</v>
      </c>
      <c r="N9" s="91">
        <f t="shared" si="9"/>
        <v>113.99413873668786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362.54399999999998</v>
      </c>
      <c r="F10" s="90">
        <f t="shared" si="1"/>
        <v>21.804961876934875</v>
      </c>
      <c r="G10" s="90">
        <f t="shared" si="2"/>
        <v>199.29</v>
      </c>
      <c r="H10" s="90">
        <f t="shared" si="3"/>
        <v>39.66710872954728</v>
      </c>
      <c r="I10" s="90">
        <f t="shared" si="4"/>
        <v>135.13499999999999</v>
      </c>
      <c r="J10" s="90">
        <f t="shared" si="5"/>
        <v>58.498968429433361</v>
      </c>
      <c r="K10" s="90">
        <f t="shared" si="6"/>
        <v>100.191</v>
      </c>
      <c r="L10" s="90">
        <f t="shared" si="7"/>
        <v>78.901878399371981</v>
      </c>
      <c r="M10" s="90">
        <f t="shared" si="8"/>
        <v>77.805000000000007</v>
      </c>
      <c r="N10" s="91">
        <f t="shared" si="9"/>
        <v>101.60347148270004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422.96799999999996</v>
      </c>
      <c r="F11" s="90">
        <f t="shared" si="1"/>
        <v>20.741305200011226</v>
      </c>
      <c r="G11" s="90">
        <f t="shared" si="2"/>
        <v>232.505</v>
      </c>
      <c r="H11" s="90">
        <f t="shared" si="3"/>
        <v>37.732127815910829</v>
      </c>
      <c r="I11" s="90">
        <f t="shared" si="4"/>
        <v>157.6575</v>
      </c>
      <c r="J11" s="90">
        <f t="shared" si="5"/>
        <v>55.645360213363439</v>
      </c>
      <c r="K11" s="90">
        <f t="shared" si="6"/>
        <v>116.8895</v>
      </c>
      <c r="L11" s="90">
        <f t="shared" si="7"/>
        <v>75.053006282329449</v>
      </c>
      <c r="M11" s="90">
        <f t="shared" si="8"/>
        <v>90.772500000000008</v>
      </c>
      <c r="N11" s="91">
        <f t="shared" si="9"/>
        <v>96.64720458110493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483.392</v>
      </c>
      <c r="F12" s="90">
        <f t="shared" si="1"/>
        <v>19.677648523087573</v>
      </c>
      <c r="G12" s="90">
        <f t="shared" si="2"/>
        <v>265.71999999999997</v>
      </c>
      <c r="H12" s="90">
        <f t="shared" si="3"/>
        <v>35.79714690227437</v>
      </c>
      <c r="I12" s="90">
        <f t="shared" si="4"/>
        <v>180.18</v>
      </c>
      <c r="J12" s="90">
        <f t="shared" si="5"/>
        <v>52.791751997293524</v>
      </c>
      <c r="K12" s="90">
        <f t="shared" si="6"/>
        <v>133.58799999999999</v>
      </c>
      <c r="L12" s="90">
        <f t="shared" si="7"/>
        <v>71.204134165286916</v>
      </c>
      <c r="M12" s="90">
        <f t="shared" si="8"/>
        <v>103.74000000000001</v>
      </c>
      <c r="N12" s="91">
        <f t="shared" si="9"/>
        <v>91.690937679509801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543.81600000000003</v>
      </c>
      <c r="F13" s="90">
        <f t="shared" si="1"/>
        <v>18.61399184616392</v>
      </c>
      <c r="G13" s="90">
        <f t="shared" si="2"/>
        <v>298.935</v>
      </c>
      <c r="H13" s="90">
        <f t="shared" si="3"/>
        <v>33.862165988637919</v>
      </c>
      <c r="I13" s="90">
        <f t="shared" si="4"/>
        <v>202.70250000000001</v>
      </c>
      <c r="J13" s="90">
        <f t="shared" si="5"/>
        <v>49.938143781223602</v>
      </c>
      <c r="K13" s="90">
        <f t="shared" si="6"/>
        <v>150.28650000000002</v>
      </c>
      <c r="L13" s="90">
        <f t="shared" si="7"/>
        <v>67.35526204824437</v>
      </c>
      <c r="M13" s="90">
        <f t="shared" si="8"/>
        <v>116.70750000000001</v>
      </c>
      <c r="N13" s="91">
        <f t="shared" si="9"/>
        <v>86.734670777914673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604.24</v>
      </c>
      <c r="F14" s="90">
        <f t="shared" si="1"/>
        <v>18.082163507702091</v>
      </c>
      <c r="G14" s="90">
        <f t="shared" si="2"/>
        <v>332.15</v>
      </c>
      <c r="H14" s="90">
        <f t="shared" si="3"/>
        <v>32.894675531819694</v>
      </c>
      <c r="I14" s="90">
        <f t="shared" si="4"/>
        <v>225.22500000000002</v>
      </c>
      <c r="J14" s="90">
        <f t="shared" si="5"/>
        <v>48.511339673188644</v>
      </c>
      <c r="K14" s="90">
        <f t="shared" si="6"/>
        <v>166.98500000000001</v>
      </c>
      <c r="L14" s="90">
        <f t="shared" si="7"/>
        <v>65.430825989723104</v>
      </c>
      <c r="M14" s="90">
        <f t="shared" si="8"/>
        <v>129.67500000000001</v>
      </c>
      <c r="N14" s="91">
        <f t="shared" si="9"/>
        <v>84.256537327117115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664.66399999999999</v>
      </c>
      <c r="F15" s="90">
        <f t="shared" si="1"/>
        <v>17.816249338471181</v>
      </c>
      <c r="G15" s="90">
        <f t="shared" si="2"/>
        <v>365.36500000000001</v>
      </c>
      <c r="H15" s="90">
        <f t="shared" si="3"/>
        <v>32.410930303410581</v>
      </c>
      <c r="I15" s="90">
        <f t="shared" si="4"/>
        <v>247.7475</v>
      </c>
      <c r="J15" s="90">
        <f t="shared" si="5"/>
        <v>47.797937619171165</v>
      </c>
      <c r="K15" s="90">
        <f t="shared" si="6"/>
        <v>183.68350000000001</v>
      </c>
      <c r="L15" s="90">
        <f t="shared" si="7"/>
        <v>64.468607960462478</v>
      </c>
      <c r="M15" s="90">
        <f t="shared" si="8"/>
        <v>142.64250000000001</v>
      </c>
      <c r="N15" s="91">
        <f t="shared" si="9"/>
        <v>83.01747060171833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725.08799999999997</v>
      </c>
      <c r="F16" s="90">
        <f t="shared" si="1"/>
        <v>17.284421000009353</v>
      </c>
      <c r="G16" s="90">
        <f t="shared" si="2"/>
        <v>398.58</v>
      </c>
      <c r="H16" s="90">
        <f t="shared" si="3"/>
        <v>31.443439846592355</v>
      </c>
      <c r="I16" s="90">
        <f t="shared" si="4"/>
        <v>270.27</v>
      </c>
      <c r="J16" s="90">
        <f t="shared" si="5"/>
        <v>46.3711335111362</v>
      </c>
      <c r="K16" s="90">
        <f t="shared" si="6"/>
        <v>200.38200000000001</v>
      </c>
      <c r="L16" s="90">
        <f t="shared" si="7"/>
        <v>62.544171901941205</v>
      </c>
      <c r="M16" s="90">
        <f t="shared" si="8"/>
        <v>155.61000000000001</v>
      </c>
      <c r="N16" s="91">
        <f t="shared" si="9"/>
        <v>80.539337150920773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785.51199999999994</v>
      </c>
      <c r="F17" s="90">
        <f t="shared" si="1"/>
        <v>16.752592661547528</v>
      </c>
      <c r="G17" s="90">
        <f t="shared" si="2"/>
        <v>431.79499999999996</v>
      </c>
      <c r="H17" s="90">
        <f t="shared" si="3"/>
        <v>30.475949389774129</v>
      </c>
      <c r="I17" s="90">
        <f t="shared" si="4"/>
        <v>292.79250000000002</v>
      </c>
      <c r="J17" s="90">
        <f t="shared" si="5"/>
        <v>44.944329403101243</v>
      </c>
      <c r="K17" s="90">
        <f t="shared" si="6"/>
        <v>217.0805</v>
      </c>
      <c r="L17" s="90">
        <f t="shared" si="7"/>
        <v>60.619735843419939</v>
      </c>
      <c r="M17" s="90">
        <f t="shared" si="8"/>
        <v>168.57750000000001</v>
      </c>
      <c r="N17" s="91">
        <f t="shared" si="9"/>
        <v>78.061203700123215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845.93599999999992</v>
      </c>
      <c r="F18" s="90">
        <f t="shared" si="1"/>
        <v>16.220764323085699</v>
      </c>
      <c r="G18" s="90">
        <f t="shared" si="2"/>
        <v>465.01</v>
      </c>
      <c r="H18" s="90">
        <f t="shared" si="3"/>
        <v>29.508458932955904</v>
      </c>
      <c r="I18" s="90">
        <f t="shared" si="4"/>
        <v>315.315</v>
      </c>
      <c r="J18" s="90">
        <f t="shared" si="5"/>
        <v>43.517525295066285</v>
      </c>
      <c r="K18" s="90">
        <f t="shared" si="6"/>
        <v>233.779</v>
      </c>
      <c r="L18" s="90">
        <f t="shared" si="7"/>
        <v>58.695299784898673</v>
      </c>
      <c r="M18" s="90">
        <f t="shared" si="8"/>
        <v>181.54500000000002</v>
      </c>
      <c r="N18" s="91">
        <f t="shared" si="9"/>
        <v>75.583070249325644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906.36</v>
      </c>
      <c r="F19" s="90">
        <f t="shared" si="1"/>
        <v>15.954850153854787</v>
      </c>
      <c r="G19" s="90">
        <f t="shared" si="2"/>
        <v>498.22499999999997</v>
      </c>
      <c r="H19" s="90">
        <f t="shared" si="3"/>
        <v>29.024713704546791</v>
      </c>
      <c r="I19" s="90">
        <f t="shared" si="4"/>
        <v>337.83750000000003</v>
      </c>
      <c r="J19" s="90">
        <f t="shared" si="5"/>
        <v>42.804123241048799</v>
      </c>
      <c r="K19" s="90">
        <f t="shared" si="6"/>
        <v>250.47750000000002</v>
      </c>
      <c r="L19" s="90">
        <f t="shared" si="7"/>
        <v>57.73308175563804</v>
      </c>
      <c r="M19" s="90">
        <f t="shared" si="8"/>
        <v>194.51250000000002</v>
      </c>
      <c r="N19" s="91">
        <f t="shared" si="9"/>
        <v>74.344003523926872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966.78399999999999</v>
      </c>
      <c r="F20" s="90">
        <f t="shared" si="1"/>
        <v>15.688935984623875</v>
      </c>
      <c r="G20" s="90">
        <f t="shared" si="2"/>
        <v>531.43999999999994</v>
      </c>
      <c r="H20" s="90">
        <f t="shared" si="3"/>
        <v>28.540968476137678</v>
      </c>
      <c r="I20" s="90">
        <f t="shared" si="4"/>
        <v>360.36</v>
      </c>
      <c r="J20" s="90">
        <f t="shared" si="5"/>
        <v>42.09072118703132</v>
      </c>
      <c r="K20" s="90">
        <f t="shared" si="6"/>
        <v>267.17599999999999</v>
      </c>
      <c r="L20" s="90">
        <f t="shared" si="7"/>
        <v>56.770863726377399</v>
      </c>
      <c r="M20" s="90">
        <f t="shared" si="8"/>
        <v>207.48000000000002</v>
      </c>
      <c r="N20" s="91">
        <f t="shared" si="9"/>
        <v>73.104936798528087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1027.2079999999999</v>
      </c>
      <c r="F21" s="90">
        <f t="shared" si="1"/>
        <v>15.423021815392962</v>
      </c>
      <c r="G21" s="90">
        <f t="shared" si="2"/>
        <v>564.65499999999997</v>
      </c>
      <c r="H21" s="90">
        <f t="shared" si="3"/>
        <v>28.057223247728562</v>
      </c>
      <c r="I21" s="90">
        <f t="shared" si="4"/>
        <v>382.88249999999999</v>
      </c>
      <c r="J21" s="90">
        <f t="shared" si="5"/>
        <v>41.377319133013842</v>
      </c>
      <c r="K21" s="90">
        <f t="shared" si="6"/>
        <v>283.87450000000001</v>
      </c>
      <c r="L21" s="90">
        <f t="shared" si="7"/>
        <v>55.808645697116766</v>
      </c>
      <c r="M21" s="90">
        <f t="shared" si="8"/>
        <v>220.44750000000002</v>
      </c>
      <c r="N21" s="91">
        <f t="shared" si="9"/>
        <v>71.865870073129301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1087.6320000000001</v>
      </c>
      <c r="F22" s="90">
        <f t="shared" si="1"/>
        <v>15.157107646162048</v>
      </c>
      <c r="G22" s="90">
        <f t="shared" si="2"/>
        <v>597.87</v>
      </c>
      <c r="H22" s="90">
        <f t="shared" si="3"/>
        <v>27.573478019319449</v>
      </c>
      <c r="I22" s="90">
        <f t="shared" si="4"/>
        <v>405.40500000000003</v>
      </c>
      <c r="J22" s="90">
        <f t="shared" si="5"/>
        <v>40.663917078996363</v>
      </c>
      <c r="K22" s="90">
        <f t="shared" si="6"/>
        <v>300.57300000000004</v>
      </c>
      <c r="L22" s="90">
        <f t="shared" si="7"/>
        <v>54.846427667856133</v>
      </c>
      <c r="M22" s="90">
        <f t="shared" si="8"/>
        <v>233.41500000000002</v>
      </c>
      <c r="N22" s="91">
        <f t="shared" si="9"/>
        <v>70.626803347730529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1148.056</v>
      </c>
      <c r="F23" s="90">
        <f t="shared" si="1"/>
        <v>14.891193476931136</v>
      </c>
      <c r="G23" s="90">
        <f t="shared" si="2"/>
        <v>631.08500000000004</v>
      </c>
      <c r="H23" s="90">
        <f t="shared" si="3"/>
        <v>27.089732790910336</v>
      </c>
      <c r="I23" s="90">
        <f t="shared" si="4"/>
        <v>427.92750000000001</v>
      </c>
      <c r="J23" s="90">
        <f t="shared" si="5"/>
        <v>39.950515024978884</v>
      </c>
      <c r="K23" s="90">
        <f t="shared" si="6"/>
        <v>317.2715</v>
      </c>
      <c r="L23" s="90">
        <f t="shared" si="7"/>
        <v>53.8842096385955</v>
      </c>
      <c r="M23" s="90">
        <f t="shared" si="8"/>
        <v>246.38250000000002</v>
      </c>
      <c r="N23" s="91">
        <f t="shared" si="9"/>
        <v>69.387736622331744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1208.48</v>
      </c>
      <c r="F24" s="99">
        <f t="shared" si="1"/>
        <v>14.625279307700222</v>
      </c>
      <c r="G24" s="99">
        <f t="shared" si="2"/>
        <v>664.3</v>
      </c>
      <c r="H24" s="99">
        <f t="shared" si="3"/>
        <v>26.605987562501223</v>
      </c>
      <c r="I24" s="99">
        <f t="shared" si="4"/>
        <v>450.45000000000005</v>
      </c>
      <c r="J24" s="99">
        <f t="shared" si="5"/>
        <v>39.237112970961405</v>
      </c>
      <c r="K24" s="99">
        <f t="shared" si="6"/>
        <v>333.97</v>
      </c>
      <c r="L24" s="99">
        <f t="shared" si="7"/>
        <v>52.921991609334867</v>
      </c>
      <c r="M24" s="99">
        <f t="shared" si="8"/>
        <v>259.35000000000002</v>
      </c>
      <c r="N24" s="100">
        <f t="shared" si="9"/>
        <v>68.148669896932958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60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441</v>
      </c>
      <c r="B31" s="86">
        <f>(5280*12)/(($B$30+((2*$B$28*$B$29/100)/25.4))*3.141592653589)</f>
        <v>849.53582996798627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E28" sqref="E28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13.28</v>
      </c>
      <c r="F2" s="108">
        <v>13.28</v>
      </c>
      <c r="G2" s="108">
        <v>7.3</v>
      </c>
      <c r="H2" s="108">
        <v>7.3</v>
      </c>
      <c r="I2" s="108">
        <v>4.95</v>
      </c>
      <c r="J2" s="108">
        <v>4.95</v>
      </c>
      <c r="K2" s="108">
        <v>3.67</v>
      </c>
      <c r="L2" s="108">
        <v>3.67</v>
      </c>
      <c r="M2" s="108">
        <v>2.85</v>
      </c>
      <c r="N2" s="109">
        <v>2.85</v>
      </c>
    </row>
    <row r="3" spans="1:14" ht="32">
      <c r="A3" s="101" t="s">
        <v>450</v>
      </c>
      <c r="B3" s="89"/>
      <c r="C3" s="57"/>
      <c r="D3" s="57"/>
      <c r="E3" s="92">
        <f>E2*$B$26</f>
        <v>12.0848</v>
      </c>
      <c r="F3" s="92"/>
      <c r="G3" s="92">
        <f>G2*$B$26</f>
        <v>6.6429999999999998</v>
      </c>
      <c r="H3" s="92"/>
      <c r="I3" s="92">
        <f>I2*$B$26</f>
        <v>4.5045000000000002</v>
      </c>
      <c r="J3" s="92"/>
      <c r="K3" s="92">
        <f>K2*$B$26</f>
        <v>3.3397000000000001</v>
      </c>
      <c r="L3" s="92"/>
      <c r="M3" s="92">
        <f>M2*$B$26</f>
        <v>2.5935000000000001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8.5589474553350916E-3</v>
      </c>
      <c r="G4" s="57"/>
      <c r="H4" s="94">
        <f>60/(H2*$B$31)</f>
        <v>1.5570249617376714E-2</v>
      </c>
      <c r="I4" s="57"/>
      <c r="J4" s="94">
        <f>60/(J2*$B$31)</f>
        <v>2.2962186304414142E-2</v>
      </c>
      <c r="K4" s="57"/>
      <c r="L4" s="94">
        <f>60/(L2*$B$31)</f>
        <v>3.0970796241648505E-2</v>
      </c>
      <c r="M4" s="57"/>
      <c r="N4" s="95">
        <f>60/(N2*$B$31)</f>
        <v>3.9881692002403504E-2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2">
        <f>10*1.36</f>
        <v>13.600000000000001</v>
      </c>
      <c r="D6" s="57">
        <v>7750</v>
      </c>
      <c r="E6" s="90">
        <f>C6*$E$3</f>
        <v>164.35328000000001</v>
      </c>
      <c r="F6" s="90">
        <f>D6*$F$4</f>
        <v>66.331842778846962</v>
      </c>
      <c r="G6" s="90">
        <f>C6*$G$3</f>
        <v>90.344800000000006</v>
      </c>
      <c r="H6" s="90">
        <f>D6*$H$4</f>
        <v>120.66943453466953</v>
      </c>
      <c r="I6" s="90">
        <f>C6*$I$3</f>
        <v>61.261200000000009</v>
      </c>
      <c r="J6" s="90">
        <f>D6*$J$4</f>
        <v>177.95694385920962</v>
      </c>
      <c r="K6" s="90">
        <f>C6*$K$3</f>
        <v>45.419920000000005</v>
      </c>
      <c r="L6" s="90">
        <f>D6*$L$4</f>
        <v>240.02367087277591</v>
      </c>
      <c r="M6" s="90">
        <f>C6*$M$3</f>
        <v>35.271600000000007</v>
      </c>
      <c r="N6" s="91">
        <f>D6*$N$4</f>
        <v>309.08311301862716</v>
      </c>
    </row>
    <row r="7" spans="1:14">
      <c r="A7" s="101"/>
      <c r="B7" s="89">
        <v>125</v>
      </c>
      <c r="C7" s="112">
        <f>15*1.36</f>
        <v>20.400000000000002</v>
      </c>
      <c r="D7" s="57">
        <v>6400</v>
      </c>
      <c r="E7" s="90">
        <f t="shared" ref="E7:E24" si="0">C7*$E$3</f>
        <v>246.52992</v>
      </c>
      <c r="F7" s="90">
        <f t="shared" ref="F7:F24" si="1">D7*$F$4</f>
        <v>54.777263714144588</v>
      </c>
      <c r="G7" s="90">
        <f t="shared" ref="G7:G24" si="2">C7*$G$3</f>
        <v>135.5172</v>
      </c>
      <c r="H7" s="90">
        <f t="shared" ref="H7:H24" si="3">D7*$H$4</f>
        <v>99.649597551210974</v>
      </c>
      <c r="I7" s="90">
        <f t="shared" ref="I7:I24" si="4">C7*$I$3</f>
        <v>91.891800000000018</v>
      </c>
      <c r="J7" s="90">
        <f t="shared" ref="J7:J24" si="5">D7*$J$4</f>
        <v>146.95799234825051</v>
      </c>
      <c r="K7" s="90">
        <f t="shared" ref="K7:K24" si="6">C7*$K$3</f>
        <v>68.129880000000014</v>
      </c>
      <c r="L7" s="90">
        <f t="shared" ref="L7:L24" si="7">D7*$L$4</f>
        <v>198.21309594655042</v>
      </c>
      <c r="M7" s="90">
        <f t="shared" ref="M7:M24" si="8">C7*$M$3</f>
        <v>52.90740000000001</v>
      </c>
      <c r="N7" s="91">
        <f t="shared" ref="N7:N24" si="9">D7*$N$4</f>
        <v>255.24282881538244</v>
      </c>
    </row>
    <row r="8" spans="1:14">
      <c r="A8" s="101"/>
      <c r="B8" s="89">
        <v>150</v>
      </c>
      <c r="C8" s="112">
        <f>20*1.36</f>
        <v>27.200000000000003</v>
      </c>
      <c r="D8" s="57">
        <v>5000</v>
      </c>
      <c r="E8" s="90">
        <f t="shared" si="0"/>
        <v>328.70656000000002</v>
      </c>
      <c r="F8" s="90">
        <f t="shared" si="1"/>
        <v>42.794737276675455</v>
      </c>
      <c r="G8" s="90">
        <f t="shared" si="2"/>
        <v>180.68960000000001</v>
      </c>
      <c r="H8" s="90">
        <f t="shared" si="3"/>
        <v>77.851248086883572</v>
      </c>
      <c r="I8" s="90">
        <f t="shared" si="4"/>
        <v>122.52240000000002</v>
      </c>
      <c r="J8" s="90">
        <f t="shared" si="5"/>
        <v>114.81093152207072</v>
      </c>
      <c r="K8" s="90">
        <f t="shared" si="6"/>
        <v>90.839840000000009</v>
      </c>
      <c r="L8" s="90">
        <f t="shared" si="7"/>
        <v>154.85398120824252</v>
      </c>
      <c r="M8" s="90">
        <f t="shared" si="8"/>
        <v>70.543200000000013</v>
      </c>
      <c r="N8" s="91">
        <f t="shared" si="9"/>
        <v>199.40846001201751</v>
      </c>
    </row>
    <row r="9" spans="1:14">
      <c r="A9" s="101"/>
      <c r="B9" s="89">
        <v>170</v>
      </c>
      <c r="C9" s="112">
        <f>25*1.36</f>
        <v>34</v>
      </c>
      <c r="D9" s="57">
        <v>4600</v>
      </c>
      <c r="E9" s="90">
        <f t="shared" si="0"/>
        <v>410.88319999999999</v>
      </c>
      <c r="F9" s="90">
        <f t="shared" si="1"/>
        <v>39.371158294541424</v>
      </c>
      <c r="G9" s="90">
        <f t="shared" si="2"/>
        <v>225.86199999999999</v>
      </c>
      <c r="H9" s="90">
        <f t="shared" si="3"/>
        <v>71.623148239932888</v>
      </c>
      <c r="I9" s="90">
        <f t="shared" si="4"/>
        <v>153.15300000000002</v>
      </c>
      <c r="J9" s="90">
        <f t="shared" si="5"/>
        <v>105.62605700030505</v>
      </c>
      <c r="K9" s="90">
        <f t="shared" si="6"/>
        <v>113.5498</v>
      </c>
      <c r="L9" s="90">
        <f t="shared" si="7"/>
        <v>142.46566271158312</v>
      </c>
      <c r="M9" s="90">
        <f t="shared" si="8"/>
        <v>88.179000000000002</v>
      </c>
      <c r="N9" s="91">
        <f t="shared" si="9"/>
        <v>183.45578321105612</v>
      </c>
    </row>
    <row r="10" spans="1:14">
      <c r="A10" s="101"/>
      <c r="B10" s="89">
        <v>190</v>
      </c>
      <c r="C10" s="112">
        <f>30*1.36</f>
        <v>40.800000000000004</v>
      </c>
      <c r="D10" s="57">
        <v>4100</v>
      </c>
      <c r="E10" s="90">
        <f t="shared" si="0"/>
        <v>493.05984000000001</v>
      </c>
      <c r="F10" s="90">
        <f t="shared" si="1"/>
        <v>35.091684566873873</v>
      </c>
      <c r="G10" s="90">
        <f t="shared" si="2"/>
        <v>271.03440000000001</v>
      </c>
      <c r="H10" s="90">
        <f t="shared" si="3"/>
        <v>63.838023431244522</v>
      </c>
      <c r="I10" s="90">
        <f t="shared" si="4"/>
        <v>183.78360000000004</v>
      </c>
      <c r="J10" s="90">
        <f t="shared" si="5"/>
        <v>94.144963848097987</v>
      </c>
      <c r="K10" s="90">
        <f t="shared" si="6"/>
        <v>136.25976000000003</v>
      </c>
      <c r="L10" s="90">
        <f t="shared" si="7"/>
        <v>126.98026459075886</v>
      </c>
      <c r="M10" s="90">
        <f t="shared" si="8"/>
        <v>105.81480000000002</v>
      </c>
      <c r="N10" s="91">
        <f t="shared" si="9"/>
        <v>163.51493720985437</v>
      </c>
    </row>
    <row r="11" spans="1:14">
      <c r="A11" s="101"/>
      <c r="B11" s="89">
        <v>210</v>
      </c>
      <c r="C11" s="112">
        <f>35*1.36</f>
        <v>47.6</v>
      </c>
      <c r="D11" s="57">
        <v>3900</v>
      </c>
      <c r="E11" s="90">
        <f t="shared" si="0"/>
        <v>575.23648000000003</v>
      </c>
      <c r="F11" s="90">
        <f t="shared" si="1"/>
        <v>33.379895075806857</v>
      </c>
      <c r="G11" s="90">
        <f t="shared" si="2"/>
        <v>316.20679999999999</v>
      </c>
      <c r="H11" s="90">
        <f t="shared" si="3"/>
        <v>60.72397350776918</v>
      </c>
      <c r="I11" s="90">
        <f t="shared" si="4"/>
        <v>214.41420000000002</v>
      </c>
      <c r="J11" s="90">
        <f t="shared" si="5"/>
        <v>89.552526587215155</v>
      </c>
      <c r="K11" s="90">
        <f t="shared" si="6"/>
        <v>158.96972000000002</v>
      </c>
      <c r="L11" s="90">
        <f t="shared" si="7"/>
        <v>120.78610534242917</v>
      </c>
      <c r="M11" s="90">
        <f t="shared" si="8"/>
        <v>123.45060000000001</v>
      </c>
      <c r="N11" s="91">
        <f t="shared" si="9"/>
        <v>155.53859880937367</v>
      </c>
    </row>
    <row r="12" spans="1:14">
      <c r="A12" s="101"/>
      <c r="B12" s="89">
        <v>230</v>
      </c>
      <c r="C12" s="112">
        <f>40*1.36</f>
        <v>54.400000000000006</v>
      </c>
      <c r="D12" s="57">
        <v>3700</v>
      </c>
      <c r="E12" s="90">
        <f t="shared" si="0"/>
        <v>657.41312000000005</v>
      </c>
      <c r="F12" s="90">
        <f t="shared" si="1"/>
        <v>31.668105584739838</v>
      </c>
      <c r="G12" s="90">
        <f t="shared" si="2"/>
        <v>361.37920000000003</v>
      </c>
      <c r="H12" s="90">
        <f t="shared" si="3"/>
        <v>57.609923584293838</v>
      </c>
      <c r="I12" s="90">
        <f t="shared" si="4"/>
        <v>245.04480000000004</v>
      </c>
      <c r="J12" s="90">
        <f t="shared" si="5"/>
        <v>84.960089326332323</v>
      </c>
      <c r="K12" s="90">
        <f t="shared" si="6"/>
        <v>181.67968000000002</v>
      </c>
      <c r="L12" s="90">
        <f t="shared" si="7"/>
        <v>114.59194609409947</v>
      </c>
      <c r="M12" s="90">
        <f t="shared" si="8"/>
        <v>141.08640000000003</v>
      </c>
      <c r="N12" s="91">
        <f t="shared" si="9"/>
        <v>147.56226040889297</v>
      </c>
    </row>
    <row r="13" spans="1:14">
      <c r="A13" s="101"/>
      <c r="B13" s="89">
        <v>250</v>
      </c>
      <c r="C13" s="112">
        <f>45*1.36</f>
        <v>61.2</v>
      </c>
      <c r="D13" s="57">
        <v>3500</v>
      </c>
      <c r="E13" s="90">
        <f t="shared" si="0"/>
        <v>739.58975999999996</v>
      </c>
      <c r="F13" s="90">
        <f t="shared" si="1"/>
        <v>29.956316093672822</v>
      </c>
      <c r="G13" s="90">
        <f t="shared" si="2"/>
        <v>406.55160000000001</v>
      </c>
      <c r="H13" s="90">
        <f t="shared" si="3"/>
        <v>54.495873660818496</v>
      </c>
      <c r="I13" s="90">
        <f t="shared" si="4"/>
        <v>275.67540000000002</v>
      </c>
      <c r="J13" s="90">
        <f t="shared" si="5"/>
        <v>80.367652065449491</v>
      </c>
      <c r="K13" s="90">
        <f t="shared" si="6"/>
        <v>204.38964000000001</v>
      </c>
      <c r="L13" s="90">
        <f t="shared" si="7"/>
        <v>108.39778684576977</v>
      </c>
      <c r="M13" s="90">
        <f t="shared" si="8"/>
        <v>158.72220000000002</v>
      </c>
      <c r="N13" s="91">
        <f t="shared" si="9"/>
        <v>139.58592200841227</v>
      </c>
    </row>
    <row r="14" spans="1:14">
      <c r="A14" s="101"/>
      <c r="B14" s="89">
        <v>270</v>
      </c>
      <c r="C14" s="112">
        <f>50*1.36</f>
        <v>68</v>
      </c>
      <c r="D14" s="57">
        <v>3400</v>
      </c>
      <c r="E14" s="90">
        <f t="shared" si="0"/>
        <v>821.76639999999998</v>
      </c>
      <c r="F14" s="90">
        <f t="shared" si="1"/>
        <v>29.10042134813931</v>
      </c>
      <c r="G14" s="90">
        <f t="shared" si="2"/>
        <v>451.72399999999999</v>
      </c>
      <c r="H14" s="90">
        <f t="shared" si="3"/>
        <v>52.938848699080829</v>
      </c>
      <c r="I14" s="90">
        <f t="shared" si="4"/>
        <v>306.30600000000004</v>
      </c>
      <c r="J14" s="90">
        <f t="shared" si="5"/>
        <v>78.071433435008089</v>
      </c>
      <c r="K14" s="90">
        <f t="shared" si="6"/>
        <v>227.09960000000001</v>
      </c>
      <c r="L14" s="90">
        <f t="shared" si="7"/>
        <v>105.30070722160492</v>
      </c>
      <c r="M14" s="90">
        <f t="shared" si="8"/>
        <v>176.358</v>
      </c>
      <c r="N14" s="91">
        <f t="shared" si="9"/>
        <v>135.59775280817192</v>
      </c>
    </row>
    <row r="15" spans="1:14">
      <c r="A15" s="101"/>
      <c r="B15" s="89">
        <v>290</v>
      </c>
      <c r="C15" s="112">
        <f>55*1.36</f>
        <v>74.800000000000011</v>
      </c>
      <c r="D15" s="57">
        <v>3350</v>
      </c>
      <c r="E15" s="90">
        <f t="shared" si="0"/>
        <v>903.94304000000011</v>
      </c>
      <c r="F15" s="90">
        <f t="shared" si="1"/>
        <v>28.672473975372558</v>
      </c>
      <c r="G15" s="90">
        <f t="shared" si="2"/>
        <v>496.89640000000009</v>
      </c>
      <c r="H15" s="90">
        <f t="shared" si="3"/>
        <v>52.160336218211988</v>
      </c>
      <c r="I15" s="90">
        <f t="shared" si="4"/>
        <v>336.93660000000006</v>
      </c>
      <c r="J15" s="90">
        <f t="shared" si="5"/>
        <v>76.923324119787381</v>
      </c>
      <c r="K15" s="90">
        <f t="shared" si="6"/>
        <v>249.80956000000003</v>
      </c>
      <c r="L15" s="90">
        <f t="shared" si="7"/>
        <v>103.75216740952249</v>
      </c>
      <c r="M15" s="90">
        <f t="shared" si="8"/>
        <v>193.99380000000005</v>
      </c>
      <c r="N15" s="91">
        <f t="shared" si="9"/>
        <v>133.60366820805174</v>
      </c>
    </row>
    <row r="16" spans="1:14">
      <c r="A16" s="101"/>
      <c r="B16" s="89">
        <v>305</v>
      </c>
      <c r="C16" s="112">
        <f>60*1.36</f>
        <v>81.600000000000009</v>
      </c>
      <c r="D16" s="57">
        <v>3250</v>
      </c>
      <c r="E16" s="90">
        <f t="shared" si="0"/>
        <v>986.11968000000002</v>
      </c>
      <c r="F16" s="90">
        <f t="shared" si="1"/>
        <v>27.816579229839046</v>
      </c>
      <c r="G16" s="90">
        <f t="shared" si="2"/>
        <v>542.06880000000001</v>
      </c>
      <c r="H16" s="90">
        <f t="shared" si="3"/>
        <v>50.603311256474321</v>
      </c>
      <c r="I16" s="90">
        <f t="shared" si="4"/>
        <v>367.56720000000007</v>
      </c>
      <c r="J16" s="90">
        <f t="shared" si="5"/>
        <v>74.627105489345965</v>
      </c>
      <c r="K16" s="90">
        <f t="shared" si="6"/>
        <v>272.51952000000006</v>
      </c>
      <c r="L16" s="90">
        <f t="shared" si="7"/>
        <v>100.65508778535764</v>
      </c>
      <c r="M16" s="90">
        <f t="shared" si="8"/>
        <v>211.62960000000004</v>
      </c>
      <c r="N16" s="91">
        <f t="shared" si="9"/>
        <v>129.61549900781139</v>
      </c>
    </row>
    <row r="17" spans="1:14">
      <c r="A17" s="101"/>
      <c r="B17" s="89">
        <v>320</v>
      </c>
      <c r="C17" s="112">
        <f>65*1.36</f>
        <v>88.4</v>
      </c>
      <c r="D17" s="57">
        <v>3150</v>
      </c>
      <c r="E17" s="90">
        <f t="shared" si="0"/>
        <v>1068.2963199999999</v>
      </c>
      <c r="F17" s="90">
        <f t="shared" si="1"/>
        <v>26.960684484305538</v>
      </c>
      <c r="G17" s="90">
        <f t="shared" si="2"/>
        <v>587.24120000000005</v>
      </c>
      <c r="H17" s="90">
        <f t="shared" si="3"/>
        <v>49.046286294736646</v>
      </c>
      <c r="I17" s="90">
        <f t="shared" si="4"/>
        <v>398.19780000000003</v>
      </c>
      <c r="J17" s="90">
        <f t="shared" si="5"/>
        <v>72.330886858904549</v>
      </c>
      <c r="K17" s="90">
        <f t="shared" si="6"/>
        <v>295.22948000000002</v>
      </c>
      <c r="L17" s="90">
        <f t="shared" si="7"/>
        <v>97.558008161192788</v>
      </c>
      <c r="M17" s="90">
        <f t="shared" si="8"/>
        <v>229.26540000000003</v>
      </c>
      <c r="N17" s="91">
        <f t="shared" si="9"/>
        <v>125.62732980757104</v>
      </c>
    </row>
    <row r="18" spans="1:14">
      <c r="A18" s="101"/>
      <c r="B18" s="89">
        <v>335</v>
      </c>
      <c r="C18" s="112">
        <f>70*1.36</f>
        <v>95.2</v>
      </c>
      <c r="D18" s="57">
        <v>3050</v>
      </c>
      <c r="E18" s="90">
        <f t="shared" si="0"/>
        <v>1150.4729600000001</v>
      </c>
      <c r="F18" s="90">
        <f t="shared" si="1"/>
        <v>26.10478973877203</v>
      </c>
      <c r="G18" s="90">
        <f t="shared" si="2"/>
        <v>632.41359999999997</v>
      </c>
      <c r="H18" s="90">
        <f t="shared" si="3"/>
        <v>47.489261332998979</v>
      </c>
      <c r="I18" s="90">
        <f t="shared" si="4"/>
        <v>428.82840000000004</v>
      </c>
      <c r="J18" s="90">
        <f t="shared" si="5"/>
        <v>70.034668228463133</v>
      </c>
      <c r="K18" s="90">
        <f t="shared" si="6"/>
        <v>317.93944000000005</v>
      </c>
      <c r="L18" s="90">
        <f t="shared" si="7"/>
        <v>94.460928537027939</v>
      </c>
      <c r="M18" s="90">
        <f t="shared" si="8"/>
        <v>246.90120000000002</v>
      </c>
      <c r="N18" s="91">
        <f t="shared" si="9"/>
        <v>121.63916060733069</v>
      </c>
    </row>
    <row r="19" spans="1:14">
      <c r="A19" s="101"/>
      <c r="B19" s="89">
        <v>355</v>
      </c>
      <c r="C19" s="112">
        <f>75*1.36</f>
        <v>102.00000000000001</v>
      </c>
      <c r="D19" s="57">
        <v>3000</v>
      </c>
      <c r="E19" s="90">
        <f t="shared" si="0"/>
        <v>1232.6496000000002</v>
      </c>
      <c r="F19" s="90">
        <f t="shared" si="1"/>
        <v>25.676842366005275</v>
      </c>
      <c r="G19" s="90">
        <f t="shared" si="2"/>
        <v>677.58600000000013</v>
      </c>
      <c r="H19" s="90">
        <f t="shared" si="3"/>
        <v>46.710748852130138</v>
      </c>
      <c r="I19" s="90">
        <f t="shared" si="4"/>
        <v>459.45900000000006</v>
      </c>
      <c r="J19" s="90">
        <f t="shared" si="5"/>
        <v>68.886558913242425</v>
      </c>
      <c r="K19" s="90">
        <f t="shared" si="6"/>
        <v>340.64940000000007</v>
      </c>
      <c r="L19" s="90">
        <f t="shared" si="7"/>
        <v>92.912388724945515</v>
      </c>
      <c r="M19" s="90">
        <f t="shared" si="8"/>
        <v>264.53700000000003</v>
      </c>
      <c r="N19" s="91">
        <f t="shared" si="9"/>
        <v>119.64507600721052</v>
      </c>
    </row>
    <row r="20" spans="1:14">
      <c r="A20" s="101"/>
      <c r="B20" s="89">
        <v>370</v>
      </c>
      <c r="C20" s="112">
        <f>80*1.36</f>
        <v>108.80000000000001</v>
      </c>
      <c r="D20" s="57">
        <v>2950</v>
      </c>
      <c r="E20" s="90">
        <f t="shared" si="0"/>
        <v>1314.8262400000001</v>
      </c>
      <c r="F20" s="90">
        <f t="shared" si="1"/>
        <v>25.248894993238519</v>
      </c>
      <c r="G20" s="90">
        <f t="shared" si="2"/>
        <v>722.75840000000005</v>
      </c>
      <c r="H20" s="90">
        <f t="shared" si="3"/>
        <v>45.932236371261304</v>
      </c>
      <c r="I20" s="90">
        <f t="shared" si="4"/>
        <v>490.08960000000008</v>
      </c>
      <c r="J20" s="90">
        <f t="shared" si="5"/>
        <v>67.738449598021717</v>
      </c>
      <c r="K20" s="90">
        <f t="shared" si="6"/>
        <v>363.35936000000004</v>
      </c>
      <c r="L20" s="90">
        <f t="shared" si="7"/>
        <v>91.363848912863091</v>
      </c>
      <c r="M20" s="90">
        <f t="shared" si="8"/>
        <v>282.17280000000005</v>
      </c>
      <c r="N20" s="91">
        <f t="shared" si="9"/>
        <v>117.65099140709033</v>
      </c>
    </row>
    <row r="21" spans="1:14">
      <c r="A21" s="101"/>
      <c r="B21" s="89">
        <v>390</v>
      </c>
      <c r="C21" s="112">
        <f>85*1.36</f>
        <v>115.60000000000001</v>
      </c>
      <c r="D21" s="57">
        <v>2900</v>
      </c>
      <c r="E21" s="90">
        <f t="shared" si="0"/>
        <v>1397.00288</v>
      </c>
      <c r="F21" s="90">
        <f t="shared" si="1"/>
        <v>24.820947620471767</v>
      </c>
      <c r="G21" s="90">
        <f t="shared" si="2"/>
        <v>767.93079999999998</v>
      </c>
      <c r="H21" s="90">
        <f t="shared" si="3"/>
        <v>45.15372389039247</v>
      </c>
      <c r="I21" s="90">
        <f t="shared" si="4"/>
        <v>520.72020000000009</v>
      </c>
      <c r="J21" s="90">
        <f t="shared" si="5"/>
        <v>66.590340282801009</v>
      </c>
      <c r="K21" s="90">
        <f t="shared" si="6"/>
        <v>386.06932000000006</v>
      </c>
      <c r="L21" s="90">
        <f t="shared" si="7"/>
        <v>89.815309100780667</v>
      </c>
      <c r="M21" s="90">
        <f t="shared" si="8"/>
        <v>299.80860000000001</v>
      </c>
      <c r="N21" s="91">
        <f t="shared" si="9"/>
        <v>115.65690680697016</v>
      </c>
    </row>
    <row r="22" spans="1:14">
      <c r="A22" s="101"/>
      <c r="B22" s="89">
        <v>405</v>
      </c>
      <c r="C22" s="112">
        <f>90*1.36</f>
        <v>122.4</v>
      </c>
      <c r="D22" s="57">
        <v>2850</v>
      </c>
      <c r="E22" s="90">
        <f t="shared" si="0"/>
        <v>1479.1795199999999</v>
      </c>
      <c r="F22" s="90">
        <f t="shared" si="1"/>
        <v>24.393000247705011</v>
      </c>
      <c r="G22" s="90">
        <f t="shared" si="2"/>
        <v>813.10320000000002</v>
      </c>
      <c r="H22" s="90">
        <f t="shared" si="3"/>
        <v>44.375211409523637</v>
      </c>
      <c r="I22" s="90">
        <f t="shared" si="4"/>
        <v>551.35080000000005</v>
      </c>
      <c r="J22" s="90">
        <f t="shared" si="5"/>
        <v>65.442230967580301</v>
      </c>
      <c r="K22" s="90">
        <f t="shared" si="6"/>
        <v>408.77928000000003</v>
      </c>
      <c r="L22" s="90">
        <f t="shared" si="7"/>
        <v>88.266769288698242</v>
      </c>
      <c r="M22" s="90">
        <f t="shared" si="8"/>
        <v>317.44440000000003</v>
      </c>
      <c r="N22" s="91">
        <f t="shared" si="9"/>
        <v>113.66282220684998</v>
      </c>
    </row>
    <row r="23" spans="1:14">
      <c r="A23" s="101"/>
      <c r="B23" s="89">
        <v>420</v>
      </c>
      <c r="C23" s="112">
        <f>95*1.36</f>
        <v>129.20000000000002</v>
      </c>
      <c r="D23" s="57">
        <v>2800</v>
      </c>
      <c r="E23" s="90">
        <f t="shared" si="0"/>
        <v>1561.35616</v>
      </c>
      <c r="F23" s="90">
        <f t="shared" si="1"/>
        <v>23.965052874938255</v>
      </c>
      <c r="G23" s="90">
        <f t="shared" si="2"/>
        <v>858.27560000000005</v>
      </c>
      <c r="H23" s="90">
        <f t="shared" si="3"/>
        <v>43.596698928654796</v>
      </c>
      <c r="I23" s="90">
        <f t="shared" si="4"/>
        <v>581.98140000000012</v>
      </c>
      <c r="J23" s="90">
        <f t="shared" si="5"/>
        <v>64.294121652359593</v>
      </c>
      <c r="K23" s="90">
        <f t="shared" si="6"/>
        <v>431.48924000000005</v>
      </c>
      <c r="L23" s="90">
        <f t="shared" si="7"/>
        <v>86.718229476615818</v>
      </c>
      <c r="M23" s="90">
        <f t="shared" si="8"/>
        <v>335.08020000000005</v>
      </c>
      <c r="N23" s="91">
        <f t="shared" si="9"/>
        <v>111.66873760672981</v>
      </c>
    </row>
    <row r="24" spans="1:14" ht="17" thickBot="1">
      <c r="A24" s="102"/>
      <c r="B24" s="97">
        <v>440</v>
      </c>
      <c r="C24" s="113">
        <f>100*1.36</f>
        <v>136</v>
      </c>
      <c r="D24" s="98">
        <v>2750</v>
      </c>
      <c r="E24" s="99">
        <f t="shared" si="0"/>
        <v>1643.5328</v>
      </c>
      <c r="F24" s="99">
        <f t="shared" si="1"/>
        <v>23.537105502171503</v>
      </c>
      <c r="G24" s="99">
        <f t="shared" si="2"/>
        <v>903.44799999999998</v>
      </c>
      <c r="H24" s="99">
        <f t="shared" si="3"/>
        <v>42.818186447785962</v>
      </c>
      <c r="I24" s="99">
        <f t="shared" si="4"/>
        <v>612.61200000000008</v>
      </c>
      <c r="J24" s="99">
        <f t="shared" si="5"/>
        <v>63.146012337138892</v>
      </c>
      <c r="K24" s="99">
        <f t="shared" si="6"/>
        <v>454.19920000000002</v>
      </c>
      <c r="L24" s="99">
        <f t="shared" si="7"/>
        <v>85.169689664533394</v>
      </c>
      <c r="M24" s="99">
        <f t="shared" si="8"/>
        <v>352.71600000000001</v>
      </c>
      <c r="N24" s="100">
        <f t="shared" si="9"/>
        <v>109.67465300660963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115">
        <v>185</v>
      </c>
    </row>
    <row r="29" spans="1:14" ht="32">
      <c r="A29" s="76" t="s">
        <v>431</v>
      </c>
      <c r="B29" s="115">
        <v>60</v>
      </c>
    </row>
    <row r="30" spans="1:14" ht="32">
      <c r="A30" s="87" t="s">
        <v>432</v>
      </c>
      <c r="B30" s="116">
        <v>15</v>
      </c>
    </row>
    <row r="31" spans="1:14" ht="33" thickBot="1">
      <c r="A31" s="85" t="s">
        <v>460</v>
      </c>
      <c r="B31" s="86">
        <f>(1000)/(((($B$30*25.4)+((2*$B$28*$B$29/100)))*3.141592653589)/1000)</f>
        <v>527.87709151554077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2015-02-21T15:53:49Z</dcterms:modified>
</cp:coreProperties>
</file>