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autoCompressPictures="0"/>
  <bookViews>
    <workbookView xWindow="0" yWindow="0" windowWidth="45620" windowHeight="19160" tabRatio="734" firstSheet="1" activeTab="11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I3" i="15"/>
  <c r="I23" i="15"/>
  <c r="C22" i="15"/>
  <c r="C21" i="15"/>
  <c r="C20" i="15"/>
  <c r="C19" i="15"/>
  <c r="C18" i="15"/>
  <c r="C17" i="15"/>
  <c r="C16" i="15"/>
  <c r="C15" i="15"/>
  <c r="I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13" i="15"/>
  <c r="G3" i="15"/>
  <c r="E3" i="15"/>
  <c r="E23" i="15"/>
  <c r="K20" i="15"/>
  <c r="K16" i="15"/>
  <c r="K12" i="15"/>
  <c r="K8" i="15"/>
  <c r="M3" i="13"/>
  <c r="K3" i="13"/>
  <c r="K10" i="13"/>
  <c r="I3" i="13"/>
  <c r="I11" i="13"/>
  <c r="G3" i="13"/>
  <c r="G14" i="13"/>
  <c r="E3" i="13"/>
  <c r="B31" i="13"/>
  <c r="L4" i="13"/>
  <c r="L12" i="13"/>
  <c r="M10" i="13"/>
  <c r="K23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7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D5" i="12"/>
  <c r="AE5" i="12"/>
  <c r="AF5" i="12"/>
  <c r="AG5" i="12"/>
  <c r="AH5" i="12"/>
  <c r="AH7" i="12"/>
  <c r="AI5" i="12"/>
  <c r="AJ5" i="12"/>
  <c r="AK5" i="12"/>
  <c r="AL5" i="12"/>
  <c r="AM5" i="12"/>
  <c r="AN5" i="12"/>
  <c r="AO5" i="12"/>
  <c r="AP5" i="12"/>
  <c r="AQ5" i="12"/>
  <c r="AB6" i="12"/>
  <c r="AC6" i="12"/>
  <c r="AD6" i="12"/>
  <c r="AE6" i="12"/>
  <c r="AF6" i="12"/>
  <c r="AG6" i="12"/>
  <c r="AH6" i="12"/>
  <c r="AI6" i="12"/>
  <c r="AI7" i="12"/>
  <c r="AI8" i="12"/>
  <c r="AJ6" i="12"/>
  <c r="AK6" i="12"/>
  <c r="AL6" i="12"/>
  <c r="AM6" i="12"/>
  <c r="AN6" i="12"/>
  <c r="AO6" i="12"/>
  <c r="AP6" i="12"/>
  <c r="AQ6" i="12"/>
  <c r="AQ7" i="12"/>
  <c r="AQ8" i="12"/>
  <c r="AB7" i="12"/>
  <c r="AJ7" i="12"/>
  <c r="AP7" i="12"/>
  <c r="AB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I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J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J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H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F37" i="12"/>
  <c r="AK37" i="12"/>
  <c r="H18" i="12"/>
  <c r="J19" i="12"/>
  <c r="P19" i="12"/>
  <c r="T19" i="12"/>
  <c r="Y19" i="12"/>
  <c r="E5" i="12"/>
  <c r="E6" i="12"/>
  <c r="F5" i="12"/>
  <c r="F7" i="12"/>
  <c r="F6" i="12"/>
  <c r="G5" i="12"/>
  <c r="G6" i="12"/>
  <c r="H5" i="12"/>
  <c r="H7" i="12"/>
  <c r="H6" i="12"/>
  <c r="I5" i="12"/>
  <c r="I6" i="12"/>
  <c r="J5" i="12"/>
  <c r="J7" i="12"/>
  <c r="J6" i="12"/>
  <c r="K5" i="12"/>
  <c r="K6" i="12"/>
  <c r="L5" i="12"/>
  <c r="L7" i="12"/>
  <c r="L6" i="12"/>
  <c r="M5" i="12"/>
  <c r="M6" i="12"/>
  <c r="N5" i="12"/>
  <c r="N6" i="12"/>
  <c r="N7" i="12"/>
  <c r="O5" i="12"/>
  <c r="O6" i="12"/>
  <c r="P5" i="12"/>
  <c r="P7" i="12"/>
  <c r="P6" i="12"/>
  <c r="Q5" i="12"/>
  <c r="Q6" i="12"/>
  <c r="R5" i="12"/>
  <c r="R6" i="12"/>
  <c r="S5" i="12"/>
  <c r="S6" i="12"/>
  <c r="T5" i="12"/>
  <c r="T7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6" i="12"/>
  <c r="AA5" i="12"/>
  <c r="AA6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O24" i="12"/>
  <c r="P22" i="12"/>
  <c r="P24" i="12"/>
  <c r="Q22" i="12"/>
  <c r="Q24" i="12"/>
  <c r="R22" i="12"/>
  <c r="S22" i="12"/>
  <c r="S24" i="12"/>
  <c r="T22" i="12"/>
  <c r="T24" i="12"/>
  <c r="U22" i="12"/>
  <c r="U24" i="12"/>
  <c r="V22" i="12"/>
  <c r="W22" i="12"/>
  <c r="W24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R24" i="12"/>
  <c r="V24" i="12"/>
  <c r="Z24" i="12"/>
  <c r="G25" i="12"/>
  <c r="K25" i="12"/>
  <c r="P25" i="12"/>
  <c r="V25" i="12"/>
  <c r="X25" i="12"/>
  <c r="E28" i="12"/>
  <c r="F28" i="12"/>
  <c r="G28" i="12"/>
  <c r="G30" i="12"/>
  <c r="H28" i="12"/>
  <c r="H30" i="12"/>
  <c r="I28" i="12"/>
  <c r="I30" i="12"/>
  <c r="J28" i="12"/>
  <c r="J30" i="12"/>
  <c r="K28" i="12"/>
  <c r="L28" i="12"/>
  <c r="L30" i="12"/>
  <c r="M28" i="12"/>
  <c r="N28" i="12"/>
  <c r="N30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X30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E30" i="12"/>
  <c r="F30" i="12"/>
  <c r="K30" i="12"/>
  <c r="M30" i="12"/>
  <c r="P30" i="12"/>
  <c r="S30" i="12"/>
  <c r="U30" i="12"/>
  <c r="AA30" i="12"/>
  <c r="I31" i="12"/>
  <c r="N31" i="12"/>
  <c r="T31" i="12"/>
  <c r="W31" i="12"/>
  <c r="E34" i="12"/>
  <c r="E36" i="12"/>
  <c r="F34" i="12"/>
  <c r="G34" i="12"/>
  <c r="G36" i="12"/>
  <c r="H34" i="12"/>
  <c r="H36" i="12"/>
  <c r="I34" i="12"/>
  <c r="I36" i="12"/>
  <c r="J34" i="12"/>
  <c r="J36" i="12"/>
  <c r="K34" i="12"/>
  <c r="K36" i="12"/>
  <c r="L34" i="12"/>
  <c r="L36" i="12"/>
  <c r="M34" i="12"/>
  <c r="M36" i="12"/>
  <c r="N34" i="12"/>
  <c r="O34" i="12"/>
  <c r="O36" i="12"/>
  <c r="P34" i="12"/>
  <c r="P36" i="12"/>
  <c r="Q34" i="12"/>
  <c r="Q36" i="12"/>
  <c r="R34" i="12"/>
  <c r="R36" i="12"/>
  <c r="S34" i="12"/>
  <c r="T34" i="12"/>
  <c r="U34" i="12"/>
  <c r="U36" i="12"/>
  <c r="V34" i="12"/>
  <c r="W34" i="12"/>
  <c r="W36" i="12"/>
  <c r="X34" i="12"/>
  <c r="X36" i="12"/>
  <c r="Y34" i="12"/>
  <c r="Y36" i="12"/>
  <c r="Z34" i="12"/>
  <c r="Z36" i="12"/>
  <c r="AA34" i="12"/>
  <c r="AA36" i="12"/>
  <c r="E35" i="12"/>
  <c r="F35" i="12"/>
  <c r="G35" i="12"/>
  <c r="H35" i="12"/>
  <c r="I35" i="12"/>
  <c r="J35" i="12"/>
  <c r="J37" i="12"/>
  <c r="K35" i="12"/>
  <c r="L35" i="12"/>
  <c r="M35" i="12"/>
  <c r="N35" i="12"/>
  <c r="O35" i="12"/>
  <c r="P35" i="12"/>
  <c r="Q35" i="12"/>
  <c r="R35" i="12"/>
  <c r="S35" i="12"/>
  <c r="T35" i="12"/>
  <c r="T37" i="12"/>
  <c r="U35" i="12"/>
  <c r="V35" i="12"/>
  <c r="V37" i="12"/>
  <c r="W35" i="12"/>
  <c r="X35" i="12"/>
  <c r="Y35" i="12"/>
  <c r="Z35" i="12"/>
  <c r="Z37" i="12"/>
  <c r="AA35" i="12"/>
  <c r="F36" i="12"/>
  <c r="N36" i="12"/>
  <c r="S36" i="12"/>
  <c r="T36" i="12"/>
  <c r="V36" i="12"/>
  <c r="E37" i="12"/>
  <c r="O37" i="12"/>
  <c r="D5" i="12"/>
  <c r="D6" i="12"/>
  <c r="D22" i="12"/>
  <c r="D23" i="12"/>
  <c r="D24" i="12"/>
  <c r="D28" i="12"/>
  <c r="D30" i="12"/>
  <c r="D29" i="12"/>
  <c r="D34" i="12"/>
  <c r="D36" i="12"/>
  <c r="D35" i="12"/>
  <c r="D18" i="12"/>
  <c r="H13" i="12"/>
  <c r="L13" i="12"/>
  <c r="P13" i="12"/>
  <c r="R13" i="12"/>
  <c r="V13" i="12"/>
  <c r="Y13" i="12"/>
  <c r="D13" i="12"/>
  <c r="N12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H13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8" i="12"/>
  <c r="M17" i="12"/>
  <c r="L16" i="12"/>
  <c r="L18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2" i="12"/>
  <c r="Z11" i="12"/>
  <c r="Y10" i="12"/>
  <c r="Y12" i="12"/>
  <c r="Y11" i="12"/>
  <c r="X10" i="12"/>
  <c r="X12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2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2" i="12"/>
  <c r="E11" i="12"/>
  <c r="D10" i="12"/>
  <c r="D12" i="12"/>
  <c r="D11" i="12"/>
  <c r="A16" i="11"/>
  <c r="A18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R36" i="11"/>
  <c r="S34" i="11"/>
  <c r="T34" i="11"/>
  <c r="T36" i="11"/>
  <c r="U34" i="11"/>
  <c r="U36" i="11"/>
  <c r="V34" i="11"/>
  <c r="V36" i="11"/>
  <c r="W34" i="11"/>
  <c r="X34" i="11"/>
  <c r="X36" i="11"/>
  <c r="Y34" i="11"/>
  <c r="Z34" i="11"/>
  <c r="AA34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Q37" i="11"/>
  <c r="R35" i="11"/>
  <c r="S35" i="11"/>
  <c r="T35" i="11"/>
  <c r="U35" i="11"/>
  <c r="U37" i="11"/>
  <c r="V35" i="11"/>
  <c r="W35" i="11"/>
  <c r="X35" i="11"/>
  <c r="Y35" i="11"/>
  <c r="Y37" i="11"/>
  <c r="Z35" i="11"/>
  <c r="AA35" i="11"/>
  <c r="D35" i="11"/>
  <c r="D34" i="11"/>
  <c r="D36" i="11"/>
  <c r="AA36" i="11"/>
  <c r="A20" i="11"/>
  <c r="AA5" i="11"/>
  <c r="AA6" i="11"/>
  <c r="Z36" i="11"/>
  <c r="Z5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6" i="11"/>
  <c r="U5" i="11"/>
  <c r="U6" i="11"/>
  <c r="T5" i="11"/>
  <c r="T6" i="11"/>
  <c r="S36" i="11"/>
  <c r="S5" i="11"/>
  <c r="S6" i="11"/>
  <c r="R37" i="11"/>
  <c r="R5" i="11"/>
  <c r="R6" i="11"/>
  <c r="Q36" i="11"/>
  <c r="Q5" i="11"/>
  <c r="Q6" i="11"/>
  <c r="P5" i="11"/>
  <c r="P6" i="11"/>
  <c r="O36" i="11"/>
  <c r="O5" i="11"/>
  <c r="O7" i="11"/>
  <c r="O6" i="11"/>
  <c r="N36" i="11"/>
  <c r="N5" i="11"/>
  <c r="N6" i="11"/>
  <c r="M5" i="11"/>
  <c r="M6" i="11"/>
  <c r="L5" i="11"/>
  <c r="L6" i="11"/>
  <c r="K36" i="11"/>
  <c r="K5" i="11"/>
  <c r="K7" i="11"/>
  <c r="K6" i="11"/>
  <c r="J36" i="11"/>
  <c r="J5" i="11"/>
  <c r="J6" i="11"/>
  <c r="I36" i="11"/>
  <c r="I5" i="11"/>
  <c r="I6" i="11"/>
  <c r="H5" i="11"/>
  <c r="H6" i="11"/>
  <c r="G36" i="11"/>
  <c r="G5" i="11"/>
  <c r="G6" i="11"/>
  <c r="F36" i="11"/>
  <c r="F5" i="11"/>
  <c r="F6" i="11"/>
  <c r="E5" i="11"/>
  <c r="E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O30" i="11"/>
  <c r="P28" i="11"/>
  <c r="P30" i="11"/>
  <c r="Q28" i="11"/>
  <c r="Q30" i="11"/>
  <c r="R28" i="11"/>
  <c r="S28" i="11"/>
  <c r="S30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J29" i="11"/>
  <c r="J31" i="11"/>
  <c r="K29" i="11"/>
  <c r="L29" i="11"/>
  <c r="L31" i="11"/>
  <c r="M29" i="11"/>
  <c r="N29" i="11"/>
  <c r="N31" i="11"/>
  <c r="O29" i="11"/>
  <c r="P29" i="11"/>
  <c r="Q29" i="11"/>
  <c r="R29" i="11"/>
  <c r="R31" i="11"/>
  <c r="S29" i="11"/>
  <c r="T29" i="11"/>
  <c r="T31" i="11"/>
  <c r="U29" i="11"/>
  <c r="V29" i="11"/>
  <c r="V31" i="11"/>
  <c r="W29" i="11"/>
  <c r="X29" i="11"/>
  <c r="Y29" i="11"/>
  <c r="Z29" i="11"/>
  <c r="AA29" i="11"/>
  <c r="D29" i="11"/>
  <c r="D31" i="11"/>
  <c r="D28" i="11"/>
  <c r="AA30" i="11"/>
  <c r="Z30" i="11"/>
  <c r="Z31" i="11"/>
  <c r="W30" i="11"/>
  <c r="V30" i="11"/>
  <c r="T30" i="11"/>
  <c r="S31" i="11"/>
  <c r="R30" i="11"/>
  <c r="P31" i="11"/>
  <c r="O31" i="11"/>
  <c r="N30" i="11"/>
  <c r="M31" i="11"/>
  <c r="L30" i="11"/>
  <c r="K30" i="11"/>
  <c r="J30" i="11"/>
  <c r="I30" i="11"/>
  <c r="G30" i="11"/>
  <c r="F30" i="11"/>
  <c r="E31" i="11"/>
  <c r="D30" i="11"/>
  <c r="E22" i="11"/>
  <c r="E24" i="11"/>
  <c r="F22" i="11"/>
  <c r="G22" i="11"/>
  <c r="G24" i="11"/>
  <c r="H22" i="11"/>
  <c r="I22" i="11"/>
  <c r="I24" i="11"/>
  <c r="J22" i="11"/>
  <c r="K22" i="11"/>
  <c r="L22" i="11"/>
  <c r="L24" i="11"/>
  <c r="M22" i="11"/>
  <c r="M24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F23" i="11"/>
  <c r="F25" i="11"/>
  <c r="G23" i="11"/>
  <c r="H23" i="11"/>
  <c r="I23" i="11"/>
  <c r="J23" i="11"/>
  <c r="J25" i="11"/>
  <c r="K23" i="11"/>
  <c r="L23" i="11"/>
  <c r="L25" i="11"/>
  <c r="M23" i="11"/>
  <c r="N23" i="11"/>
  <c r="N25" i="11"/>
  <c r="O23" i="11"/>
  <c r="P23" i="11"/>
  <c r="Q23" i="11"/>
  <c r="R23" i="11"/>
  <c r="S23" i="11"/>
  <c r="T23" i="11"/>
  <c r="U23" i="11"/>
  <c r="V23" i="11"/>
  <c r="V25" i="11"/>
  <c r="W23" i="11"/>
  <c r="X23" i="11"/>
  <c r="Y23" i="11"/>
  <c r="Z23" i="11"/>
  <c r="AA23" i="11"/>
  <c r="D23" i="11"/>
  <c r="D22" i="11"/>
  <c r="D24" i="11"/>
  <c r="AA24" i="11"/>
  <c r="Z24" i="11"/>
  <c r="Y24" i="11"/>
  <c r="X24" i="11"/>
  <c r="W24" i="11"/>
  <c r="T24" i="11"/>
  <c r="T25" i="11"/>
  <c r="R24" i="11"/>
  <c r="Q24" i="11"/>
  <c r="O24" i="11"/>
  <c r="K24" i="11"/>
  <c r="J24" i="11"/>
  <c r="I25" i="11"/>
  <c r="H24" i="11"/>
  <c r="H25" i="11"/>
  <c r="F24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A19" i="11"/>
  <c r="E16" i="11"/>
  <c r="E18" i="11"/>
  <c r="E17" i="11"/>
  <c r="E19" i="11"/>
  <c r="D16" i="11"/>
  <c r="D18" i="11"/>
  <c r="D17" i="11"/>
  <c r="D19" i="11"/>
  <c r="E10" i="11"/>
  <c r="E12" i="11"/>
  <c r="E11" i="11"/>
  <c r="E13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G78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H78" i="8"/>
  <c r="J78" i="8"/>
  <c r="C68" i="8"/>
  <c r="E21" i="8"/>
  <c r="F18" i="8"/>
  <c r="N4" i="3"/>
  <c r="O3" i="3"/>
  <c r="F15" i="8"/>
  <c r="C36" i="7"/>
  <c r="C37" i="7"/>
  <c r="F35" i="7"/>
  <c r="C33" i="7"/>
  <c r="D31" i="7"/>
  <c r="D33" i="7"/>
  <c r="E34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6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G15" i="5"/>
  <c r="F14" i="5"/>
  <c r="E13" i="5"/>
  <c r="I13" i="5"/>
  <c r="E12" i="5"/>
  <c r="H12" i="5"/>
  <c r="F12" i="5"/>
  <c r="E10" i="5"/>
  <c r="J10" i="5"/>
  <c r="I10" i="5"/>
  <c r="E9" i="5"/>
  <c r="J9" i="5"/>
  <c r="F9" i="5"/>
  <c r="E7" i="5"/>
  <c r="J7" i="5"/>
  <c r="I7" i="5"/>
  <c r="E6" i="5"/>
  <c r="G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E9" i="15"/>
  <c r="AH8" i="12"/>
  <c r="H8" i="12"/>
  <c r="AP8" i="12"/>
  <c r="D35" i="7"/>
  <c r="E33" i="7"/>
  <c r="E35" i="7"/>
  <c r="F19" i="8"/>
  <c r="F16" i="8"/>
  <c r="F21" i="8"/>
  <c r="I37" i="11"/>
  <c r="E37" i="11"/>
  <c r="AM7" i="12"/>
  <c r="H6" i="5"/>
  <c r="G9" i="5"/>
  <c r="G12" i="5"/>
  <c r="H15" i="5"/>
  <c r="I6" i="5"/>
  <c r="H9" i="5"/>
  <c r="I12" i="5"/>
  <c r="I15" i="5"/>
  <c r="F6" i="5"/>
  <c r="J6" i="5"/>
  <c r="I9" i="5"/>
  <c r="J12" i="5"/>
  <c r="J15" i="5"/>
  <c r="E5" i="7"/>
  <c r="E7" i="7"/>
  <c r="F20" i="8"/>
  <c r="F14" i="8"/>
  <c r="O37" i="11"/>
  <c r="O38" i="11"/>
  <c r="O39" i="11"/>
  <c r="K37" i="11"/>
  <c r="J37" i="11"/>
  <c r="X31" i="11"/>
  <c r="U31" i="11"/>
  <c r="G31" i="11"/>
  <c r="Z25" i="11"/>
  <c r="X25" i="11"/>
  <c r="S25" i="11"/>
  <c r="P25" i="11"/>
  <c r="K25" i="11"/>
  <c r="D25" i="11"/>
  <c r="G19" i="11"/>
  <c r="I19" i="11"/>
  <c r="K19" i="11"/>
  <c r="M19" i="11"/>
  <c r="O19" i="11"/>
  <c r="O20" i="11"/>
  <c r="O21" i="11"/>
  <c r="Q19" i="11"/>
  <c r="S19" i="11"/>
  <c r="U19" i="11"/>
  <c r="W19" i="11"/>
  <c r="W20" i="11"/>
  <c r="W21" i="11"/>
  <c r="Y19" i="11"/>
  <c r="M37" i="11"/>
  <c r="H37" i="11"/>
  <c r="G37" i="11"/>
  <c r="W31" i="11"/>
  <c r="H31" i="11"/>
  <c r="F31" i="11"/>
  <c r="AA25" i="11"/>
  <c r="Y25" i="11"/>
  <c r="R25" i="11"/>
  <c r="F19" i="11"/>
  <c r="H19" i="11"/>
  <c r="J19" i="11"/>
  <c r="L19" i="11"/>
  <c r="N19" i="11"/>
  <c r="P19" i="11"/>
  <c r="R19" i="11"/>
  <c r="T19" i="11"/>
  <c r="V19" i="11"/>
  <c r="X19" i="11"/>
  <c r="Z19" i="11"/>
  <c r="S37" i="11"/>
  <c r="T38" i="12"/>
  <c r="T39" i="12"/>
  <c r="AO7" i="12"/>
  <c r="AK7" i="12"/>
  <c r="AK38" i="12"/>
  <c r="AK39" i="12"/>
  <c r="AG7" i="12"/>
  <c r="AC7" i="12"/>
  <c r="AC38" i="12"/>
  <c r="AC39" i="12"/>
  <c r="E6" i="13"/>
  <c r="E16" i="13"/>
  <c r="E18" i="13"/>
  <c r="M11" i="13"/>
  <c r="M20" i="13"/>
  <c r="W25" i="11"/>
  <c r="O25" i="11"/>
  <c r="G25" i="11"/>
  <c r="G7" i="11"/>
  <c r="G26" i="11"/>
  <c r="G27" i="11"/>
  <c r="AA31" i="11"/>
  <c r="K31" i="11"/>
  <c r="U7" i="11"/>
  <c r="U38" i="11"/>
  <c r="V37" i="11"/>
  <c r="V7" i="11"/>
  <c r="V38" i="11"/>
  <c r="V39" i="11"/>
  <c r="N37" i="11"/>
  <c r="F37" i="11"/>
  <c r="Z13" i="12"/>
  <c r="Z14" i="12"/>
  <c r="Z15" i="12"/>
  <c r="T13" i="12"/>
  <c r="T14" i="12"/>
  <c r="T15" i="12"/>
  <c r="O13" i="12"/>
  <c r="F13" i="12"/>
  <c r="F14" i="12"/>
  <c r="F15" i="12"/>
  <c r="D25" i="12"/>
  <c r="X37" i="12"/>
  <c r="X38" i="12"/>
  <c r="X39" i="12"/>
  <c r="P37" i="12"/>
  <c r="H37" i="12"/>
  <c r="H38" i="12"/>
  <c r="H39" i="12"/>
  <c r="Y31" i="12"/>
  <c r="O31" i="12"/>
  <c r="F31" i="12"/>
  <c r="W25" i="12"/>
  <c r="N25" i="12"/>
  <c r="F25" i="12"/>
  <c r="F26" i="12"/>
  <c r="F27" i="12"/>
  <c r="K7" i="12"/>
  <c r="U19" i="12"/>
  <c r="M19" i="12"/>
  <c r="AH37" i="12"/>
  <c r="AH38" i="12"/>
  <c r="AH39" i="12"/>
  <c r="AN31" i="12"/>
  <c r="AP25" i="12"/>
  <c r="AN19" i="12"/>
  <c r="AP13" i="12"/>
  <c r="AP14" i="12"/>
  <c r="AP15" i="12"/>
  <c r="AL7" i="12"/>
  <c r="AD7" i="12"/>
  <c r="AD8" i="12"/>
  <c r="AD9" i="12"/>
  <c r="U25" i="11"/>
  <c r="Q25" i="11"/>
  <c r="M25" i="11"/>
  <c r="E25" i="11"/>
  <c r="Y31" i="11"/>
  <c r="Q31" i="11"/>
  <c r="I31" i="11"/>
  <c r="E7" i="11"/>
  <c r="E14" i="11"/>
  <c r="R7" i="11"/>
  <c r="R26" i="11"/>
  <c r="S7" i="11"/>
  <c r="S32" i="11"/>
  <c r="S33" i="11"/>
  <c r="Z7" i="11"/>
  <c r="X13" i="12"/>
  <c r="Q13" i="12"/>
  <c r="I13" i="12"/>
  <c r="D37" i="12"/>
  <c r="D19" i="12"/>
  <c r="U37" i="12"/>
  <c r="M37" i="12"/>
  <c r="S37" i="12"/>
  <c r="K37" i="12"/>
  <c r="V31" i="12"/>
  <c r="V32" i="12"/>
  <c r="V33" i="12"/>
  <c r="L31" i="12"/>
  <c r="Z31" i="12"/>
  <c r="Z32" i="12"/>
  <c r="Z33" i="12"/>
  <c r="R31" i="12"/>
  <c r="S25" i="12"/>
  <c r="H25" i="12"/>
  <c r="AA7" i="12"/>
  <c r="O7" i="12"/>
  <c r="Z19" i="12"/>
  <c r="Z20" i="12"/>
  <c r="Z21" i="12"/>
  <c r="Q19" i="12"/>
  <c r="G19" i="12"/>
  <c r="AP37" i="12"/>
  <c r="AB37" i="12"/>
  <c r="AB38" i="12"/>
  <c r="AB39" i="12"/>
  <c r="AN37" i="12"/>
  <c r="AF31" i="12"/>
  <c r="AF32" i="12"/>
  <c r="AF33" i="12"/>
  <c r="AI25" i="12"/>
  <c r="AH19" i="12"/>
  <c r="AH20" i="12"/>
  <c r="AH21" i="12"/>
  <c r="AN7" i="12"/>
  <c r="AJ8" i="12"/>
  <c r="AJ9" i="12"/>
  <c r="AF7" i="12"/>
  <c r="U39" i="11"/>
  <c r="W9" i="11"/>
  <c r="E15" i="11"/>
  <c r="R27" i="11"/>
  <c r="D7" i="11"/>
  <c r="D14" i="11"/>
  <c r="D15" i="11"/>
  <c r="I7" i="11"/>
  <c r="I32" i="11"/>
  <c r="I33" i="11"/>
  <c r="R14" i="11"/>
  <c r="R15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R20" i="11"/>
  <c r="R21" i="11"/>
  <c r="Z26" i="11"/>
  <c r="Z27" i="11"/>
  <c r="S20" i="11"/>
  <c r="S21" i="11"/>
  <c r="K14" i="11"/>
  <c r="K15" i="11"/>
  <c r="K38" i="11"/>
  <c r="K39" i="11"/>
  <c r="E38" i="11"/>
  <c r="E39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I9" i="12"/>
  <c r="H9" i="12"/>
  <c r="AQ9" i="12"/>
  <c r="O32" i="12"/>
  <c r="O33" i="12"/>
  <c r="Y7" i="12"/>
  <c r="Y8" i="12"/>
  <c r="Y9" i="12"/>
  <c r="AE7" i="12"/>
  <c r="AE8" i="12"/>
  <c r="AE9" i="12"/>
  <c r="Q7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Z8" i="12"/>
  <c r="Z9" i="12"/>
  <c r="J8" i="12"/>
  <c r="J9" i="12"/>
  <c r="AO8" i="12"/>
  <c r="AG8" i="12"/>
  <c r="AG9" i="12"/>
  <c r="R7" i="12"/>
  <c r="R8" i="12"/>
  <c r="R9" i="12"/>
  <c r="AN8" i="12"/>
  <c r="AN9" i="12"/>
  <c r="AF8" i="12"/>
  <c r="X8" i="12"/>
  <c r="X9" i="12"/>
  <c r="N32" i="12"/>
  <c r="N33" i="12"/>
  <c r="U7" i="12"/>
  <c r="U38" i="12"/>
  <c r="U39" i="12"/>
  <c r="E7" i="12"/>
  <c r="E38" i="12"/>
  <c r="E39" i="12"/>
  <c r="AL8" i="12"/>
  <c r="AL9" i="12"/>
  <c r="L14" i="12"/>
  <c r="L15" i="12"/>
  <c r="V8" i="12"/>
  <c r="V9" i="12"/>
  <c r="F8" i="12"/>
  <c r="F9" i="12"/>
  <c r="W7" i="12"/>
  <c r="W26" i="12"/>
  <c r="W27" i="12"/>
  <c r="G7" i="12"/>
  <c r="N8" i="12"/>
  <c r="N9" i="12"/>
  <c r="T8" i="12"/>
  <c r="T9" i="12"/>
  <c r="P20" i="12"/>
  <c r="P21" i="12"/>
  <c r="T20" i="12"/>
  <c r="T21" i="12"/>
  <c r="L8" i="12"/>
  <c r="L9" i="12"/>
  <c r="X14" i="12"/>
  <c r="X15" i="12"/>
  <c r="M7" i="12"/>
  <c r="H14" i="12"/>
  <c r="S7" i="12"/>
  <c r="O14" i="12"/>
  <c r="O15" i="12"/>
  <c r="AN26" i="12"/>
  <c r="AN27" i="12"/>
  <c r="X26" i="12"/>
  <c r="X27" i="12"/>
  <c r="AH14" i="12"/>
  <c r="AH15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P38" i="12"/>
  <c r="P39" i="12"/>
  <c r="P26" i="12"/>
  <c r="P27" i="12"/>
  <c r="P14" i="12"/>
  <c r="P15" i="12"/>
  <c r="E21" i="5"/>
  <c r="O14" i="11"/>
  <c r="O15" i="11"/>
  <c r="G18" i="15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I22" i="15"/>
  <c r="M22" i="15"/>
  <c r="E22" i="15"/>
  <c r="G22" i="15"/>
  <c r="E5" i="5"/>
  <c r="E8" i="5"/>
  <c r="E11" i="5"/>
  <c r="U20" i="11"/>
  <c r="U21" i="11"/>
  <c r="Z32" i="11"/>
  <c r="Z33" i="11"/>
  <c r="J7" i="11"/>
  <c r="T7" i="11"/>
  <c r="T20" i="11"/>
  <c r="T21" i="11"/>
  <c r="J20" i="12"/>
  <c r="J21" i="12"/>
  <c r="P8" i="12"/>
  <c r="P9" i="12"/>
  <c r="D7" i="12"/>
  <c r="D20" i="12"/>
  <c r="D21" i="12"/>
  <c r="AA8" i="12"/>
  <c r="AA9" i="12"/>
  <c r="L32" i="12"/>
  <c r="L33" i="12"/>
  <c r="AP9" i="12"/>
  <c r="AH9" i="12"/>
  <c r="AM9" i="12"/>
  <c r="AF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14" i="11"/>
  <c r="S15" i="11"/>
  <c r="K22" i="15"/>
  <c r="I6" i="15"/>
  <c r="M6" i="15"/>
  <c r="E6" i="15"/>
  <c r="G6" i="15"/>
  <c r="K6" i="15"/>
  <c r="Z20" i="11"/>
  <c r="Z21" i="11"/>
  <c r="E8" i="12"/>
  <c r="E9" i="12"/>
  <c r="Y32" i="12"/>
  <c r="Y33" i="12"/>
  <c r="T26" i="12"/>
  <c r="T27" i="12"/>
  <c r="J38" i="12"/>
  <c r="J39" i="12"/>
  <c r="E20" i="11"/>
  <c r="E21" i="11"/>
  <c r="I8" i="11"/>
  <c r="I9" i="11"/>
  <c r="Z14" i="11"/>
  <c r="Z15" i="11"/>
  <c r="V26" i="11"/>
  <c r="V27" i="11"/>
  <c r="Z38" i="12"/>
  <c r="Z39" i="12"/>
  <c r="W32" i="11"/>
  <c r="W33" i="11"/>
  <c r="W26" i="11"/>
  <c r="W27" i="11"/>
  <c r="W38" i="11"/>
  <c r="W39" i="11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X7" i="11"/>
  <c r="H15" i="12"/>
  <c r="V38" i="12"/>
  <c r="V39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T32" i="12"/>
  <c r="T33" i="12"/>
  <c r="H26" i="12"/>
  <c r="H27" i="12"/>
  <c r="AM20" i="12"/>
  <c r="AM21" i="12"/>
  <c r="G32" i="11"/>
  <c r="G33" i="11"/>
  <c r="O32" i="11"/>
  <c r="O33" i="11"/>
  <c r="O26" i="11"/>
  <c r="O27" i="11"/>
  <c r="T37" i="11"/>
  <c r="L37" i="11"/>
  <c r="D37" i="11"/>
  <c r="AA37" i="11"/>
  <c r="Z37" i="11"/>
  <c r="Z38" i="11"/>
  <c r="Z39" i="11"/>
  <c r="P37" i="11"/>
  <c r="AC13" i="12"/>
  <c r="AC14" i="12"/>
  <c r="AC15" i="12"/>
  <c r="AK13" i="12"/>
  <c r="AC19" i="12"/>
  <c r="AK19" i="12"/>
  <c r="AC25" i="12"/>
  <c r="AC26" i="12"/>
  <c r="AC27" i="12"/>
  <c r="AK25" i="12"/>
  <c r="AC31" i="12"/>
  <c r="AK31" i="12"/>
  <c r="AK32" i="12"/>
  <c r="AK33" i="12"/>
  <c r="AD13" i="12"/>
  <c r="AL13" i="12"/>
  <c r="AL14" i="12"/>
  <c r="AL15" i="12"/>
  <c r="AD19" i="12"/>
  <c r="AL19" i="12"/>
  <c r="AL20" i="12"/>
  <c r="AL21" i="12"/>
  <c r="AD25" i="12"/>
  <c r="AL25" i="12"/>
  <c r="AL26" i="12"/>
  <c r="AL27" i="12"/>
  <c r="AD31" i="12"/>
  <c r="AL31" i="12"/>
  <c r="AL32" i="12"/>
  <c r="AL33" i="12"/>
  <c r="AG13" i="12"/>
  <c r="AG14" i="12"/>
  <c r="AG15" i="12"/>
  <c r="AO13" i="12"/>
  <c r="AO14" i="12"/>
  <c r="AO15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I25" i="12"/>
  <c r="Q25" i="12"/>
  <c r="Y25" i="12"/>
  <c r="Y26" i="12"/>
  <c r="Y27" i="12"/>
  <c r="AN13" i="12"/>
  <c r="AN14" i="12"/>
  <c r="AN15" i="12"/>
  <c r="AE19" i="12"/>
  <c r="AQ19" i="12"/>
  <c r="AQ20" i="12"/>
  <c r="AQ21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P31" i="12"/>
  <c r="P32" i="12"/>
  <c r="P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I19" i="12"/>
  <c r="AI20" i="12"/>
  <c r="AI21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R19" i="12"/>
  <c r="E25" i="12"/>
  <c r="E26" i="12"/>
  <c r="E27" i="12"/>
  <c r="M25" i="12"/>
  <c r="U25" i="12"/>
  <c r="K31" i="12"/>
  <c r="K32" i="12"/>
  <c r="K33" i="12"/>
  <c r="S31" i="12"/>
  <c r="AA31" i="12"/>
  <c r="I37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G37" i="12"/>
  <c r="R37" i="12"/>
  <c r="AA37" i="12"/>
  <c r="E13" i="12"/>
  <c r="E14" i="12"/>
  <c r="E15" i="12"/>
  <c r="N13" i="12"/>
  <c r="N14" i="12"/>
  <c r="N15" i="12"/>
  <c r="W13" i="12"/>
  <c r="U13" i="12"/>
  <c r="J13" i="12"/>
  <c r="J14" i="12"/>
  <c r="J15" i="12"/>
  <c r="W37" i="12"/>
  <c r="W38" i="12"/>
  <c r="W39" i="12"/>
  <c r="L37" i="12"/>
  <c r="L38" i="12"/>
  <c r="L39" i="12"/>
  <c r="Q31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M32" i="12"/>
  <c r="AM33" i="12"/>
  <c r="L4" i="15"/>
  <c r="H4" i="15"/>
  <c r="K13" i="15"/>
  <c r="G13" i="15"/>
  <c r="M13" i="15"/>
  <c r="K21" i="15"/>
  <c r="G21" i="15"/>
  <c r="I21" i="15"/>
  <c r="E21" i="15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C32" i="12"/>
  <c r="AC33" i="12"/>
  <c r="K24" i="15"/>
  <c r="M19" i="13"/>
  <c r="G24" i="15"/>
  <c r="AD32" i="12"/>
  <c r="AD33" i="12"/>
  <c r="AD20" i="12"/>
  <c r="AD21" i="12"/>
  <c r="W8" i="12"/>
  <c r="W9" i="12"/>
  <c r="W32" i="12"/>
  <c r="W33" i="12"/>
  <c r="AK8" i="12"/>
  <c r="AK9" i="12"/>
  <c r="AK20" i="12"/>
  <c r="AK21" i="12"/>
  <c r="AA38" i="12"/>
  <c r="AA39" i="12"/>
  <c r="W20" i="12"/>
  <c r="W21" i="12"/>
  <c r="AK26" i="12"/>
  <c r="AK27" i="12"/>
  <c r="AK14" i="12"/>
  <c r="AK15" i="12"/>
  <c r="AA32" i="12"/>
  <c r="AA33" i="12"/>
  <c r="AA20" i="12"/>
  <c r="AA21" i="12"/>
  <c r="AD26" i="12"/>
  <c r="AD27" i="12"/>
  <c r="AD14" i="12"/>
  <c r="AD15" i="12"/>
  <c r="S38" i="12"/>
  <c r="S39" i="12"/>
  <c r="P38" i="11"/>
  <c r="P39" i="11"/>
  <c r="S8" i="11"/>
  <c r="S9" i="11"/>
  <c r="S38" i="11"/>
  <c r="S39" i="11"/>
  <c r="Q14" i="12"/>
  <c r="Q15" i="12"/>
  <c r="D26" i="11"/>
  <c r="D27" i="11"/>
  <c r="U32" i="12"/>
  <c r="U33" i="12"/>
  <c r="I26" i="12"/>
  <c r="I27" i="12"/>
  <c r="AC20" i="12"/>
  <c r="AC21" i="12"/>
  <c r="U8" i="12"/>
  <c r="U9" i="12"/>
  <c r="S26" i="11"/>
  <c r="S27" i="11"/>
  <c r="I32" i="12"/>
  <c r="I33" i="12"/>
  <c r="D32" i="11"/>
  <c r="D33" i="11"/>
  <c r="AA38" i="11"/>
  <c r="AA39" i="11"/>
  <c r="AC8" i="12"/>
  <c r="AC9" i="12"/>
  <c r="U20" i="12"/>
  <c r="U21" i="12"/>
  <c r="Q32" i="12"/>
  <c r="Q33" i="12"/>
  <c r="U14" i="12"/>
  <c r="U15" i="12"/>
  <c r="I38" i="12"/>
  <c r="I39" i="12"/>
  <c r="U26" i="12"/>
  <c r="U27" i="12"/>
  <c r="I20" i="12"/>
  <c r="I21" i="12"/>
  <c r="D8" i="11"/>
  <c r="D9" i="11"/>
  <c r="M26" i="12"/>
  <c r="M27" i="12"/>
  <c r="P32" i="11"/>
  <c r="P33" i="11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<sst xmlns="http://schemas.openxmlformats.org/spreadsheetml/2006/main" count="611" uniqueCount="464">
  <si>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</si>
  <si>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</si>
  <si>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</si>
  <si>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</si>
  <si>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</si>
  <si>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</si>
  <si>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</si>
  <si>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</si>
  <si>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</si>
  <si>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</si>
  <si>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</si>
  <si>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</si>
  <si>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</si>
  <si>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</si>
  <si>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</si>
  <si>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</si>
  <si>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</si>
  <si>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</si>
  <si>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</si>
  <si>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</si>
  <si>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</si>
  <si>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</si>
  <si>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</si>
  <si>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</si>
  <si>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</si>
  <si>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</si>
  <si>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</si>
  <si>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</si>
  <si>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</si>
  <si>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</si>
  <si>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</si>
  <si>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</si>
  <si>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</si>
  <si>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</si>
  <si>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</si>
  <si>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</si>
  <si>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</si>
  <si>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</si>
  <si>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</si>
  <si>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</si>
  <si>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</si>
  <si>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</si>
  <si>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</si>
  <si>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</si>
  <si>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</si>
  <si>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</si>
  <si>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</si>
  <si>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</si>
  <si>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</si>
  <si>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</si>
  <si>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</si>
  <si>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</si>
  <si>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</si>
  <si>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</si>
  <si>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</si>
  <si>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</si>
  <si>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</si>
  <si>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</si>
  <si>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</si>
  <si>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</si>
  <si>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</si>
  <si>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</si>
  <si>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</si>
  <si>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</si>
  <si>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</si>
  <si>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</si>
  <si>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</si>
  <si>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</si>
  <si>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</si>
  <si>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</si>
  <si>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</si>
  <si>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</si>
  <si>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</si>
  <si>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</si>
  <si>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</si>
  <si>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</si>
  <si>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</si>
  <si>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</si>
  <si>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</si>
  <si>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</si>
  <si>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</si>
  <si>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</si>
  <si>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</si>
  <si>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</si>
  <si>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</si>
  <si>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</si>
  <si>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</si>
  <si>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</si>
  <si>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</si>
  <si>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</si>
  <si>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</si>
  <si>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</si>
  <si>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</si>
  <si>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</si>
  <si>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</si>
  <si>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</si>
  <si>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</si>
  <si>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</si>
  <si>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</si>
  <si>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</si>
  <si>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</si>
  <si>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</si>
  <si>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</si>
  <si>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</si>
  <si>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</si>
  <si>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</si>
  <si>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</si>
  <si>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</si>
  <si>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</si>
  <si>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</si>
  <si>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</si>
  <si>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</si>
  <si>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</si>
  <si>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</si>
  <si>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</si>
  <si>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</si>
  <si>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</si>
  <si>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</si>
  <si>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</si>
  <si>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</si>
  <si>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</si>
  <si>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</si>
  <si>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</si>
  <si>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</si>
  <si>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</si>
  <si>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</si>
  <si>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</si>
  <si>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</si>
  <si>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</si>
  <si>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</si>
  <si>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</si>
  <si>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</si>
  <si>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</si>
  <si>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</si>
  <si>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</si>
  <si>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</si>
  <si>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</si>
  <si>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</si>
  <si>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</si>
  <si>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</si>
  <si>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</si>
  <si>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</si>
  <si>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</si>
  <si>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</si>
  <si>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</si>
  <si>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</si>
  <si>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</si>
  <si>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</si>
  <si>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</si>
  <si>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</si>
  <si>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</si>
  <si>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</si>
  <si>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</si>
  <si>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</si>
  <si>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</si>
  <si>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</si>
  <si>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</si>
  <si>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</si>
  <si>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</si>
  <si>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</si>
  <si>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</si>
  <si>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</si>
  <si>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</si>
  <si>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</si>
  <si>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</si>
  <si>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</si>
  <si>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</si>
  <si>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</si>
  <si>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</si>
  <si>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</si>
  <si>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</si>
  <si>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</si>
  <si>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</si>
  <si>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</si>
  <si>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</si>
  <si>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</si>
  <si>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</si>
  <si>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</si>
  <si>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</si>
  <si>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</si>
  <si>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</si>
  <si>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</si>
  <si>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</si>
  <si>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</si>
  <si>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</si>
  <si>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</si>
  <si>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</si>
  <si>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</si>
  <si>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</si>
  <si>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</si>
  <si>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</si>
  <si>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</si>
  <si>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</si>
  <si>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</si>
  <si>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</si>
  <si>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</si>
  <si>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</si>
  <si>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</si>
  <si>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</si>
  <si>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</si>
  <si>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</si>
  <si>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</si>
  <si>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</si>
  <si>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</si>
  <si>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</si>
  <si>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</si>
  <si>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</si>
  <si>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</si>
  <si>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</si>
  <si>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</si>
  <si>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</si>
  <si>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</si>
  <si>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</si>
  <si>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</si>
  <si>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</si>
  <si>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</si>
  <si>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</si>
  <si>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</si>
  <si>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</si>
  <si>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</si>
  <si>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</si>
  <si>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</si>
  <si>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</si>
  <si>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</si>
  <si>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</si>
  <si>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</si>
  <si>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</si>
  <si>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</si>
  <si>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</si>
  <si>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</si>
  <si>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</si>
  <si>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</si>
  <si>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</si>
  <si>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</si>
  <si>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</si>
  <si>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</si>
  <si>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</si>
  <si>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</si>
  <si>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</si>
  <si>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</si>
  <si>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</si>
  <si>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</si>
  <si>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</si>
  <si>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</si>
  <si>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</si>
  <si>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</si>
  <si>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</si>
  <si>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</si>
  <si>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</si>
  <si>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</si>
  <si>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</si>
  <si>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</si>
  <si>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</si>
  <si>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</si>
  <si>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</si>
  <si>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</si>
  <si>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</si>
  <si>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</si>
  <si>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</si>
  <si>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</si>
  <si>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</si>
  <si>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</si>
  <si>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</si>
  <si>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</si>
  <si>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</si>
  <si>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</si>
  <si>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</si>
  <si>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</si>
  <si>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</si>
  <si>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</si>
  <si>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</si>
  <si>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</si>
  <si>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</si>
  <si>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</si>
  <si>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</si>
  <si>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</si>
  <si>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</si>
  <si>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</si>
  <si>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</si>
  <si>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</si>
  <si>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</si>
  <si>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</si>
  <si>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</si>
  <si>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</si>
  <si>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</si>
  <si>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</si>
  <si>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</si>
  <si>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</si>
  <si>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</si>
  <si>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</si>
  <si>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</si>
  <si>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</si>
  <si>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</si>
  <si>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</si>
  <si>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</si>
  <si>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</si>
  <si>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</si>
  <si>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</si>
  <si>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</si>
  <si>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</si>
  <si>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</si>
  <si>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</si>
  <si>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</si>
  <si>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</si>
  <si>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</si>
  <si>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</si>
  <si>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</si>
  <si>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</si>
  <si>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</si>
  <si>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</si>
  <si>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</si>
  <si>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</si>
  <si>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</si>
  <si>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</si>
  <si>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</si>
  <si>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</si>
  <si>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</si>
  <si>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</si>
  <si>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</si>
  <si>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</si>
  <si>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</si>
  <si>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</si>
  <si>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</si>
  <si>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</si>
  <si>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</si>
  <si>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</si>
  <si>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</si>
  <si>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</si>
  <si>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</si>
  <si>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</si>
  <si>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</si>
  <si>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</si>
  <si>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</si>
  <si>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</si>
  <si>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</si>
  <si>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</si>
  <si>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</si>
  <si>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</si>
  <si>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</si>
  <si>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</si>
  <si>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</si>
  <si>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</si>
  <si>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</si>
  <si>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</si>
  <si>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</si>
  <si>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</si>
  <si>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</si>
  <si>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</si>
  <si>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</si>
  <si>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</si>
  <si>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</si>
  <si>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</si>
  <si>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</si>
  <si>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</si>
  <si>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</si>
  <si>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</si>
  <si>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</si>
  <si>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</si>
  <si>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</si>
  <si>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</si>
  <si>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</si>
  <si>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</si>
  <si>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</si>
  <si>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</si>
  <si>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</si>
  <si>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</si>
  <si>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</si>
  <si>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</si>
  <si>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</si>
  <si>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</si>
  <si>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</si>
  <si>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</si>
  <si>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</si>
  <si>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</si>
  <si>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</si>
  <si>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</si>
  <si>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</si>
  <si>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</si>
  <si>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</si>
  <si>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</si>
  <si>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</si>
  <si>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</si>
  <si>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</si>
  <si>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</si>
  <si>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</si>
  <si>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</si>
  <si>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</si>
  <si>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</si>
  <si>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</si>
  <si>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</si>
  <si>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</si>
  <si>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</si>
  <si>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</si>
  <si>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</si>
  <si>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</si>
  <si>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</si>
  <si>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</si>
  <si>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</si>
  <si>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</si>
  <si>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</si>
  <si>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</si>
  <si>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</si>
  <si>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</si>
  <si>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</si>
  <si>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</si>
  <si>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</si>
  <si>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</si>
  <si>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</si>
  <si>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</si>
  <si>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</si>
  <si>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</si>
  <si>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</si>
  <si>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</si>
  <si>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</si>
  <si>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</si>
  <si>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</si>
  <si>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</si>
  <si>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</si>
  <si>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</si>
  <si>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</si>
  <si>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</si>
  <si>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</si>
  <si>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</si>
  <si>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</si>
  <si>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</si>
  <si>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</si>
  <si>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</si>
  <si>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</si>
  <si>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</si>
  <si>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</si>
  <si>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</si>
  <si>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</si>
  <si>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</si>
  <si>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</si>
  <si>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</si>
  <si>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</si>
  <si>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</si>
  <si>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</si>
  <si>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</si>
  <si>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</si>
  <si>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</si>
  <si>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</si>
  <si>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</si>
  <si>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</si>
  <si>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</si>
  <si>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</si>
  <si>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</si>
  <si>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</si>
  <si>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</si>
  <si>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</si>
  <si>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</si>
  <si>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</si>
  <si>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</si>
  <si>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</si>
  <si>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</si>
  <si>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</si>
  <si>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</si>
  <si>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</si>
  <si>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</si>
  <si>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</si>
  <si>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</si>
  <si>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Ford Fiesta transmission / Rapporto di trasmissione della Ford Fiesta</t>
  </si>
  <si>
    <t>Ford Fiesta differential / Rapporto di trasmissione al differenziale della Ford Fiesta</t>
  </si>
  <si>
    <t>Ford Fiesta Overall / Rapporto di trasmissione totale della Ford Fiesta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</si>
</sst>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1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  <xf numFmtId="0" fontId="0" fillId="0" borderId="9" xfId="0" applyFont="1" applyFill="1" applyBorder="1" applyAlignment="1">
      <alignment vertical="top" wrapText="1"/>
    </xf>
    <xf numFmtId="0" fontId="0" fillId="0" borderId="15" xfId="0" applyFont="1" applyFill="1" applyBorder="1" applyAlignment="1">
      <alignment vertical="top" wrapText="1"/>
    </xf>
    <xf numFmtId="0" fontId="0" fillId="0" borderId="8" xfId="0" applyFont="1" applyFill="1" applyBorder="1" applyAlignment="1">
      <alignment vertical="top" wrapText="1"/>
    </xf>
    <xf numFmtId="0" fontId="0" fillId="0" borderId="11" xfId="0" applyFont="1" applyFill="1" applyBorder="1" applyAlignment="1">
      <alignment vertical="top" wrapText="1"/>
    </xf>
    <xf numFmtId="2" fontId="0" fillId="0" borderId="3" xfId="0" applyNumberFormat="1" applyFont="1" applyFill="1" applyBorder="1" applyAlignment="1">
      <alignment horizontal="center" vertical="top" wrapText="1"/>
    </xf>
  </cellXfs>
  <cellStyles count="63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Collegamento visitato" xfId="60" builtinId="9" hidden="1"/>
    <cellStyle name="Collegamento visitato" xfId="61" builtinId="9" hidden="1"/>
    <cellStyle name="Collegamento visitato" xfId="62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738280"/>
        <c:axId val="2097924264"/>
      </c:scatterChart>
      <c:valAx>
        <c:axId val="2099738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7924264"/>
        <c:crosses val="autoZero"/>
        <c:crossBetween val="between"/>
        <c:majorUnit val="0.75"/>
        <c:minorUnit val="0.375"/>
      </c:valAx>
      <c:valAx>
        <c:axId val="2097924264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099738280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47.64716665836877</c:v>
                </c:pt>
                <c:pt idx="1">
                  <c:v>56.89464116155596</c:v>
                </c:pt>
                <c:pt idx="2">
                  <c:v>90.70338445820314</c:v>
                </c:pt>
                <c:pt idx="3">
                  <c:v>144.6218083689448</c:v>
                </c:pt>
                <c:pt idx="4">
                  <c:v>276.7682403713127</c:v>
                </c:pt>
                <c:pt idx="5">
                  <c:v>427.1859610350518</c:v>
                </c:pt>
                <c:pt idx="6">
                  <c:v>636.2139017966583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35.45127230882076</c:v>
                </c:pt>
                <c:pt idx="1">
                  <c:v>35.45127230882076</c:v>
                </c:pt>
                <c:pt idx="2">
                  <c:v>35.45127230882076</c:v>
                </c:pt>
                <c:pt idx="3">
                  <c:v>35.45127230882076</c:v>
                </c:pt>
                <c:pt idx="4">
                  <c:v>35.45127230882076</c:v>
                </c:pt>
                <c:pt idx="5">
                  <c:v>35.45127230882076</c:v>
                </c:pt>
                <c:pt idx="6">
                  <c:v>35.45127230882076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00546088"/>
        <c:axId val="2100551912"/>
      </c:lineChart>
      <c:catAx>
        <c:axId val="2100546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crossAx val="2100551912"/>
        <c:crosses val="autoZero"/>
        <c:auto val="1"/>
        <c:lblAlgn val="ctr"/>
        <c:lblOffset val="100"/>
        <c:noMultiLvlLbl val="0"/>
      </c:catAx>
      <c:valAx>
        <c:axId val="21005519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1005460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3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H5" sqref="H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K21" sqref="K21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2656</v>
      </c>
      <c r="D3" s="5">
        <v>1</v>
      </c>
      <c r="E3" s="15">
        <f>D3/Constants!$D$3</f>
        <v>4.5585391539662144E-2</v>
      </c>
      <c r="F3" s="15">
        <f>'Mass factors'!$D$3*$C$3*E3</f>
        <v>121.07479992934266</v>
      </c>
      <c r="G3" s="15">
        <f>'Mass factors'!$D$4*$C$3*E3</f>
        <v>128.33928792510321</v>
      </c>
      <c r="H3" s="15">
        <f>'Mass factors'!$D$5*$C$3*E3</f>
        <v>133.18227992227693</v>
      </c>
      <c r="I3" s="15">
        <f>'Mass factors'!$D$6*$C$3*E3</f>
        <v>139.23601991874403</v>
      </c>
      <c r="J3" s="15">
        <f>'Mass factors'!$D$7*$C$3*E3</f>
        <v>145.28975991521116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242.14959985868532</v>
      </c>
      <c r="G4" s="16">
        <f>'Mass factors'!$D$4*$C$3*E4</f>
        <v>256.67857585020641</v>
      </c>
      <c r="H4" s="16">
        <f>'Mass factors'!$D$5*$C$3*E4</f>
        <v>266.36455984455387</v>
      </c>
      <c r="I4" s="16">
        <f>'Mass factors'!$D$6*$C$3*E4</f>
        <v>278.47203983748807</v>
      </c>
      <c r="J4" s="16">
        <f>'Mass factors'!$D$7*$C$3*E4</f>
        <v>290.57951983042233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363.22439978802794</v>
      </c>
      <c r="G5" s="15">
        <f>'Mass factors'!$D$4*$C$3*E5</f>
        <v>385.01786377530965</v>
      </c>
      <c r="H5" s="15">
        <f>'Mass factors'!$D$5*$C$3*E5</f>
        <v>399.54683976683077</v>
      </c>
      <c r="I5" s="15">
        <f>'Mass factors'!$D$6*$C$3*E5</f>
        <v>417.7080597562321</v>
      </c>
      <c r="J5" s="15">
        <f>'Mass factors'!$D$7*$C$3*E5</f>
        <v>435.86927974563349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484.29919971737064</v>
      </c>
      <c r="G6" s="16">
        <f>'Mass factors'!$D$4*$C$3*E6</f>
        <v>513.35715170041283</v>
      </c>
      <c r="H6" s="16">
        <f>'Mass factors'!$D$5*$C$3*E6</f>
        <v>532.72911968910773</v>
      </c>
      <c r="I6" s="16">
        <f>'Mass factors'!$D$6*$C$3*E6</f>
        <v>556.94407967497614</v>
      </c>
      <c r="J6" s="16">
        <f>'Mass factors'!$D$7*$C$3*E6</f>
        <v>581.15903966084466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605.37399964671317</v>
      </c>
      <c r="G7" s="15">
        <f>'Mass factors'!$D$4*$C$3*E7</f>
        <v>641.69643962551606</v>
      </c>
      <c r="H7" s="15">
        <f>'Mass factors'!$D$5*$C$3*E7</f>
        <v>665.91139961138458</v>
      </c>
      <c r="I7" s="15">
        <f>'Mass factors'!$D$6*$C$3*E7</f>
        <v>696.18009959372012</v>
      </c>
      <c r="J7" s="15">
        <f>'Mass factors'!$D$7*$C$3*E7</f>
        <v>726.44879957605588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726.44879957605588</v>
      </c>
      <c r="G8" s="16">
        <f>'Mass factors'!$D$4*$C$3*E8</f>
        <v>770.0357275506193</v>
      </c>
      <c r="H8" s="16">
        <f>'Mass factors'!$D$5*$C$3*E8</f>
        <v>799.09367953366154</v>
      </c>
      <c r="I8" s="16">
        <f>'Mass factors'!$D$6*$C$3*E8</f>
        <v>835.41611951246421</v>
      </c>
      <c r="J8" s="16">
        <f>'Mass factors'!$D$7*$C$3*E8</f>
        <v>871.73855949126698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847.52359950539847</v>
      </c>
      <c r="G9" s="15">
        <f>'Mass factors'!$D$4*$C$3*E9</f>
        <v>898.37501547572242</v>
      </c>
      <c r="H9" s="15">
        <f>'Mass factors'!$D$5*$C$3*E9</f>
        <v>932.27595945593851</v>
      </c>
      <c r="I9" s="15">
        <f>'Mass factors'!$D$6*$C$3*E9</f>
        <v>974.65213943120818</v>
      </c>
      <c r="J9" s="15">
        <f>'Mass factors'!$D$7*$C$3*E9</f>
        <v>1017.0283194064781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968.59839943474128</v>
      </c>
      <c r="G10" s="16">
        <f>'Mass factors'!$D$4*$C$3*E10</f>
        <v>1026.7143034008257</v>
      </c>
      <c r="H10" s="16">
        <f>'Mass factors'!$D$5*$C$3*E10</f>
        <v>1065.4582393782155</v>
      </c>
      <c r="I10" s="16">
        <f>'Mass factors'!$D$6*$C$3*E10</f>
        <v>1113.8881593499523</v>
      </c>
      <c r="J10" s="16">
        <f>'Mass factors'!$D$7*$C$3*E10</f>
        <v>1162.3180793216893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1089.6731993640838</v>
      </c>
      <c r="G11" s="15">
        <f>'Mass factors'!$D$4*$C$3*E11</f>
        <v>1155.0535913259289</v>
      </c>
      <c r="H11" s="15">
        <f>'Mass factors'!$D$5*$C$3*E11</f>
        <v>1198.6405193004923</v>
      </c>
      <c r="I11" s="15">
        <f>'Mass factors'!$D$6*$C$3*E11</f>
        <v>1253.1241792686963</v>
      </c>
      <c r="J11" s="15">
        <f>'Mass factors'!$D$7*$C$3*E11</f>
        <v>1307.6078392369006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1210.7479992934263</v>
      </c>
      <c r="G12" s="16">
        <f>'Mass factors'!$D$4*$C$3*E12</f>
        <v>1283.3928792510321</v>
      </c>
      <c r="H12" s="16">
        <f>'Mass factors'!$D$5*$C$3*E12</f>
        <v>1331.8227992227692</v>
      </c>
      <c r="I12" s="16">
        <f>'Mass factors'!$D$6*$C$3*E12</f>
        <v>1392.3601991874402</v>
      </c>
      <c r="J12" s="16">
        <f>'Mass factors'!$D$7*$C$3*E12</f>
        <v>1452.8975991521118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1331.8227992227692</v>
      </c>
      <c r="G13" s="15">
        <f>'Mass factors'!$D$4*$C$3*E13</f>
        <v>1411.7321671761354</v>
      </c>
      <c r="H13" s="15">
        <f>'Mass factors'!$D$5*$C$3*E13</f>
        <v>1465.0050791450462</v>
      </c>
      <c r="I13" s="15">
        <f>'Mass factors'!$D$6*$C$3*E13</f>
        <v>1531.5962191061844</v>
      </c>
      <c r="J13" s="15">
        <f>'Mass factors'!$D$7*$C$3*E13</f>
        <v>1598.1873590673229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1452.8975991521118</v>
      </c>
      <c r="G14" s="16">
        <f>'Mass factors'!$D$4*$C$3*E14</f>
        <v>1540.0714551012386</v>
      </c>
      <c r="H14" s="16">
        <f>'Mass factors'!$D$5*$C$3*E14</f>
        <v>1598.1873590673231</v>
      </c>
      <c r="I14" s="16">
        <f>'Mass factors'!$D$6*$C$3*E14</f>
        <v>1670.8322390249284</v>
      </c>
      <c r="J14" s="16">
        <f>'Mass factors'!$D$7*$C$3*E14</f>
        <v>1743.477118982534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1573.9723990814543</v>
      </c>
      <c r="G15" s="15">
        <f>'Mass factors'!$D$4*$C$3*E15</f>
        <v>1668.4107430263418</v>
      </c>
      <c r="H15" s="15">
        <f>'Mass factors'!$D$5*$C$3*E15</f>
        <v>1731.3696389895999</v>
      </c>
      <c r="I15" s="15">
        <f>'Mass factors'!$D$6*$C$3*E15</f>
        <v>1810.0682589436724</v>
      </c>
      <c r="J15" s="15">
        <f>'Mass factors'!$D$7*$C$3*E15</f>
        <v>1888.7668788977451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1695.0471990107969</v>
      </c>
      <c r="G16" s="16">
        <f>'Mass factors'!$D$4*$C$3*E16</f>
        <v>1796.7500309514448</v>
      </c>
      <c r="H16" s="16">
        <f>'Mass factors'!$D$5*$C$3*E16</f>
        <v>1864.551918911877</v>
      </c>
      <c r="I16" s="16">
        <f>'Mass factors'!$D$6*$C$3*E16</f>
        <v>1949.3042788624164</v>
      </c>
      <c r="J16" s="16">
        <f>'Mass factors'!$D$7*$C$3*E16</f>
        <v>2034.0566388129562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1816.1219989401395</v>
      </c>
      <c r="G17" s="15">
        <f>'Mass factors'!$D$4*$C$3*E17</f>
        <v>1925.0893188765481</v>
      </c>
      <c r="H17" s="15">
        <f>'Mass factors'!$D$5*$C$3*E17</f>
        <v>1997.7341988341539</v>
      </c>
      <c r="I17" s="15">
        <f>'Mass factors'!$D$6*$C$3*E17</f>
        <v>2088.5402987811603</v>
      </c>
      <c r="J17" s="15">
        <f>'Mass factors'!$D$7*$C$3*E17</f>
        <v>2179.3463987281675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7">
        <v>1205</v>
      </c>
      <c r="D20" s="12">
        <v>1</v>
      </c>
      <c r="E20" s="16">
        <f>D20*Constants!$E$3/Constants!$F$3</f>
        <v>0.27777777777777779</v>
      </c>
      <c r="F20" s="16">
        <f>'Mass factors'!$D$3*$C$20*E20</f>
        <v>334.72222222222223</v>
      </c>
      <c r="G20" s="16">
        <f>'Mass factors'!$D$4*$C$20*E20</f>
        <v>354.80555555555554</v>
      </c>
      <c r="H20" s="16">
        <f>'Mass factors'!$D$5*$C$20*E20</f>
        <v>368.19444444444446</v>
      </c>
      <c r="I20" s="16">
        <f>'Mass factors'!$D$6*$C$20*E20</f>
        <v>384.9305555555556</v>
      </c>
      <c r="J20" s="16">
        <f>'Mass factors'!$D$7*$C$20*E20</f>
        <v>401.66666666666669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669.44444444444446</v>
      </c>
      <c r="G21" s="15">
        <f>'Mass factors'!$D$4*$C$20*E21</f>
        <v>709.61111111111109</v>
      </c>
      <c r="H21" s="15">
        <f>'Mass factors'!$D$5*$C$20*E21</f>
        <v>736.38888888888891</v>
      </c>
      <c r="I21" s="15">
        <f>'Mass factors'!$D$6*$C$20*E21</f>
        <v>769.8611111111112</v>
      </c>
      <c r="J21" s="15">
        <f>'Mass factors'!$D$7*$C$20*E21</f>
        <v>803.33333333333337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1004.1666666666667</v>
      </c>
      <c r="G22" s="16">
        <f>'Mass factors'!$D$4*$C$20*E22</f>
        <v>1064.4166666666667</v>
      </c>
      <c r="H22" s="16">
        <f>'Mass factors'!$D$5*$C$20*E22</f>
        <v>1104.5833333333335</v>
      </c>
      <c r="I22" s="16">
        <f>'Mass factors'!$D$6*$C$20*E22</f>
        <v>1154.7916666666667</v>
      </c>
      <c r="J22" s="16">
        <f>'Mass factors'!$D$7*$C$20*E22</f>
        <v>1205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1338.8888888888889</v>
      </c>
      <c r="G23" s="15">
        <f>'Mass factors'!$D$4*$C$20*E23</f>
        <v>1419.2222222222222</v>
      </c>
      <c r="H23" s="15">
        <f>'Mass factors'!$D$5*$C$20*E23</f>
        <v>1472.7777777777778</v>
      </c>
      <c r="I23" s="15">
        <f>'Mass factors'!$D$6*$C$20*E23</f>
        <v>1539.7222222222224</v>
      </c>
      <c r="J23" s="15">
        <f>'Mass factors'!$D$7*$C$20*E23</f>
        <v>1606.6666666666667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1673.6111111111111</v>
      </c>
      <c r="G24" s="16">
        <f>'Mass factors'!$D$4*$C$20*E24</f>
        <v>1774.0277777777776</v>
      </c>
      <c r="H24" s="16">
        <f>'Mass factors'!$D$5*$C$20*E24</f>
        <v>1840.9722222222222</v>
      </c>
      <c r="I24" s="16">
        <f>'Mass factors'!$D$6*$C$20*E24</f>
        <v>1924.6527777777776</v>
      </c>
      <c r="J24" s="16">
        <f>'Mass factors'!$D$7*$C$20*E24</f>
        <v>2008.3333333333333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2008.3333333333335</v>
      </c>
      <c r="G25" s="15">
        <f>'Mass factors'!$D$4*$C$20*E25</f>
        <v>2128.8333333333335</v>
      </c>
      <c r="H25" s="15">
        <f>'Mass factors'!$D$5*$C$20*E25</f>
        <v>2209.166666666667</v>
      </c>
      <c r="I25" s="15">
        <f>'Mass factors'!$D$6*$C$20*E25</f>
        <v>2309.5833333333335</v>
      </c>
      <c r="J25" s="15">
        <f>'Mass factors'!$D$7*$C$20*E25</f>
        <v>2410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2343.0555555555557</v>
      </c>
      <c r="G26" s="16">
        <f>'Mass factors'!$D$4*$C$20*E26</f>
        <v>2483.6388888888887</v>
      </c>
      <c r="H26" s="16">
        <f>'Mass factors'!$D$5*$C$20*E26</f>
        <v>2577.3611111111109</v>
      </c>
      <c r="I26" s="16">
        <f>'Mass factors'!$D$6*$C$20*E26</f>
        <v>2694.5138888888887</v>
      </c>
      <c r="J26" s="16">
        <f>'Mass factors'!$D$7*$C$20*E26</f>
        <v>2811.6666666666665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2677.7777777777778</v>
      </c>
      <c r="G27" s="15">
        <f>'Mass factors'!$D$4*$C$20*E27</f>
        <v>2838.4444444444443</v>
      </c>
      <c r="H27" s="15">
        <f>'Mass factors'!$D$5*$C$20*E27</f>
        <v>2945.5555555555557</v>
      </c>
      <c r="I27" s="15">
        <f>'Mass factors'!$D$6*$C$20*E27</f>
        <v>3079.4444444444448</v>
      </c>
      <c r="J27" s="15">
        <f>'Mass factors'!$D$7*$C$20*E27</f>
        <v>3213.3333333333335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3012.5</v>
      </c>
      <c r="G28" s="16">
        <f>'Mass factors'!$D$4*$C$20*E28</f>
        <v>3193.25</v>
      </c>
      <c r="H28" s="16">
        <f>'Mass factors'!$D$5*$C$20*E28</f>
        <v>3313.75</v>
      </c>
      <c r="I28" s="16">
        <f>'Mass factors'!$D$6*$C$20*E28</f>
        <v>3464.375</v>
      </c>
      <c r="J28" s="16">
        <f>'Mass factors'!$D$7*$C$20*E28</f>
        <v>3615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3347.2222222222222</v>
      </c>
      <c r="G29" s="15">
        <f>'Mass factors'!$D$4*$C$20*E29</f>
        <v>3548.0555555555552</v>
      </c>
      <c r="H29" s="15">
        <f>'Mass factors'!$D$5*$C$20*E29</f>
        <v>3681.9444444444443</v>
      </c>
      <c r="I29" s="15">
        <f>'Mass factors'!$D$6*$C$20*E29</f>
        <v>3849.3055555555552</v>
      </c>
      <c r="J29" s="15">
        <f>'Mass factors'!$D$7*$C$20*E29</f>
        <v>4016.6666666666665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3681.9444444444448</v>
      </c>
      <c r="G30" s="16">
        <f>'Mass factors'!$D$4*$C$20*E30</f>
        <v>3902.8611111111113</v>
      </c>
      <c r="H30" s="16">
        <f>'Mass factors'!$D$5*$C$20*E30</f>
        <v>4050.1388888888891</v>
      </c>
      <c r="I30" s="16">
        <f>'Mass factors'!$D$6*$C$20*E30</f>
        <v>4234.2361111111113</v>
      </c>
      <c r="J30" s="16">
        <f>'Mass factors'!$D$7*$C$20*E30</f>
        <v>4418.3333333333339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4016.666666666667</v>
      </c>
      <c r="G31" s="15">
        <f>'Mass factors'!$D$4*$C$20*E31</f>
        <v>4257.666666666667</v>
      </c>
      <c r="H31" s="15">
        <f>'Mass factors'!$D$5*$C$20*E31</f>
        <v>4418.3333333333339</v>
      </c>
      <c r="I31" s="15">
        <f>'Mass factors'!$D$6*$C$20*E31</f>
        <v>4619.166666666667</v>
      </c>
      <c r="J31" s="15">
        <f>'Mass factors'!$D$7*$C$20*E31</f>
        <v>4820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4351.3888888888887</v>
      </c>
      <c r="G32" s="16">
        <f>'Mass factors'!$D$4*$C$20*E32</f>
        <v>4612.4722222222217</v>
      </c>
      <c r="H32" s="16">
        <f>'Mass factors'!$D$5*$C$20*E32</f>
        <v>4786.5277777777783</v>
      </c>
      <c r="I32" s="16">
        <f>'Mass factors'!$D$6*$C$20*E32</f>
        <v>5004.0972222222226</v>
      </c>
      <c r="J32" s="16">
        <f>'Mass factors'!$D$7*$C$20*E32</f>
        <v>5221.666666666667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4686.1111111111113</v>
      </c>
      <c r="G33" s="15">
        <f>'Mass factors'!$D$4*$C$20*E33</f>
        <v>4967.2777777777774</v>
      </c>
      <c r="H33" s="15">
        <f>'Mass factors'!$D$5*$C$20*E33</f>
        <v>5154.7222222222217</v>
      </c>
      <c r="I33" s="15">
        <f>'Mass factors'!$D$6*$C$20*E33</f>
        <v>5389.0277777777774</v>
      </c>
      <c r="J33" s="15">
        <f>'Mass factors'!$D$7*$C$20*E33</f>
        <v>5623.333333333333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5020.8333333333339</v>
      </c>
      <c r="G34" s="16">
        <f>'Mass factors'!$D$4*$C$20*E34</f>
        <v>5322.0833333333339</v>
      </c>
      <c r="H34" s="16">
        <f>'Mass factors'!$D$5*$C$20*E34</f>
        <v>5522.916666666667</v>
      </c>
      <c r="I34" s="16">
        <f>'Mass factors'!$D$6*$C$20*E34</f>
        <v>5773.9583333333339</v>
      </c>
      <c r="J34" s="16">
        <f>'Mass factors'!$D$7*$C$20*E34</f>
        <v>6025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2656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26.5586720995917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53.109379186137978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79.644168184662192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106.15510985460293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132.63431060297779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159.07392417342649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185.46616317097127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211.80331038335586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238.07772986108543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264.28187771977315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393.99224298272975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520.8844549270168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644.17462009650035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763.19598406421346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877.41072807784963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986.41363639649944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1089.9285829852872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30" customHeight="1">
      <c r="B22" s="4" t="s">
        <v>174</v>
      </c>
      <c r="C22" s="7">
        <v>1205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118.16422443647608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236.29301112269076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354.35097542295989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472.30283874512361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590.11348109939911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707.7479931049985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825.17172726582442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942.3503483411065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1059.2498826424574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1175.8367660954214</v>
      </c>
      <c r="I31" s="5">
        <v>3.3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1752.9410977877023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2317.5069674667116</v>
      </c>
      <c r="I33" s="5">
        <v>6.5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2866.0466946513784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3395.5937710969879</v>
      </c>
      <c r="I35" s="5">
        <v>9.6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3903.755346155157</v>
      </c>
      <c r="I36" s="12">
        <v>11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4388.7285434029054</v>
      </c>
      <c r="I37" s="5">
        <v>13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4849.2848293263796</v>
      </c>
      <c r="I38" s="12">
        <v>13.7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zoomScale="80" zoomScaleNormal="80" zoomScalePageLayoutView="80" workbookViewId="0">
      <pane xSplit="3" ySplit="2" topLeftCell="D69" activePane="bottomRight" state="frozenSplit"/>
      <selection pane="topRight"/>
      <selection pane="bottomLeft"/>
      <selection pane="bottomRight" activeCell="C78" sqref="C78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5.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5" t="s">
        <v>270</v>
      </c>
      <c r="C12" s="115"/>
      <c r="D12" s="115"/>
      <c r="E12" s="115"/>
      <c r="F12" s="115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24">
      <c r="B51" s="32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36">
      <c r="B63" s="32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0" spans="2:256" ht="13.5" customHeight="1"/>
    <row r="71" spans="2:256" ht="35.25" customHeight="1">
      <c r="C71" s="4" t="s">
        <v>319</v>
      </c>
    </row>
    <row r="72" spans="2:256" ht="16">
      <c r="C72" s="4">
        <v>1205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7.9696290000000012</v>
      </c>
      <c r="F76" s="33">
        <f t="shared" ref="F76:K76" si="7">F75*$C$72*2.2046</f>
        <v>7.9696290000000012</v>
      </c>
      <c r="G76" s="33">
        <f t="shared" si="7"/>
        <v>7.9696290000000012</v>
      </c>
      <c r="H76" s="33">
        <f t="shared" si="7"/>
        <v>7.9696290000000012</v>
      </c>
      <c r="I76" s="33">
        <f t="shared" si="7"/>
        <v>7.9696290000000012</v>
      </c>
      <c r="J76" s="33">
        <f t="shared" si="7"/>
        <v>7.9696290000000012</v>
      </c>
      <c r="K76" s="33">
        <f t="shared" si="7"/>
        <v>7.9696290000000012</v>
      </c>
      <c r="IV76"/>
    </row>
    <row r="77" spans="2:256" ht="24">
      <c r="C77" s="4" t="s">
        <v>322</v>
      </c>
      <c r="E77" s="35">
        <f>(E73*E74)+E73+(E75*$C$72*2.2046)</f>
        <v>10.711329000000001</v>
      </c>
      <c r="F77" s="35">
        <f t="shared" ref="F77:K77" si="8">(F73*F74)+F73+(F75*$C$72*2.2046)</f>
        <v>12.790209000000001</v>
      </c>
      <c r="G77" s="35">
        <f t="shared" si="8"/>
        <v>20.390588999999999</v>
      </c>
      <c r="H77" s="35">
        <f t="shared" si="8"/>
        <v>32.511729000000003</v>
      </c>
      <c r="I77" s="35">
        <f t="shared" si="8"/>
        <v>62.218929000000003</v>
      </c>
      <c r="J77" s="35">
        <f t="shared" si="8"/>
        <v>96.033608999999998</v>
      </c>
      <c r="K77" s="35">
        <f t="shared" si="8"/>
        <v>143.024169</v>
      </c>
    </row>
    <row r="78" spans="2:256" ht="24">
      <c r="C78" s="4" t="s">
        <v>323</v>
      </c>
      <c r="E78" s="33">
        <f>E77*0.4536*9.80665</f>
        <v>47.647166658368768</v>
      </c>
      <c r="F78" s="33">
        <f t="shared" ref="F78:K78" si="9">F77*0.4536*9.80665</f>
        <v>56.89464116155596</v>
      </c>
      <c r="G78" s="33">
        <f t="shared" si="9"/>
        <v>90.703384458203146</v>
      </c>
      <c r="H78" s="33">
        <f t="shared" si="9"/>
        <v>144.62180836894476</v>
      </c>
      <c r="I78" s="33">
        <f t="shared" si="9"/>
        <v>276.76824037131274</v>
      </c>
      <c r="J78" s="33">
        <f t="shared" si="9"/>
        <v>427.18596103505189</v>
      </c>
      <c r="K78" s="33">
        <f t="shared" si="9"/>
        <v>636.21390179665832</v>
      </c>
    </row>
    <row r="79" spans="2:256" ht="24">
      <c r="C79" s="4" t="s">
        <v>326</v>
      </c>
      <c r="E79" s="33">
        <f>E76*0.4536*9.80665</f>
        <v>35.451272308820762</v>
      </c>
      <c r="F79" s="33">
        <f t="shared" ref="F79:K79" si="10">F76*0.4536*9.80665</f>
        <v>35.451272308820762</v>
      </c>
      <c r="G79" s="33">
        <f t="shared" si="10"/>
        <v>35.451272308820762</v>
      </c>
      <c r="H79" s="33">
        <f t="shared" si="10"/>
        <v>35.451272308820762</v>
      </c>
      <c r="I79" s="33">
        <f t="shared" si="10"/>
        <v>35.451272308820762</v>
      </c>
      <c r="J79" s="33">
        <f t="shared" si="10"/>
        <v>35.451272308820762</v>
      </c>
      <c r="K79" s="33">
        <f t="shared" si="10"/>
        <v>35.451272308820762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4" sqref="F24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120">
        <v>3.82</v>
      </c>
      <c r="E7" s="120">
        <v>3.55</v>
      </c>
      <c r="F7" s="47">
        <f>D7*E7</f>
        <v>13.560999999999998</v>
      </c>
    </row>
    <row r="8" spans="1:6">
      <c r="A8" s="46" t="s">
        <v>340</v>
      </c>
      <c r="B8" s="47">
        <v>7.82</v>
      </c>
      <c r="C8" s="47">
        <v>1.5</v>
      </c>
      <c r="D8" s="120">
        <v>2.16</v>
      </c>
      <c r="E8" s="120">
        <v>3.55</v>
      </c>
      <c r="F8" s="47">
        <f t="shared" ref="F8:F11" si="0">D8*E8</f>
        <v>7.6680000000000001</v>
      </c>
    </row>
    <row r="9" spans="1:6">
      <c r="A9" s="46" t="s">
        <v>341</v>
      </c>
      <c r="B9" s="47">
        <v>5.16</v>
      </c>
      <c r="C9" s="47">
        <v>1.35</v>
      </c>
      <c r="D9" s="120">
        <v>1.3</v>
      </c>
      <c r="E9" s="120">
        <v>3.55</v>
      </c>
      <c r="F9" s="47">
        <f t="shared" si="0"/>
        <v>4.6150000000000002</v>
      </c>
    </row>
    <row r="10" spans="1:6">
      <c r="A10" s="46" t="s">
        <v>342</v>
      </c>
      <c r="B10" s="47">
        <v>3.81</v>
      </c>
      <c r="C10" s="47">
        <v>1.35</v>
      </c>
      <c r="D10" s="120">
        <v>0.96</v>
      </c>
      <c r="E10" s="120">
        <v>3.55</v>
      </c>
      <c r="F10" s="47">
        <f t="shared" si="0"/>
        <v>3.4079999999999999</v>
      </c>
    </row>
    <row r="11" spans="1:6">
      <c r="A11" s="46" t="s">
        <v>343</v>
      </c>
      <c r="B11" s="47">
        <v>2.79</v>
      </c>
      <c r="C11" s="47" t="s">
        <v>344</v>
      </c>
      <c r="D11" s="120">
        <v>0.74</v>
      </c>
      <c r="E11" s="120">
        <v>3.55</v>
      </c>
      <c r="F11" s="47">
        <f t="shared" si="0"/>
        <v>2.6269999999999998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10" sqref="A10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2">
        <v>2656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21.957999999999998</v>
      </c>
      <c r="B4" s="68"/>
      <c r="C4" s="49" t="s">
        <v>359</v>
      </c>
      <c r="D4">
        <f>$A$2*SUM(D2:D3)</f>
        <v>47.808</v>
      </c>
      <c r="E4" s="44">
        <f t="shared" ref="E4:AA4" si="0">$A$2*SUM(E2:E3)</f>
        <v>47.808</v>
      </c>
      <c r="F4" s="44">
        <f t="shared" si="0"/>
        <v>47.808</v>
      </c>
      <c r="G4" s="44">
        <f t="shared" si="0"/>
        <v>47.808</v>
      </c>
      <c r="H4" s="44">
        <f t="shared" si="0"/>
        <v>47.808</v>
      </c>
      <c r="I4" s="44">
        <f t="shared" si="0"/>
        <v>47.808</v>
      </c>
      <c r="J4" s="44">
        <f t="shared" si="0"/>
        <v>47.808</v>
      </c>
      <c r="K4" s="44">
        <f t="shared" si="0"/>
        <v>47.808</v>
      </c>
      <c r="L4" s="44">
        <f t="shared" si="0"/>
        <v>47.808</v>
      </c>
      <c r="M4" s="44">
        <f t="shared" si="0"/>
        <v>47.808</v>
      </c>
      <c r="N4" s="44">
        <f t="shared" si="0"/>
        <v>47.808</v>
      </c>
      <c r="O4" s="44">
        <f t="shared" si="0"/>
        <v>47.808</v>
      </c>
      <c r="P4" s="44">
        <f t="shared" si="0"/>
        <v>47.808</v>
      </c>
      <c r="Q4" s="44">
        <f t="shared" si="0"/>
        <v>47.808</v>
      </c>
      <c r="R4" s="44">
        <f t="shared" si="0"/>
        <v>47.808</v>
      </c>
      <c r="S4" s="44">
        <f t="shared" si="0"/>
        <v>47.808</v>
      </c>
      <c r="T4" s="44">
        <f t="shared" si="0"/>
        <v>47.808</v>
      </c>
      <c r="U4" s="44">
        <f t="shared" si="0"/>
        <v>47.808</v>
      </c>
      <c r="V4" s="44">
        <f t="shared" si="0"/>
        <v>47.808</v>
      </c>
      <c r="W4" s="44">
        <f t="shared" si="0"/>
        <v>47.808</v>
      </c>
      <c r="X4" s="44">
        <f t="shared" si="0"/>
        <v>47.808</v>
      </c>
      <c r="Y4" s="44">
        <f t="shared" si="0"/>
        <v>47.808</v>
      </c>
      <c r="Z4" s="44">
        <f t="shared" si="0"/>
        <v>47.808</v>
      </c>
      <c r="AA4" s="44">
        <f t="shared" si="0"/>
        <v>47.808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0.46242335946308688</v>
      </c>
      <c r="E5" s="53">
        <f>(1/2)*($A$6/$A$8)*(E1*(5280/3600)*E1*(5280/3600))*$A$4*$A$10</f>
        <v>1.8496934378523475</v>
      </c>
      <c r="F5" s="53">
        <f t="shared" ref="F5:AA5" si="1">(1/2)*($A$6/$A$8)*(F1*(5280/3600)*F1*(5280/3600))*$A$4*$A$10</f>
        <v>4.1618102351677821</v>
      </c>
      <c r="G5" s="53">
        <f t="shared" si="1"/>
        <v>7.3987737514093901</v>
      </c>
      <c r="H5" s="53">
        <f t="shared" si="1"/>
        <v>11.560583986577171</v>
      </c>
      <c r="I5" s="53">
        <f t="shared" si="1"/>
        <v>16.647240940671129</v>
      </c>
      <c r="J5" s="53">
        <f t="shared" si="1"/>
        <v>22.658744613691258</v>
      </c>
      <c r="K5" s="53">
        <f t="shared" si="1"/>
        <v>29.59509500563756</v>
      </c>
      <c r="L5" s="53">
        <f t="shared" si="1"/>
        <v>37.456292116510042</v>
      </c>
      <c r="M5" s="53">
        <f t="shared" si="1"/>
        <v>46.242335946308685</v>
      </c>
      <c r="N5" s="53">
        <f t="shared" si="1"/>
        <v>55.953226495033505</v>
      </c>
      <c r="O5" s="53">
        <f t="shared" si="1"/>
        <v>66.588963762684514</v>
      </c>
      <c r="P5" s="53">
        <f t="shared" si="1"/>
        <v>78.149547749261686</v>
      </c>
      <c r="Q5" s="53">
        <f t="shared" si="1"/>
        <v>90.634978454765033</v>
      </c>
      <c r="R5" s="53">
        <f t="shared" si="1"/>
        <v>104.04525587919454</v>
      </c>
      <c r="S5" s="53">
        <f t="shared" si="1"/>
        <v>118.38038002255024</v>
      </c>
      <c r="T5" s="53">
        <f t="shared" si="1"/>
        <v>133.64035088483212</v>
      </c>
      <c r="U5" s="53">
        <f t="shared" si="1"/>
        <v>149.82516846604017</v>
      </c>
      <c r="V5" s="53">
        <f t="shared" si="1"/>
        <v>166.93483276617434</v>
      </c>
      <c r="W5" s="53">
        <f t="shared" si="1"/>
        <v>184.96934378523474</v>
      </c>
      <c r="X5" s="53">
        <f t="shared" si="1"/>
        <v>203.92870152322132</v>
      </c>
      <c r="Y5" s="53">
        <f t="shared" si="1"/>
        <v>223.81290598013402</v>
      </c>
      <c r="Z5" s="53">
        <f t="shared" si="1"/>
        <v>244.62195715597295</v>
      </c>
      <c r="AA5" s="53">
        <f t="shared" si="1"/>
        <v>266.35585505073806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1.7618329995543611</v>
      </c>
      <c r="E7" s="53">
        <f>E6*E5</f>
        <v>2.0961650884461731</v>
      </c>
      <c r="F7" s="53">
        <f t="shared" ref="F7:AA7" si="3">F6*F5</f>
        <v>2.4304971773379851</v>
      </c>
      <c r="G7" s="53">
        <f t="shared" si="3"/>
        <v>2.7648292662297962</v>
      </c>
      <c r="H7" s="53">
        <f t="shared" si="3"/>
        <v>3.0991613551216077</v>
      </c>
      <c r="I7" s="53">
        <f t="shared" si="3"/>
        <v>3.4334934440134197</v>
      </c>
      <c r="J7" s="53">
        <f t="shared" si="3"/>
        <v>3.7678255329052321</v>
      </c>
      <c r="K7" s="53">
        <f t="shared" si="3"/>
        <v>4.1021576217970432</v>
      </c>
      <c r="L7" s="53">
        <f t="shared" si="3"/>
        <v>4.4364897106888552</v>
      </c>
      <c r="M7" s="53">
        <f t="shared" si="3"/>
        <v>4.7708217995806663</v>
      </c>
      <c r="N7" s="53">
        <f t="shared" si="3"/>
        <v>5.1051538884724774</v>
      </c>
      <c r="O7" s="53">
        <f t="shared" si="3"/>
        <v>5.4394859773642903</v>
      </c>
      <c r="P7" s="53">
        <f t="shared" si="3"/>
        <v>5.7738180662561023</v>
      </c>
      <c r="Q7" s="53">
        <f t="shared" si="3"/>
        <v>6.1081501551479125</v>
      </c>
      <c r="R7" s="53">
        <f t="shared" si="3"/>
        <v>6.4424822440397245</v>
      </c>
      <c r="S7" s="53">
        <f t="shared" si="3"/>
        <v>6.7768143329315391</v>
      </c>
      <c r="T7" s="53">
        <f t="shared" si="3"/>
        <v>7.1111464218233511</v>
      </c>
      <c r="U7" s="53">
        <f t="shared" si="3"/>
        <v>7.4454785107151613</v>
      </c>
      <c r="V7" s="53">
        <f t="shared" si="3"/>
        <v>7.7798105996069706</v>
      </c>
      <c r="W7" s="53">
        <f t="shared" si="3"/>
        <v>8.1141426884987826</v>
      </c>
      <c r="X7" s="53">
        <f t="shared" si="3"/>
        <v>8.4484747773905973</v>
      </c>
      <c r="Y7" s="53">
        <f t="shared" si="3"/>
        <v>8.7828068662824084</v>
      </c>
      <c r="Z7" s="53">
        <f t="shared" si="3"/>
        <v>9.1171389551742195</v>
      </c>
      <c r="AA7" s="53">
        <f t="shared" si="3"/>
        <v>9.4514710440660323</v>
      </c>
    </row>
    <row r="8" spans="1:27">
      <c r="A8" s="67">
        <v>32.174050000000001</v>
      </c>
      <c r="B8" s="68"/>
      <c r="C8" t="s">
        <v>371</v>
      </c>
      <c r="D8" s="53">
        <f>D4+D5+D7</f>
        <v>50.032256359017452</v>
      </c>
      <c r="E8" s="53">
        <f>E4+E5+E7</f>
        <v>51.753858526298515</v>
      </c>
      <c r="F8" s="53">
        <f t="shared" ref="F8:AA8" si="4">F4+F5+F7</f>
        <v>54.400307412505768</v>
      </c>
      <c r="G8" s="53">
        <f t="shared" si="4"/>
        <v>57.971603017639183</v>
      </c>
      <c r="H8" s="53">
        <f t="shared" si="4"/>
        <v>62.46774534169878</v>
      </c>
      <c r="I8" s="53">
        <f t="shared" si="4"/>
        <v>67.888734384684554</v>
      </c>
      <c r="J8" s="53">
        <f t="shared" si="4"/>
        <v>74.234570146596496</v>
      </c>
      <c r="K8" s="53">
        <f t="shared" si="4"/>
        <v>81.505252627434615</v>
      </c>
      <c r="L8" s="53">
        <f t="shared" si="4"/>
        <v>89.700781827198895</v>
      </c>
      <c r="M8" s="53">
        <f t="shared" si="4"/>
        <v>98.821157745889337</v>
      </c>
      <c r="N8" s="53">
        <f t="shared" si="4"/>
        <v>108.86638038350597</v>
      </c>
      <c r="O8" s="53">
        <f t="shared" si="4"/>
        <v>119.83644974004881</v>
      </c>
      <c r="P8" s="53">
        <f t="shared" si="4"/>
        <v>131.73136581551779</v>
      </c>
      <c r="Q8" s="53">
        <f t="shared" si="4"/>
        <v>144.55112860991295</v>
      </c>
      <c r="R8" s="53">
        <f t="shared" si="4"/>
        <v>158.29573812323426</v>
      </c>
      <c r="S8" s="53">
        <f t="shared" si="4"/>
        <v>172.96519435548177</v>
      </c>
      <c r="T8" s="53">
        <f t="shared" si="4"/>
        <v>188.55949730665546</v>
      </c>
      <c r="U8" s="53">
        <f t="shared" si="4"/>
        <v>205.07864697675532</v>
      </c>
      <c r="V8" s="53">
        <f t="shared" si="4"/>
        <v>222.52264336578131</v>
      </c>
      <c r="W8" s="53">
        <f t="shared" si="4"/>
        <v>240.89148647373352</v>
      </c>
      <c r="X8" s="53">
        <f t="shared" si="4"/>
        <v>260.18517630061189</v>
      </c>
      <c r="Y8" s="53">
        <f t="shared" si="4"/>
        <v>280.4037128464164</v>
      </c>
      <c r="Z8" s="53">
        <f t="shared" si="4"/>
        <v>301.54709611114714</v>
      </c>
      <c r="AA8" s="53">
        <f t="shared" si="4"/>
        <v>323.61532609480406</v>
      </c>
    </row>
    <row r="9" spans="1:27" ht="17" thickBot="1">
      <c r="A9" s="71" t="s">
        <v>424</v>
      </c>
      <c r="B9" s="72"/>
      <c r="C9" t="s">
        <v>372</v>
      </c>
      <c r="D9" s="53">
        <f>D8*$A$18</f>
        <v>51.009051263825228</v>
      </c>
      <c r="E9" s="53">
        <f>E8*$A$18</f>
        <v>52.764264792005932</v>
      </c>
      <c r="F9" s="53">
        <f t="shared" ref="F9:AA9" si="5">F8*$A$18</f>
        <v>55.462381101911447</v>
      </c>
      <c r="G9" s="53">
        <f t="shared" si="5"/>
        <v>59.103400193541745</v>
      </c>
      <c r="H9" s="53">
        <f t="shared" si="5"/>
        <v>63.687322066896854</v>
      </c>
      <c r="I9" s="53">
        <f t="shared" si="5"/>
        <v>69.214146721976761</v>
      </c>
      <c r="J9" s="53">
        <f t="shared" si="5"/>
        <v>75.683874158781464</v>
      </c>
      <c r="K9" s="53">
        <f t="shared" si="5"/>
        <v>83.096504377310964</v>
      </c>
      <c r="L9" s="53">
        <f t="shared" si="5"/>
        <v>91.452037377565247</v>
      </c>
      <c r="M9" s="53">
        <f t="shared" si="5"/>
        <v>100.75047315954433</v>
      </c>
      <c r="N9" s="53">
        <f t="shared" si="5"/>
        <v>110.99181172324822</v>
      </c>
      <c r="O9" s="53">
        <f t="shared" si="5"/>
        <v>122.17605306867694</v>
      </c>
      <c r="P9" s="53">
        <f t="shared" si="5"/>
        <v>134.30319719583042</v>
      </c>
      <c r="Q9" s="53">
        <f t="shared" si="5"/>
        <v>147.3732441047087</v>
      </c>
      <c r="R9" s="53">
        <f t="shared" si="5"/>
        <v>161.38619379531175</v>
      </c>
      <c r="S9" s="53">
        <f t="shared" si="5"/>
        <v>176.34204626763966</v>
      </c>
      <c r="T9" s="53">
        <f t="shared" si="5"/>
        <v>192.24080152169233</v>
      </c>
      <c r="U9" s="53">
        <f t="shared" si="5"/>
        <v>209.08245955746983</v>
      </c>
      <c r="V9" s="53">
        <f t="shared" si="5"/>
        <v>226.86702037497204</v>
      </c>
      <c r="W9" s="53">
        <f t="shared" si="5"/>
        <v>245.59448397419914</v>
      </c>
      <c r="X9" s="53">
        <f t="shared" si="5"/>
        <v>265.264850355151</v>
      </c>
      <c r="Y9" s="53">
        <f t="shared" si="5"/>
        <v>285.87811951782766</v>
      </c>
      <c r="Z9" s="53">
        <f t="shared" si="5"/>
        <v>307.43429146222911</v>
      </c>
      <c r="AA9" s="53">
        <f t="shared" si="5"/>
        <v>329.93336618835542</v>
      </c>
    </row>
    <row r="10" spans="1:27">
      <c r="A10" s="67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132.63431060297779</v>
      </c>
      <c r="E12" s="53">
        <f t="shared" ref="E12:AA12" si="8">$A$2*E10</f>
        <v>132.63431060297779</v>
      </c>
      <c r="F12" s="53">
        <f t="shared" si="8"/>
        <v>132.63431060297779</v>
      </c>
      <c r="G12" s="53">
        <f t="shared" si="8"/>
        <v>132.63431060297779</v>
      </c>
      <c r="H12" s="53">
        <f t="shared" si="8"/>
        <v>132.63431060297779</v>
      </c>
      <c r="I12" s="53">
        <f t="shared" si="8"/>
        <v>132.63431060297779</v>
      </c>
      <c r="J12" s="53">
        <f t="shared" si="8"/>
        <v>132.63431060297779</v>
      </c>
      <c r="K12" s="53">
        <f t="shared" si="8"/>
        <v>132.63431060297779</v>
      </c>
      <c r="L12" s="53">
        <f t="shared" si="8"/>
        <v>132.63431060297779</v>
      </c>
      <c r="M12" s="53">
        <f t="shared" si="8"/>
        <v>132.63431060297779</v>
      </c>
      <c r="N12" s="53">
        <f t="shared" si="8"/>
        <v>132.63431060297779</v>
      </c>
      <c r="O12" s="53">
        <f t="shared" si="8"/>
        <v>132.63431060297779</v>
      </c>
      <c r="P12" s="53">
        <f t="shared" si="8"/>
        <v>132.63431060297779</v>
      </c>
      <c r="Q12" s="53">
        <f t="shared" si="8"/>
        <v>132.63431060297779</v>
      </c>
      <c r="R12" s="53">
        <f t="shared" si="8"/>
        <v>132.63431060297779</v>
      </c>
      <c r="S12" s="53">
        <f t="shared" si="8"/>
        <v>132.63431060297779</v>
      </c>
      <c r="T12" s="53">
        <f t="shared" si="8"/>
        <v>132.63431060297779</v>
      </c>
      <c r="U12" s="53">
        <f t="shared" si="8"/>
        <v>132.63431060297779</v>
      </c>
      <c r="V12" s="53">
        <f t="shared" si="8"/>
        <v>132.63431060297779</v>
      </c>
      <c r="W12" s="53">
        <f t="shared" si="8"/>
        <v>132.63431060297779</v>
      </c>
      <c r="X12" s="53">
        <f t="shared" si="8"/>
        <v>132.63431060297779</v>
      </c>
      <c r="Y12" s="53">
        <f t="shared" si="8"/>
        <v>132.63431060297779</v>
      </c>
      <c r="Z12" s="53">
        <f t="shared" si="8"/>
        <v>132.63431060297779</v>
      </c>
      <c r="AA12" s="53">
        <f t="shared" si="8"/>
        <v>132.63431060297779</v>
      </c>
    </row>
    <row r="13" spans="1:27">
      <c r="A13" s="71" t="s">
        <v>440</v>
      </c>
      <c r="B13" s="72"/>
      <c r="C13" t="s">
        <v>376</v>
      </c>
      <c r="D13" s="53">
        <f>$A$20*$A$2*D11</f>
        <v>47.748351817072006</v>
      </c>
      <c r="E13" s="53">
        <f>$A$20*$A$2*E11</f>
        <v>47.748351817072006</v>
      </c>
      <c r="F13" s="53">
        <f t="shared" ref="F13:AA13" si="9">$A$20*$A$2*F11</f>
        <v>47.748351817072006</v>
      </c>
      <c r="G13" s="53">
        <f t="shared" si="9"/>
        <v>47.748351817072006</v>
      </c>
      <c r="H13" s="53">
        <f t="shared" si="9"/>
        <v>47.748351817072006</v>
      </c>
      <c r="I13" s="53">
        <f t="shared" si="9"/>
        <v>47.748351817072006</v>
      </c>
      <c r="J13" s="53">
        <f t="shared" si="9"/>
        <v>47.748351817072006</v>
      </c>
      <c r="K13" s="53">
        <f t="shared" si="9"/>
        <v>47.748351817072006</v>
      </c>
      <c r="L13" s="53">
        <f t="shared" si="9"/>
        <v>47.748351817072006</v>
      </c>
      <c r="M13" s="53">
        <f t="shared" si="9"/>
        <v>47.748351817072006</v>
      </c>
      <c r="N13" s="53">
        <f t="shared" si="9"/>
        <v>47.748351817072006</v>
      </c>
      <c r="O13" s="53">
        <f t="shared" si="9"/>
        <v>47.748351817072006</v>
      </c>
      <c r="P13" s="53">
        <f t="shared" si="9"/>
        <v>47.748351817072006</v>
      </c>
      <c r="Q13" s="53">
        <f t="shared" si="9"/>
        <v>47.748351817072006</v>
      </c>
      <c r="R13" s="53">
        <f t="shared" si="9"/>
        <v>47.748351817072006</v>
      </c>
      <c r="S13" s="53">
        <f t="shared" si="9"/>
        <v>47.748351817072006</v>
      </c>
      <c r="T13" s="53">
        <f t="shared" si="9"/>
        <v>47.748351817072006</v>
      </c>
      <c r="U13" s="53">
        <f t="shared" si="9"/>
        <v>47.748351817072006</v>
      </c>
      <c r="V13" s="53">
        <f t="shared" si="9"/>
        <v>47.748351817072006</v>
      </c>
      <c r="W13" s="53">
        <f t="shared" si="9"/>
        <v>47.748351817072006</v>
      </c>
      <c r="X13" s="53">
        <f t="shared" si="9"/>
        <v>47.748351817072006</v>
      </c>
      <c r="Y13" s="53">
        <f t="shared" si="9"/>
        <v>47.748351817072006</v>
      </c>
      <c r="Z13" s="53">
        <f t="shared" si="9"/>
        <v>47.748351817072006</v>
      </c>
      <c r="AA13" s="53">
        <f t="shared" si="9"/>
        <v>47.748351817072006</v>
      </c>
    </row>
    <row r="14" spans="1:27">
      <c r="A14" s="67">
        <v>1.4</v>
      </c>
      <c r="B14" s="68"/>
      <c r="C14" t="s">
        <v>377</v>
      </c>
      <c r="D14" s="53">
        <f>D$5+D$7+D12+D13</f>
        <v>182.60691877906726</v>
      </c>
      <c r="E14" s="53">
        <f t="shared" ref="E14:AA14" si="10">E$5+E$7+E12+E13</f>
        <v>184.32852094634831</v>
      </c>
      <c r="F14" s="53">
        <f t="shared" si="10"/>
        <v>186.97496983255556</v>
      </c>
      <c r="G14" s="53">
        <f t="shared" si="10"/>
        <v>190.54626543768899</v>
      </c>
      <c r="H14" s="53">
        <f t="shared" si="10"/>
        <v>195.04240776174856</v>
      </c>
      <c r="I14" s="53">
        <f t="shared" si="10"/>
        <v>200.46339680473434</v>
      </c>
      <c r="J14" s="53">
        <f t="shared" si="10"/>
        <v>206.80923256664627</v>
      </c>
      <c r="K14" s="53">
        <f t="shared" si="10"/>
        <v>214.07991504748441</v>
      </c>
      <c r="L14" s="53">
        <f t="shared" si="10"/>
        <v>222.27544424724869</v>
      </c>
      <c r="M14" s="53">
        <f t="shared" si="10"/>
        <v>231.39582016593914</v>
      </c>
      <c r="N14" s="53">
        <f t="shared" si="10"/>
        <v>241.44104280355577</v>
      </c>
      <c r="O14" s="53">
        <f t="shared" si="10"/>
        <v>252.41111216009861</v>
      </c>
      <c r="P14" s="53">
        <f t="shared" si="10"/>
        <v>264.30602823556762</v>
      </c>
      <c r="Q14" s="53">
        <f t="shared" si="10"/>
        <v>277.12579102996278</v>
      </c>
      <c r="R14" s="53">
        <f t="shared" si="10"/>
        <v>290.87040054328406</v>
      </c>
      <c r="S14" s="53">
        <f t="shared" si="10"/>
        <v>305.53985677553158</v>
      </c>
      <c r="T14" s="53">
        <f t="shared" si="10"/>
        <v>321.13415972670532</v>
      </c>
      <c r="U14" s="53">
        <f t="shared" si="10"/>
        <v>337.65330939680518</v>
      </c>
      <c r="V14" s="53">
        <f t="shared" si="10"/>
        <v>355.09730578583117</v>
      </c>
      <c r="W14" s="53">
        <f t="shared" si="10"/>
        <v>373.46614889378338</v>
      </c>
      <c r="X14" s="53">
        <f t="shared" si="10"/>
        <v>392.75983872066172</v>
      </c>
      <c r="Y14" s="53">
        <f t="shared" si="10"/>
        <v>412.97837526646629</v>
      </c>
      <c r="Z14" s="53">
        <f t="shared" si="10"/>
        <v>434.12175853119697</v>
      </c>
      <c r="AA14" s="53">
        <f t="shared" si="10"/>
        <v>456.18998851485389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186.17200899938655</v>
      </c>
      <c r="E15" s="53">
        <f t="shared" ref="E15:AA15" si="11">E14*$A$18</f>
        <v>187.92722252756724</v>
      </c>
      <c r="F15" s="53">
        <f t="shared" si="11"/>
        <v>190.62533883747275</v>
      </c>
      <c r="G15" s="53">
        <f t="shared" si="11"/>
        <v>194.26635792910307</v>
      </c>
      <c r="H15" s="53">
        <f t="shared" si="11"/>
        <v>198.85027980245815</v>
      </c>
      <c r="I15" s="53">
        <f t="shared" si="11"/>
        <v>204.37710445753805</v>
      </c>
      <c r="J15" s="53">
        <f t="shared" si="11"/>
        <v>210.84683189434276</v>
      </c>
      <c r="K15" s="53">
        <f t="shared" si="11"/>
        <v>218.25946211287226</v>
      </c>
      <c r="L15" s="53">
        <f t="shared" si="11"/>
        <v>226.61499511312655</v>
      </c>
      <c r="M15" s="53">
        <f t="shared" si="11"/>
        <v>235.91343089510565</v>
      </c>
      <c r="N15" s="53">
        <f t="shared" si="11"/>
        <v>246.15476945880951</v>
      </c>
      <c r="O15" s="53">
        <f t="shared" si="11"/>
        <v>257.33901080423823</v>
      </c>
      <c r="P15" s="53">
        <f t="shared" si="11"/>
        <v>269.46615493139177</v>
      </c>
      <c r="Q15" s="53">
        <f t="shared" si="11"/>
        <v>282.53620184027005</v>
      </c>
      <c r="R15" s="53">
        <f t="shared" si="11"/>
        <v>296.54915153087308</v>
      </c>
      <c r="S15" s="53">
        <f t="shared" si="11"/>
        <v>311.50500400320095</v>
      </c>
      <c r="T15" s="53">
        <f t="shared" si="11"/>
        <v>327.40375925725368</v>
      </c>
      <c r="U15" s="53">
        <f t="shared" si="11"/>
        <v>344.24541729303121</v>
      </c>
      <c r="V15" s="53">
        <f t="shared" si="11"/>
        <v>362.02997811053342</v>
      </c>
      <c r="W15" s="53">
        <f t="shared" si="11"/>
        <v>380.75744170976049</v>
      </c>
      <c r="X15" s="53">
        <f t="shared" si="11"/>
        <v>400.42780809071235</v>
      </c>
      <c r="Y15" s="53">
        <f t="shared" si="11"/>
        <v>421.04107725338901</v>
      </c>
      <c r="Z15" s="53">
        <f t="shared" si="11"/>
        <v>442.59724919779046</v>
      </c>
      <c r="AA15" s="53">
        <f t="shared" si="11"/>
        <v>465.09632392391677</v>
      </c>
    </row>
    <row r="16" spans="1:27">
      <c r="A16" s="79">
        <f>(5280*12)/(($B$24+((2*$B$22*$B$23/100)/25.4))*3.141592653589)</f>
        <v>824.24795731407198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1.0195233030826867</v>
      </c>
      <c r="B18" s="75"/>
      <c r="C18" s="52" t="s">
        <v>375</v>
      </c>
      <c r="D18" s="53">
        <f>$A$2*D16</f>
        <v>264.28187771977315</v>
      </c>
      <c r="E18" s="53">
        <f>$A$2*E16</f>
        <v>264.28187771977315</v>
      </c>
      <c r="F18" s="53">
        <f t="shared" ref="F18:AA18" si="14">$A$2*F16</f>
        <v>264.28187771977315</v>
      </c>
      <c r="G18" s="53">
        <f t="shared" si="14"/>
        <v>264.28187771977315</v>
      </c>
      <c r="H18" s="53">
        <f t="shared" si="14"/>
        <v>264.28187771977315</v>
      </c>
      <c r="I18" s="53">
        <f t="shared" si="14"/>
        <v>264.28187771977315</v>
      </c>
      <c r="J18" s="53">
        <f t="shared" si="14"/>
        <v>264.28187771977315</v>
      </c>
      <c r="K18" s="53">
        <f t="shared" si="14"/>
        <v>264.28187771977315</v>
      </c>
      <c r="L18" s="53">
        <f t="shared" si="14"/>
        <v>264.28187771977315</v>
      </c>
      <c r="M18" s="53">
        <f t="shared" si="14"/>
        <v>264.28187771977315</v>
      </c>
      <c r="N18" s="53">
        <f t="shared" si="14"/>
        <v>264.28187771977315</v>
      </c>
      <c r="O18" s="53">
        <f t="shared" si="14"/>
        <v>264.28187771977315</v>
      </c>
      <c r="P18" s="53">
        <f t="shared" si="14"/>
        <v>264.28187771977315</v>
      </c>
      <c r="Q18" s="53">
        <f t="shared" si="14"/>
        <v>264.28187771977315</v>
      </c>
      <c r="R18" s="53">
        <f t="shared" si="14"/>
        <v>264.28187771977315</v>
      </c>
      <c r="S18" s="53">
        <f t="shared" si="14"/>
        <v>264.28187771977315</v>
      </c>
      <c r="T18" s="53">
        <f t="shared" si="14"/>
        <v>264.28187771977315</v>
      </c>
      <c r="U18" s="53">
        <f t="shared" si="14"/>
        <v>264.28187771977315</v>
      </c>
      <c r="V18" s="53">
        <f t="shared" si="14"/>
        <v>264.28187771977315</v>
      </c>
      <c r="W18" s="53">
        <f t="shared" si="14"/>
        <v>264.28187771977315</v>
      </c>
      <c r="X18" s="53">
        <f t="shared" si="14"/>
        <v>264.28187771977315</v>
      </c>
      <c r="Y18" s="53">
        <f t="shared" si="14"/>
        <v>264.28187771977315</v>
      </c>
      <c r="Z18" s="53">
        <f t="shared" si="14"/>
        <v>264.28187771977315</v>
      </c>
      <c r="AA18" s="53">
        <f t="shared" si="14"/>
        <v>264.28187771977315</v>
      </c>
    </row>
    <row r="19" spans="1:27">
      <c r="A19" s="71" t="s">
        <v>428</v>
      </c>
      <c r="B19" s="72"/>
      <c r="C19" s="52" t="s">
        <v>376</v>
      </c>
      <c r="D19" s="53">
        <f>$A$20*$A$2*D17</f>
        <v>47.57073798955917</v>
      </c>
      <c r="E19" s="53">
        <f>$A$20*$A$2*E17</f>
        <v>47.57073798955917</v>
      </c>
      <c r="F19" s="53">
        <f t="shared" ref="F19:AA19" si="15">$A$20*$A$2*F17</f>
        <v>47.57073798955917</v>
      </c>
      <c r="G19" s="53">
        <f t="shared" si="15"/>
        <v>47.57073798955917</v>
      </c>
      <c r="H19" s="53">
        <f t="shared" si="15"/>
        <v>47.57073798955917</v>
      </c>
      <c r="I19" s="53">
        <f t="shared" si="15"/>
        <v>47.57073798955917</v>
      </c>
      <c r="J19" s="53">
        <f t="shared" si="15"/>
        <v>47.57073798955917</v>
      </c>
      <c r="K19" s="53">
        <f t="shared" si="15"/>
        <v>47.57073798955917</v>
      </c>
      <c r="L19" s="53">
        <f t="shared" si="15"/>
        <v>47.57073798955917</v>
      </c>
      <c r="M19" s="53">
        <f t="shared" si="15"/>
        <v>47.57073798955917</v>
      </c>
      <c r="N19" s="53">
        <f t="shared" si="15"/>
        <v>47.57073798955917</v>
      </c>
      <c r="O19" s="53">
        <f t="shared" si="15"/>
        <v>47.57073798955917</v>
      </c>
      <c r="P19" s="53">
        <f t="shared" si="15"/>
        <v>47.57073798955917</v>
      </c>
      <c r="Q19" s="53">
        <f t="shared" si="15"/>
        <v>47.57073798955917</v>
      </c>
      <c r="R19" s="53">
        <f t="shared" si="15"/>
        <v>47.57073798955917</v>
      </c>
      <c r="S19" s="53">
        <f t="shared" si="15"/>
        <v>47.57073798955917</v>
      </c>
      <c r="T19" s="53">
        <f t="shared" si="15"/>
        <v>47.57073798955917</v>
      </c>
      <c r="U19" s="53">
        <f t="shared" si="15"/>
        <v>47.57073798955917</v>
      </c>
      <c r="V19" s="53">
        <f t="shared" si="15"/>
        <v>47.57073798955917</v>
      </c>
      <c r="W19" s="53">
        <f t="shared" si="15"/>
        <v>47.57073798955917</v>
      </c>
      <c r="X19" s="53">
        <f t="shared" si="15"/>
        <v>47.57073798955917</v>
      </c>
      <c r="Y19" s="53">
        <f t="shared" si="15"/>
        <v>47.57073798955917</v>
      </c>
      <c r="Z19" s="53">
        <f t="shared" si="15"/>
        <v>47.57073798955917</v>
      </c>
      <c r="AA19" s="53">
        <f t="shared" si="15"/>
        <v>47.57073798955917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314.07687206834976</v>
      </c>
      <c r="E20" s="53">
        <f>E$5+E$7+E18+E19</f>
        <v>315.79847423563086</v>
      </c>
      <c r="F20" s="53">
        <f t="shared" ref="F20:AA20" si="16">F$5+F$7+F18+F19</f>
        <v>318.44492312183809</v>
      </c>
      <c r="G20" s="53">
        <f t="shared" si="16"/>
        <v>322.01621872697149</v>
      </c>
      <c r="H20" s="53">
        <f t="shared" si="16"/>
        <v>326.51236105103112</v>
      </c>
      <c r="I20" s="53">
        <f t="shared" si="16"/>
        <v>331.93335009401687</v>
      </c>
      <c r="J20" s="53">
        <f t="shared" si="16"/>
        <v>338.2791858559288</v>
      </c>
      <c r="K20" s="53">
        <f t="shared" si="16"/>
        <v>345.54986833676691</v>
      </c>
      <c r="L20" s="53">
        <f t="shared" si="16"/>
        <v>353.74539753653124</v>
      </c>
      <c r="M20" s="53">
        <f t="shared" si="16"/>
        <v>362.8657734552217</v>
      </c>
      <c r="N20" s="53">
        <f t="shared" si="16"/>
        <v>372.91099609283833</v>
      </c>
      <c r="O20" s="53">
        <f t="shared" si="16"/>
        <v>383.88106544938114</v>
      </c>
      <c r="P20" s="53">
        <f t="shared" si="16"/>
        <v>395.77598152485012</v>
      </c>
      <c r="Q20" s="53">
        <f t="shared" si="16"/>
        <v>408.59574431924528</v>
      </c>
      <c r="R20" s="53">
        <f t="shared" si="16"/>
        <v>422.34035383256656</v>
      </c>
      <c r="S20" s="53">
        <f t="shared" si="16"/>
        <v>437.00981006481408</v>
      </c>
      <c r="T20" s="53">
        <f t="shared" si="16"/>
        <v>452.60411301598782</v>
      </c>
      <c r="U20" s="53">
        <f t="shared" si="16"/>
        <v>469.12326268608768</v>
      </c>
      <c r="V20" s="53">
        <f t="shared" si="16"/>
        <v>486.56725907511367</v>
      </c>
      <c r="W20" s="53">
        <f t="shared" si="16"/>
        <v>504.93610218306588</v>
      </c>
      <c r="X20" s="53">
        <f t="shared" si="16"/>
        <v>524.22979200994416</v>
      </c>
      <c r="Y20" s="53">
        <f t="shared" si="16"/>
        <v>544.44832855574873</v>
      </c>
      <c r="Z20" s="53">
        <f t="shared" si="16"/>
        <v>565.59171182047942</v>
      </c>
      <c r="AA20" s="53">
        <f t="shared" si="16"/>
        <v>587.65994180413634</v>
      </c>
    </row>
    <row r="21" spans="1:27" ht="17" thickBot="1">
      <c r="A21" s="65" t="s">
        <v>429</v>
      </c>
      <c r="B21" s="78"/>
      <c r="C21" s="52" t="s">
        <v>382</v>
      </c>
      <c r="D21" s="53">
        <f>D20*$A$18</f>
        <v>320.20869003300237</v>
      </c>
      <c r="E21" s="53">
        <f>E20*$A$18</f>
        <v>321.96390356118309</v>
      </c>
      <c r="F21" s="53">
        <f t="shared" ref="F21:AA21" si="17">F20*$A$18</f>
        <v>324.6620198710886</v>
      </c>
      <c r="G21" s="53">
        <f t="shared" si="17"/>
        <v>328.30303896271886</v>
      </c>
      <c r="H21" s="53">
        <f t="shared" si="17"/>
        <v>332.88696083607402</v>
      </c>
      <c r="I21" s="53">
        <f t="shared" si="17"/>
        <v>338.41378549115393</v>
      </c>
      <c r="J21" s="53">
        <f t="shared" si="17"/>
        <v>344.88351292795858</v>
      </c>
      <c r="K21" s="53">
        <f t="shared" si="17"/>
        <v>352.29614314648808</v>
      </c>
      <c r="L21" s="53">
        <f t="shared" si="17"/>
        <v>360.65167614674243</v>
      </c>
      <c r="M21" s="53">
        <f t="shared" si="17"/>
        <v>369.95011192872153</v>
      </c>
      <c r="N21" s="53">
        <f t="shared" si="17"/>
        <v>380.19145049242542</v>
      </c>
      <c r="O21" s="53">
        <f t="shared" si="17"/>
        <v>391.37569183785411</v>
      </c>
      <c r="P21" s="53">
        <f t="shared" si="17"/>
        <v>403.50283596500759</v>
      </c>
      <c r="Q21" s="53">
        <f t="shared" si="17"/>
        <v>416.57288287388587</v>
      </c>
      <c r="R21" s="53">
        <f t="shared" si="17"/>
        <v>430.5858325644889</v>
      </c>
      <c r="S21" s="53">
        <f t="shared" si="17"/>
        <v>445.54168503681677</v>
      </c>
      <c r="T21" s="53">
        <f t="shared" si="17"/>
        <v>461.4404402908695</v>
      </c>
      <c r="U21" s="53">
        <f t="shared" si="17"/>
        <v>478.28209832664703</v>
      </c>
      <c r="V21" s="53">
        <f t="shared" si="17"/>
        <v>496.06665914414924</v>
      </c>
      <c r="W21" s="53">
        <f t="shared" si="17"/>
        <v>514.79412274337631</v>
      </c>
      <c r="X21" s="53">
        <f t="shared" si="17"/>
        <v>534.46448912432811</v>
      </c>
      <c r="Y21" s="53">
        <f t="shared" si="17"/>
        <v>555.07775828700483</v>
      </c>
      <c r="Z21" s="53">
        <f t="shared" si="17"/>
        <v>576.63393023140623</v>
      </c>
      <c r="AA21" s="53">
        <f t="shared" si="17"/>
        <v>599.13300495753253</v>
      </c>
    </row>
    <row r="22" spans="1:27">
      <c r="A22" s="76" t="s">
        <v>430</v>
      </c>
      <c r="B22" s="116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116">
        <v>65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119">
        <v>15</v>
      </c>
      <c r="C24" s="52" t="s">
        <v>375</v>
      </c>
      <c r="D24" s="53">
        <f>$A$2*D22</f>
        <v>393.99224298272975</v>
      </c>
      <c r="E24" s="53">
        <f>$A$2*E22</f>
        <v>393.99224298272975</v>
      </c>
      <c r="F24" s="53">
        <f t="shared" ref="F24:AA24" si="20">$A$2*F22</f>
        <v>393.99224298272975</v>
      </c>
      <c r="G24" s="53">
        <f t="shared" si="20"/>
        <v>393.99224298272975</v>
      </c>
      <c r="H24" s="53">
        <f t="shared" si="20"/>
        <v>393.99224298272975</v>
      </c>
      <c r="I24" s="53">
        <f t="shared" si="20"/>
        <v>393.99224298272975</v>
      </c>
      <c r="J24" s="53">
        <f t="shared" si="20"/>
        <v>393.99224298272975</v>
      </c>
      <c r="K24" s="53">
        <f t="shared" si="20"/>
        <v>393.99224298272975</v>
      </c>
      <c r="L24" s="53">
        <f t="shared" si="20"/>
        <v>393.99224298272975</v>
      </c>
      <c r="M24" s="53">
        <f t="shared" si="20"/>
        <v>393.99224298272975</v>
      </c>
      <c r="N24" s="53">
        <f t="shared" si="20"/>
        <v>393.99224298272975</v>
      </c>
      <c r="O24" s="53">
        <f t="shared" si="20"/>
        <v>393.99224298272975</v>
      </c>
      <c r="P24" s="53">
        <f t="shared" si="20"/>
        <v>393.99224298272975</v>
      </c>
      <c r="Q24" s="53">
        <f t="shared" si="20"/>
        <v>393.99224298272975</v>
      </c>
      <c r="R24" s="53">
        <f t="shared" si="20"/>
        <v>393.99224298272975</v>
      </c>
      <c r="S24" s="53">
        <f t="shared" si="20"/>
        <v>393.99224298272975</v>
      </c>
      <c r="T24" s="53">
        <f t="shared" si="20"/>
        <v>393.99224298272975</v>
      </c>
      <c r="U24" s="53">
        <f t="shared" si="20"/>
        <v>393.99224298272975</v>
      </c>
      <c r="V24" s="53">
        <f t="shared" si="20"/>
        <v>393.99224298272975</v>
      </c>
      <c r="W24" s="53">
        <f t="shared" si="20"/>
        <v>393.99224298272975</v>
      </c>
      <c r="X24" s="53">
        <f t="shared" si="20"/>
        <v>393.99224298272975</v>
      </c>
      <c r="Y24" s="53">
        <f t="shared" si="20"/>
        <v>393.99224298272975</v>
      </c>
      <c r="Z24" s="53">
        <f t="shared" si="20"/>
        <v>393.99224298272975</v>
      </c>
      <c r="AA24" s="53">
        <f t="shared" si="20"/>
        <v>393.99224298272975</v>
      </c>
    </row>
    <row r="25" spans="1:27">
      <c r="C25" s="52" t="s">
        <v>376</v>
      </c>
      <c r="D25" s="53">
        <f>$A$20*$A$2*D23</f>
        <v>47.279069157927573</v>
      </c>
      <c r="E25" s="53">
        <f>$A$20*$A$2*E23</f>
        <v>47.279069157927573</v>
      </c>
      <c r="F25" s="53">
        <f t="shared" ref="F25:AA25" si="21">$A$20*$A$2*F23</f>
        <v>47.279069157927573</v>
      </c>
      <c r="G25" s="53">
        <f t="shared" si="21"/>
        <v>47.279069157927573</v>
      </c>
      <c r="H25" s="53">
        <f t="shared" si="21"/>
        <v>47.279069157927573</v>
      </c>
      <c r="I25" s="53">
        <f t="shared" si="21"/>
        <v>47.279069157927573</v>
      </c>
      <c r="J25" s="53">
        <f t="shared" si="21"/>
        <v>47.279069157927573</v>
      </c>
      <c r="K25" s="53">
        <f t="shared" si="21"/>
        <v>47.279069157927573</v>
      </c>
      <c r="L25" s="53">
        <f t="shared" si="21"/>
        <v>47.279069157927573</v>
      </c>
      <c r="M25" s="53">
        <f t="shared" si="21"/>
        <v>47.279069157927573</v>
      </c>
      <c r="N25" s="53">
        <f t="shared" si="21"/>
        <v>47.279069157927573</v>
      </c>
      <c r="O25" s="53">
        <f t="shared" si="21"/>
        <v>47.279069157927573</v>
      </c>
      <c r="P25" s="53">
        <f t="shared" si="21"/>
        <v>47.279069157927573</v>
      </c>
      <c r="Q25" s="53">
        <f t="shared" si="21"/>
        <v>47.279069157927573</v>
      </c>
      <c r="R25" s="53">
        <f t="shared" si="21"/>
        <v>47.279069157927573</v>
      </c>
      <c r="S25" s="53">
        <f t="shared" si="21"/>
        <v>47.279069157927573</v>
      </c>
      <c r="T25" s="53">
        <f t="shared" si="21"/>
        <v>47.279069157927573</v>
      </c>
      <c r="U25" s="53">
        <f t="shared" si="21"/>
        <v>47.279069157927573</v>
      </c>
      <c r="V25" s="53">
        <f t="shared" si="21"/>
        <v>47.279069157927573</v>
      </c>
      <c r="W25" s="53">
        <f t="shared" si="21"/>
        <v>47.279069157927573</v>
      </c>
      <c r="X25" s="53">
        <f t="shared" si="21"/>
        <v>47.279069157927573</v>
      </c>
      <c r="Y25" s="53">
        <f t="shared" si="21"/>
        <v>47.279069157927573</v>
      </c>
      <c r="Z25" s="53">
        <f t="shared" si="21"/>
        <v>47.279069157927573</v>
      </c>
      <c r="AA25" s="53">
        <f t="shared" si="21"/>
        <v>47.279069157927573</v>
      </c>
    </row>
    <row r="26" spans="1:27">
      <c r="C26" s="52" t="s">
        <v>385</v>
      </c>
      <c r="D26" s="53">
        <f>D$5+D$7+D24+D25</f>
        <v>443.49556849967473</v>
      </c>
      <c r="E26" s="53">
        <f>E$5+E$7+E24+E25</f>
        <v>445.21717066695584</v>
      </c>
      <c r="F26" s="53">
        <f t="shared" ref="F26" si="22">F$5+F$7+F24+F25</f>
        <v>447.86361955316306</v>
      </c>
      <c r="G26" s="53">
        <f t="shared" ref="G26" si="23">G$5+G$7+G24+G25</f>
        <v>451.43491515829646</v>
      </c>
      <c r="H26" s="53">
        <f t="shared" ref="H26" si="24">H$5+H$7+H24+H25</f>
        <v>455.9310574823561</v>
      </c>
      <c r="I26" s="53">
        <f t="shared" ref="I26" si="25">I$5+I$7+I24+I25</f>
        <v>461.35204652534185</v>
      </c>
      <c r="J26" s="53">
        <f t="shared" ref="J26" si="26">J$5+J$7+J24+J25</f>
        <v>467.69788228725378</v>
      </c>
      <c r="K26" s="53">
        <f t="shared" ref="K26" si="27">K$5+K$7+K24+K25</f>
        <v>474.96856476809188</v>
      </c>
      <c r="L26" s="53">
        <f t="shared" ref="L26" si="28">L$5+L$7+L24+L25</f>
        <v>483.16409396785622</v>
      </c>
      <c r="M26" s="53">
        <f t="shared" ref="M26" si="29">M$5+M$7+M24+M25</f>
        <v>492.28446988654667</v>
      </c>
      <c r="N26" s="53">
        <f t="shared" ref="N26" si="30">N$5+N$7+N24+N25</f>
        <v>502.32969252416331</v>
      </c>
      <c r="O26" s="53">
        <f t="shared" ref="O26" si="31">O$5+O$7+O24+O25</f>
        <v>513.29976188070611</v>
      </c>
      <c r="P26" s="53">
        <f t="shared" ref="P26" si="32">P$5+P$7+P24+P25</f>
        <v>525.19467795617516</v>
      </c>
      <c r="Q26" s="53">
        <f t="shared" ref="Q26" si="33">Q$5+Q$7+Q24+Q25</f>
        <v>538.01444075057032</v>
      </c>
      <c r="R26" s="53">
        <f t="shared" ref="R26" si="34">R$5+R$7+R24+R25</f>
        <v>551.7590502638916</v>
      </c>
      <c r="S26" s="53">
        <f t="shared" ref="S26" si="35">S$5+S$7+S24+S25</f>
        <v>566.42850649613911</v>
      </c>
      <c r="T26" s="53">
        <f t="shared" ref="T26" si="36">T$5+T$7+T24+T25</f>
        <v>582.02280944731274</v>
      </c>
      <c r="U26" s="53">
        <f t="shared" ref="U26" si="37">U$5+U$7+U24+U25</f>
        <v>598.5419591174126</v>
      </c>
      <c r="V26" s="53">
        <f t="shared" ref="V26" si="38">V$5+V$7+V24+V25</f>
        <v>615.98595550643859</v>
      </c>
      <c r="W26" s="53">
        <f t="shared" ref="W26" si="39">W$5+W$7+W24+W25</f>
        <v>634.3547986143908</v>
      </c>
      <c r="X26" s="53">
        <f t="shared" ref="X26" si="40">X$5+X$7+X24+X25</f>
        <v>653.64848844126925</v>
      </c>
      <c r="Y26" s="53">
        <f t="shared" ref="Y26" si="41">Y$5+Y$7+Y24+Y25</f>
        <v>673.86702498707371</v>
      </c>
      <c r="Z26" s="53">
        <f t="shared" ref="Z26" si="42">Z$5+Z$7+Z24+Z25</f>
        <v>695.01040825180451</v>
      </c>
      <c r="AA26" s="53">
        <f t="shared" ref="AA26" si="43">AA$5+AA$7+AA24+AA25</f>
        <v>717.07863823546131</v>
      </c>
    </row>
    <row r="27" spans="1:27" ht="17" thickBot="1">
      <c r="C27" s="52" t="s">
        <v>386</v>
      </c>
      <c r="D27" s="53">
        <f>D26*$A$18</f>
        <v>452.15406689932229</v>
      </c>
      <c r="E27" s="53">
        <f>E26*$A$18</f>
        <v>453.90928042750306</v>
      </c>
      <c r="F27" s="53">
        <f t="shared" ref="F27" si="44">F26*$A$18</f>
        <v>456.60739673740852</v>
      </c>
      <c r="G27" s="53">
        <f t="shared" ref="G27" si="45">G26*$A$18</f>
        <v>460.24841582903883</v>
      </c>
      <c r="H27" s="53">
        <f t="shared" ref="H27" si="46">H26*$A$18</f>
        <v>464.832337702394</v>
      </c>
      <c r="I27" s="53">
        <f t="shared" ref="I27" si="47">I26*$A$18</f>
        <v>470.35916235747385</v>
      </c>
      <c r="J27" s="53">
        <f t="shared" ref="J27" si="48">J26*$A$18</f>
        <v>476.82888979427855</v>
      </c>
      <c r="K27" s="53">
        <f t="shared" ref="K27" si="49">K26*$A$18</f>
        <v>484.24152001280805</v>
      </c>
      <c r="L27" s="53">
        <f t="shared" ref="L27" si="50">L26*$A$18</f>
        <v>492.59705301306241</v>
      </c>
      <c r="M27" s="53">
        <f t="shared" ref="M27" si="51">M26*$A$18</f>
        <v>501.89548879504144</v>
      </c>
      <c r="N27" s="53">
        <f t="shared" ref="N27" si="52">N26*$A$18</f>
        <v>512.13682735874534</v>
      </c>
      <c r="O27" s="53">
        <f t="shared" ref="O27" si="53">O26*$A$18</f>
        <v>523.32106870417408</v>
      </c>
      <c r="P27" s="53">
        <f t="shared" ref="P27" si="54">P26*$A$18</f>
        <v>535.44821283132762</v>
      </c>
      <c r="Q27" s="53">
        <f t="shared" ref="Q27" si="55">Q26*$A$18</f>
        <v>548.51825974020585</v>
      </c>
      <c r="R27" s="53">
        <f t="shared" ref="R27" si="56">R26*$A$18</f>
        <v>562.53120943080887</v>
      </c>
      <c r="S27" s="53">
        <f t="shared" ref="S27" si="57">S26*$A$18</f>
        <v>577.48706190313681</v>
      </c>
      <c r="T27" s="53">
        <f t="shared" ref="T27" si="58">T26*$A$18</f>
        <v>593.38581715718942</v>
      </c>
      <c r="U27" s="53">
        <f t="shared" ref="U27" si="59">U26*$A$18</f>
        <v>610.22747519296695</v>
      </c>
      <c r="V27" s="53">
        <f t="shared" ref="V27" si="60">V26*$A$18</f>
        <v>628.01203601046916</v>
      </c>
      <c r="W27" s="53">
        <f t="shared" ref="W27" si="61">W26*$A$18</f>
        <v>646.73949960969628</v>
      </c>
      <c r="X27" s="53">
        <f t="shared" ref="X27" si="62">X26*$A$18</f>
        <v>666.4098659906482</v>
      </c>
      <c r="Y27" s="53">
        <f t="shared" ref="Y27" si="63">Y26*$A$18</f>
        <v>687.0231351533248</v>
      </c>
      <c r="Z27" s="53">
        <f t="shared" ref="Z27" si="64">Z26*$A$18</f>
        <v>708.57930709772631</v>
      </c>
      <c r="AA27" s="53">
        <f t="shared" ref="AA27" si="65">AA26*$A$18</f>
        <v>731.07838182385251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520.8844549270168</v>
      </c>
      <c r="E30" s="53">
        <f>$A$2*E28</f>
        <v>520.8844549270168</v>
      </c>
      <c r="F30" s="53">
        <f t="shared" ref="F30:AA30" si="68">$A$2*F28</f>
        <v>520.8844549270168</v>
      </c>
      <c r="G30" s="53">
        <f t="shared" si="68"/>
        <v>520.8844549270168</v>
      </c>
      <c r="H30" s="53">
        <f t="shared" si="68"/>
        <v>520.8844549270168</v>
      </c>
      <c r="I30" s="53">
        <f t="shared" si="68"/>
        <v>520.8844549270168</v>
      </c>
      <c r="J30" s="53">
        <f t="shared" si="68"/>
        <v>520.8844549270168</v>
      </c>
      <c r="K30" s="53">
        <f t="shared" si="68"/>
        <v>520.8844549270168</v>
      </c>
      <c r="L30" s="53">
        <f t="shared" si="68"/>
        <v>520.8844549270168</v>
      </c>
      <c r="M30" s="53">
        <f t="shared" si="68"/>
        <v>520.8844549270168</v>
      </c>
      <c r="N30" s="53">
        <f t="shared" si="68"/>
        <v>520.8844549270168</v>
      </c>
      <c r="O30" s="53">
        <f t="shared" si="68"/>
        <v>520.8844549270168</v>
      </c>
      <c r="P30" s="53">
        <f t="shared" si="68"/>
        <v>520.8844549270168</v>
      </c>
      <c r="Q30" s="53">
        <f t="shared" si="68"/>
        <v>520.8844549270168</v>
      </c>
      <c r="R30" s="53">
        <f t="shared" si="68"/>
        <v>520.8844549270168</v>
      </c>
      <c r="S30" s="53">
        <f t="shared" si="68"/>
        <v>520.8844549270168</v>
      </c>
      <c r="T30" s="53">
        <f t="shared" si="68"/>
        <v>520.8844549270168</v>
      </c>
      <c r="U30" s="53">
        <f t="shared" si="68"/>
        <v>520.8844549270168</v>
      </c>
      <c r="V30" s="53">
        <f t="shared" si="68"/>
        <v>520.8844549270168</v>
      </c>
      <c r="W30" s="53">
        <f t="shared" si="68"/>
        <v>520.8844549270168</v>
      </c>
      <c r="X30" s="53">
        <f t="shared" si="68"/>
        <v>520.8844549270168</v>
      </c>
      <c r="Y30" s="53">
        <f t="shared" si="68"/>
        <v>520.8844549270168</v>
      </c>
      <c r="Z30" s="53">
        <f t="shared" si="68"/>
        <v>520.8844549270168</v>
      </c>
      <c r="AA30" s="53">
        <f t="shared" si="68"/>
        <v>520.8844549270168</v>
      </c>
    </row>
    <row r="31" spans="1:27">
      <c r="C31" s="52" t="s">
        <v>376</v>
      </c>
      <c r="D31" s="53">
        <f>$A$20*$A$2*D29</f>
        <v>46.879600943431512</v>
      </c>
      <c r="E31" s="53">
        <f>$A$20*$A$2*E29</f>
        <v>46.879600943431512</v>
      </c>
      <c r="F31" s="53">
        <f t="shared" ref="F31:AA31" si="69">$A$20*$A$2*F29</f>
        <v>46.879600943431512</v>
      </c>
      <c r="G31" s="53">
        <f t="shared" si="69"/>
        <v>46.879600943431512</v>
      </c>
      <c r="H31" s="53">
        <f t="shared" si="69"/>
        <v>46.879600943431512</v>
      </c>
      <c r="I31" s="53">
        <f t="shared" si="69"/>
        <v>46.879600943431512</v>
      </c>
      <c r="J31" s="53">
        <f t="shared" si="69"/>
        <v>46.879600943431512</v>
      </c>
      <c r="K31" s="53">
        <f t="shared" si="69"/>
        <v>46.879600943431512</v>
      </c>
      <c r="L31" s="53">
        <f t="shared" si="69"/>
        <v>46.879600943431512</v>
      </c>
      <c r="M31" s="53">
        <f t="shared" si="69"/>
        <v>46.879600943431512</v>
      </c>
      <c r="N31" s="53">
        <f t="shared" si="69"/>
        <v>46.879600943431512</v>
      </c>
      <c r="O31" s="53">
        <f t="shared" si="69"/>
        <v>46.879600943431512</v>
      </c>
      <c r="P31" s="53">
        <f t="shared" si="69"/>
        <v>46.879600943431512</v>
      </c>
      <c r="Q31" s="53">
        <f t="shared" si="69"/>
        <v>46.879600943431512</v>
      </c>
      <c r="R31" s="53">
        <f t="shared" si="69"/>
        <v>46.879600943431512</v>
      </c>
      <c r="S31" s="53">
        <f t="shared" si="69"/>
        <v>46.879600943431512</v>
      </c>
      <c r="T31" s="53">
        <f t="shared" si="69"/>
        <v>46.879600943431512</v>
      </c>
      <c r="U31" s="53">
        <f t="shared" si="69"/>
        <v>46.879600943431512</v>
      </c>
      <c r="V31" s="53">
        <f t="shared" si="69"/>
        <v>46.879600943431512</v>
      </c>
      <c r="W31" s="53">
        <f t="shared" si="69"/>
        <v>46.879600943431512</v>
      </c>
      <c r="X31" s="53">
        <f t="shared" si="69"/>
        <v>46.879600943431512</v>
      </c>
      <c r="Y31" s="53">
        <f t="shared" si="69"/>
        <v>46.879600943431512</v>
      </c>
      <c r="Z31" s="53">
        <f t="shared" si="69"/>
        <v>46.879600943431512</v>
      </c>
      <c r="AA31" s="53">
        <f t="shared" si="69"/>
        <v>46.879600943431512</v>
      </c>
    </row>
    <row r="32" spans="1:27">
      <c r="C32" s="52" t="s">
        <v>389</v>
      </c>
      <c r="D32" s="53">
        <f>D$5+D$7+D30+D31</f>
        <v>569.98831222946569</v>
      </c>
      <c r="E32" s="53">
        <f>E$5+E$7+E30+E31</f>
        <v>571.70991439674685</v>
      </c>
      <c r="F32" s="53">
        <f t="shared" ref="F32" si="70">F$5+F$7+F30+F31</f>
        <v>574.35636328295413</v>
      </c>
      <c r="G32" s="53">
        <f t="shared" ref="G32" si="71">G$5+G$7+G30+G31</f>
        <v>577.92765888808754</v>
      </c>
      <c r="H32" s="53">
        <f t="shared" ref="H32" si="72">H$5+H$7+H30+H31</f>
        <v>582.42380121214705</v>
      </c>
      <c r="I32" s="53">
        <f t="shared" ref="I32" si="73">I$5+I$7+I30+I31</f>
        <v>587.84479025513292</v>
      </c>
      <c r="J32" s="53">
        <f t="shared" ref="J32" si="74">J$5+J$7+J30+J31</f>
        <v>594.19062601704491</v>
      </c>
      <c r="K32" s="53">
        <f t="shared" ref="K32" si="75">K$5+K$7+K30+K31</f>
        <v>601.46130849788301</v>
      </c>
      <c r="L32" s="53">
        <f t="shared" ref="L32" si="76">L$5+L$7+L30+L31</f>
        <v>609.65683769764723</v>
      </c>
      <c r="M32" s="53">
        <f t="shared" ref="M32" si="77">M$5+M$7+M30+M31</f>
        <v>618.77721361633758</v>
      </c>
      <c r="N32" s="53">
        <f t="shared" ref="N32" si="78">N$5+N$7+N30+N31</f>
        <v>628.82243625395427</v>
      </c>
      <c r="O32" s="53">
        <f t="shared" ref="O32" si="79">O$5+O$7+O30+O31</f>
        <v>639.79250561049707</v>
      </c>
      <c r="P32" s="53">
        <f t="shared" ref="P32" si="80">P$5+P$7+P30+P31</f>
        <v>651.687421685966</v>
      </c>
      <c r="Q32" s="53">
        <f t="shared" ref="Q32" si="81">Q$5+Q$7+Q30+Q31</f>
        <v>664.50718448036127</v>
      </c>
      <c r="R32" s="53">
        <f t="shared" ref="R32" si="82">R$5+R$7+R30+R31</f>
        <v>678.25179399368267</v>
      </c>
      <c r="S32" s="53">
        <f t="shared" ref="S32" si="83">S$5+S$7+S30+S31</f>
        <v>692.92125022593018</v>
      </c>
      <c r="T32" s="53">
        <f t="shared" ref="T32" si="84">T$5+T$7+T30+T31</f>
        <v>708.51555317710381</v>
      </c>
      <c r="U32" s="53">
        <f t="shared" ref="U32" si="85">U$5+U$7+U30+U31</f>
        <v>725.03470284720356</v>
      </c>
      <c r="V32" s="53">
        <f t="shared" ref="V32" si="86">V$5+V$7+V30+V31</f>
        <v>742.47869923622966</v>
      </c>
      <c r="W32" s="53">
        <f t="shared" ref="W32" si="87">W$5+W$7+W30+W31</f>
        <v>760.84754234418187</v>
      </c>
      <c r="X32" s="53">
        <f t="shared" ref="X32" si="88">X$5+X$7+X30+X31</f>
        <v>780.14123217106021</v>
      </c>
      <c r="Y32" s="53">
        <f t="shared" ref="Y32" si="89">Y$5+Y$7+Y30+Y31</f>
        <v>800.35976871686466</v>
      </c>
      <c r="Z32" s="53">
        <f t="shared" ref="Z32" si="90">Z$5+Z$7+Z30+Z31</f>
        <v>821.50315198159547</v>
      </c>
      <c r="AA32" s="53">
        <f t="shared" ref="AA32" si="91">AA$5+AA$7+AA30+AA31</f>
        <v>843.57138196525239</v>
      </c>
    </row>
    <row r="33" spans="3:27" ht="17" thickBot="1">
      <c r="C33" s="52" t="s">
        <v>390</v>
      </c>
      <c r="D33" s="53">
        <f>D32*$A$18</f>
        <v>581.11636680271056</v>
      </c>
      <c r="E33" s="53">
        <f>E32*$A$18</f>
        <v>582.87158033089145</v>
      </c>
      <c r="F33" s="53">
        <f t="shared" ref="F33" si="92">F32*$A$18</f>
        <v>585.56969664079691</v>
      </c>
      <c r="G33" s="53">
        <f t="shared" ref="G33" si="93">G32*$A$18</f>
        <v>589.21071573242727</v>
      </c>
      <c r="H33" s="53">
        <f t="shared" ref="H33" si="94">H32*$A$18</f>
        <v>593.79463760578221</v>
      </c>
      <c r="I33" s="53">
        <f t="shared" ref="I33" si="95">I32*$A$18</f>
        <v>599.32146226086229</v>
      </c>
      <c r="J33" s="53">
        <f t="shared" ref="J33" si="96">J32*$A$18</f>
        <v>605.79118969766705</v>
      </c>
      <c r="K33" s="53">
        <f t="shared" ref="K33" si="97">K32*$A$18</f>
        <v>613.20381991619649</v>
      </c>
      <c r="L33" s="53">
        <f t="shared" ref="L33" si="98">L32*$A$18</f>
        <v>621.55935291645073</v>
      </c>
      <c r="M33" s="53">
        <f t="shared" ref="M33" si="99">M32*$A$18</f>
        <v>630.85778869842966</v>
      </c>
      <c r="N33" s="53">
        <f t="shared" ref="N33" si="100">N32*$A$18</f>
        <v>641.09912726213361</v>
      </c>
      <c r="O33" s="53">
        <f t="shared" ref="O33" si="101">O32*$A$18</f>
        <v>652.28336860756235</v>
      </c>
      <c r="P33" s="53">
        <f t="shared" ref="P33" si="102">P32*$A$18</f>
        <v>664.41051273471578</v>
      </c>
      <c r="Q33" s="53">
        <f t="shared" ref="Q33" si="103">Q32*$A$18</f>
        <v>677.48055964359412</v>
      </c>
      <c r="R33" s="53">
        <f t="shared" ref="R33" si="104">R32*$A$18</f>
        <v>691.49350933419726</v>
      </c>
      <c r="S33" s="53">
        <f t="shared" ref="S33" si="105">S32*$A$18</f>
        <v>706.44936180652519</v>
      </c>
      <c r="T33" s="53">
        <f t="shared" ref="T33" si="106">T32*$A$18</f>
        <v>722.34811706057781</v>
      </c>
      <c r="U33" s="53">
        <f t="shared" ref="U33" si="107">U32*$A$18</f>
        <v>739.18977509635522</v>
      </c>
      <c r="V33" s="53">
        <f t="shared" ref="V33" si="108">V32*$A$18</f>
        <v>756.97433591385754</v>
      </c>
      <c r="W33" s="53">
        <f t="shared" ref="W33" si="109">W32*$A$18</f>
        <v>775.70179951308467</v>
      </c>
      <c r="X33" s="53">
        <f t="shared" ref="X33" si="110">X32*$A$18</f>
        <v>795.37216589403647</v>
      </c>
      <c r="Y33" s="53">
        <f t="shared" ref="Y33" si="111">Y32*$A$18</f>
        <v>815.98543505671307</v>
      </c>
      <c r="Z33" s="53">
        <f t="shared" ref="Z33" si="112">Z32*$A$18</f>
        <v>837.54160700111458</v>
      </c>
      <c r="AA33" s="53">
        <f t="shared" ref="AA33" si="113">AA32*$A$18</f>
        <v>860.04068172724089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644.17462009650035</v>
      </c>
      <c r="E36" s="53">
        <f>$A$2*E34</f>
        <v>644.17462009650035</v>
      </c>
      <c r="F36" s="53">
        <f t="shared" ref="F36:AA36" si="116">$A$2*F34</f>
        <v>644.17462009650035</v>
      </c>
      <c r="G36" s="53">
        <f t="shared" si="116"/>
        <v>644.17462009650035</v>
      </c>
      <c r="H36" s="53">
        <f t="shared" si="116"/>
        <v>644.17462009650035</v>
      </c>
      <c r="I36" s="53">
        <f t="shared" si="116"/>
        <v>644.17462009650035</v>
      </c>
      <c r="J36" s="53">
        <f t="shared" si="116"/>
        <v>644.17462009650035</v>
      </c>
      <c r="K36" s="53">
        <f t="shared" si="116"/>
        <v>644.17462009650035</v>
      </c>
      <c r="L36" s="53">
        <f t="shared" si="116"/>
        <v>644.17462009650035</v>
      </c>
      <c r="M36" s="53">
        <f t="shared" si="116"/>
        <v>644.17462009650035</v>
      </c>
      <c r="N36" s="53">
        <f t="shared" si="116"/>
        <v>644.17462009650035</v>
      </c>
      <c r="O36" s="53">
        <f t="shared" si="116"/>
        <v>644.17462009650035</v>
      </c>
      <c r="P36" s="53">
        <f t="shared" si="116"/>
        <v>644.17462009650035</v>
      </c>
      <c r="Q36" s="53">
        <f t="shared" si="116"/>
        <v>644.17462009650035</v>
      </c>
      <c r="R36" s="53">
        <f t="shared" si="116"/>
        <v>644.17462009650035</v>
      </c>
      <c r="S36" s="53">
        <f t="shared" si="116"/>
        <v>644.17462009650035</v>
      </c>
      <c r="T36" s="53">
        <f t="shared" si="116"/>
        <v>644.17462009650035</v>
      </c>
      <c r="U36" s="53">
        <f t="shared" si="116"/>
        <v>644.17462009650035</v>
      </c>
      <c r="V36" s="53">
        <f t="shared" si="116"/>
        <v>644.17462009650035</v>
      </c>
      <c r="W36" s="53">
        <f t="shared" si="116"/>
        <v>644.17462009650035</v>
      </c>
      <c r="X36" s="53">
        <f t="shared" si="116"/>
        <v>644.17462009650035</v>
      </c>
      <c r="Y36" s="53">
        <f t="shared" si="116"/>
        <v>644.17462009650035</v>
      </c>
      <c r="Z36" s="53">
        <f t="shared" si="116"/>
        <v>644.17462009650035</v>
      </c>
      <c r="AA36" s="53">
        <f t="shared" si="116"/>
        <v>644.17462009650035</v>
      </c>
    </row>
    <row r="37" spans="3:27">
      <c r="C37" s="52" t="s">
        <v>376</v>
      </c>
      <c r="D37" s="53">
        <f>$A$20*$A$2*D35</f>
        <v>46.380572646948032</v>
      </c>
      <c r="E37" s="53">
        <f>$A$20*$A$2*E35</f>
        <v>46.380572646948032</v>
      </c>
      <c r="F37" s="53">
        <f t="shared" ref="F37:AA37" si="117">$A$20*$A$2*F35</f>
        <v>46.380572646948032</v>
      </c>
      <c r="G37" s="53">
        <f t="shared" si="117"/>
        <v>46.380572646948032</v>
      </c>
      <c r="H37" s="53">
        <f t="shared" si="117"/>
        <v>46.380572646948032</v>
      </c>
      <c r="I37" s="53">
        <f t="shared" si="117"/>
        <v>46.380572646948032</v>
      </c>
      <c r="J37" s="53">
        <f t="shared" si="117"/>
        <v>46.380572646948032</v>
      </c>
      <c r="K37" s="53">
        <f t="shared" si="117"/>
        <v>46.380572646948032</v>
      </c>
      <c r="L37" s="53">
        <f t="shared" si="117"/>
        <v>46.380572646948032</v>
      </c>
      <c r="M37" s="53">
        <f t="shared" si="117"/>
        <v>46.380572646948032</v>
      </c>
      <c r="N37" s="53">
        <f t="shared" si="117"/>
        <v>46.380572646948032</v>
      </c>
      <c r="O37" s="53">
        <f t="shared" si="117"/>
        <v>46.380572646948032</v>
      </c>
      <c r="P37" s="53">
        <f t="shared" si="117"/>
        <v>46.380572646948032</v>
      </c>
      <c r="Q37" s="53">
        <f t="shared" si="117"/>
        <v>46.380572646948032</v>
      </c>
      <c r="R37" s="53">
        <f t="shared" si="117"/>
        <v>46.380572646948032</v>
      </c>
      <c r="S37" s="53">
        <f t="shared" si="117"/>
        <v>46.380572646948032</v>
      </c>
      <c r="T37" s="53">
        <f t="shared" si="117"/>
        <v>46.380572646948032</v>
      </c>
      <c r="U37" s="53">
        <f t="shared" si="117"/>
        <v>46.380572646948032</v>
      </c>
      <c r="V37" s="53">
        <f t="shared" si="117"/>
        <v>46.380572646948032</v>
      </c>
      <c r="W37" s="53">
        <f t="shared" si="117"/>
        <v>46.380572646948032</v>
      </c>
      <c r="X37" s="53">
        <f t="shared" si="117"/>
        <v>46.380572646948032</v>
      </c>
      <c r="Y37" s="53">
        <f t="shared" si="117"/>
        <v>46.380572646948032</v>
      </c>
      <c r="Z37" s="53">
        <f t="shared" si="117"/>
        <v>46.380572646948032</v>
      </c>
      <c r="AA37" s="53">
        <f t="shared" si="117"/>
        <v>46.380572646948032</v>
      </c>
    </row>
    <row r="38" spans="3:27">
      <c r="C38" s="52" t="s">
        <v>393</v>
      </c>
      <c r="D38" s="53">
        <f>D$5+D$7+D36+D37</f>
        <v>692.77944910246583</v>
      </c>
      <c r="E38" s="53">
        <f>E$5+E$7+E36+E37</f>
        <v>694.50105126974688</v>
      </c>
      <c r="F38" s="53">
        <f t="shared" ref="F38" si="118">F$5+F$7+F36+F37</f>
        <v>697.14750015595416</v>
      </c>
      <c r="G38" s="53">
        <f t="shared" ref="G38" si="119">G$5+G$7+G36+G37</f>
        <v>700.71879576108756</v>
      </c>
      <c r="H38" s="53">
        <f t="shared" ref="H38" si="120">H$5+H$7+H36+H37</f>
        <v>705.2149380851472</v>
      </c>
      <c r="I38" s="53">
        <f t="shared" ref="I38" si="121">I$5+I$7+I36+I37</f>
        <v>710.63592712813295</v>
      </c>
      <c r="J38" s="53">
        <f t="shared" ref="J38" si="122">J$5+J$7+J36+J37</f>
        <v>716.98176289004493</v>
      </c>
      <c r="K38" s="53">
        <f t="shared" ref="K38" si="123">K$5+K$7+K36+K37</f>
        <v>724.25244537088304</v>
      </c>
      <c r="L38" s="53">
        <f t="shared" ref="L38" si="124">L$5+L$7+L36+L37</f>
        <v>732.44797457064726</v>
      </c>
      <c r="M38" s="53">
        <f t="shared" ref="M38" si="125">M$5+M$7+M36+M37</f>
        <v>741.56835048933772</v>
      </c>
      <c r="N38" s="53">
        <f t="shared" ref="N38" si="126">N$5+N$7+N36+N37</f>
        <v>751.61357312695441</v>
      </c>
      <c r="O38" s="53">
        <f t="shared" ref="O38" si="127">O$5+O$7+O36+O37</f>
        <v>762.58364248349721</v>
      </c>
      <c r="P38" s="53">
        <f t="shared" ref="P38" si="128">P$5+P$7+P36+P37</f>
        <v>774.47855855896614</v>
      </c>
      <c r="Q38" s="53">
        <f t="shared" ref="Q38" si="129">Q$5+Q$7+Q36+Q37</f>
        <v>787.2983213533613</v>
      </c>
      <c r="R38" s="53">
        <f t="shared" ref="R38" si="130">R$5+R$7+R36+R37</f>
        <v>801.0429308666827</v>
      </c>
      <c r="S38" s="53">
        <f t="shared" ref="S38" si="131">S$5+S$7+S36+S37</f>
        <v>815.71238709893021</v>
      </c>
      <c r="T38" s="53">
        <f t="shared" ref="T38" si="132">T$5+T$7+T36+T37</f>
        <v>831.30669005010384</v>
      </c>
      <c r="U38" s="53">
        <f t="shared" ref="U38" si="133">U$5+U$7+U36+U37</f>
        <v>847.8258397202037</v>
      </c>
      <c r="V38" s="53">
        <f t="shared" ref="V38" si="134">V$5+V$7+V36+V37</f>
        <v>865.26983610922969</v>
      </c>
      <c r="W38" s="53">
        <f t="shared" ref="W38" si="135">W$5+W$7+W36+W37</f>
        <v>883.6386792171819</v>
      </c>
      <c r="X38" s="53">
        <f t="shared" ref="X38" si="136">X$5+X$7+X36+X37</f>
        <v>902.93236904406035</v>
      </c>
      <c r="Y38" s="53">
        <f t="shared" ref="Y38" si="137">Y$5+Y$7+Y36+Y37</f>
        <v>923.15090558986481</v>
      </c>
      <c r="Z38" s="53">
        <f t="shared" ref="Z38" si="138">Z$5+Z$7+Z36+Z37</f>
        <v>944.29428885459561</v>
      </c>
      <c r="AA38" s="53">
        <f t="shared" ref="AA38" si="139">AA$5+AA$7+AA36+AA37</f>
        <v>966.36251883825241</v>
      </c>
    </row>
    <row r="39" spans="3:27">
      <c r="C39" s="52" t="s">
        <v>394</v>
      </c>
      <c r="D39" s="53">
        <f>D38*$A$18</f>
        <v>706.30479225675003</v>
      </c>
      <c r="E39" s="53">
        <f>E38*$A$18</f>
        <v>708.06000578493069</v>
      </c>
      <c r="F39" s="53">
        <f t="shared" ref="F39" si="140">F38*$A$18</f>
        <v>710.75812209483627</v>
      </c>
      <c r="G39" s="53">
        <f t="shared" ref="G39" si="141">G38*$A$18</f>
        <v>714.39914118646652</v>
      </c>
      <c r="H39" s="53">
        <f t="shared" ref="H39" si="142">H38*$A$18</f>
        <v>718.98306305982169</v>
      </c>
      <c r="I39" s="53">
        <f t="shared" ref="I39" si="143">I38*$A$18</f>
        <v>724.50988771490154</v>
      </c>
      <c r="J39" s="53">
        <f t="shared" ref="J39" si="144">J38*$A$18</f>
        <v>730.9796151517063</v>
      </c>
      <c r="K39" s="53">
        <f t="shared" ref="K39" si="145">K38*$A$18</f>
        <v>738.39224537023574</v>
      </c>
      <c r="L39" s="53">
        <f t="shared" ref="L39" si="146">L38*$A$18</f>
        <v>746.74777837048998</v>
      </c>
      <c r="M39" s="53">
        <f t="shared" ref="M39" si="147">M38*$A$18</f>
        <v>756.04621415246913</v>
      </c>
      <c r="N39" s="53">
        <f t="shared" ref="N39" si="148">N38*$A$18</f>
        <v>766.28755271617308</v>
      </c>
      <c r="O39" s="53">
        <f t="shared" ref="O39" si="149">O38*$A$18</f>
        <v>777.47179406160171</v>
      </c>
      <c r="P39" s="53">
        <f t="shared" ref="P39" si="150">P38*$A$18</f>
        <v>789.59893818875514</v>
      </c>
      <c r="Q39" s="53">
        <f t="shared" ref="Q39" si="151">Q38*$A$18</f>
        <v>802.66898509763348</v>
      </c>
      <c r="R39" s="53">
        <f t="shared" ref="R39" si="152">R38*$A$18</f>
        <v>816.68193478823662</v>
      </c>
      <c r="S39" s="53">
        <f t="shared" ref="S39" si="153">S38*$A$18</f>
        <v>831.63778726056444</v>
      </c>
      <c r="T39" s="53">
        <f t="shared" ref="T39" si="154">T38*$A$18</f>
        <v>847.53654251461705</v>
      </c>
      <c r="U39" s="53">
        <f t="shared" ref="U39" si="155">U38*$A$18</f>
        <v>864.37820055039458</v>
      </c>
      <c r="V39" s="53">
        <f t="shared" ref="V39" si="156">V38*$A$18</f>
        <v>882.16276136789679</v>
      </c>
      <c r="W39" s="53">
        <f t="shared" ref="W39" si="157">W38*$A$18</f>
        <v>900.89022496712391</v>
      </c>
      <c r="X39" s="53">
        <f t="shared" ref="X39" si="158">X38*$A$18</f>
        <v>920.56059134807583</v>
      </c>
      <c r="Y39" s="53">
        <f t="shared" ref="Y39" si="159">Y38*$A$18</f>
        <v>941.17386051075243</v>
      </c>
      <c r="Z39" s="53">
        <f t="shared" ref="Z39" si="160">Z38*$A$18</f>
        <v>962.73003245515395</v>
      </c>
      <c r="AA39" s="53">
        <f t="shared" ref="AA39" si="161">AA38*$A$18</f>
        <v>985.22910718128014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B22" sqref="B22:B24"/>
    </sheetView>
  </sheetViews>
  <sheetFormatPr baseColWidth="10" defaultColWidth="8.625" defaultRowHeight="16" x14ac:dyDescent="0"/>
  <cols>
    <col min="1" max="1" width="104.5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118">
        <v>1205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118">
        <v>2.04</v>
      </c>
      <c r="B4" s="68"/>
      <c r="C4" s="49" t="s">
        <v>403</v>
      </c>
      <c r="D4" s="80">
        <f>$A$2*$A$8*SUM(D2:D3)</f>
        <v>212.70623849999998</v>
      </c>
      <c r="E4" s="80">
        <f t="shared" ref="E4:AA4" si="0">$A$2*$A$8*SUM(E2:E3)</f>
        <v>212.70623849999998</v>
      </c>
      <c r="F4" s="80">
        <f t="shared" si="0"/>
        <v>212.70623849999998</v>
      </c>
      <c r="G4" s="80">
        <f t="shared" si="0"/>
        <v>212.70623849999998</v>
      </c>
      <c r="H4" s="80">
        <f t="shared" si="0"/>
        <v>212.70623849999998</v>
      </c>
      <c r="I4" s="80">
        <f t="shared" si="0"/>
        <v>212.70623849999998</v>
      </c>
      <c r="J4" s="80">
        <f t="shared" si="0"/>
        <v>212.70623849999998</v>
      </c>
      <c r="K4" s="80">
        <f t="shared" si="0"/>
        <v>212.70623849999998</v>
      </c>
      <c r="L4" s="80">
        <f t="shared" si="0"/>
        <v>212.70623849999998</v>
      </c>
      <c r="M4" s="80">
        <f t="shared" si="0"/>
        <v>212.70623849999998</v>
      </c>
      <c r="N4" s="80">
        <f t="shared" si="0"/>
        <v>212.70623849999998</v>
      </c>
      <c r="O4" s="80">
        <f t="shared" si="0"/>
        <v>212.70623849999998</v>
      </c>
      <c r="P4" s="80">
        <f t="shared" si="0"/>
        <v>212.70623849999998</v>
      </c>
      <c r="Q4" s="80">
        <f t="shared" si="0"/>
        <v>212.70623849999998</v>
      </c>
      <c r="R4" s="80">
        <f t="shared" si="0"/>
        <v>212.70623849999998</v>
      </c>
      <c r="S4" s="80">
        <f t="shared" si="0"/>
        <v>212.70623849999998</v>
      </c>
      <c r="T4" s="80">
        <f t="shared" si="0"/>
        <v>212.70623849999998</v>
      </c>
      <c r="U4" s="80">
        <f t="shared" si="0"/>
        <v>212.70623849999998</v>
      </c>
      <c r="V4" s="80">
        <f t="shared" si="0"/>
        <v>212.70623849999998</v>
      </c>
      <c r="W4" s="80">
        <f t="shared" si="0"/>
        <v>212.70623849999998</v>
      </c>
      <c r="X4" s="80">
        <f t="shared" si="0"/>
        <v>212.70623849999998</v>
      </c>
      <c r="Y4" s="80">
        <f t="shared" si="0"/>
        <v>212.70623849999998</v>
      </c>
      <c r="Z4" s="80">
        <f t="shared" si="0"/>
        <v>212.70623849999998</v>
      </c>
      <c r="AA4" s="80">
        <f t="shared" si="0"/>
        <v>212.70623849999998</v>
      </c>
      <c r="AB4" s="80">
        <f t="shared" ref="AB4" si="1">$A$2*$A$8*SUM(AB2:AB3)</f>
        <v>212.70623849999998</v>
      </c>
      <c r="AC4" s="80">
        <f t="shared" ref="AC4" si="2">$A$2*$A$8*SUM(AC2:AC3)</f>
        <v>212.70623849999998</v>
      </c>
      <c r="AD4" s="80">
        <f t="shared" ref="AD4" si="3">$A$2*$A$8*SUM(AD2:AD3)</f>
        <v>212.70623849999998</v>
      </c>
      <c r="AE4" s="80">
        <f t="shared" ref="AE4" si="4">$A$2*$A$8*SUM(AE2:AE3)</f>
        <v>212.70623849999998</v>
      </c>
      <c r="AF4" s="80">
        <f t="shared" ref="AF4" si="5">$A$2*$A$8*SUM(AF2:AF3)</f>
        <v>212.70623849999998</v>
      </c>
      <c r="AG4" s="80">
        <f t="shared" ref="AG4" si="6">$A$2*$A$8*SUM(AG2:AG3)</f>
        <v>212.70623849999998</v>
      </c>
      <c r="AH4" s="80">
        <f t="shared" ref="AH4" si="7">$A$2*$A$8*SUM(AH2:AH3)</f>
        <v>212.70623849999998</v>
      </c>
      <c r="AI4" s="80">
        <f t="shared" ref="AI4" si="8">$A$2*$A$8*SUM(AI2:AI3)</f>
        <v>212.70623849999998</v>
      </c>
      <c r="AJ4" s="80">
        <f t="shared" ref="AJ4" si="9">$A$2*$A$8*SUM(AJ2:AJ3)</f>
        <v>212.70623849999998</v>
      </c>
      <c r="AK4" s="80">
        <f t="shared" ref="AK4" si="10">$A$2*$A$8*SUM(AK2:AK3)</f>
        <v>212.70623849999998</v>
      </c>
      <c r="AL4" s="80">
        <f t="shared" ref="AL4" si="11">$A$2*$A$8*SUM(AL2:AL3)</f>
        <v>212.70623849999998</v>
      </c>
      <c r="AM4" s="80">
        <f t="shared" ref="AM4" si="12">$A$2*$A$8*SUM(AM2:AM3)</f>
        <v>212.70623849999998</v>
      </c>
      <c r="AN4" s="80">
        <f t="shared" ref="AN4" si="13">$A$2*$A$8*SUM(AN2:AN3)</f>
        <v>212.70623849999998</v>
      </c>
      <c r="AO4" s="80">
        <f t="shared" ref="AO4" si="14">$A$2*$A$8*SUM(AO2:AO3)</f>
        <v>212.70623849999998</v>
      </c>
      <c r="AP4" s="80">
        <f t="shared" ref="AP4" si="15">$A$2*$A$8*SUM(AP2:AP3)</f>
        <v>212.70623849999998</v>
      </c>
      <c r="AQ4" s="80">
        <f t="shared" ref="AQ4" si="16">$A$2*$A$8*SUM(AQ2:AQ3)</f>
        <v>212.70623849999998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0.7953993055555556</v>
      </c>
      <c r="E5" s="53">
        <f t="shared" ref="E5:AA5" si="17">(1/2)*($A$6)*(E1*(1000/3600)*E1*(1000/3600))*$A$4*$A$10</f>
        <v>3.1815972222222224</v>
      </c>
      <c r="F5" s="53">
        <f t="shared" si="17"/>
        <v>7.1585937500000023</v>
      </c>
      <c r="G5" s="53">
        <f t="shared" si="17"/>
        <v>12.72638888888889</v>
      </c>
      <c r="H5" s="53">
        <f t="shared" si="17"/>
        <v>19.884982638888893</v>
      </c>
      <c r="I5" s="53">
        <f t="shared" si="17"/>
        <v>28.634375000000009</v>
      </c>
      <c r="J5" s="53">
        <f t="shared" si="17"/>
        <v>38.974565972222237</v>
      </c>
      <c r="K5" s="53">
        <f t="shared" si="17"/>
        <v>50.905555555555559</v>
      </c>
      <c r="L5" s="53">
        <f t="shared" si="17"/>
        <v>64.427343750000006</v>
      </c>
      <c r="M5" s="53">
        <f t="shared" si="17"/>
        <v>79.539930555555571</v>
      </c>
      <c r="N5" s="53">
        <f t="shared" si="17"/>
        <v>96.243315972222234</v>
      </c>
      <c r="O5" s="53">
        <f t="shared" si="17"/>
        <v>114.53750000000004</v>
      </c>
      <c r="P5" s="53">
        <f t="shared" si="17"/>
        <v>134.42248263888894</v>
      </c>
      <c r="Q5" s="53">
        <f t="shared" si="17"/>
        <v>155.89826388888895</v>
      </c>
      <c r="R5" s="53">
        <f t="shared" si="17"/>
        <v>178.96484375000006</v>
      </c>
      <c r="S5" s="53">
        <f t="shared" si="17"/>
        <v>203.62222222222223</v>
      </c>
      <c r="T5" s="53">
        <f t="shared" si="17"/>
        <v>229.87039930555557</v>
      </c>
      <c r="U5" s="53">
        <f t="shared" si="17"/>
        <v>257.70937500000002</v>
      </c>
      <c r="V5" s="53">
        <f t="shared" si="17"/>
        <v>287.13914930555558</v>
      </c>
      <c r="W5" s="53">
        <f t="shared" si="17"/>
        <v>318.15972222222229</v>
      </c>
      <c r="X5" s="53">
        <f t="shared" si="17"/>
        <v>350.77109375000009</v>
      </c>
      <c r="Y5" s="53">
        <f t="shared" si="17"/>
        <v>384.97326388888894</v>
      </c>
      <c r="Z5" s="53">
        <f t="shared" si="17"/>
        <v>420.76623263888905</v>
      </c>
      <c r="AA5" s="53">
        <f t="shared" si="17"/>
        <v>458.15000000000015</v>
      </c>
      <c r="AB5" s="53">
        <f t="shared" ref="AB5:AQ5" si="18">(1/2)*($A$6)*(AB1*(1000/3600)*AB1*(1000/3600))*$A$4*$A$10</f>
        <v>497.12456597222234</v>
      </c>
      <c r="AC5" s="53">
        <f t="shared" si="18"/>
        <v>537.68993055555575</v>
      </c>
      <c r="AD5" s="53">
        <f t="shared" si="18"/>
        <v>579.84609375000014</v>
      </c>
      <c r="AE5" s="53">
        <f t="shared" si="18"/>
        <v>623.59305555555579</v>
      </c>
      <c r="AF5" s="53">
        <f t="shared" si="18"/>
        <v>668.93081597222238</v>
      </c>
      <c r="AG5" s="53">
        <f t="shared" si="18"/>
        <v>715.85937500000023</v>
      </c>
      <c r="AH5" s="53">
        <f t="shared" si="18"/>
        <v>764.37873263888912</v>
      </c>
      <c r="AI5" s="53">
        <f t="shared" si="18"/>
        <v>814.48888888888894</v>
      </c>
      <c r="AJ5" s="53">
        <f t="shared" si="18"/>
        <v>866.18984375000014</v>
      </c>
      <c r="AK5" s="53">
        <f t="shared" si="18"/>
        <v>919.48159722222226</v>
      </c>
      <c r="AL5" s="53">
        <f t="shared" si="18"/>
        <v>974.36414930555566</v>
      </c>
      <c r="AM5" s="53">
        <f t="shared" si="18"/>
        <v>1030.8375000000001</v>
      </c>
      <c r="AN5" s="53">
        <f t="shared" si="18"/>
        <v>1088.901649305556</v>
      </c>
      <c r="AO5" s="53">
        <f t="shared" si="18"/>
        <v>1148.5565972222223</v>
      </c>
      <c r="AP5" s="53">
        <f t="shared" si="18"/>
        <v>1209.8023437500003</v>
      </c>
      <c r="AQ5" s="53">
        <f t="shared" si="18"/>
        <v>1272.6388888888891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7.2059359166666663</v>
      </c>
      <c r="E7" s="53">
        <f>E6*E5</f>
        <v>8.1260538333333319</v>
      </c>
      <c r="F7" s="53">
        <f t="shared" ref="F7:AA7" si="21">F6*F5</f>
        <v>9.0461717500000045</v>
      </c>
      <c r="G7" s="53">
        <f t="shared" si="21"/>
        <v>9.9662896666666647</v>
      </c>
      <c r="H7" s="53">
        <f t="shared" si="21"/>
        <v>10.886407583333332</v>
      </c>
      <c r="I7" s="53">
        <f t="shared" si="21"/>
        <v>11.806525500000005</v>
      </c>
      <c r="J7" s="53">
        <f t="shared" si="21"/>
        <v>12.726643416666672</v>
      </c>
      <c r="K7" s="53">
        <f t="shared" si="21"/>
        <v>13.646761333333334</v>
      </c>
      <c r="L7" s="53">
        <f t="shared" si="21"/>
        <v>14.566879249999998</v>
      </c>
      <c r="M7" s="53">
        <f t="shared" si="21"/>
        <v>15.48699716666667</v>
      </c>
      <c r="N7" s="53">
        <f t="shared" si="21"/>
        <v>16.407115083333331</v>
      </c>
      <c r="O7" s="53">
        <f t="shared" si="21"/>
        <v>17.327233000000007</v>
      </c>
      <c r="P7" s="53">
        <f t="shared" si="21"/>
        <v>18.247350916666672</v>
      </c>
      <c r="Q7" s="53">
        <f t="shared" si="21"/>
        <v>19.167468833333338</v>
      </c>
      <c r="R7" s="53">
        <f t="shared" si="21"/>
        <v>20.087586750000003</v>
      </c>
      <c r="S7" s="53">
        <f t="shared" si="21"/>
        <v>21.007704666666665</v>
      </c>
      <c r="T7" s="53">
        <f t="shared" si="21"/>
        <v>21.927822583333334</v>
      </c>
      <c r="U7" s="53">
        <f t="shared" si="21"/>
        <v>22.847940499999996</v>
      </c>
      <c r="V7" s="53">
        <f t="shared" si="21"/>
        <v>23.768058416666658</v>
      </c>
      <c r="W7" s="53">
        <f t="shared" si="21"/>
        <v>24.688176333333331</v>
      </c>
      <c r="X7" s="53">
        <f t="shared" si="21"/>
        <v>25.608294249999997</v>
      </c>
      <c r="Y7" s="53">
        <f t="shared" si="21"/>
        <v>26.528412166666659</v>
      </c>
      <c r="Z7" s="53">
        <f t="shared" si="21"/>
        <v>27.448530083333335</v>
      </c>
      <c r="AA7" s="53">
        <f t="shared" si="21"/>
        <v>28.368648000000004</v>
      </c>
      <c r="AB7" s="53">
        <f t="shared" ref="AB7:AQ7" si="22">AB6*AB5</f>
        <v>29.288765916666662</v>
      </c>
      <c r="AC7" s="53">
        <f t="shared" si="22"/>
        <v>30.208883833333346</v>
      </c>
      <c r="AD7" s="53">
        <f t="shared" si="22"/>
        <v>31.12900175</v>
      </c>
      <c r="AE7" s="53">
        <f t="shared" si="22"/>
        <v>32.04911966666667</v>
      </c>
      <c r="AF7" s="53">
        <f t="shared" si="22"/>
        <v>32.969237583333332</v>
      </c>
      <c r="AG7" s="53">
        <f t="shared" si="22"/>
        <v>33.889355500000001</v>
      </c>
      <c r="AH7" s="53">
        <f t="shared" si="22"/>
        <v>34.80947341666667</v>
      </c>
      <c r="AI7" s="53">
        <f t="shared" si="22"/>
        <v>35.729591333333325</v>
      </c>
      <c r="AJ7" s="53">
        <f t="shared" si="22"/>
        <v>36.649709249999994</v>
      </c>
      <c r="AK7" s="53">
        <f t="shared" si="22"/>
        <v>37.569827166666663</v>
      </c>
      <c r="AL7" s="53">
        <f t="shared" si="22"/>
        <v>38.489945083333332</v>
      </c>
      <c r="AM7" s="53">
        <f t="shared" si="22"/>
        <v>39.410062999999994</v>
      </c>
      <c r="AN7" s="53">
        <f t="shared" si="22"/>
        <v>40.330180916666684</v>
      </c>
      <c r="AO7" s="53">
        <f t="shared" si="22"/>
        <v>41.250298833333339</v>
      </c>
      <c r="AP7" s="53">
        <f t="shared" si="22"/>
        <v>42.170416750000015</v>
      </c>
      <c r="AQ7" s="53">
        <f t="shared" si="22"/>
        <v>43.090534666666677</v>
      </c>
    </row>
    <row r="8" spans="1:43">
      <c r="A8" s="67">
        <v>9.8066499999999994</v>
      </c>
      <c r="B8" s="68"/>
      <c r="C8" s="49" t="s">
        <v>406</v>
      </c>
      <c r="D8" s="53">
        <f>D4+D5+D7</f>
        <v>220.70757372222221</v>
      </c>
      <c r="E8" s="53">
        <f>E4+E5+E7</f>
        <v>224.01388955555555</v>
      </c>
      <c r="F8" s="53">
        <f t="shared" ref="F8:AA8" si="23">F4+F5+F7</f>
        <v>228.91100399999999</v>
      </c>
      <c r="G8" s="53">
        <f t="shared" si="23"/>
        <v>235.39891705555553</v>
      </c>
      <c r="H8" s="53">
        <f t="shared" si="23"/>
        <v>243.47762872222219</v>
      </c>
      <c r="I8" s="53">
        <f t="shared" si="23"/>
        <v>253.14713899999998</v>
      </c>
      <c r="J8" s="53">
        <f t="shared" si="23"/>
        <v>264.4074478888889</v>
      </c>
      <c r="K8" s="53">
        <f t="shared" si="23"/>
        <v>277.25855538888891</v>
      </c>
      <c r="L8" s="53">
        <f t="shared" si="23"/>
        <v>291.70046150000002</v>
      </c>
      <c r="M8" s="53">
        <f t="shared" si="23"/>
        <v>307.73316622222228</v>
      </c>
      <c r="N8" s="53">
        <f t="shared" si="23"/>
        <v>325.35666955555553</v>
      </c>
      <c r="O8" s="53">
        <f t="shared" si="23"/>
        <v>344.57097150000004</v>
      </c>
      <c r="P8" s="53">
        <f t="shared" si="23"/>
        <v>365.3760720555556</v>
      </c>
      <c r="Q8" s="53">
        <f t="shared" si="23"/>
        <v>387.77197122222225</v>
      </c>
      <c r="R8" s="53">
        <f t="shared" si="23"/>
        <v>411.75866900000005</v>
      </c>
      <c r="S8" s="53">
        <f t="shared" si="23"/>
        <v>437.33616538888884</v>
      </c>
      <c r="T8" s="53">
        <f t="shared" si="23"/>
        <v>464.5044603888889</v>
      </c>
      <c r="U8" s="53">
        <f t="shared" si="23"/>
        <v>493.263554</v>
      </c>
      <c r="V8" s="53">
        <f t="shared" si="23"/>
        <v>523.61344622222225</v>
      </c>
      <c r="W8" s="53">
        <f t="shared" si="23"/>
        <v>555.55413705555566</v>
      </c>
      <c r="X8" s="53">
        <f t="shared" si="23"/>
        <v>589.08562649999999</v>
      </c>
      <c r="Y8" s="53">
        <f t="shared" si="23"/>
        <v>624.20791455555559</v>
      </c>
      <c r="Z8" s="53">
        <f t="shared" si="23"/>
        <v>660.92100122222234</v>
      </c>
      <c r="AA8" s="53">
        <f t="shared" si="23"/>
        <v>699.22488650000014</v>
      </c>
      <c r="AB8" s="53">
        <f t="shared" ref="AB8:AQ8" si="24">AB4+AB5+AB7</f>
        <v>739.11957038888897</v>
      </c>
      <c r="AC8" s="53">
        <f t="shared" si="24"/>
        <v>780.60505288888908</v>
      </c>
      <c r="AD8" s="53">
        <f t="shared" si="24"/>
        <v>823.68133400000011</v>
      </c>
      <c r="AE8" s="53">
        <f t="shared" si="24"/>
        <v>868.3484137222224</v>
      </c>
      <c r="AF8" s="53">
        <f t="shared" si="24"/>
        <v>914.60629205555574</v>
      </c>
      <c r="AG8" s="53">
        <f t="shared" si="24"/>
        <v>962.45496900000012</v>
      </c>
      <c r="AH8" s="53">
        <f t="shared" si="24"/>
        <v>1011.8944445555559</v>
      </c>
      <c r="AI8" s="53">
        <f t="shared" si="24"/>
        <v>1062.9247187222222</v>
      </c>
      <c r="AJ8" s="53">
        <f t="shared" si="24"/>
        <v>1115.5457915</v>
      </c>
      <c r="AK8" s="53">
        <f t="shared" si="24"/>
        <v>1169.7576628888889</v>
      </c>
      <c r="AL8" s="53">
        <f t="shared" si="24"/>
        <v>1225.560332888889</v>
      </c>
      <c r="AM8" s="53">
        <f t="shared" si="24"/>
        <v>1282.9538015000001</v>
      </c>
      <c r="AN8" s="53">
        <f t="shared" si="24"/>
        <v>1341.9380687222226</v>
      </c>
      <c r="AO8" s="53">
        <f t="shared" si="24"/>
        <v>1402.5131345555556</v>
      </c>
      <c r="AP8" s="53">
        <f t="shared" si="24"/>
        <v>1464.6789990000002</v>
      </c>
      <c r="AQ8" s="53">
        <f t="shared" si="24"/>
        <v>1528.4356620555557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68.582748400152695</v>
      </c>
      <c r="E9" s="53">
        <f>E8*$A$18</f>
        <v>69.610154134830083</v>
      </c>
      <c r="F9" s="53">
        <f t="shared" ref="F9:AA9" si="25">F8*$A$18</f>
        <v>71.131885184498501</v>
      </c>
      <c r="G9" s="53">
        <f t="shared" si="25"/>
        <v>73.147941549157949</v>
      </c>
      <c r="H9" s="53">
        <f t="shared" si="25"/>
        <v>75.658323228808442</v>
      </c>
      <c r="I9" s="53">
        <f t="shared" si="25"/>
        <v>78.663030223449994</v>
      </c>
      <c r="J9" s="53">
        <f t="shared" si="25"/>
        <v>82.162062533082576</v>
      </c>
      <c r="K9" s="53">
        <f t="shared" si="25"/>
        <v>86.155420157706203</v>
      </c>
      <c r="L9" s="53">
        <f t="shared" si="25"/>
        <v>90.643103097320861</v>
      </c>
      <c r="M9" s="53">
        <f t="shared" si="25"/>
        <v>95.625111351926563</v>
      </c>
      <c r="N9" s="53">
        <f t="shared" si="25"/>
        <v>101.10144492152328</v>
      </c>
      <c r="O9" s="53">
        <f t="shared" si="25"/>
        <v>107.07210380611107</v>
      </c>
      <c r="P9" s="53">
        <f t="shared" si="25"/>
        <v>113.5370880056899</v>
      </c>
      <c r="Q9" s="53">
        <f t="shared" si="25"/>
        <v>120.49639752025975</v>
      </c>
      <c r="R9" s="53">
        <f t="shared" si="25"/>
        <v>127.95003234982066</v>
      </c>
      <c r="S9" s="53">
        <f t="shared" si="25"/>
        <v>135.89799249437257</v>
      </c>
      <c r="T9" s="53">
        <f t="shared" si="25"/>
        <v>144.34027795391557</v>
      </c>
      <c r="U9" s="53">
        <f t="shared" si="25"/>
        <v>153.27688872844959</v>
      </c>
      <c r="V9" s="53">
        <f t="shared" si="25"/>
        <v>162.70782481797465</v>
      </c>
      <c r="W9" s="53">
        <f t="shared" si="25"/>
        <v>172.63308622249076</v>
      </c>
      <c r="X9" s="53">
        <f t="shared" si="25"/>
        <v>183.05267294199788</v>
      </c>
      <c r="Y9" s="53">
        <f t="shared" si="25"/>
        <v>193.96658497649608</v>
      </c>
      <c r="Z9" s="53">
        <f t="shared" si="25"/>
        <v>205.37482232598532</v>
      </c>
      <c r="AA9" s="53">
        <f t="shared" si="25"/>
        <v>217.27738499046558</v>
      </c>
      <c r="AB9" s="53">
        <f t="shared" ref="AB9:AQ9" si="26">AB8*$A$18</f>
        <v>229.67427296993685</v>
      </c>
      <c r="AC9" s="53">
        <f t="shared" si="26"/>
        <v>242.56548626439923</v>
      </c>
      <c r="AD9" s="53">
        <f t="shared" si="26"/>
        <v>255.95102487385259</v>
      </c>
      <c r="AE9" s="53">
        <f t="shared" si="26"/>
        <v>269.83088879829705</v>
      </c>
      <c r="AF9" s="53">
        <f t="shared" si="26"/>
        <v>284.20507803773251</v>
      </c>
      <c r="AG9" s="53">
        <f t="shared" si="26"/>
        <v>299.07359259215895</v>
      </c>
      <c r="AH9" s="53">
        <f t="shared" si="26"/>
        <v>314.4364324615766</v>
      </c>
      <c r="AI9" s="53">
        <f t="shared" si="26"/>
        <v>330.29359764598507</v>
      </c>
      <c r="AJ9" s="53">
        <f t="shared" si="26"/>
        <v>346.64508814538465</v>
      </c>
      <c r="AK9" s="53">
        <f t="shared" si="26"/>
        <v>363.49090395977538</v>
      </c>
      <c r="AL9" s="53">
        <f t="shared" si="26"/>
        <v>380.83104508915704</v>
      </c>
      <c r="AM9" s="53">
        <f t="shared" si="26"/>
        <v>398.66551153352981</v>
      </c>
      <c r="AN9" s="53">
        <f t="shared" si="26"/>
        <v>416.99430329289368</v>
      </c>
      <c r="AO9" s="53">
        <f t="shared" si="26"/>
        <v>435.81742036724836</v>
      </c>
      <c r="AP9" s="53">
        <f t="shared" si="26"/>
        <v>455.13486275659432</v>
      </c>
      <c r="AQ9" s="53">
        <f t="shared" si="26"/>
        <v>474.9466304609312</v>
      </c>
    </row>
    <row r="10" spans="1:43">
      <c r="A10" s="118">
        <v>0.33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590.11348109939911</v>
      </c>
      <c r="E12" s="53">
        <f t="shared" ref="E12:AA12" si="29">$A$2*$A$8*E10</f>
        <v>590.11348109939911</v>
      </c>
      <c r="F12" s="53">
        <f t="shared" si="29"/>
        <v>590.11348109939911</v>
      </c>
      <c r="G12" s="53">
        <f t="shared" si="29"/>
        <v>590.11348109939911</v>
      </c>
      <c r="H12" s="53">
        <f t="shared" si="29"/>
        <v>590.11348109939911</v>
      </c>
      <c r="I12" s="53">
        <f t="shared" si="29"/>
        <v>590.11348109939911</v>
      </c>
      <c r="J12" s="53">
        <f t="shared" si="29"/>
        <v>590.11348109939911</v>
      </c>
      <c r="K12" s="53">
        <f t="shared" si="29"/>
        <v>590.11348109939911</v>
      </c>
      <c r="L12" s="53">
        <f t="shared" si="29"/>
        <v>590.11348109939911</v>
      </c>
      <c r="M12" s="53">
        <f t="shared" si="29"/>
        <v>590.11348109939911</v>
      </c>
      <c r="N12" s="53">
        <f t="shared" si="29"/>
        <v>590.11348109939911</v>
      </c>
      <c r="O12" s="53">
        <f t="shared" si="29"/>
        <v>590.11348109939911</v>
      </c>
      <c r="P12" s="53">
        <f t="shared" si="29"/>
        <v>590.11348109939911</v>
      </c>
      <c r="Q12" s="53">
        <f t="shared" si="29"/>
        <v>590.11348109939911</v>
      </c>
      <c r="R12" s="53">
        <f t="shared" si="29"/>
        <v>590.11348109939911</v>
      </c>
      <c r="S12" s="53">
        <f t="shared" si="29"/>
        <v>590.11348109939911</v>
      </c>
      <c r="T12" s="53">
        <f t="shared" si="29"/>
        <v>590.11348109939911</v>
      </c>
      <c r="U12" s="53">
        <f t="shared" si="29"/>
        <v>590.11348109939911</v>
      </c>
      <c r="V12" s="53">
        <f t="shared" si="29"/>
        <v>590.11348109939911</v>
      </c>
      <c r="W12" s="53">
        <f t="shared" si="29"/>
        <v>590.11348109939911</v>
      </c>
      <c r="X12" s="53">
        <f t="shared" si="29"/>
        <v>590.11348109939911</v>
      </c>
      <c r="Y12" s="53">
        <f t="shared" si="29"/>
        <v>590.11348109939911</v>
      </c>
      <c r="Z12" s="53">
        <f t="shared" si="29"/>
        <v>590.11348109939911</v>
      </c>
      <c r="AA12" s="53">
        <f t="shared" si="29"/>
        <v>590.11348109939911</v>
      </c>
      <c r="AB12" s="53">
        <f t="shared" ref="AB12:AQ12" si="30">$A$2*$A$8*AB10</f>
        <v>590.11348109939911</v>
      </c>
      <c r="AC12" s="53">
        <f t="shared" si="30"/>
        <v>590.11348109939911</v>
      </c>
      <c r="AD12" s="53">
        <f t="shared" si="30"/>
        <v>590.11348109939911</v>
      </c>
      <c r="AE12" s="53">
        <f t="shared" si="30"/>
        <v>590.11348109939911</v>
      </c>
      <c r="AF12" s="53">
        <f t="shared" si="30"/>
        <v>590.11348109939911</v>
      </c>
      <c r="AG12" s="53">
        <f t="shared" si="30"/>
        <v>590.11348109939911</v>
      </c>
      <c r="AH12" s="53">
        <f t="shared" si="30"/>
        <v>590.11348109939911</v>
      </c>
      <c r="AI12" s="53">
        <f t="shared" si="30"/>
        <v>590.11348109939911</v>
      </c>
      <c r="AJ12" s="53">
        <f t="shared" si="30"/>
        <v>590.11348109939911</v>
      </c>
      <c r="AK12" s="53">
        <f t="shared" si="30"/>
        <v>590.11348109939911</v>
      </c>
      <c r="AL12" s="53">
        <f t="shared" si="30"/>
        <v>590.11348109939911</v>
      </c>
      <c r="AM12" s="53">
        <f t="shared" si="30"/>
        <v>590.11348109939911</v>
      </c>
      <c r="AN12" s="53">
        <f t="shared" si="30"/>
        <v>590.11348109939911</v>
      </c>
      <c r="AO12" s="53">
        <f t="shared" si="30"/>
        <v>590.11348109939911</v>
      </c>
      <c r="AP12" s="53">
        <f t="shared" si="30"/>
        <v>590.11348109939911</v>
      </c>
      <c r="AQ12" s="53">
        <f t="shared" si="30"/>
        <v>590.11348109939911</v>
      </c>
    </row>
    <row r="13" spans="1:43">
      <c r="A13" s="71" t="s">
        <v>425</v>
      </c>
      <c r="B13" s="72"/>
      <c r="C13" s="49" t="s">
        <v>408</v>
      </c>
      <c r="D13" s="53">
        <f>$A$20*$A$2*$A$8*D11</f>
        <v>212.44085319578366</v>
      </c>
      <c r="E13" s="53">
        <f t="shared" ref="E13:AA13" si="31">$A$20*$A$2*$A$8*E11</f>
        <v>212.44085319578366</v>
      </c>
      <c r="F13" s="53">
        <f t="shared" si="31"/>
        <v>212.44085319578366</v>
      </c>
      <c r="G13" s="53">
        <f t="shared" si="31"/>
        <v>212.44085319578366</v>
      </c>
      <c r="H13" s="53">
        <f t="shared" si="31"/>
        <v>212.44085319578366</v>
      </c>
      <c r="I13" s="53">
        <f t="shared" si="31"/>
        <v>212.44085319578366</v>
      </c>
      <c r="J13" s="53">
        <f t="shared" si="31"/>
        <v>212.44085319578366</v>
      </c>
      <c r="K13" s="53">
        <f t="shared" si="31"/>
        <v>212.44085319578366</v>
      </c>
      <c r="L13" s="53">
        <f t="shared" si="31"/>
        <v>212.44085319578366</v>
      </c>
      <c r="M13" s="53">
        <f t="shared" si="31"/>
        <v>212.44085319578366</v>
      </c>
      <c r="N13" s="53">
        <f t="shared" si="31"/>
        <v>212.44085319578366</v>
      </c>
      <c r="O13" s="53">
        <f t="shared" si="31"/>
        <v>212.44085319578366</v>
      </c>
      <c r="P13" s="53">
        <f t="shared" si="31"/>
        <v>212.44085319578366</v>
      </c>
      <c r="Q13" s="53">
        <f t="shared" si="31"/>
        <v>212.44085319578366</v>
      </c>
      <c r="R13" s="53">
        <f t="shared" si="31"/>
        <v>212.44085319578366</v>
      </c>
      <c r="S13" s="53">
        <f t="shared" si="31"/>
        <v>212.44085319578366</v>
      </c>
      <c r="T13" s="53">
        <f t="shared" si="31"/>
        <v>212.44085319578366</v>
      </c>
      <c r="U13" s="53">
        <f t="shared" si="31"/>
        <v>212.44085319578366</v>
      </c>
      <c r="V13" s="53">
        <f t="shared" si="31"/>
        <v>212.44085319578366</v>
      </c>
      <c r="W13" s="53">
        <f t="shared" si="31"/>
        <v>212.44085319578366</v>
      </c>
      <c r="X13" s="53">
        <f t="shared" si="31"/>
        <v>212.44085319578366</v>
      </c>
      <c r="Y13" s="53">
        <f t="shared" si="31"/>
        <v>212.44085319578366</v>
      </c>
      <c r="Z13" s="53">
        <f t="shared" si="31"/>
        <v>212.44085319578366</v>
      </c>
      <c r="AA13" s="53">
        <f t="shared" si="31"/>
        <v>212.44085319578366</v>
      </c>
      <c r="AB13" s="53">
        <f t="shared" ref="AB13:AQ13" si="32">$A$20*$A$2*$A$8*AB11</f>
        <v>212.44085319578366</v>
      </c>
      <c r="AC13" s="53">
        <f t="shared" si="32"/>
        <v>212.44085319578366</v>
      </c>
      <c r="AD13" s="53">
        <f t="shared" si="32"/>
        <v>212.44085319578366</v>
      </c>
      <c r="AE13" s="53">
        <f t="shared" si="32"/>
        <v>212.44085319578366</v>
      </c>
      <c r="AF13" s="53">
        <f t="shared" si="32"/>
        <v>212.44085319578366</v>
      </c>
      <c r="AG13" s="53">
        <f t="shared" si="32"/>
        <v>212.44085319578366</v>
      </c>
      <c r="AH13" s="53">
        <f t="shared" si="32"/>
        <v>212.44085319578366</v>
      </c>
      <c r="AI13" s="53">
        <f t="shared" si="32"/>
        <v>212.44085319578366</v>
      </c>
      <c r="AJ13" s="53">
        <f t="shared" si="32"/>
        <v>212.44085319578366</v>
      </c>
      <c r="AK13" s="53">
        <f t="shared" si="32"/>
        <v>212.44085319578366</v>
      </c>
      <c r="AL13" s="53">
        <f t="shared" si="32"/>
        <v>212.44085319578366</v>
      </c>
      <c r="AM13" s="53">
        <f t="shared" si="32"/>
        <v>212.44085319578366</v>
      </c>
      <c r="AN13" s="53">
        <f t="shared" si="32"/>
        <v>212.44085319578366</v>
      </c>
      <c r="AO13" s="53">
        <f t="shared" si="32"/>
        <v>212.44085319578366</v>
      </c>
      <c r="AP13" s="53">
        <f t="shared" si="32"/>
        <v>212.44085319578366</v>
      </c>
      <c r="AQ13" s="53">
        <f t="shared" si="32"/>
        <v>212.44085319578366</v>
      </c>
    </row>
    <row r="14" spans="1:43">
      <c r="A14" s="67">
        <v>1.4</v>
      </c>
      <c r="B14" s="68"/>
      <c r="C14" s="49" t="s">
        <v>409</v>
      </c>
      <c r="D14" s="53">
        <f>D$5+D$7+D12+D13</f>
        <v>810.55566951740502</v>
      </c>
      <c r="E14" s="53">
        <f t="shared" ref="E14:AA14" si="33">E$5+E$7+E12+E13</f>
        <v>813.86198535073834</v>
      </c>
      <c r="F14" s="53">
        <f t="shared" si="33"/>
        <v>818.75909979518281</v>
      </c>
      <c r="G14" s="53">
        <f t="shared" si="33"/>
        <v>825.24701285073832</v>
      </c>
      <c r="H14" s="53">
        <f t="shared" si="33"/>
        <v>833.32572451740498</v>
      </c>
      <c r="I14" s="53">
        <f t="shared" si="33"/>
        <v>842.9952347951828</v>
      </c>
      <c r="J14" s="53">
        <f t="shared" si="33"/>
        <v>854.25554368407177</v>
      </c>
      <c r="K14" s="53">
        <f t="shared" si="33"/>
        <v>867.10665118407167</v>
      </c>
      <c r="L14" s="53">
        <f t="shared" si="33"/>
        <v>881.54855729518283</v>
      </c>
      <c r="M14" s="53">
        <f t="shared" si="33"/>
        <v>897.58126201740504</v>
      </c>
      <c r="N14" s="53">
        <f t="shared" si="33"/>
        <v>915.2047653507384</v>
      </c>
      <c r="O14" s="53">
        <f t="shared" si="33"/>
        <v>934.4190672951828</v>
      </c>
      <c r="P14" s="53">
        <f t="shared" si="33"/>
        <v>955.22416785073835</v>
      </c>
      <c r="Q14" s="53">
        <f t="shared" si="33"/>
        <v>977.62006701740506</v>
      </c>
      <c r="R14" s="53">
        <f t="shared" si="33"/>
        <v>1001.6067647951828</v>
      </c>
      <c r="S14" s="53">
        <f t="shared" si="33"/>
        <v>1027.1842611840716</v>
      </c>
      <c r="T14" s="53">
        <f t="shared" si="33"/>
        <v>1054.3525561840715</v>
      </c>
      <c r="U14" s="53">
        <f t="shared" si="33"/>
        <v>1083.1116497951828</v>
      </c>
      <c r="V14" s="53">
        <f t="shared" si="33"/>
        <v>1113.461542017405</v>
      </c>
      <c r="W14" s="53">
        <f t="shared" si="33"/>
        <v>1145.4022328507383</v>
      </c>
      <c r="X14" s="53">
        <f t="shared" si="33"/>
        <v>1178.9337222951829</v>
      </c>
      <c r="Y14" s="53">
        <f t="shared" si="33"/>
        <v>1214.0560103507382</v>
      </c>
      <c r="Z14" s="53">
        <f t="shared" si="33"/>
        <v>1250.7690970174051</v>
      </c>
      <c r="AA14" s="53">
        <f t="shared" si="33"/>
        <v>1289.0729822951828</v>
      </c>
      <c r="AB14" s="53">
        <f t="shared" ref="AB14:AQ14" si="34">AB$5+AB$7+AB12+AB13</f>
        <v>1328.9676661840717</v>
      </c>
      <c r="AC14" s="53">
        <f t="shared" si="34"/>
        <v>1370.4531486840717</v>
      </c>
      <c r="AD14" s="53">
        <f t="shared" si="34"/>
        <v>1413.529429795183</v>
      </c>
      <c r="AE14" s="53">
        <f t="shared" si="34"/>
        <v>1458.1965095174053</v>
      </c>
      <c r="AF14" s="53">
        <f t="shared" si="34"/>
        <v>1504.4543878507384</v>
      </c>
      <c r="AG14" s="53">
        <f t="shared" si="34"/>
        <v>1552.303064795183</v>
      </c>
      <c r="AH14" s="53">
        <f t="shared" si="34"/>
        <v>1601.7425403507384</v>
      </c>
      <c r="AI14" s="53">
        <f t="shared" si="34"/>
        <v>1652.7728145174049</v>
      </c>
      <c r="AJ14" s="53">
        <f t="shared" si="34"/>
        <v>1705.3938872951828</v>
      </c>
      <c r="AK14" s="53">
        <f t="shared" si="34"/>
        <v>1759.6057586840716</v>
      </c>
      <c r="AL14" s="53">
        <f t="shared" si="34"/>
        <v>1815.4084286840716</v>
      </c>
      <c r="AM14" s="53">
        <f t="shared" si="34"/>
        <v>1872.8018972951829</v>
      </c>
      <c r="AN14" s="53">
        <f t="shared" si="34"/>
        <v>1931.7861645174055</v>
      </c>
      <c r="AO14" s="53">
        <f t="shared" si="34"/>
        <v>1992.3612303507382</v>
      </c>
      <c r="AP14" s="53">
        <f t="shared" si="34"/>
        <v>2054.5270947951831</v>
      </c>
      <c r="AQ14" s="53">
        <f t="shared" si="34"/>
        <v>2118.2837578507388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251.87235131674302</v>
      </c>
      <c r="E15" s="53">
        <f t="shared" ref="E15:AA15" si="35">E14*$A$18</f>
        <v>252.89975705142038</v>
      </c>
      <c r="F15" s="53">
        <f t="shared" si="35"/>
        <v>254.42148810108881</v>
      </c>
      <c r="G15" s="53">
        <f t="shared" si="35"/>
        <v>256.43754446574826</v>
      </c>
      <c r="H15" s="53">
        <f t="shared" si="35"/>
        <v>258.94792614539875</v>
      </c>
      <c r="I15" s="53">
        <f t="shared" si="35"/>
        <v>261.95263314004029</v>
      </c>
      <c r="J15" s="53">
        <f t="shared" si="35"/>
        <v>265.45166544967293</v>
      </c>
      <c r="K15" s="53">
        <f t="shared" si="35"/>
        <v>269.4450230742965</v>
      </c>
      <c r="L15" s="53">
        <f t="shared" si="35"/>
        <v>273.93270601391117</v>
      </c>
      <c r="M15" s="53">
        <f t="shared" si="35"/>
        <v>278.91471426851689</v>
      </c>
      <c r="N15" s="53">
        <f t="shared" si="35"/>
        <v>284.39104783811359</v>
      </c>
      <c r="O15" s="53">
        <f t="shared" si="35"/>
        <v>290.3617067227014</v>
      </c>
      <c r="P15" s="53">
        <f t="shared" si="35"/>
        <v>296.82669092228019</v>
      </c>
      <c r="Q15" s="53">
        <f t="shared" si="35"/>
        <v>303.78600043685009</v>
      </c>
      <c r="R15" s="53">
        <f t="shared" si="35"/>
        <v>311.23963526641097</v>
      </c>
      <c r="S15" s="53">
        <f t="shared" si="35"/>
        <v>319.18759541096284</v>
      </c>
      <c r="T15" s="53">
        <f t="shared" si="35"/>
        <v>327.62988087050581</v>
      </c>
      <c r="U15" s="53">
        <f t="shared" si="35"/>
        <v>336.56649164503989</v>
      </c>
      <c r="V15" s="53">
        <f t="shared" si="35"/>
        <v>345.99742773456495</v>
      </c>
      <c r="W15" s="53">
        <f t="shared" si="35"/>
        <v>355.92268913908106</v>
      </c>
      <c r="X15" s="53">
        <f t="shared" si="35"/>
        <v>366.34227585858821</v>
      </c>
      <c r="Y15" s="53">
        <f t="shared" si="35"/>
        <v>377.25618789308635</v>
      </c>
      <c r="Z15" s="53">
        <f t="shared" si="35"/>
        <v>388.66442524257559</v>
      </c>
      <c r="AA15" s="53">
        <f t="shared" si="35"/>
        <v>400.56698790705582</v>
      </c>
      <c r="AB15" s="53">
        <f t="shared" ref="AB15:AQ15" si="36">AB14*$A$18</f>
        <v>412.96387588652715</v>
      </c>
      <c r="AC15" s="53">
        <f t="shared" si="36"/>
        <v>425.85508918098947</v>
      </c>
      <c r="AD15" s="53">
        <f t="shared" si="36"/>
        <v>439.24062779044294</v>
      </c>
      <c r="AE15" s="53">
        <f t="shared" si="36"/>
        <v>453.12049171488735</v>
      </c>
      <c r="AF15" s="53">
        <f t="shared" si="36"/>
        <v>467.49468095432275</v>
      </c>
      <c r="AG15" s="53">
        <f t="shared" si="36"/>
        <v>482.3631955087493</v>
      </c>
      <c r="AH15" s="53">
        <f t="shared" si="36"/>
        <v>497.72603537816678</v>
      </c>
      <c r="AI15" s="53">
        <f t="shared" si="36"/>
        <v>513.58320056257537</v>
      </c>
      <c r="AJ15" s="53">
        <f t="shared" si="36"/>
        <v>529.93469106197495</v>
      </c>
      <c r="AK15" s="53">
        <f t="shared" si="36"/>
        <v>546.78050687636562</v>
      </c>
      <c r="AL15" s="53">
        <f t="shared" si="36"/>
        <v>564.12064800574728</v>
      </c>
      <c r="AM15" s="53">
        <f t="shared" si="36"/>
        <v>581.95511445012016</v>
      </c>
      <c r="AN15" s="53">
        <f t="shared" si="36"/>
        <v>600.28390620948403</v>
      </c>
      <c r="AO15" s="53">
        <f t="shared" si="36"/>
        <v>619.10702328383866</v>
      </c>
      <c r="AP15" s="53">
        <f t="shared" si="36"/>
        <v>638.42446567318461</v>
      </c>
      <c r="AQ15" s="53">
        <f t="shared" si="36"/>
        <v>658.23623337752156</v>
      </c>
    </row>
    <row r="16" spans="1:43">
      <c r="A16" s="79">
        <f>(1000)/(((($B$24*25.4)+((2*$B$22*$B$23/100)))*3.141592653589)/1000)</f>
        <v>512.16393593543205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0.31074034861381544</v>
      </c>
      <c r="B18" s="75"/>
      <c r="C18" s="49" t="s">
        <v>407</v>
      </c>
      <c r="D18" s="53">
        <f>$A$2*$A$8*D16</f>
        <v>1175.8367660954214</v>
      </c>
      <c r="E18" s="53">
        <f t="shared" ref="E18:AA18" si="39">$A$2*$A$8*E16</f>
        <v>1175.8367660954214</v>
      </c>
      <c r="F18" s="53">
        <f t="shared" si="39"/>
        <v>1175.8367660954214</v>
      </c>
      <c r="G18" s="53">
        <f t="shared" si="39"/>
        <v>1175.8367660954214</v>
      </c>
      <c r="H18" s="53">
        <f t="shared" si="39"/>
        <v>1175.8367660954214</v>
      </c>
      <c r="I18" s="53">
        <f t="shared" si="39"/>
        <v>1175.8367660954214</v>
      </c>
      <c r="J18" s="53">
        <f t="shared" si="39"/>
        <v>1175.8367660954214</v>
      </c>
      <c r="K18" s="53">
        <f t="shared" si="39"/>
        <v>1175.8367660954214</v>
      </c>
      <c r="L18" s="53">
        <f t="shared" si="39"/>
        <v>1175.8367660954214</v>
      </c>
      <c r="M18" s="53">
        <f t="shared" si="39"/>
        <v>1175.8367660954214</v>
      </c>
      <c r="N18" s="53">
        <f t="shared" si="39"/>
        <v>1175.8367660954214</v>
      </c>
      <c r="O18" s="53">
        <f t="shared" si="39"/>
        <v>1175.8367660954214</v>
      </c>
      <c r="P18" s="53">
        <f t="shared" si="39"/>
        <v>1175.8367660954214</v>
      </c>
      <c r="Q18" s="53">
        <f t="shared" si="39"/>
        <v>1175.8367660954214</v>
      </c>
      <c r="R18" s="53">
        <f t="shared" si="39"/>
        <v>1175.8367660954214</v>
      </c>
      <c r="S18" s="53">
        <f t="shared" si="39"/>
        <v>1175.8367660954214</v>
      </c>
      <c r="T18" s="53">
        <f t="shared" si="39"/>
        <v>1175.8367660954214</v>
      </c>
      <c r="U18" s="53">
        <f t="shared" si="39"/>
        <v>1175.8367660954214</v>
      </c>
      <c r="V18" s="53">
        <f t="shared" si="39"/>
        <v>1175.8367660954214</v>
      </c>
      <c r="W18" s="53">
        <f t="shared" si="39"/>
        <v>1175.8367660954214</v>
      </c>
      <c r="X18" s="53">
        <f t="shared" si="39"/>
        <v>1175.8367660954214</v>
      </c>
      <c r="Y18" s="53">
        <f t="shared" si="39"/>
        <v>1175.8367660954214</v>
      </c>
      <c r="Z18" s="53">
        <f t="shared" si="39"/>
        <v>1175.8367660954214</v>
      </c>
      <c r="AA18" s="53">
        <f t="shared" si="39"/>
        <v>1175.8367660954214</v>
      </c>
      <c r="AB18" s="53">
        <f t="shared" ref="AB18:AQ18" si="40">$A$2*$A$8*AB16</f>
        <v>1175.8367660954214</v>
      </c>
      <c r="AC18" s="53">
        <f t="shared" si="40"/>
        <v>1175.8367660954214</v>
      </c>
      <c r="AD18" s="53">
        <f t="shared" si="40"/>
        <v>1175.8367660954214</v>
      </c>
      <c r="AE18" s="53">
        <f t="shared" si="40"/>
        <v>1175.8367660954214</v>
      </c>
      <c r="AF18" s="53">
        <f t="shared" si="40"/>
        <v>1175.8367660954214</v>
      </c>
      <c r="AG18" s="53">
        <f t="shared" si="40"/>
        <v>1175.8367660954214</v>
      </c>
      <c r="AH18" s="53">
        <f t="shared" si="40"/>
        <v>1175.8367660954214</v>
      </c>
      <c r="AI18" s="53">
        <f t="shared" si="40"/>
        <v>1175.8367660954214</v>
      </c>
      <c r="AJ18" s="53">
        <f t="shared" si="40"/>
        <v>1175.8367660954214</v>
      </c>
      <c r="AK18" s="53">
        <f t="shared" si="40"/>
        <v>1175.8367660954214</v>
      </c>
      <c r="AL18" s="53">
        <f t="shared" si="40"/>
        <v>1175.8367660954214</v>
      </c>
      <c r="AM18" s="53">
        <f t="shared" si="40"/>
        <v>1175.8367660954214</v>
      </c>
      <c r="AN18" s="53">
        <f t="shared" si="40"/>
        <v>1175.8367660954214</v>
      </c>
      <c r="AO18" s="53">
        <f t="shared" si="40"/>
        <v>1175.8367660954214</v>
      </c>
      <c r="AP18" s="53">
        <f t="shared" si="40"/>
        <v>1175.8367660954214</v>
      </c>
      <c r="AQ18" s="53">
        <f t="shared" si="40"/>
        <v>1175.8367660954214</v>
      </c>
    </row>
    <row r="19" spans="1:43" ht="32">
      <c r="A19" s="71" t="s">
        <v>428</v>
      </c>
      <c r="B19" s="72"/>
      <c r="C19" s="49" t="s">
        <v>408</v>
      </c>
      <c r="D19" s="53">
        <f>$A$20*$A$2*$A$8*D17</f>
        <v>211.65061789717583</v>
      </c>
      <c r="E19" s="53">
        <f t="shared" ref="E19:AA19" si="41">$A$20*$A$2*$A$8*E17</f>
        <v>211.65061789717583</v>
      </c>
      <c r="F19" s="53">
        <f t="shared" si="41"/>
        <v>211.65061789717583</v>
      </c>
      <c r="G19" s="53">
        <f t="shared" si="41"/>
        <v>211.65061789717583</v>
      </c>
      <c r="H19" s="53">
        <f t="shared" si="41"/>
        <v>211.65061789717583</v>
      </c>
      <c r="I19" s="53">
        <f t="shared" si="41"/>
        <v>211.65061789717583</v>
      </c>
      <c r="J19" s="53">
        <f t="shared" si="41"/>
        <v>211.65061789717583</v>
      </c>
      <c r="K19" s="53">
        <f t="shared" si="41"/>
        <v>211.65061789717583</v>
      </c>
      <c r="L19" s="53">
        <f t="shared" si="41"/>
        <v>211.65061789717583</v>
      </c>
      <c r="M19" s="53">
        <f t="shared" si="41"/>
        <v>211.65061789717583</v>
      </c>
      <c r="N19" s="53">
        <f t="shared" si="41"/>
        <v>211.65061789717583</v>
      </c>
      <c r="O19" s="53">
        <f t="shared" si="41"/>
        <v>211.65061789717583</v>
      </c>
      <c r="P19" s="53">
        <f t="shared" si="41"/>
        <v>211.65061789717583</v>
      </c>
      <c r="Q19" s="53">
        <f t="shared" si="41"/>
        <v>211.65061789717583</v>
      </c>
      <c r="R19" s="53">
        <f t="shared" si="41"/>
        <v>211.65061789717583</v>
      </c>
      <c r="S19" s="53">
        <f t="shared" si="41"/>
        <v>211.65061789717583</v>
      </c>
      <c r="T19" s="53">
        <f t="shared" si="41"/>
        <v>211.65061789717583</v>
      </c>
      <c r="U19" s="53">
        <f t="shared" si="41"/>
        <v>211.65061789717583</v>
      </c>
      <c r="V19" s="53">
        <f t="shared" si="41"/>
        <v>211.65061789717583</v>
      </c>
      <c r="W19" s="53">
        <f t="shared" si="41"/>
        <v>211.65061789717583</v>
      </c>
      <c r="X19" s="53">
        <f t="shared" si="41"/>
        <v>211.65061789717583</v>
      </c>
      <c r="Y19" s="53">
        <f t="shared" si="41"/>
        <v>211.65061789717583</v>
      </c>
      <c r="Z19" s="53">
        <f t="shared" si="41"/>
        <v>211.65061789717583</v>
      </c>
      <c r="AA19" s="53">
        <f t="shared" si="41"/>
        <v>211.65061789717583</v>
      </c>
      <c r="AB19" s="53">
        <f t="shared" ref="AB19:AQ19" si="42">$A$20*$A$2*$A$8*AB17</f>
        <v>211.65061789717583</v>
      </c>
      <c r="AC19" s="53">
        <f t="shared" si="42"/>
        <v>211.65061789717583</v>
      </c>
      <c r="AD19" s="53">
        <f t="shared" si="42"/>
        <v>211.65061789717583</v>
      </c>
      <c r="AE19" s="53">
        <f t="shared" si="42"/>
        <v>211.65061789717583</v>
      </c>
      <c r="AF19" s="53">
        <f t="shared" si="42"/>
        <v>211.65061789717583</v>
      </c>
      <c r="AG19" s="53">
        <f t="shared" si="42"/>
        <v>211.65061789717583</v>
      </c>
      <c r="AH19" s="53">
        <f t="shared" si="42"/>
        <v>211.65061789717583</v>
      </c>
      <c r="AI19" s="53">
        <f t="shared" si="42"/>
        <v>211.65061789717583</v>
      </c>
      <c r="AJ19" s="53">
        <f t="shared" si="42"/>
        <v>211.65061789717583</v>
      </c>
      <c r="AK19" s="53">
        <f t="shared" si="42"/>
        <v>211.65061789717583</v>
      </c>
      <c r="AL19" s="53">
        <f t="shared" si="42"/>
        <v>211.65061789717583</v>
      </c>
      <c r="AM19" s="53">
        <f t="shared" si="42"/>
        <v>211.65061789717583</v>
      </c>
      <c r="AN19" s="53">
        <f t="shared" si="42"/>
        <v>211.65061789717583</v>
      </c>
      <c r="AO19" s="53">
        <f t="shared" si="42"/>
        <v>211.65061789717583</v>
      </c>
      <c r="AP19" s="53">
        <f t="shared" si="42"/>
        <v>211.65061789717583</v>
      </c>
      <c r="AQ19" s="53">
        <f t="shared" si="42"/>
        <v>211.65061789717583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1395.4887192148194</v>
      </c>
      <c r="E20" s="53">
        <f t="shared" ref="E20:AA20" si="43">E$5+E$7+E18+E19</f>
        <v>1398.7950350481528</v>
      </c>
      <c r="F20" s="53">
        <f t="shared" si="43"/>
        <v>1403.6921494925973</v>
      </c>
      <c r="G20" s="53">
        <f t="shared" si="43"/>
        <v>1410.1800625481528</v>
      </c>
      <c r="H20" s="53">
        <f t="shared" si="43"/>
        <v>1418.2587742148194</v>
      </c>
      <c r="I20" s="53">
        <f t="shared" si="43"/>
        <v>1427.9282844925972</v>
      </c>
      <c r="J20" s="53">
        <f t="shared" si="43"/>
        <v>1439.188593381486</v>
      </c>
      <c r="K20" s="53">
        <f t="shared" si="43"/>
        <v>1452.0397008814862</v>
      </c>
      <c r="L20" s="53">
        <f t="shared" si="43"/>
        <v>1466.4816069925971</v>
      </c>
      <c r="M20" s="53">
        <f t="shared" si="43"/>
        <v>1482.5143117148195</v>
      </c>
      <c r="N20" s="53">
        <f t="shared" si="43"/>
        <v>1500.1378150481528</v>
      </c>
      <c r="O20" s="53">
        <f t="shared" si="43"/>
        <v>1519.3521169925973</v>
      </c>
      <c r="P20" s="53">
        <f t="shared" si="43"/>
        <v>1540.1572175481529</v>
      </c>
      <c r="Q20" s="53">
        <f t="shared" si="43"/>
        <v>1562.5531167148195</v>
      </c>
      <c r="R20" s="53">
        <f t="shared" si="43"/>
        <v>1586.5398144925973</v>
      </c>
      <c r="S20" s="53">
        <f t="shared" si="43"/>
        <v>1612.117310881486</v>
      </c>
      <c r="T20" s="53">
        <f t="shared" si="43"/>
        <v>1639.2856058814862</v>
      </c>
      <c r="U20" s="53">
        <f t="shared" si="43"/>
        <v>1668.0446994925971</v>
      </c>
      <c r="V20" s="53">
        <f t="shared" si="43"/>
        <v>1698.3945917148194</v>
      </c>
      <c r="W20" s="53">
        <f t="shared" si="43"/>
        <v>1730.3352825481529</v>
      </c>
      <c r="X20" s="53">
        <f t="shared" si="43"/>
        <v>1763.8667719925973</v>
      </c>
      <c r="Y20" s="53">
        <f t="shared" si="43"/>
        <v>1798.9890600481529</v>
      </c>
      <c r="Z20" s="53">
        <f t="shared" si="43"/>
        <v>1835.7021467148195</v>
      </c>
      <c r="AA20" s="53">
        <f t="shared" si="43"/>
        <v>1874.0060319925974</v>
      </c>
      <c r="AB20" s="53">
        <f t="shared" ref="AB20" si="44">AB$5+AB$7+AB18+AB19</f>
        <v>1913.9007158814861</v>
      </c>
      <c r="AC20" s="53">
        <f t="shared" ref="AC20" si="45">AC$5+AC$7+AC18+AC19</f>
        <v>1955.3861983814863</v>
      </c>
      <c r="AD20" s="53">
        <f t="shared" ref="AD20" si="46">AD$5+AD$7+AD18+AD19</f>
        <v>1998.4624794925974</v>
      </c>
      <c r="AE20" s="53">
        <f t="shared" ref="AE20" si="47">AE$5+AE$7+AE18+AE19</f>
        <v>2043.1295592148197</v>
      </c>
      <c r="AF20" s="53">
        <f t="shared" ref="AF20" si="48">AF$5+AF$7+AF18+AF19</f>
        <v>2089.3874375481528</v>
      </c>
      <c r="AG20" s="53">
        <f t="shared" ref="AG20" si="49">AG$5+AG$7+AG18+AG19</f>
        <v>2137.2361144925972</v>
      </c>
      <c r="AH20" s="53">
        <f t="shared" ref="AH20" si="50">AH$5+AH$7+AH18+AH19</f>
        <v>2186.675590048153</v>
      </c>
      <c r="AI20" s="53">
        <f t="shared" ref="AI20" si="51">AI$5+AI$7+AI18+AI19</f>
        <v>2237.7058642148195</v>
      </c>
      <c r="AJ20" s="53">
        <f t="shared" ref="AJ20" si="52">AJ$5+AJ$7+AJ18+AJ19</f>
        <v>2290.3269369925974</v>
      </c>
      <c r="AK20" s="53">
        <f t="shared" ref="AK20" si="53">AK$5+AK$7+AK18+AK19</f>
        <v>2344.538808381486</v>
      </c>
      <c r="AL20" s="53">
        <f t="shared" ref="AL20" si="54">AL$5+AL$7+AL18+AL19</f>
        <v>2400.341478381486</v>
      </c>
      <c r="AM20" s="53">
        <f t="shared" ref="AM20" si="55">AM$5+AM$7+AM18+AM19</f>
        <v>2457.7349469925975</v>
      </c>
      <c r="AN20" s="53">
        <f t="shared" ref="AN20" si="56">AN$5+AN$7+AN18+AN19</f>
        <v>2516.7192142148197</v>
      </c>
      <c r="AO20" s="53">
        <f t="shared" ref="AO20" si="57">AO$5+AO$7+AO18+AO19</f>
        <v>2577.2942800481528</v>
      </c>
      <c r="AP20" s="53">
        <f t="shared" ref="AP20" si="58">AP$5+AP$7+AP18+AP19</f>
        <v>2639.4601444925975</v>
      </c>
      <c r="AQ20" s="53">
        <f t="shared" ref="AQ20" si="59">AQ$5+AQ$7+AQ18+AQ19</f>
        <v>2703.2168075481532</v>
      </c>
    </row>
    <row r="21" spans="1:43" ht="17" thickBot="1">
      <c r="A21" s="65" t="s">
        <v>429</v>
      </c>
      <c r="B21" s="78"/>
      <c r="C21" s="49" t="s">
        <v>416</v>
      </c>
      <c r="D21" s="53">
        <f>D20*$A$18</f>
        <v>433.63465109545979</v>
      </c>
      <c r="E21" s="53">
        <f t="shared" ref="E21:AA21" si="60">E20*$A$18</f>
        <v>434.6620568301372</v>
      </c>
      <c r="F21" s="53">
        <f t="shared" si="60"/>
        <v>436.18378787980561</v>
      </c>
      <c r="G21" s="53">
        <f t="shared" si="60"/>
        <v>438.19984424446505</v>
      </c>
      <c r="H21" s="53">
        <f t="shared" si="60"/>
        <v>440.71022592411555</v>
      </c>
      <c r="I21" s="53">
        <f t="shared" si="60"/>
        <v>443.71493291875709</v>
      </c>
      <c r="J21" s="53">
        <f t="shared" si="60"/>
        <v>447.21396522838967</v>
      </c>
      <c r="K21" s="53">
        <f t="shared" si="60"/>
        <v>451.2073228530133</v>
      </c>
      <c r="L21" s="53">
        <f t="shared" si="60"/>
        <v>455.69500579262791</v>
      </c>
      <c r="M21" s="53">
        <f t="shared" si="60"/>
        <v>460.67701404723368</v>
      </c>
      <c r="N21" s="53">
        <f t="shared" si="60"/>
        <v>466.15334761683039</v>
      </c>
      <c r="O21" s="53">
        <f t="shared" si="60"/>
        <v>472.12400650141819</v>
      </c>
      <c r="P21" s="53">
        <f t="shared" si="60"/>
        <v>478.58899070099699</v>
      </c>
      <c r="Q21" s="53">
        <f t="shared" si="60"/>
        <v>485.54830021556683</v>
      </c>
      <c r="R21" s="53">
        <f t="shared" si="60"/>
        <v>493.00193504512777</v>
      </c>
      <c r="S21" s="53">
        <f t="shared" si="60"/>
        <v>500.94989518967964</v>
      </c>
      <c r="T21" s="53">
        <f t="shared" si="60"/>
        <v>509.39218064922267</v>
      </c>
      <c r="U21" s="53">
        <f t="shared" si="60"/>
        <v>518.32879142375668</v>
      </c>
      <c r="V21" s="53">
        <f t="shared" si="60"/>
        <v>527.75972751328175</v>
      </c>
      <c r="W21" s="53">
        <f t="shared" si="60"/>
        <v>537.68498891779791</v>
      </c>
      <c r="X21" s="53">
        <f t="shared" si="60"/>
        <v>548.10457563730495</v>
      </c>
      <c r="Y21" s="53">
        <f t="shared" si="60"/>
        <v>559.0184876718032</v>
      </c>
      <c r="Z21" s="53">
        <f t="shared" si="60"/>
        <v>570.42672502129244</v>
      </c>
      <c r="AA21" s="53">
        <f t="shared" si="60"/>
        <v>582.32928768577267</v>
      </c>
      <c r="AB21" s="53">
        <f t="shared" ref="AB21" si="61">AB20*$A$18</f>
        <v>594.72617566524389</v>
      </c>
      <c r="AC21" s="53">
        <f t="shared" ref="AC21" si="62">AC20*$A$18</f>
        <v>607.61738895970632</v>
      </c>
      <c r="AD21" s="53">
        <f t="shared" ref="AD21" si="63">AD20*$A$18</f>
        <v>621.00292756915974</v>
      </c>
      <c r="AE21" s="53">
        <f t="shared" ref="AE21" si="64">AE20*$A$18</f>
        <v>634.88279149360415</v>
      </c>
      <c r="AF21" s="53">
        <f t="shared" ref="AF21" si="65">AF20*$A$18</f>
        <v>649.25698073303954</v>
      </c>
      <c r="AG21" s="53">
        <f t="shared" ref="AG21" si="66">AG20*$A$18</f>
        <v>664.12549528746604</v>
      </c>
      <c r="AH21" s="53">
        <f t="shared" ref="AH21" si="67">AH20*$A$18</f>
        <v>679.48833515688364</v>
      </c>
      <c r="AI21" s="53">
        <f t="shared" ref="AI21" si="68">AI20*$A$18</f>
        <v>695.34550034129222</v>
      </c>
      <c r="AJ21" s="53">
        <f t="shared" ref="AJ21" si="69">AJ20*$A$18</f>
        <v>711.6969908406918</v>
      </c>
      <c r="AK21" s="53">
        <f t="shared" ref="AK21" si="70">AK20*$A$18</f>
        <v>728.54280665508236</v>
      </c>
      <c r="AL21" s="53">
        <f t="shared" ref="AL21" si="71">AL20*$A$18</f>
        <v>745.88294778446414</v>
      </c>
      <c r="AM21" s="53">
        <f t="shared" ref="AM21" si="72">AM20*$A$18</f>
        <v>763.71741422883701</v>
      </c>
      <c r="AN21" s="53">
        <f t="shared" ref="AN21" si="73">AN20*$A$18</f>
        <v>782.04620598820077</v>
      </c>
      <c r="AO21" s="53">
        <f t="shared" ref="AO21" si="74">AO20*$A$18</f>
        <v>800.86932306255551</v>
      </c>
      <c r="AP21" s="53">
        <f t="shared" ref="AP21" si="75">AP20*$A$18</f>
        <v>820.18676545190146</v>
      </c>
      <c r="AQ21" s="53">
        <f t="shared" ref="AQ21" si="76">AQ20*$A$18</f>
        <v>839.99853315623841</v>
      </c>
    </row>
    <row r="22" spans="1:43">
      <c r="A22" s="76" t="s">
        <v>430</v>
      </c>
      <c r="B22" s="116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116">
        <v>65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119">
        <v>15</v>
      </c>
      <c r="C24" s="49" t="s">
        <v>407</v>
      </c>
      <c r="D24" s="53">
        <f>$A$2*$A$8*D22</f>
        <v>1752.9410977877023</v>
      </c>
      <c r="E24" s="53">
        <f t="shared" ref="E24:AA24" si="79">$A$2*$A$8*E22</f>
        <v>1752.9410977877023</v>
      </c>
      <c r="F24" s="53">
        <f t="shared" si="79"/>
        <v>1752.9410977877023</v>
      </c>
      <c r="G24" s="53">
        <f t="shared" si="79"/>
        <v>1752.9410977877023</v>
      </c>
      <c r="H24" s="53">
        <f t="shared" si="79"/>
        <v>1752.9410977877023</v>
      </c>
      <c r="I24" s="53">
        <f t="shared" si="79"/>
        <v>1752.9410977877023</v>
      </c>
      <c r="J24" s="53">
        <f t="shared" si="79"/>
        <v>1752.9410977877023</v>
      </c>
      <c r="K24" s="53">
        <f t="shared" si="79"/>
        <v>1752.9410977877023</v>
      </c>
      <c r="L24" s="53">
        <f t="shared" si="79"/>
        <v>1752.9410977877023</v>
      </c>
      <c r="M24" s="53">
        <f t="shared" si="79"/>
        <v>1752.9410977877023</v>
      </c>
      <c r="N24" s="53">
        <f t="shared" si="79"/>
        <v>1752.9410977877023</v>
      </c>
      <c r="O24" s="53">
        <f t="shared" si="79"/>
        <v>1752.9410977877023</v>
      </c>
      <c r="P24" s="53">
        <f t="shared" si="79"/>
        <v>1752.9410977877023</v>
      </c>
      <c r="Q24" s="53">
        <f t="shared" si="79"/>
        <v>1752.9410977877023</v>
      </c>
      <c r="R24" s="53">
        <f t="shared" si="79"/>
        <v>1752.9410977877023</v>
      </c>
      <c r="S24" s="53">
        <f t="shared" si="79"/>
        <v>1752.9410977877023</v>
      </c>
      <c r="T24" s="53">
        <f t="shared" si="79"/>
        <v>1752.9410977877023</v>
      </c>
      <c r="U24" s="53">
        <f t="shared" si="79"/>
        <v>1752.9410977877023</v>
      </c>
      <c r="V24" s="53">
        <f t="shared" si="79"/>
        <v>1752.9410977877023</v>
      </c>
      <c r="W24" s="53">
        <f t="shared" si="79"/>
        <v>1752.9410977877023</v>
      </c>
      <c r="X24" s="53">
        <f t="shared" si="79"/>
        <v>1752.9410977877023</v>
      </c>
      <c r="Y24" s="53">
        <f t="shared" si="79"/>
        <v>1752.9410977877023</v>
      </c>
      <c r="Z24" s="53">
        <f t="shared" si="79"/>
        <v>1752.9410977877023</v>
      </c>
      <c r="AA24" s="53">
        <f t="shared" si="79"/>
        <v>1752.9410977877023</v>
      </c>
      <c r="AB24" s="53">
        <f t="shared" ref="AB24:AQ24" si="80">$A$2*$A$8*AB22</f>
        <v>1752.9410977877023</v>
      </c>
      <c r="AC24" s="53">
        <f t="shared" si="80"/>
        <v>1752.9410977877023</v>
      </c>
      <c r="AD24" s="53">
        <f t="shared" si="80"/>
        <v>1752.9410977877023</v>
      </c>
      <c r="AE24" s="53">
        <f t="shared" si="80"/>
        <v>1752.9410977877023</v>
      </c>
      <c r="AF24" s="53">
        <f t="shared" si="80"/>
        <v>1752.9410977877023</v>
      </c>
      <c r="AG24" s="53">
        <f t="shared" si="80"/>
        <v>1752.9410977877023</v>
      </c>
      <c r="AH24" s="53">
        <f t="shared" si="80"/>
        <v>1752.9410977877023</v>
      </c>
      <c r="AI24" s="53">
        <f t="shared" si="80"/>
        <v>1752.9410977877023</v>
      </c>
      <c r="AJ24" s="53">
        <f t="shared" si="80"/>
        <v>1752.9410977877023</v>
      </c>
      <c r="AK24" s="53">
        <f t="shared" si="80"/>
        <v>1752.9410977877023</v>
      </c>
      <c r="AL24" s="53">
        <f t="shared" si="80"/>
        <v>1752.9410977877023</v>
      </c>
      <c r="AM24" s="53">
        <f t="shared" si="80"/>
        <v>1752.9410977877023</v>
      </c>
      <c r="AN24" s="53">
        <f t="shared" si="80"/>
        <v>1752.9410977877023</v>
      </c>
      <c r="AO24" s="53">
        <f t="shared" si="80"/>
        <v>1752.9410977877023</v>
      </c>
      <c r="AP24" s="53">
        <f t="shared" si="80"/>
        <v>1752.9410977877023</v>
      </c>
      <c r="AQ24" s="53">
        <f t="shared" si="80"/>
        <v>1752.9410977877023</v>
      </c>
    </row>
    <row r="25" spans="1:43">
      <c r="A25" s="55"/>
      <c r="B25" s="55"/>
      <c r="C25" s="49" t="s">
        <v>408</v>
      </c>
      <c r="D25" s="53">
        <f>$A$20*$A$2*$A$8*D23</f>
        <v>210.35293173452425</v>
      </c>
      <c r="E25" s="53">
        <f t="shared" ref="E25:AA25" si="81">$A$20*$A$2*$A$8*E23</f>
        <v>210.35293173452425</v>
      </c>
      <c r="F25" s="53">
        <f t="shared" si="81"/>
        <v>210.35293173452425</v>
      </c>
      <c r="G25" s="53">
        <f t="shared" si="81"/>
        <v>210.35293173452425</v>
      </c>
      <c r="H25" s="53">
        <f t="shared" si="81"/>
        <v>210.35293173452425</v>
      </c>
      <c r="I25" s="53">
        <f t="shared" si="81"/>
        <v>210.35293173452425</v>
      </c>
      <c r="J25" s="53">
        <f t="shared" si="81"/>
        <v>210.35293173452425</v>
      </c>
      <c r="K25" s="53">
        <f t="shared" si="81"/>
        <v>210.35293173452425</v>
      </c>
      <c r="L25" s="53">
        <f t="shared" si="81"/>
        <v>210.35293173452425</v>
      </c>
      <c r="M25" s="53">
        <f t="shared" si="81"/>
        <v>210.35293173452425</v>
      </c>
      <c r="N25" s="53">
        <f t="shared" si="81"/>
        <v>210.35293173452425</v>
      </c>
      <c r="O25" s="53">
        <f t="shared" si="81"/>
        <v>210.35293173452425</v>
      </c>
      <c r="P25" s="53">
        <f t="shared" si="81"/>
        <v>210.35293173452425</v>
      </c>
      <c r="Q25" s="53">
        <f t="shared" si="81"/>
        <v>210.35293173452425</v>
      </c>
      <c r="R25" s="53">
        <f t="shared" si="81"/>
        <v>210.35293173452425</v>
      </c>
      <c r="S25" s="53">
        <f t="shared" si="81"/>
        <v>210.35293173452425</v>
      </c>
      <c r="T25" s="53">
        <f t="shared" si="81"/>
        <v>210.35293173452425</v>
      </c>
      <c r="U25" s="53">
        <f t="shared" si="81"/>
        <v>210.35293173452425</v>
      </c>
      <c r="V25" s="53">
        <f t="shared" si="81"/>
        <v>210.35293173452425</v>
      </c>
      <c r="W25" s="53">
        <f t="shared" si="81"/>
        <v>210.35293173452425</v>
      </c>
      <c r="X25" s="53">
        <f t="shared" si="81"/>
        <v>210.35293173452425</v>
      </c>
      <c r="Y25" s="53">
        <f t="shared" si="81"/>
        <v>210.35293173452425</v>
      </c>
      <c r="Z25" s="53">
        <f t="shared" si="81"/>
        <v>210.35293173452425</v>
      </c>
      <c r="AA25" s="53">
        <f t="shared" si="81"/>
        <v>210.35293173452425</v>
      </c>
      <c r="AB25" s="53">
        <f t="shared" ref="AB25:AQ25" si="82">$A$20*$A$2*$A$8*AB23</f>
        <v>210.35293173452425</v>
      </c>
      <c r="AC25" s="53">
        <f t="shared" si="82"/>
        <v>210.35293173452425</v>
      </c>
      <c r="AD25" s="53">
        <f t="shared" si="82"/>
        <v>210.35293173452425</v>
      </c>
      <c r="AE25" s="53">
        <f t="shared" si="82"/>
        <v>210.35293173452425</v>
      </c>
      <c r="AF25" s="53">
        <f t="shared" si="82"/>
        <v>210.35293173452425</v>
      </c>
      <c r="AG25" s="53">
        <f t="shared" si="82"/>
        <v>210.35293173452425</v>
      </c>
      <c r="AH25" s="53">
        <f t="shared" si="82"/>
        <v>210.35293173452425</v>
      </c>
      <c r="AI25" s="53">
        <f t="shared" si="82"/>
        <v>210.35293173452425</v>
      </c>
      <c r="AJ25" s="53">
        <f t="shared" si="82"/>
        <v>210.35293173452425</v>
      </c>
      <c r="AK25" s="53">
        <f t="shared" si="82"/>
        <v>210.35293173452425</v>
      </c>
      <c r="AL25" s="53">
        <f t="shared" si="82"/>
        <v>210.35293173452425</v>
      </c>
      <c r="AM25" s="53">
        <f t="shared" si="82"/>
        <v>210.35293173452425</v>
      </c>
      <c r="AN25" s="53">
        <f t="shared" si="82"/>
        <v>210.35293173452425</v>
      </c>
      <c r="AO25" s="53">
        <f t="shared" si="82"/>
        <v>210.35293173452425</v>
      </c>
      <c r="AP25" s="53">
        <f t="shared" si="82"/>
        <v>210.35293173452425</v>
      </c>
      <c r="AQ25" s="53">
        <f t="shared" si="82"/>
        <v>210.35293173452425</v>
      </c>
    </row>
    <row r="26" spans="1:43">
      <c r="A26" s="55"/>
      <c r="B26" s="55"/>
      <c r="C26" s="49" t="s">
        <v>411</v>
      </c>
      <c r="D26" s="53">
        <f>D$5+D$7+D24+D25</f>
        <v>1971.2953647444488</v>
      </c>
      <c r="E26" s="53">
        <f t="shared" ref="E26:AA26" si="83">E$5+E$7+E24+E25</f>
        <v>1974.6016805777822</v>
      </c>
      <c r="F26" s="53">
        <f t="shared" si="83"/>
        <v>1979.4987950222267</v>
      </c>
      <c r="G26" s="53">
        <f t="shared" si="83"/>
        <v>1985.9867080777822</v>
      </c>
      <c r="H26" s="53">
        <f t="shared" si="83"/>
        <v>1994.0654197444487</v>
      </c>
      <c r="I26" s="53">
        <f t="shared" si="83"/>
        <v>2003.7349300222265</v>
      </c>
      <c r="J26" s="53">
        <f t="shared" si="83"/>
        <v>2014.9952389111154</v>
      </c>
      <c r="K26" s="53">
        <f t="shared" si="83"/>
        <v>2027.8463464111155</v>
      </c>
      <c r="L26" s="53">
        <f t="shared" si="83"/>
        <v>2042.2882525222265</v>
      </c>
      <c r="M26" s="53">
        <f t="shared" si="83"/>
        <v>2058.3209572444489</v>
      </c>
      <c r="N26" s="53">
        <f t="shared" si="83"/>
        <v>2075.9444605777821</v>
      </c>
      <c r="O26" s="53">
        <f t="shared" si="83"/>
        <v>2095.1587625222269</v>
      </c>
      <c r="P26" s="53">
        <f t="shared" si="83"/>
        <v>2115.9638630777822</v>
      </c>
      <c r="Q26" s="53">
        <f t="shared" si="83"/>
        <v>2138.359762244449</v>
      </c>
      <c r="R26" s="53">
        <f t="shared" si="83"/>
        <v>2162.3464600222269</v>
      </c>
      <c r="S26" s="53">
        <f t="shared" si="83"/>
        <v>2187.9239564111153</v>
      </c>
      <c r="T26" s="53">
        <f t="shared" si="83"/>
        <v>2215.0922514111157</v>
      </c>
      <c r="U26" s="53">
        <f t="shared" si="83"/>
        <v>2243.8513450222267</v>
      </c>
      <c r="V26" s="53">
        <f t="shared" si="83"/>
        <v>2274.2012372444487</v>
      </c>
      <c r="W26" s="53">
        <f t="shared" si="83"/>
        <v>2306.1419280777823</v>
      </c>
      <c r="X26" s="53">
        <f t="shared" si="83"/>
        <v>2339.6734175222268</v>
      </c>
      <c r="Y26" s="53">
        <f t="shared" si="83"/>
        <v>2374.795705577782</v>
      </c>
      <c r="Z26" s="53">
        <f t="shared" si="83"/>
        <v>2411.5087922444491</v>
      </c>
      <c r="AA26" s="53">
        <f t="shared" si="83"/>
        <v>2449.8126775222267</v>
      </c>
      <c r="AB26" s="53">
        <f t="shared" ref="AB26" si="84">AB$5+AB$7+AB24+AB25</f>
        <v>2489.7073614111155</v>
      </c>
      <c r="AC26" s="53">
        <f t="shared" ref="AC26" si="85">AC$5+AC$7+AC24+AC25</f>
        <v>2531.1928439111157</v>
      </c>
      <c r="AD26" s="53">
        <f t="shared" ref="AD26" si="86">AD$5+AD$7+AD24+AD25</f>
        <v>2574.2691250222265</v>
      </c>
      <c r="AE26" s="53">
        <f t="shared" ref="AE26" si="87">AE$5+AE$7+AE24+AE25</f>
        <v>2618.9362047444488</v>
      </c>
      <c r="AF26" s="53">
        <f t="shared" ref="AF26" si="88">AF$5+AF$7+AF24+AF25</f>
        <v>2665.1940830777821</v>
      </c>
      <c r="AG26" s="53">
        <f t="shared" ref="AG26" si="89">AG$5+AG$7+AG24+AG25</f>
        <v>2713.042760022227</v>
      </c>
      <c r="AH26" s="53">
        <f t="shared" ref="AH26" si="90">AH$5+AH$7+AH24+AH25</f>
        <v>2762.4822355777824</v>
      </c>
      <c r="AI26" s="53">
        <f t="shared" ref="AI26" si="91">AI$5+AI$7+AI24+AI25</f>
        <v>2813.5125097444488</v>
      </c>
      <c r="AJ26" s="53">
        <f t="shared" ref="AJ26" si="92">AJ$5+AJ$7+AJ24+AJ25</f>
        <v>2866.1335825222268</v>
      </c>
      <c r="AK26" s="53">
        <f t="shared" ref="AK26" si="93">AK$5+AK$7+AK24+AK25</f>
        <v>2920.3454539111153</v>
      </c>
      <c r="AL26" s="53">
        <f t="shared" ref="AL26" si="94">AL$5+AL$7+AL24+AL25</f>
        <v>2976.1481239111154</v>
      </c>
      <c r="AM26" s="53">
        <f t="shared" ref="AM26" si="95">AM$5+AM$7+AM24+AM25</f>
        <v>3033.5415925222264</v>
      </c>
      <c r="AN26" s="53">
        <f t="shared" ref="AN26" si="96">AN$5+AN$7+AN24+AN25</f>
        <v>3092.5258597444495</v>
      </c>
      <c r="AO26" s="53">
        <f t="shared" ref="AO26" si="97">AO$5+AO$7+AO24+AO25</f>
        <v>3153.1009255777822</v>
      </c>
      <c r="AP26" s="53">
        <f t="shared" ref="AP26" si="98">AP$5+AP$7+AP24+AP25</f>
        <v>3215.2667900222268</v>
      </c>
      <c r="AQ26" s="53">
        <f t="shared" ref="AQ26" si="99">AQ$5+AQ$7+AQ24+AQ25</f>
        <v>3279.0234530777821</v>
      </c>
    </row>
    <row r="27" spans="1:43" ht="17" thickBot="1">
      <c r="A27" s="55"/>
      <c r="B27" s="55"/>
      <c r="C27" s="49" t="s">
        <v>417</v>
      </c>
      <c r="D27" s="53">
        <f>D26*$A$18</f>
        <v>612.56100886148852</v>
      </c>
      <c r="E27" s="53">
        <f t="shared" ref="E27:AA27" si="100">E26*$A$18</f>
        <v>613.58841459616588</v>
      </c>
      <c r="F27" s="53">
        <f t="shared" si="100"/>
        <v>615.11014564583434</v>
      </c>
      <c r="G27" s="53">
        <f t="shared" si="100"/>
        <v>617.12620201049378</v>
      </c>
      <c r="H27" s="53">
        <f t="shared" si="100"/>
        <v>619.63658369014422</v>
      </c>
      <c r="I27" s="53">
        <f t="shared" si="100"/>
        <v>622.64129068478576</v>
      </c>
      <c r="J27" s="53">
        <f t="shared" si="100"/>
        <v>626.14032299441828</v>
      </c>
      <c r="K27" s="53">
        <f t="shared" si="100"/>
        <v>630.13368061904202</v>
      </c>
      <c r="L27" s="53">
        <f t="shared" si="100"/>
        <v>634.62136355865664</v>
      </c>
      <c r="M27" s="53">
        <f t="shared" si="100"/>
        <v>639.60337181326236</v>
      </c>
      <c r="N27" s="53">
        <f t="shared" si="100"/>
        <v>645.07970538285906</v>
      </c>
      <c r="O27" s="53">
        <f t="shared" si="100"/>
        <v>651.05036426744698</v>
      </c>
      <c r="P27" s="53">
        <f t="shared" si="100"/>
        <v>657.51534846702566</v>
      </c>
      <c r="Q27" s="53">
        <f t="shared" si="100"/>
        <v>664.47465798159556</v>
      </c>
      <c r="R27" s="53">
        <f t="shared" si="100"/>
        <v>671.92829281115655</v>
      </c>
      <c r="S27" s="53">
        <f t="shared" si="100"/>
        <v>679.87625295570831</v>
      </c>
      <c r="T27" s="53">
        <f t="shared" si="100"/>
        <v>688.3185384152514</v>
      </c>
      <c r="U27" s="53">
        <f t="shared" si="100"/>
        <v>697.25514918978536</v>
      </c>
      <c r="V27" s="53">
        <f t="shared" si="100"/>
        <v>706.68608527931042</v>
      </c>
      <c r="W27" s="53">
        <f t="shared" si="100"/>
        <v>716.61134668382658</v>
      </c>
      <c r="X27" s="53">
        <f t="shared" si="100"/>
        <v>727.03093340333373</v>
      </c>
      <c r="Y27" s="53">
        <f t="shared" si="100"/>
        <v>737.94484543783176</v>
      </c>
      <c r="Z27" s="53">
        <f t="shared" si="100"/>
        <v>749.35308278732111</v>
      </c>
      <c r="AA27" s="53">
        <f t="shared" si="100"/>
        <v>761.25564545180134</v>
      </c>
      <c r="AB27" s="53">
        <f t="shared" ref="AB27" si="101">AB26*$A$18</f>
        <v>773.65253343127267</v>
      </c>
      <c r="AC27" s="53">
        <f t="shared" ref="AC27" si="102">AC26*$A$18</f>
        <v>786.54374672573499</v>
      </c>
      <c r="AD27" s="53">
        <f t="shared" ref="AD27" si="103">AD26*$A$18</f>
        <v>799.9292853351883</v>
      </c>
      <c r="AE27" s="53">
        <f t="shared" ref="AE27" si="104">AE26*$A$18</f>
        <v>813.8091492596327</v>
      </c>
      <c r="AF27" s="53">
        <f t="shared" ref="AF27" si="105">AF26*$A$18</f>
        <v>828.18333849906821</v>
      </c>
      <c r="AG27" s="53">
        <f t="shared" ref="AG27" si="106">AG26*$A$18</f>
        <v>843.05185305349482</v>
      </c>
      <c r="AH27" s="53">
        <f t="shared" ref="AH27" si="107">AH26*$A$18</f>
        <v>858.41469292291231</v>
      </c>
      <c r="AI27" s="53">
        <f t="shared" ref="AI27" si="108">AI26*$A$18</f>
        <v>874.2718581073209</v>
      </c>
      <c r="AJ27" s="53">
        <f t="shared" ref="AJ27" si="109">AJ26*$A$18</f>
        <v>890.62334860672047</v>
      </c>
      <c r="AK27" s="53">
        <f t="shared" ref="AK27" si="110">AK26*$A$18</f>
        <v>907.46916442111103</v>
      </c>
      <c r="AL27" s="53">
        <f t="shared" ref="AL27" si="111">AL26*$A$18</f>
        <v>924.80930555049281</v>
      </c>
      <c r="AM27" s="53">
        <f t="shared" ref="AM27" si="112">AM26*$A$18</f>
        <v>942.64377199486546</v>
      </c>
      <c r="AN27" s="53">
        <f t="shared" ref="AN27" si="113">AN26*$A$18</f>
        <v>960.97256375422955</v>
      </c>
      <c r="AO27" s="53">
        <f t="shared" ref="AO27" si="114">AO26*$A$18</f>
        <v>979.79568082858418</v>
      </c>
      <c r="AP27" s="53">
        <f t="shared" ref="AP27" si="115">AP26*$A$18</f>
        <v>999.11312321793014</v>
      </c>
      <c r="AQ27" s="53">
        <f t="shared" ref="AQ27" si="116">AQ26*$A$18</f>
        <v>1018.9248909222669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2317.5069674667116</v>
      </c>
      <c r="E30" s="53">
        <f t="shared" ref="E30:AA30" si="119">$A$2*$A$8*E28</f>
        <v>2317.5069674667116</v>
      </c>
      <c r="F30" s="53">
        <f t="shared" si="119"/>
        <v>2317.5069674667116</v>
      </c>
      <c r="G30" s="53">
        <f t="shared" si="119"/>
        <v>2317.5069674667116</v>
      </c>
      <c r="H30" s="53">
        <f t="shared" si="119"/>
        <v>2317.5069674667116</v>
      </c>
      <c r="I30" s="53">
        <f t="shared" si="119"/>
        <v>2317.5069674667116</v>
      </c>
      <c r="J30" s="53">
        <f t="shared" si="119"/>
        <v>2317.5069674667116</v>
      </c>
      <c r="K30" s="53">
        <f t="shared" si="119"/>
        <v>2317.5069674667116</v>
      </c>
      <c r="L30" s="53">
        <f t="shared" si="119"/>
        <v>2317.5069674667116</v>
      </c>
      <c r="M30" s="53">
        <f t="shared" si="119"/>
        <v>2317.5069674667116</v>
      </c>
      <c r="N30" s="53">
        <f t="shared" si="119"/>
        <v>2317.5069674667116</v>
      </c>
      <c r="O30" s="53">
        <f t="shared" si="119"/>
        <v>2317.5069674667116</v>
      </c>
      <c r="P30" s="53">
        <f t="shared" si="119"/>
        <v>2317.5069674667116</v>
      </c>
      <c r="Q30" s="53">
        <f t="shared" si="119"/>
        <v>2317.5069674667116</v>
      </c>
      <c r="R30" s="53">
        <f t="shared" si="119"/>
        <v>2317.5069674667116</v>
      </c>
      <c r="S30" s="53">
        <f t="shared" si="119"/>
        <v>2317.5069674667116</v>
      </c>
      <c r="T30" s="53">
        <f t="shared" si="119"/>
        <v>2317.5069674667116</v>
      </c>
      <c r="U30" s="53">
        <f t="shared" si="119"/>
        <v>2317.5069674667116</v>
      </c>
      <c r="V30" s="53">
        <f t="shared" si="119"/>
        <v>2317.5069674667116</v>
      </c>
      <c r="W30" s="53">
        <f t="shared" si="119"/>
        <v>2317.5069674667116</v>
      </c>
      <c r="X30" s="53">
        <f t="shared" si="119"/>
        <v>2317.5069674667116</v>
      </c>
      <c r="Y30" s="53">
        <f t="shared" si="119"/>
        <v>2317.5069674667116</v>
      </c>
      <c r="Z30" s="53">
        <f t="shared" si="119"/>
        <v>2317.5069674667116</v>
      </c>
      <c r="AA30" s="53">
        <f t="shared" si="119"/>
        <v>2317.5069674667116</v>
      </c>
      <c r="AB30" s="53">
        <f t="shared" ref="AB30:AQ30" si="120">$A$2*$A$8*AB28</f>
        <v>2317.5069674667116</v>
      </c>
      <c r="AC30" s="53">
        <f t="shared" si="120"/>
        <v>2317.5069674667116</v>
      </c>
      <c r="AD30" s="53">
        <f t="shared" si="120"/>
        <v>2317.5069674667116</v>
      </c>
      <c r="AE30" s="53">
        <f t="shared" si="120"/>
        <v>2317.5069674667116</v>
      </c>
      <c r="AF30" s="53">
        <f t="shared" si="120"/>
        <v>2317.5069674667116</v>
      </c>
      <c r="AG30" s="53">
        <f t="shared" si="120"/>
        <v>2317.5069674667116</v>
      </c>
      <c r="AH30" s="53">
        <f t="shared" si="120"/>
        <v>2317.5069674667116</v>
      </c>
      <c r="AI30" s="53">
        <f t="shared" si="120"/>
        <v>2317.5069674667116</v>
      </c>
      <c r="AJ30" s="53">
        <f t="shared" si="120"/>
        <v>2317.5069674667116</v>
      </c>
      <c r="AK30" s="53">
        <f t="shared" si="120"/>
        <v>2317.5069674667116</v>
      </c>
      <c r="AL30" s="53">
        <f t="shared" si="120"/>
        <v>2317.5069674667116</v>
      </c>
      <c r="AM30" s="53">
        <f t="shared" si="120"/>
        <v>2317.5069674667116</v>
      </c>
      <c r="AN30" s="53">
        <f t="shared" si="120"/>
        <v>2317.5069674667116</v>
      </c>
      <c r="AO30" s="53">
        <f t="shared" si="120"/>
        <v>2317.5069674667116</v>
      </c>
      <c r="AP30" s="53">
        <f t="shared" si="120"/>
        <v>2317.5069674667116</v>
      </c>
      <c r="AQ30" s="53">
        <f t="shared" si="120"/>
        <v>2317.5069674667116</v>
      </c>
    </row>
    <row r="31" spans="1:43">
      <c r="A31" s="55"/>
      <c r="B31" s="55"/>
      <c r="C31" s="49" t="s">
        <v>408</v>
      </c>
      <c r="D31" s="53">
        <f>$A$20*$A$2*$A$8*D29</f>
        <v>208.57562707200401</v>
      </c>
      <c r="E31" s="53">
        <f t="shared" ref="E31:AA31" si="121">$A$20*$A$2*$A$8*E29</f>
        <v>208.57562707200401</v>
      </c>
      <c r="F31" s="53">
        <f t="shared" si="121"/>
        <v>208.57562707200401</v>
      </c>
      <c r="G31" s="53">
        <f t="shared" si="121"/>
        <v>208.57562707200401</v>
      </c>
      <c r="H31" s="53">
        <f t="shared" si="121"/>
        <v>208.57562707200401</v>
      </c>
      <c r="I31" s="53">
        <f t="shared" si="121"/>
        <v>208.57562707200401</v>
      </c>
      <c r="J31" s="53">
        <f t="shared" si="121"/>
        <v>208.57562707200401</v>
      </c>
      <c r="K31" s="53">
        <f t="shared" si="121"/>
        <v>208.57562707200401</v>
      </c>
      <c r="L31" s="53">
        <f t="shared" si="121"/>
        <v>208.57562707200401</v>
      </c>
      <c r="M31" s="53">
        <f t="shared" si="121"/>
        <v>208.57562707200401</v>
      </c>
      <c r="N31" s="53">
        <f t="shared" si="121"/>
        <v>208.57562707200401</v>
      </c>
      <c r="O31" s="53">
        <f t="shared" si="121"/>
        <v>208.57562707200401</v>
      </c>
      <c r="P31" s="53">
        <f t="shared" si="121"/>
        <v>208.57562707200401</v>
      </c>
      <c r="Q31" s="53">
        <f t="shared" si="121"/>
        <v>208.57562707200401</v>
      </c>
      <c r="R31" s="53">
        <f t="shared" si="121"/>
        <v>208.57562707200401</v>
      </c>
      <c r="S31" s="53">
        <f t="shared" si="121"/>
        <v>208.57562707200401</v>
      </c>
      <c r="T31" s="53">
        <f t="shared" si="121"/>
        <v>208.57562707200401</v>
      </c>
      <c r="U31" s="53">
        <f t="shared" si="121"/>
        <v>208.57562707200401</v>
      </c>
      <c r="V31" s="53">
        <f t="shared" si="121"/>
        <v>208.57562707200401</v>
      </c>
      <c r="W31" s="53">
        <f t="shared" si="121"/>
        <v>208.57562707200401</v>
      </c>
      <c r="X31" s="53">
        <f t="shared" si="121"/>
        <v>208.57562707200401</v>
      </c>
      <c r="Y31" s="53">
        <f t="shared" si="121"/>
        <v>208.57562707200401</v>
      </c>
      <c r="Z31" s="53">
        <f t="shared" si="121"/>
        <v>208.57562707200401</v>
      </c>
      <c r="AA31" s="53">
        <f t="shared" si="121"/>
        <v>208.57562707200401</v>
      </c>
      <c r="AB31" s="53">
        <f t="shared" ref="AB31:AQ31" si="122">$A$20*$A$2*$A$8*AB29</f>
        <v>208.57562707200401</v>
      </c>
      <c r="AC31" s="53">
        <f t="shared" si="122"/>
        <v>208.57562707200401</v>
      </c>
      <c r="AD31" s="53">
        <f t="shared" si="122"/>
        <v>208.57562707200401</v>
      </c>
      <c r="AE31" s="53">
        <f t="shared" si="122"/>
        <v>208.57562707200401</v>
      </c>
      <c r="AF31" s="53">
        <f t="shared" si="122"/>
        <v>208.57562707200401</v>
      </c>
      <c r="AG31" s="53">
        <f t="shared" si="122"/>
        <v>208.57562707200401</v>
      </c>
      <c r="AH31" s="53">
        <f t="shared" si="122"/>
        <v>208.57562707200401</v>
      </c>
      <c r="AI31" s="53">
        <f t="shared" si="122"/>
        <v>208.57562707200401</v>
      </c>
      <c r="AJ31" s="53">
        <f t="shared" si="122"/>
        <v>208.57562707200401</v>
      </c>
      <c r="AK31" s="53">
        <f t="shared" si="122"/>
        <v>208.57562707200401</v>
      </c>
      <c r="AL31" s="53">
        <f t="shared" si="122"/>
        <v>208.57562707200401</v>
      </c>
      <c r="AM31" s="53">
        <f t="shared" si="122"/>
        <v>208.57562707200401</v>
      </c>
      <c r="AN31" s="53">
        <f t="shared" si="122"/>
        <v>208.57562707200401</v>
      </c>
      <c r="AO31" s="53">
        <f t="shared" si="122"/>
        <v>208.57562707200401</v>
      </c>
      <c r="AP31" s="53">
        <f t="shared" si="122"/>
        <v>208.57562707200401</v>
      </c>
      <c r="AQ31" s="53">
        <f t="shared" si="122"/>
        <v>208.57562707200401</v>
      </c>
    </row>
    <row r="32" spans="1:43">
      <c r="A32" s="55"/>
      <c r="B32" s="55"/>
      <c r="C32" s="49" t="s">
        <v>412</v>
      </c>
      <c r="D32" s="53">
        <f>D$5+D$7+D30+D31</f>
        <v>2534.0839297609377</v>
      </c>
      <c r="E32" s="53">
        <f t="shared" ref="E32:AA32" si="123">E$5+E$7+E30+E31</f>
        <v>2537.3902455942712</v>
      </c>
      <c r="F32" s="53">
        <f t="shared" si="123"/>
        <v>2542.2873600387156</v>
      </c>
      <c r="G32" s="53">
        <f t="shared" si="123"/>
        <v>2548.7752730942711</v>
      </c>
      <c r="H32" s="53">
        <f t="shared" si="123"/>
        <v>2556.8539847609377</v>
      </c>
      <c r="I32" s="53">
        <f t="shared" si="123"/>
        <v>2566.5234950387157</v>
      </c>
      <c r="J32" s="53">
        <f t="shared" si="123"/>
        <v>2577.7838039276044</v>
      </c>
      <c r="K32" s="53">
        <f t="shared" si="123"/>
        <v>2590.6349114276045</v>
      </c>
      <c r="L32" s="53">
        <f t="shared" si="123"/>
        <v>2605.0768175387157</v>
      </c>
      <c r="M32" s="53">
        <f t="shared" si="123"/>
        <v>2621.1095222609379</v>
      </c>
      <c r="N32" s="53">
        <f t="shared" si="123"/>
        <v>2638.7330255942711</v>
      </c>
      <c r="O32" s="53">
        <f t="shared" si="123"/>
        <v>2657.9473275387154</v>
      </c>
      <c r="P32" s="53">
        <f t="shared" si="123"/>
        <v>2678.7524280942712</v>
      </c>
      <c r="Q32" s="53">
        <f t="shared" si="123"/>
        <v>2701.148327260938</v>
      </c>
      <c r="R32" s="53">
        <f t="shared" si="123"/>
        <v>2725.1350250387154</v>
      </c>
      <c r="S32" s="53">
        <f t="shared" si="123"/>
        <v>2750.7125214276043</v>
      </c>
      <c r="T32" s="53">
        <f t="shared" si="123"/>
        <v>2777.8808164276043</v>
      </c>
      <c r="U32" s="53">
        <f t="shared" si="123"/>
        <v>2806.6399100387157</v>
      </c>
      <c r="V32" s="53">
        <f t="shared" si="123"/>
        <v>2836.9898022609377</v>
      </c>
      <c r="W32" s="53">
        <f t="shared" si="123"/>
        <v>2868.9304930942712</v>
      </c>
      <c r="X32" s="53">
        <f t="shared" si="123"/>
        <v>2902.4619825387153</v>
      </c>
      <c r="Y32" s="53">
        <f t="shared" si="123"/>
        <v>2937.5842705942709</v>
      </c>
      <c r="Z32" s="53">
        <f t="shared" si="123"/>
        <v>2974.297357260938</v>
      </c>
      <c r="AA32" s="53">
        <f t="shared" si="123"/>
        <v>3012.6012425387157</v>
      </c>
      <c r="AB32" s="53">
        <f t="shared" ref="AB32" si="124">AB$5+AB$7+AB30+AB31</f>
        <v>3052.4959264276044</v>
      </c>
      <c r="AC32" s="53">
        <f t="shared" ref="AC32" si="125">AC$5+AC$7+AC30+AC31</f>
        <v>3093.9814089276047</v>
      </c>
      <c r="AD32" s="53">
        <f t="shared" ref="AD32" si="126">AD$5+AD$7+AD30+AD31</f>
        <v>3137.0576900387159</v>
      </c>
      <c r="AE32" s="53">
        <f t="shared" ref="AE32" si="127">AE$5+AE$7+AE30+AE31</f>
        <v>3181.7247697609382</v>
      </c>
      <c r="AF32" s="53">
        <f t="shared" ref="AF32" si="128">AF$5+AF$7+AF30+AF31</f>
        <v>3227.9826480942711</v>
      </c>
      <c r="AG32" s="53">
        <f t="shared" ref="AG32" si="129">AG$5+AG$7+AG30+AG31</f>
        <v>3275.8313250387155</v>
      </c>
      <c r="AH32" s="53">
        <f t="shared" ref="AH32" si="130">AH$5+AH$7+AH30+AH31</f>
        <v>3325.2708005942713</v>
      </c>
      <c r="AI32" s="53">
        <f t="shared" ref="AI32" si="131">AI$5+AI$7+AI30+AI31</f>
        <v>3376.3010747609378</v>
      </c>
      <c r="AJ32" s="53">
        <f t="shared" ref="AJ32" si="132">AJ$5+AJ$7+AJ30+AJ31</f>
        <v>3428.9221475387158</v>
      </c>
      <c r="AK32" s="53">
        <f t="shared" ref="AK32" si="133">AK$5+AK$7+AK30+AK31</f>
        <v>3483.1340189276043</v>
      </c>
      <c r="AL32" s="53">
        <f t="shared" ref="AL32" si="134">AL$5+AL$7+AL30+AL31</f>
        <v>3538.9366889276043</v>
      </c>
      <c r="AM32" s="53">
        <f t="shared" ref="AM32" si="135">AM$5+AM$7+AM30+AM31</f>
        <v>3596.3301575387159</v>
      </c>
      <c r="AN32" s="53">
        <f t="shared" ref="AN32" si="136">AN$5+AN$7+AN30+AN31</f>
        <v>3655.314424760938</v>
      </c>
      <c r="AO32" s="53">
        <f t="shared" ref="AO32" si="137">AO$5+AO$7+AO30+AO31</f>
        <v>3715.8894905942711</v>
      </c>
      <c r="AP32" s="53">
        <f t="shared" ref="AP32" si="138">AP$5+AP$7+AP30+AP31</f>
        <v>3778.0553550387158</v>
      </c>
      <c r="AQ32" s="53">
        <f t="shared" ref="AQ32" si="139">AQ$5+AQ$7+AQ30+AQ31</f>
        <v>3841.8120180942715</v>
      </c>
    </row>
    <row r="33" spans="1:43" ht="17" thickBot="1">
      <c r="A33" s="55"/>
      <c r="B33" s="55"/>
      <c r="C33" s="49" t="s">
        <v>418</v>
      </c>
      <c r="D33" s="53">
        <f>D32*$A$18</f>
        <v>787.44212375058123</v>
      </c>
      <c r="E33" s="53">
        <f t="shared" ref="E33:AA33" si="140">E32*$A$18</f>
        <v>788.46952948525859</v>
      </c>
      <c r="F33" s="53">
        <f t="shared" si="140"/>
        <v>789.99126053492705</v>
      </c>
      <c r="G33" s="53">
        <f t="shared" si="140"/>
        <v>792.0073168995865</v>
      </c>
      <c r="H33" s="53">
        <f t="shared" si="140"/>
        <v>794.51769857923694</v>
      </c>
      <c r="I33" s="53">
        <f t="shared" si="140"/>
        <v>797.52240557387859</v>
      </c>
      <c r="J33" s="53">
        <f t="shared" si="140"/>
        <v>801.021437883511</v>
      </c>
      <c r="K33" s="53">
        <f t="shared" si="140"/>
        <v>805.01479550813474</v>
      </c>
      <c r="L33" s="53">
        <f t="shared" si="140"/>
        <v>809.50247844774935</v>
      </c>
      <c r="M33" s="53">
        <f t="shared" si="140"/>
        <v>814.48448670235507</v>
      </c>
      <c r="N33" s="53">
        <f t="shared" si="140"/>
        <v>819.96082027195177</v>
      </c>
      <c r="O33" s="53">
        <f t="shared" si="140"/>
        <v>825.93147915653947</v>
      </c>
      <c r="P33" s="53">
        <f t="shared" si="140"/>
        <v>832.39646335611837</v>
      </c>
      <c r="Q33" s="53">
        <f t="shared" si="140"/>
        <v>839.35577287068827</v>
      </c>
      <c r="R33" s="53">
        <f t="shared" si="140"/>
        <v>846.80940770024915</v>
      </c>
      <c r="S33" s="53">
        <f t="shared" si="140"/>
        <v>854.75736784480102</v>
      </c>
      <c r="T33" s="53">
        <f t="shared" si="140"/>
        <v>863.199653304344</v>
      </c>
      <c r="U33" s="53">
        <f t="shared" si="140"/>
        <v>872.13626407887807</v>
      </c>
      <c r="V33" s="53">
        <f t="shared" si="140"/>
        <v>881.56720016840313</v>
      </c>
      <c r="W33" s="53">
        <f t="shared" si="140"/>
        <v>891.4924615729193</v>
      </c>
      <c r="X33" s="53">
        <f t="shared" si="140"/>
        <v>901.91204829242633</v>
      </c>
      <c r="Y33" s="53">
        <f t="shared" si="140"/>
        <v>912.82596032692447</v>
      </c>
      <c r="Z33" s="53">
        <f t="shared" si="140"/>
        <v>924.23419767641383</v>
      </c>
      <c r="AA33" s="53">
        <f t="shared" si="140"/>
        <v>936.13676034089406</v>
      </c>
      <c r="AB33" s="53">
        <f t="shared" ref="AB33" si="141">AB32*$A$18</f>
        <v>948.53364832036539</v>
      </c>
      <c r="AC33" s="53">
        <f t="shared" ref="AC33" si="142">AC32*$A$18</f>
        <v>961.42486161482771</v>
      </c>
      <c r="AD33" s="53">
        <f t="shared" ref="AD33" si="143">AD32*$A$18</f>
        <v>974.81040022428112</v>
      </c>
      <c r="AE33" s="53">
        <f t="shared" ref="AE33" si="144">AE32*$A$18</f>
        <v>988.69026414872565</v>
      </c>
      <c r="AF33" s="53">
        <f t="shared" ref="AF33" si="145">AF32*$A$18</f>
        <v>1003.0644533881609</v>
      </c>
      <c r="AG33" s="53">
        <f t="shared" ref="AG33" si="146">AG32*$A$18</f>
        <v>1017.9329679425874</v>
      </c>
      <c r="AH33" s="53">
        <f t="shared" ref="AH33" si="147">AH32*$A$18</f>
        <v>1033.295807812005</v>
      </c>
      <c r="AI33" s="53">
        <f t="shared" ref="AI33" si="148">AI32*$A$18</f>
        <v>1049.1529729964136</v>
      </c>
      <c r="AJ33" s="53">
        <f t="shared" ref="AJ33" si="149">AJ32*$A$18</f>
        <v>1065.5044634958133</v>
      </c>
      <c r="AK33" s="53">
        <f t="shared" ref="AK33" si="150">AK32*$A$18</f>
        <v>1082.3502793102039</v>
      </c>
      <c r="AL33" s="53">
        <f t="shared" ref="AL33" si="151">AL32*$A$18</f>
        <v>1099.6904204395855</v>
      </c>
      <c r="AM33" s="53">
        <f t="shared" ref="AM33" si="152">AM32*$A$18</f>
        <v>1117.5248868839583</v>
      </c>
      <c r="AN33" s="53">
        <f t="shared" ref="AN33" si="153">AN32*$A$18</f>
        <v>1135.8536786433222</v>
      </c>
      <c r="AO33" s="53">
        <f t="shared" ref="AO33" si="154">AO32*$A$18</f>
        <v>1154.6767957176769</v>
      </c>
      <c r="AP33" s="53">
        <f t="shared" ref="AP33" si="155">AP32*$A$18</f>
        <v>1173.9942381070227</v>
      </c>
      <c r="AQ33" s="53">
        <f t="shared" ref="AQ33" si="156">AQ32*$A$18</f>
        <v>1193.8060058113597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2866.0466946513784</v>
      </c>
      <c r="E36" s="53">
        <f t="shared" ref="E36:AA36" si="159">$A$2*$A$8*E34</f>
        <v>2866.0466946513784</v>
      </c>
      <c r="F36" s="53">
        <f t="shared" si="159"/>
        <v>2866.0466946513784</v>
      </c>
      <c r="G36" s="53">
        <f t="shared" si="159"/>
        <v>2866.0466946513784</v>
      </c>
      <c r="H36" s="53">
        <f t="shared" si="159"/>
        <v>2866.0466946513784</v>
      </c>
      <c r="I36" s="53">
        <f t="shared" si="159"/>
        <v>2866.0466946513784</v>
      </c>
      <c r="J36" s="53">
        <f t="shared" si="159"/>
        <v>2866.0466946513784</v>
      </c>
      <c r="K36" s="53">
        <f t="shared" si="159"/>
        <v>2866.0466946513784</v>
      </c>
      <c r="L36" s="53">
        <f t="shared" si="159"/>
        <v>2866.0466946513784</v>
      </c>
      <c r="M36" s="53">
        <f t="shared" si="159"/>
        <v>2866.0466946513784</v>
      </c>
      <c r="N36" s="53">
        <f t="shared" si="159"/>
        <v>2866.0466946513784</v>
      </c>
      <c r="O36" s="53">
        <f t="shared" si="159"/>
        <v>2866.0466946513784</v>
      </c>
      <c r="P36" s="53">
        <f t="shared" si="159"/>
        <v>2866.0466946513784</v>
      </c>
      <c r="Q36" s="53">
        <f t="shared" si="159"/>
        <v>2866.0466946513784</v>
      </c>
      <c r="R36" s="53">
        <f t="shared" si="159"/>
        <v>2866.0466946513784</v>
      </c>
      <c r="S36" s="53">
        <f t="shared" si="159"/>
        <v>2866.0466946513784</v>
      </c>
      <c r="T36" s="53">
        <f t="shared" si="159"/>
        <v>2866.0466946513784</v>
      </c>
      <c r="U36" s="53">
        <f t="shared" si="159"/>
        <v>2866.0466946513784</v>
      </c>
      <c r="V36" s="53">
        <f t="shared" si="159"/>
        <v>2866.0466946513784</v>
      </c>
      <c r="W36" s="53">
        <f t="shared" si="159"/>
        <v>2866.0466946513784</v>
      </c>
      <c r="X36" s="53">
        <f t="shared" si="159"/>
        <v>2866.0466946513784</v>
      </c>
      <c r="Y36" s="53">
        <f t="shared" si="159"/>
        <v>2866.0466946513784</v>
      </c>
      <c r="Z36" s="53">
        <f t="shared" si="159"/>
        <v>2866.0466946513784</v>
      </c>
      <c r="AA36" s="53">
        <f t="shared" si="159"/>
        <v>2866.0466946513784</v>
      </c>
      <c r="AB36" s="53">
        <f t="shared" ref="AB36:AQ36" si="160">$A$2*$A$8*AB34</f>
        <v>2866.0466946513784</v>
      </c>
      <c r="AC36" s="53">
        <f t="shared" si="160"/>
        <v>2866.0466946513784</v>
      </c>
      <c r="AD36" s="53">
        <f t="shared" si="160"/>
        <v>2866.0466946513784</v>
      </c>
      <c r="AE36" s="53">
        <f t="shared" si="160"/>
        <v>2866.0466946513784</v>
      </c>
      <c r="AF36" s="53">
        <f t="shared" si="160"/>
        <v>2866.0466946513784</v>
      </c>
      <c r="AG36" s="53">
        <f t="shared" si="160"/>
        <v>2866.0466946513784</v>
      </c>
      <c r="AH36" s="53">
        <f t="shared" si="160"/>
        <v>2866.0466946513784</v>
      </c>
      <c r="AI36" s="53">
        <f t="shared" si="160"/>
        <v>2866.0466946513784</v>
      </c>
      <c r="AJ36" s="53">
        <f t="shared" si="160"/>
        <v>2866.0466946513784</v>
      </c>
      <c r="AK36" s="53">
        <f t="shared" si="160"/>
        <v>2866.0466946513784</v>
      </c>
      <c r="AL36" s="53">
        <f t="shared" si="160"/>
        <v>2866.0466946513784</v>
      </c>
      <c r="AM36" s="53">
        <f t="shared" si="160"/>
        <v>2866.0466946513784</v>
      </c>
      <c r="AN36" s="53">
        <f t="shared" si="160"/>
        <v>2866.0466946513784</v>
      </c>
      <c r="AO36" s="53">
        <f t="shared" si="160"/>
        <v>2866.0466946513784</v>
      </c>
      <c r="AP36" s="53">
        <f t="shared" si="160"/>
        <v>2866.0466946513784</v>
      </c>
      <c r="AQ36" s="53">
        <f t="shared" si="160"/>
        <v>2866.0466946513784</v>
      </c>
    </row>
    <row r="37" spans="1:43">
      <c r="A37" s="55"/>
      <c r="B37" s="55"/>
      <c r="C37" s="49" t="s">
        <v>408</v>
      </c>
      <c r="D37" s="53">
        <f>$A$20*$A$2*$A$8*D35</f>
        <v>206.35536201489927</v>
      </c>
      <c r="E37" s="53">
        <f t="shared" ref="E37:AA37" si="161">$A$20*$A$2*$A$8*E35</f>
        <v>206.35536201489927</v>
      </c>
      <c r="F37" s="53">
        <f t="shared" si="161"/>
        <v>206.35536201489927</v>
      </c>
      <c r="G37" s="53">
        <f t="shared" si="161"/>
        <v>206.35536201489927</v>
      </c>
      <c r="H37" s="53">
        <f t="shared" si="161"/>
        <v>206.35536201489927</v>
      </c>
      <c r="I37" s="53">
        <f t="shared" si="161"/>
        <v>206.35536201489927</v>
      </c>
      <c r="J37" s="53">
        <f t="shared" si="161"/>
        <v>206.35536201489927</v>
      </c>
      <c r="K37" s="53">
        <f t="shared" si="161"/>
        <v>206.35536201489927</v>
      </c>
      <c r="L37" s="53">
        <f t="shared" si="161"/>
        <v>206.35536201489927</v>
      </c>
      <c r="M37" s="53">
        <f t="shared" si="161"/>
        <v>206.35536201489927</v>
      </c>
      <c r="N37" s="53">
        <f t="shared" si="161"/>
        <v>206.35536201489927</v>
      </c>
      <c r="O37" s="53">
        <f t="shared" si="161"/>
        <v>206.35536201489927</v>
      </c>
      <c r="P37" s="53">
        <f t="shared" si="161"/>
        <v>206.35536201489927</v>
      </c>
      <c r="Q37" s="53">
        <f t="shared" si="161"/>
        <v>206.35536201489927</v>
      </c>
      <c r="R37" s="53">
        <f t="shared" si="161"/>
        <v>206.35536201489927</v>
      </c>
      <c r="S37" s="53">
        <f t="shared" si="161"/>
        <v>206.35536201489927</v>
      </c>
      <c r="T37" s="53">
        <f t="shared" si="161"/>
        <v>206.35536201489927</v>
      </c>
      <c r="U37" s="53">
        <f t="shared" si="161"/>
        <v>206.35536201489927</v>
      </c>
      <c r="V37" s="53">
        <f t="shared" si="161"/>
        <v>206.35536201489927</v>
      </c>
      <c r="W37" s="53">
        <f t="shared" si="161"/>
        <v>206.35536201489927</v>
      </c>
      <c r="X37" s="53">
        <f t="shared" si="161"/>
        <v>206.35536201489927</v>
      </c>
      <c r="Y37" s="53">
        <f t="shared" si="161"/>
        <v>206.35536201489927</v>
      </c>
      <c r="Z37" s="53">
        <f t="shared" si="161"/>
        <v>206.35536201489927</v>
      </c>
      <c r="AA37" s="53">
        <f t="shared" si="161"/>
        <v>206.35536201489927</v>
      </c>
      <c r="AB37" s="53">
        <f t="shared" ref="AB37:AQ37" si="162">$A$20*$A$2*$A$8*AB35</f>
        <v>206.35536201489927</v>
      </c>
      <c r="AC37" s="53">
        <f t="shared" si="162"/>
        <v>206.35536201489927</v>
      </c>
      <c r="AD37" s="53">
        <f t="shared" si="162"/>
        <v>206.35536201489927</v>
      </c>
      <c r="AE37" s="53">
        <f t="shared" si="162"/>
        <v>206.35536201489927</v>
      </c>
      <c r="AF37" s="53">
        <f t="shared" si="162"/>
        <v>206.35536201489927</v>
      </c>
      <c r="AG37" s="53">
        <f t="shared" si="162"/>
        <v>206.35536201489927</v>
      </c>
      <c r="AH37" s="53">
        <f t="shared" si="162"/>
        <v>206.35536201489927</v>
      </c>
      <c r="AI37" s="53">
        <f t="shared" si="162"/>
        <v>206.35536201489927</v>
      </c>
      <c r="AJ37" s="53">
        <f t="shared" si="162"/>
        <v>206.35536201489927</v>
      </c>
      <c r="AK37" s="53">
        <f t="shared" si="162"/>
        <v>206.35536201489927</v>
      </c>
      <c r="AL37" s="53">
        <f t="shared" si="162"/>
        <v>206.35536201489927</v>
      </c>
      <c r="AM37" s="53">
        <f t="shared" si="162"/>
        <v>206.35536201489927</v>
      </c>
      <c r="AN37" s="53">
        <f t="shared" si="162"/>
        <v>206.35536201489927</v>
      </c>
      <c r="AO37" s="53">
        <f t="shared" si="162"/>
        <v>206.35536201489927</v>
      </c>
      <c r="AP37" s="53">
        <f t="shared" si="162"/>
        <v>206.35536201489927</v>
      </c>
      <c r="AQ37" s="53">
        <f t="shared" si="162"/>
        <v>206.35536201489927</v>
      </c>
    </row>
    <row r="38" spans="1:43">
      <c r="A38" s="55"/>
      <c r="B38" s="55"/>
      <c r="C38" s="49" t="s">
        <v>413</v>
      </c>
      <c r="D38" s="53">
        <f>D$5+D$7+D36+D37</f>
        <v>3080.4033918884998</v>
      </c>
      <c r="E38" s="53">
        <f t="shared" ref="E38:AA38" si="163">E$5+E$7+E36+E37</f>
        <v>3083.7097077218332</v>
      </c>
      <c r="F38" s="53">
        <f t="shared" si="163"/>
        <v>3088.6068221662777</v>
      </c>
      <c r="G38" s="53">
        <f t="shared" si="163"/>
        <v>3095.0947352218332</v>
      </c>
      <c r="H38" s="53">
        <f t="shared" si="163"/>
        <v>3103.1734468884997</v>
      </c>
      <c r="I38" s="53">
        <f t="shared" si="163"/>
        <v>3112.8429571662778</v>
      </c>
      <c r="J38" s="53">
        <f t="shared" si="163"/>
        <v>3124.1032660551664</v>
      </c>
      <c r="K38" s="53">
        <f t="shared" si="163"/>
        <v>3136.9543735551665</v>
      </c>
      <c r="L38" s="53">
        <f t="shared" si="163"/>
        <v>3151.3962796662777</v>
      </c>
      <c r="M38" s="53">
        <f t="shared" si="163"/>
        <v>3167.4289843884999</v>
      </c>
      <c r="N38" s="53">
        <f t="shared" si="163"/>
        <v>3185.0524877218331</v>
      </c>
      <c r="O38" s="53">
        <f t="shared" si="163"/>
        <v>3204.2667896662774</v>
      </c>
      <c r="P38" s="53">
        <f t="shared" si="163"/>
        <v>3225.0718902218332</v>
      </c>
      <c r="Q38" s="53">
        <f t="shared" si="163"/>
        <v>3247.4677893885</v>
      </c>
      <c r="R38" s="53">
        <f t="shared" si="163"/>
        <v>3271.4544871662774</v>
      </c>
      <c r="S38" s="53">
        <f t="shared" si="163"/>
        <v>3297.0319835551663</v>
      </c>
      <c r="T38" s="53">
        <f t="shared" si="163"/>
        <v>3324.2002785551663</v>
      </c>
      <c r="U38" s="53">
        <f t="shared" si="163"/>
        <v>3352.9593721662777</v>
      </c>
      <c r="V38" s="53">
        <f t="shared" si="163"/>
        <v>3383.3092643884997</v>
      </c>
      <c r="W38" s="53">
        <f t="shared" si="163"/>
        <v>3415.2499552218333</v>
      </c>
      <c r="X38" s="53">
        <f t="shared" si="163"/>
        <v>3448.7814446662774</v>
      </c>
      <c r="Y38" s="53">
        <f t="shared" si="163"/>
        <v>3483.903732721833</v>
      </c>
      <c r="Z38" s="53">
        <f t="shared" si="163"/>
        <v>3520.6168193885001</v>
      </c>
      <c r="AA38" s="53">
        <f t="shared" si="163"/>
        <v>3558.9207046662777</v>
      </c>
      <c r="AB38" s="53">
        <f t="shared" ref="AB38" si="164">AB$5+AB$7+AB36+AB37</f>
        <v>3598.8153885551665</v>
      </c>
      <c r="AC38" s="53">
        <f t="shared" ref="AC38" si="165">AC$5+AC$7+AC36+AC37</f>
        <v>3640.3008710551667</v>
      </c>
      <c r="AD38" s="53">
        <f t="shared" ref="AD38" si="166">AD$5+AD$7+AD36+AD37</f>
        <v>3683.3771521662779</v>
      </c>
      <c r="AE38" s="53">
        <f t="shared" ref="AE38" si="167">AE$5+AE$7+AE36+AE37</f>
        <v>3728.0442318885002</v>
      </c>
      <c r="AF38" s="53">
        <f t="shared" ref="AF38" si="168">AF$5+AF$7+AF36+AF37</f>
        <v>3774.3021102218331</v>
      </c>
      <c r="AG38" s="53">
        <f t="shared" ref="AG38" si="169">AG$5+AG$7+AG36+AG37</f>
        <v>3822.1507871662775</v>
      </c>
      <c r="AH38" s="53">
        <f t="shared" ref="AH38" si="170">AH$5+AH$7+AH36+AH37</f>
        <v>3871.5902627218334</v>
      </c>
      <c r="AI38" s="53">
        <f t="shared" ref="AI38" si="171">AI$5+AI$7+AI36+AI37</f>
        <v>3922.6205368884998</v>
      </c>
      <c r="AJ38" s="53">
        <f t="shared" ref="AJ38" si="172">AJ$5+AJ$7+AJ36+AJ37</f>
        <v>3975.2416096662778</v>
      </c>
      <c r="AK38" s="53">
        <f t="shared" ref="AK38" si="173">AK$5+AK$7+AK36+AK37</f>
        <v>4029.4534810551663</v>
      </c>
      <c r="AL38" s="53">
        <f t="shared" ref="AL38" si="174">AL$5+AL$7+AL36+AL37</f>
        <v>4085.2561510551664</v>
      </c>
      <c r="AM38" s="53">
        <f t="shared" ref="AM38" si="175">AM$5+AM$7+AM36+AM37</f>
        <v>4142.6496196662783</v>
      </c>
      <c r="AN38" s="53">
        <f t="shared" ref="AN38" si="176">AN$5+AN$7+AN36+AN37</f>
        <v>4201.6338868885005</v>
      </c>
      <c r="AO38" s="53">
        <f t="shared" ref="AO38" si="177">AO$5+AO$7+AO36+AO37</f>
        <v>4262.2089527218332</v>
      </c>
      <c r="AP38" s="53">
        <f t="shared" ref="AP38" si="178">AP$5+AP$7+AP36+AP37</f>
        <v>4324.3748171662783</v>
      </c>
      <c r="AQ38" s="53">
        <f t="shared" ref="AQ38" si="179">AQ$5+AQ$7+AQ36+AQ37</f>
        <v>4388.131480221834</v>
      </c>
    </row>
    <row r="39" spans="1:43">
      <c r="A39" s="55"/>
      <c r="B39" s="55"/>
      <c r="C39" s="49" t="s">
        <v>419</v>
      </c>
      <c r="D39" s="53">
        <f>D38*$A$18</f>
        <v>957.20562386661197</v>
      </c>
      <c r="E39" s="53">
        <f t="shared" ref="E39:AA39" si="180">E38*$A$18</f>
        <v>958.23302960128933</v>
      </c>
      <c r="F39" s="53">
        <f t="shared" si="180"/>
        <v>959.75476065095779</v>
      </c>
      <c r="G39" s="53">
        <f t="shared" si="180"/>
        <v>961.77081701561724</v>
      </c>
      <c r="H39" s="53">
        <f t="shared" si="180"/>
        <v>964.28119869526768</v>
      </c>
      <c r="I39" s="53">
        <f t="shared" si="180"/>
        <v>967.28590568990933</v>
      </c>
      <c r="J39" s="53">
        <f t="shared" si="180"/>
        <v>970.78493799954185</v>
      </c>
      <c r="K39" s="53">
        <f t="shared" si="180"/>
        <v>974.77829562416548</v>
      </c>
      <c r="L39" s="53">
        <f t="shared" si="180"/>
        <v>979.2659785637801</v>
      </c>
      <c r="M39" s="53">
        <f t="shared" si="180"/>
        <v>984.24798681838581</v>
      </c>
      <c r="N39" s="53">
        <f t="shared" si="180"/>
        <v>989.72432038798252</v>
      </c>
      <c r="O39" s="53">
        <f t="shared" si="180"/>
        <v>995.69497927257032</v>
      </c>
      <c r="P39" s="53">
        <f t="shared" si="180"/>
        <v>1002.1599634721492</v>
      </c>
      <c r="Q39" s="53">
        <f t="shared" si="180"/>
        <v>1009.1192729867191</v>
      </c>
      <c r="R39" s="53">
        <f t="shared" si="180"/>
        <v>1016.5729078162799</v>
      </c>
      <c r="S39" s="53">
        <f t="shared" si="180"/>
        <v>1024.5208679608318</v>
      </c>
      <c r="T39" s="53">
        <f t="shared" si="180"/>
        <v>1032.9631534203747</v>
      </c>
      <c r="U39" s="53">
        <f t="shared" si="180"/>
        <v>1041.8997641949088</v>
      </c>
      <c r="V39" s="53">
        <f t="shared" si="180"/>
        <v>1051.330700284434</v>
      </c>
      <c r="W39" s="53">
        <f t="shared" si="180"/>
        <v>1061.25596168895</v>
      </c>
      <c r="X39" s="53">
        <f t="shared" si="180"/>
        <v>1071.6755484084572</v>
      </c>
      <c r="Y39" s="53">
        <f t="shared" si="180"/>
        <v>1082.5894604429552</v>
      </c>
      <c r="Z39" s="53">
        <f t="shared" si="180"/>
        <v>1093.9976977924446</v>
      </c>
      <c r="AA39" s="53">
        <f t="shared" si="180"/>
        <v>1105.9002604569248</v>
      </c>
      <c r="AB39" s="53">
        <f t="shared" ref="AB39" si="181">AB38*$A$18</f>
        <v>1118.2971484363961</v>
      </c>
      <c r="AC39" s="53">
        <f t="shared" ref="AC39" si="182">AC38*$A$18</f>
        <v>1131.1883617308586</v>
      </c>
      <c r="AD39" s="53">
        <f t="shared" ref="AD39" si="183">AD38*$A$18</f>
        <v>1144.5739003403119</v>
      </c>
      <c r="AE39" s="53">
        <f t="shared" ref="AE39" si="184">AE38*$A$18</f>
        <v>1158.4537642647563</v>
      </c>
      <c r="AF39" s="53">
        <f t="shared" ref="AF39" si="185">AF38*$A$18</f>
        <v>1172.8279535041918</v>
      </c>
      <c r="AG39" s="53">
        <f t="shared" ref="AG39" si="186">AG38*$A$18</f>
        <v>1187.6964680586182</v>
      </c>
      <c r="AH39" s="53">
        <f t="shared" ref="AH39" si="187">AH38*$A$18</f>
        <v>1203.0593079280359</v>
      </c>
      <c r="AI39" s="53">
        <f t="shared" ref="AI39" si="188">AI38*$A$18</f>
        <v>1218.9164731124442</v>
      </c>
      <c r="AJ39" s="53">
        <f t="shared" ref="AJ39" si="189">AJ38*$A$18</f>
        <v>1235.2679636118439</v>
      </c>
      <c r="AK39" s="53">
        <f t="shared" ref="AK39" si="190">AK38*$A$18</f>
        <v>1252.1137794262345</v>
      </c>
      <c r="AL39" s="53">
        <f t="shared" ref="AL39" si="191">AL38*$A$18</f>
        <v>1269.4539205556164</v>
      </c>
      <c r="AM39" s="53">
        <f t="shared" ref="AM39" si="192">AM38*$A$18</f>
        <v>1287.2883869999894</v>
      </c>
      <c r="AN39" s="53">
        <f t="shared" ref="AN39" si="193">AN38*$A$18</f>
        <v>1305.617178759353</v>
      </c>
      <c r="AO39" s="53">
        <f t="shared" ref="AO39" si="194">AO38*$A$18</f>
        <v>1324.4402958337078</v>
      </c>
      <c r="AP39" s="53">
        <f t="shared" ref="AP39" si="195">AP38*$A$18</f>
        <v>1343.7577382230538</v>
      </c>
      <c r="AQ39" s="53">
        <f t="shared" ref="AQ39" si="196">AQ38*$A$18</f>
        <v>1363.5695059273908</v>
      </c>
    </row>
  </sheetData>
  <pageMargins left="0.7" right="0.7" top="0.75" bottom="0.75" header="0.3" footer="0.3"/>
  <pageSetup paperSize="9" orientation="portrait" horizontalDpi="4294967292" verticalDpi="4294967292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tabSelected="1" workbookViewId="0">
      <selection activeCell="E27" sqref="E27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1" bestFit="1" customWidth="1"/>
    <col min="6" max="6" width="12.625" bestFit="1" customWidth="1"/>
    <col min="7" max="7" width="13.75" style="81" bestFit="1" customWidth="1"/>
    <col min="8" max="8" width="13.5" bestFit="1" customWidth="1"/>
    <col min="9" max="9" width="13.75" style="81" customWidth="1"/>
    <col min="10" max="10" width="12.5" bestFit="1" customWidth="1"/>
    <col min="11" max="11" width="13.75" style="81" bestFit="1" customWidth="1"/>
    <col min="12" max="12" width="12.5" bestFit="1" customWidth="1"/>
    <col min="13" max="13" width="13.75" style="81" customWidth="1"/>
    <col min="14" max="14" width="12.625" bestFit="1" customWidth="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13.56</v>
      </c>
      <c r="F2" s="106">
        <v>13.56</v>
      </c>
      <c r="G2" s="106">
        <v>7.67</v>
      </c>
      <c r="H2" s="106">
        <v>7.67</v>
      </c>
      <c r="I2" s="106">
        <v>4.62</v>
      </c>
      <c r="J2" s="106">
        <v>4.62</v>
      </c>
      <c r="K2" s="106">
        <v>3.41</v>
      </c>
      <c r="L2" s="106">
        <v>3.41</v>
      </c>
      <c r="M2" s="106">
        <v>2.63</v>
      </c>
      <c r="N2" s="107">
        <v>2.63</v>
      </c>
    </row>
    <row r="3" spans="1:14" ht="32">
      <c r="A3" s="99" t="s">
        <v>450</v>
      </c>
      <c r="B3" s="87"/>
      <c r="C3" s="57"/>
      <c r="D3" s="57"/>
      <c r="E3" s="90">
        <f>E2*$B$26</f>
        <v>12.339600000000001</v>
      </c>
      <c r="F3" s="90"/>
      <c r="G3" s="90">
        <f>G2*$B$26</f>
        <v>6.9797000000000002</v>
      </c>
      <c r="H3" s="90"/>
      <c r="I3" s="90">
        <f>I2*$B$26</f>
        <v>4.2042000000000002</v>
      </c>
      <c r="J3" s="90"/>
      <c r="K3" s="90">
        <f>K2*$B$26</f>
        <v>3.1031000000000004</v>
      </c>
      <c r="L3" s="90"/>
      <c r="M3" s="90">
        <f>M2*$B$26</f>
        <v>2.3933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5.368261724882778E-3</v>
      </c>
      <c r="G4" s="57"/>
      <c r="H4" s="92">
        <f>60/(H2*$B$31)</f>
        <v>9.4906947834955003E-3</v>
      </c>
      <c r="I4" s="57"/>
      <c r="J4" s="92">
        <f>60/(J2*$B$31)</f>
        <v>1.5756196750954649E-2</v>
      </c>
      <c r="K4" s="57"/>
      <c r="L4" s="92">
        <f>60/(L2*$B$31)</f>
        <v>2.1347105275486944E-2</v>
      </c>
      <c r="M4" s="57"/>
      <c r="N4" s="93">
        <f>60/(N2*$B$31)</f>
        <v>2.7678185927532503E-2</v>
      </c>
    </row>
    <row r="5" spans="1:14" ht="48">
      <c r="A5" s="99" t="s">
        <v>458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57">
        <v>10</v>
      </c>
      <c r="D6" s="57">
        <v>7750</v>
      </c>
      <c r="E6" s="88">
        <f>C6*$E$3</f>
        <v>123.39600000000002</v>
      </c>
      <c r="F6" s="88">
        <f>D6*$F$4</f>
        <v>41.604028367841529</v>
      </c>
      <c r="G6" s="88">
        <f>C6*$G$3</f>
        <v>69.796999999999997</v>
      </c>
      <c r="H6" s="88">
        <f>D6*$H$4</f>
        <v>73.552884572090122</v>
      </c>
      <c r="I6" s="88">
        <f>C6*$I$3</f>
        <v>42.042000000000002</v>
      </c>
      <c r="J6" s="88">
        <f>D6*$J$4</f>
        <v>122.11052481989853</v>
      </c>
      <c r="K6" s="88">
        <f>C6*$K$3</f>
        <v>31.031000000000006</v>
      </c>
      <c r="L6" s="88">
        <f>D6*$L$4</f>
        <v>165.44006588502381</v>
      </c>
      <c r="M6" s="88">
        <f>C6*$M$3</f>
        <v>23.933</v>
      </c>
      <c r="N6" s="89">
        <f>D6*$N$4</f>
        <v>214.50594093837691</v>
      </c>
    </row>
    <row r="7" spans="1:14">
      <c r="A7" s="99"/>
      <c r="B7" s="87">
        <v>125</v>
      </c>
      <c r="C7" s="57">
        <v>15</v>
      </c>
      <c r="D7" s="57">
        <v>6400</v>
      </c>
      <c r="E7" s="88">
        <f t="shared" ref="E7:E24" si="0">C7*$E$3</f>
        <v>185.09400000000002</v>
      </c>
      <c r="F7" s="88">
        <f t="shared" ref="F7:F24" si="1">D7*$F$4</f>
        <v>34.356875039249779</v>
      </c>
      <c r="G7" s="88">
        <f t="shared" ref="G7:G24" si="2">C7*$G$3</f>
        <v>104.69550000000001</v>
      </c>
      <c r="H7" s="88">
        <f t="shared" ref="H7:H24" si="3">D7*$H$4</f>
        <v>60.740446614371201</v>
      </c>
      <c r="I7" s="88">
        <f t="shared" ref="I7:I24" si="4">C7*$I$3</f>
        <v>63.063000000000002</v>
      </c>
      <c r="J7" s="88">
        <f t="shared" ref="J7:J24" si="5">D7*$J$4</f>
        <v>100.83965920610976</v>
      </c>
      <c r="K7" s="88">
        <f t="shared" ref="K7:K24" si="6">C7*$K$3</f>
        <v>46.546500000000009</v>
      </c>
      <c r="L7" s="88">
        <f t="shared" ref="L7:L24" si="7">D7*$L$4</f>
        <v>136.62147376311646</v>
      </c>
      <c r="M7" s="88">
        <f t="shared" ref="M7:M24" si="8">C7*$M$3</f>
        <v>35.899500000000003</v>
      </c>
      <c r="N7" s="89">
        <f t="shared" ref="N7:N24" si="9">D7*$N$4</f>
        <v>177.14038993620801</v>
      </c>
    </row>
    <row r="8" spans="1:14">
      <c r="A8" s="99"/>
      <c r="B8" s="87">
        <v>150</v>
      </c>
      <c r="C8" s="57">
        <v>20</v>
      </c>
      <c r="D8" s="57">
        <v>5000</v>
      </c>
      <c r="E8" s="88">
        <f t="shared" si="0"/>
        <v>246.79200000000003</v>
      </c>
      <c r="F8" s="88">
        <f t="shared" si="1"/>
        <v>26.841308624413891</v>
      </c>
      <c r="G8" s="88">
        <f t="shared" si="2"/>
        <v>139.59399999999999</v>
      </c>
      <c r="H8" s="88">
        <f t="shared" si="3"/>
        <v>47.453473917477503</v>
      </c>
      <c r="I8" s="88">
        <f t="shared" si="4"/>
        <v>84.084000000000003</v>
      </c>
      <c r="J8" s="88">
        <f t="shared" si="5"/>
        <v>78.780983754773246</v>
      </c>
      <c r="K8" s="88">
        <f t="shared" si="6"/>
        <v>62.062000000000012</v>
      </c>
      <c r="L8" s="88">
        <f t="shared" si="7"/>
        <v>106.73552637743472</v>
      </c>
      <c r="M8" s="88">
        <f t="shared" si="8"/>
        <v>47.866</v>
      </c>
      <c r="N8" s="89">
        <f t="shared" si="9"/>
        <v>138.39092963766251</v>
      </c>
    </row>
    <row r="9" spans="1:14">
      <c r="A9" s="99"/>
      <c r="B9" s="87">
        <v>170</v>
      </c>
      <c r="C9" s="57">
        <v>25</v>
      </c>
      <c r="D9" s="57">
        <v>4600</v>
      </c>
      <c r="E9" s="88">
        <f t="shared" si="0"/>
        <v>308.49</v>
      </c>
      <c r="F9" s="88">
        <f t="shared" si="1"/>
        <v>24.694003934460778</v>
      </c>
      <c r="G9" s="88">
        <f t="shared" si="2"/>
        <v>174.49250000000001</v>
      </c>
      <c r="H9" s="88">
        <f t="shared" si="3"/>
        <v>43.657196004079303</v>
      </c>
      <c r="I9" s="88">
        <f t="shared" si="4"/>
        <v>105.105</v>
      </c>
      <c r="J9" s="88">
        <f t="shared" si="5"/>
        <v>72.478505054391391</v>
      </c>
      <c r="K9" s="88">
        <f t="shared" si="6"/>
        <v>77.577500000000015</v>
      </c>
      <c r="L9" s="88">
        <f t="shared" si="7"/>
        <v>98.196684267239945</v>
      </c>
      <c r="M9" s="88">
        <f t="shared" si="8"/>
        <v>59.832499999999996</v>
      </c>
      <c r="N9" s="89">
        <f t="shared" si="9"/>
        <v>127.31965526664952</v>
      </c>
    </row>
    <row r="10" spans="1:14">
      <c r="A10" s="99"/>
      <c r="B10" s="87">
        <v>190</v>
      </c>
      <c r="C10" s="57">
        <v>30</v>
      </c>
      <c r="D10" s="57">
        <v>4100</v>
      </c>
      <c r="E10" s="88">
        <f t="shared" si="0"/>
        <v>370.18800000000005</v>
      </c>
      <c r="F10" s="88">
        <f t="shared" si="1"/>
        <v>22.009873072019388</v>
      </c>
      <c r="G10" s="88">
        <f t="shared" si="2"/>
        <v>209.39100000000002</v>
      </c>
      <c r="H10" s="88">
        <f t="shared" si="3"/>
        <v>38.911848612331553</v>
      </c>
      <c r="I10" s="88">
        <f t="shared" si="4"/>
        <v>126.126</v>
      </c>
      <c r="J10" s="88">
        <f t="shared" si="5"/>
        <v>64.600406678914055</v>
      </c>
      <c r="K10" s="88">
        <f t="shared" si="6"/>
        <v>93.093000000000018</v>
      </c>
      <c r="L10" s="88">
        <f t="shared" si="7"/>
        <v>87.523131629496476</v>
      </c>
      <c r="M10" s="88">
        <f t="shared" si="8"/>
        <v>71.799000000000007</v>
      </c>
      <c r="N10" s="89">
        <f t="shared" si="9"/>
        <v>113.48056230288326</v>
      </c>
    </row>
    <row r="11" spans="1:14">
      <c r="A11" s="99"/>
      <c r="B11" s="87">
        <v>210</v>
      </c>
      <c r="C11" s="57">
        <v>35</v>
      </c>
      <c r="D11" s="57">
        <v>3900</v>
      </c>
      <c r="E11" s="88">
        <f t="shared" si="0"/>
        <v>431.88600000000002</v>
      </c>
      <c r="F11" s="88">
        <f t="shared" si="1"/>
        <v>20.936220727042834</v>
      </c>
      <c r="G11" s="88">
        <f t="shared" si="2"/>
        <v>244.2895</v>
      </c>
      <c r="H11" s="88">
        <f t="shared" si="3"/>
        <v>37.013709655632454</v>
      </c>
      <c r="I11" s="88">
        <f t="shared" si="4"/>
        <v>147.14699999999999</v>
      </c>
      <c r="J11" s="88">
        <f t="shared" si="5"/>
        <v>61.449167328723135</v>
      </c>
      <c r="K11" s="88">
        <f t="shared" si="6"/>
        <v>108.60850000000002</v>
      </c>
      <c r="L11" s="88">
        <f t="shared" si="7"/>
        <v>83.253710574399079</v>
      </c>
      <c r="M11" s="88">
        <f t="shared" si="8"/>
        <v>83.765500000000003</v>
      </c>
      <c r="N11" s="89">
        <f t="shared" si="9"/>
        <v>107.94492511737677</v>
      </c>
    </row>
    <row r="12" spans="1:14">
      <c r="A12" s="99"/>
      <c r="B12" s="87">
        <v>230</v>
      </c>
      <c r="C12" s="57">
        <v>40</v>
      </c>
      <c r="D12" s="57">
        <v>3700</v>
      </c>
      <c r="E12" s="88">
        <f t="shared" si="0"/>
        <v>493.58400000000006</v>
      </c>
      <c r="F12" s="88">
        <f t="shared" si="1"/>
        <v>19.862568382066279</v>
      </c>
      <c r="G12" s="88">
        <f t="shared" si="2"/>
        <v>279.18799999999999</v>
      </c>
      <c r="H12" s="88">
        <f t="shared" si="3"/>
        <v>35.115570698933354</v>
      </c>
      <c r="I12" s="88">
        <f t="shared" si="4"/>
        <v>168.16800000000001</v>
      </c>
      <c r="J12" s="88">
        <f t="shared" si="5"/>
        <v>58.297927978532201</v>
      </c>
      <c r="K12" s="88">
        <f t="shared" si="6"/>
        <v>124.12400000000002</v>
      </c>
      <c r="L12" s="88">
        <f t="shared" si="7"/>
        <v>78.984289519301697</v>
      </c>
      <c r="M12" s="88">
        <f t="shared" si="8"/>
        <v>95.731999999999999</v>
      </c>
      <c r="N12" s="89">
        <f t="shared" si="9"/>
        <v>102.40928793187027</v>
      </c>
    </row>
    <row r="13" spans="1:14">
      <c r="A13" s="99"/>
      <c r="B13" s="87">
        <v>250</v>
      </c>
      <c r="C13" s="57">
        <v>45</v>
      </c>
      <c r="D13" s="57">
        <v>3500</v>
      </c>
      <c r="E13" s="88">
        <f t="shared" si="0"/>
        <v>555.28200000000004</v>
      </c>
      <c r="F13" s="88">
        <f t="shared" si="1"/>
        <v>18.788916037089724</v>
      </c>
      <c r="G13" s="88">
        <f t="shared" si="2"/>
        <v>314.0865</v>
      </c>
      <c r="H13" s="88">
        <f t="shared" si="3"/>
        <v>33.217431742234254</v>
      </c>
      <c r="I13" s="88">
        <f t="shared" si="4"/>
        <v>189.18900000000002</v>
      </c>
      <c r="J13" s="88">
        <f t="shared" si="5"/>
        <v>55.146688628341273</v>
      </c>
      <c r="K13" s="88">
        <f t="shared" si="6"/>
        <v>139.63950000000003</v>
      </c>
      <c r="L13" s="88">
        <f t="shared" si="7"/>
        <v>74.714868464204301</v>
      </c>
      <c r="M13" s="88">
        <f t="shared" si="8"/>
        <v>107.6985</v>
      </c>
      <c r="N13" s="89">
        <f t="shared" si="9"/>
        <v>96.873650746363765</v>
      </c>
    </row>
    <row r="14" spans="1:14">
      <c r="A14" s="99"/>
      <c r="B14" s="87">
        <v>270</v>
      </c>
      <c r="C14" s="57">
        <v>50</v>
      </c>
      <c r="D14" s="57">
        <v>3400</v>
      </c>
      <c r="E14" s="88">
        <f t="shared" si="0"/>
        <v>616.98</v>
      </c>
      <c r="F14" s="88">
        <f t="shared" si="1"/>
        <v>18.252089864601444</v>
      </c>
      <c r="G14" s="88">
        <f t="shared" si="2"/>
        <v>348.98500000000001</v>
      </c>
      <c r="H14" s="88">
        <f t="shared" si="3"/>
        <v>32.268362263884704</v>
      </c>
      <c r="I14" s="88">
        <f t="shared" si="4"/>
        <v>210.21</v>
      </c>
      <c r="J14" s="88">
        <f t="shared" si="5"/>
        <v>53.571068953245806</v>
      </c>
      <c r="K14" s="88">
        <f t="shared" si="6"/>
        <v>155.15500000000003</v>
      </c>
      <c r="L14" s="88">
        <f t="shared" si="7"/>
        <v>72.58015793665561</v>
      </c>
      <c r="M14" s="88">
        <f t="shared" si="8"/>
        <v>119.66499999999999</v>
      </c>
      <c r="N14" s="89">
        <f t="shared" si="9"/>
        <v>94.105832153610507</v>
      </c>
    </row>
    <row r="15" spans="1:14">
      <c r="A15" s="99"/>
      <c r="B15" s="87">
        <v>290</v>
      </c>
      <c r="C15" s="57">
        <v>55</v>
      </c>
      <c r="D15" s="57">
        <v>3350</v>
      </c>
      <c r="E15" s="88">
        <f t="shared" si="0"/>
        <v>678.678</v>
      </c>
      <c r="F15" s="88">
        <f t="shared" si="1"/>
        <v>17.983676778357307</v>
      </c>
      <c r="G15" s="88">
        <f t="shared" si="2"/>
        <v>383.88350000000003</v>
      </c>
      <c r="H15" s="88">
        <f t="shared" si="3"/>
        <v>31.793827524709926</v>
      </c>
      <c r="I15" s="88">
        <f t="shared" si="4"/>
        <v>231.23099999999999</v>
      </c>
      <c r="J15" s="88">
        <f t="shared" si="5"/>
        <v>52.783259115698073</v>
      </c>
      <c r="K15" s="88">
        <f t="shared" si="6"/>
        <v>170.67050000000003</v>
      </c>
      <c r="L15" s="88">
        <f t="shared" si="7"/>
        <v>71.512802672881264</v>
      </c>
      <c r="M15" s="88">
        <f t="shared" si="8"/>
        <v>131.63149999999999</v>
      </c>
      <c r="N15" s="89">
        <f t="shared" si="9"/>
        <v>92.721922857233892</v>
      </c>
    </row>
    <row r="16" spans="1:14">
      <c r="A16" s="99"/>
      <c r="B16" s="87">
        <v>305</v>
      </c>
      <c r="C16" s="57">
        <v>60</v>
      </c>
      <c r="D16" s="57">
        <v>3250</v>
      </c>
      <c r="E16" s="88">
        <f t="shared" si="0"/>
        <v>740.37600000000009</v>
      </c>
      <c r="F16" s="88">
        <f t="shared" si="1"/>
        <v>17.446850605869027</v>
      </c>
      <c r="G16" s="88">
        <f t="shared" si="2"/>
        <v>418.78200000000004</v>
      </c>
      <c r="H16" s="88">
        <f t="shared" si="3"/>
        <v>30.844758046360376</v>
      </c>
      <c r="I16" s="88">
        <f t="shared" si="4"/>
        <v>252.25200000000001</v>
      </c>
      <c r="J16" s="88">
        <f t="shared" si="5"/>
        <v>51.207639440602613</v>
      </c>
      <c r="K16" s="88">
        <f t="shared" si="6"/>
        <v>186.18600000000004</v>
      </c>
      <c r="L16" s="88">
        <f t="shared" si="7"/>
        <v>69.378092145332573</v>
      </c>
      <c r="M16" s="88">
        <f t="shared" si="8"/>
        <v>143.59800000000001</v>
      </c>
      <c r="N16" s="89">
        <f t="shared" si="9"/>
        <v>89.954104264480634</v>
      </c>
    </row>
    <row r="17" spans="1:14">
      <c r="A17" s="99"/>
      <c r="B17" s="87">
        <v>320</v>
      </c>
      <c r="C17" s="57">
        <v>65</v>
      </c>
      <c r="D17" s="57">
        <v>3150</v>
      </c>
      <c r="E17" s="88">
        <f t="shared" si="0"/>
        <v>802.07400000000007</v>
      </c>
      <c r="F17" s="88">
        <f t="shared" si="1"/>
        <v>16.910024433380752</v>
      </c>
      <c r="G17" s="88">
        <f t="shared" si="2"/>
        <v>453.68049999999999</v>
      </c>
      <c r="H17" s="88">
        <f t="shared" si="3"/>
        <v>29.895688568010826</v>
      </c>
      <c r="I17" s="88">
        <f t="shared" si="4"/>
        <v>273.27300000000002</v>
      </c>
      <c r="J17" s="88">
        <f t="shared" si="5"/>
        <v>49.632019765507145</v>
      </c>
      <c r="K17" s="88">
        <f t="shared" si="6"/>
        <v>201.70150000000004</v>
      </c>
      <c r="L17" s="88">
        <f t="shared" si="7"/>
        <v>67.243381617783868</v>
      </c>
      <c r="M17" s="88">
        <f t="shared" si="8"/>
        <v>155.56450000000001</v>
      </c>
      <c r="N17" s="89">
        <f t="shared" si="9"/>
        <v>87.18628567172739</v>
      </c>
    </row>
    <row r="18" spans="1:14">
      <c r="A18" s="99"/>
      <c r="B18" s="87">
        <v>335</v>
      </c>
      <c r="C18" s="57">
        <v>70</v>
      </c>
      <c r="D18" s="57">
        <v>3050</v>
      </c>
      <c r="E18" s="88">
        <f t="shared" si="0"/>
        <v>863.77200000000005</v>
      </c>
      <c r="F18" s="88">
        <f t="shared" si="1"/>
        <v>16.373198260892472</v>
      </c>
      <c r="G18" s="88">
        <f t="shared" si="2"/>
        <v>488.57900000000001</v>
      </c>
      <c r="H18" s="88">
        <f t="shared" si="3"/>
        <v>28.946619089661276</v>
      </c>
      <c r="I18" s="88">
        <f t="shared" si="4"/>
        <v>294.29399999999998</v>
      </c>
      <c r="J18" s="88">
        <f t="shared" si="5"/>
        <v>48.056400090411678</v>
      </c>
      <c r="K18" s="88">
        <f t="shared" si="6"/>
        <v>217.21700000000004</v>
      </c>
      <c r="L18" s="88">
        <f t="shared" si="7"/>
        <v>65.108671090235177</v>
      </c>
      <c r="M18" s="88">
        <f t="shared" si="8"/>
        <v>167.53100000000001</v>
      </c>
      <c r="N18" s="89">
        <f t="shared" si="9"/>
        <v>84.418467078974132</v>
      </c>
    </row>
    <row r="19" spans="1:14">
      <c r="A19" s="99"/>
      <c r="B19" s="87">
        <v>355</v>
      </c>
      <c r="C19" s="57">
        <v>75</v>
      </c>
      <c r="D19" s="57">
        <v>3000</v>
      </c>
      <c r="E19" s="88">
        <f t="shared" si="0"/>
        <v>925.47</v>
      </c>
      <c r="F19" s="88">
        <f t="shared" si="1"/>
        <v>16.104785174648335</v>
      </c>
      <c r="G19" s="88">
        <f t="shared" si="2"/>
        <v>523.47749999999996</v>
      </c>
      <c r="H19" s="88">
        <f t="shared" si="3"/>
        <v>28.472084350486501</v>
      </c>
      <c r="I19" s="88">
        <f t="shared" si="4"/>
        <v>315.315</v>
      </c>
      <c r="J19" s="88">
        <f t="shared" si="5"/>
        <v>47.268590252863945</v>
      </c>
      <c r="K19" s="88">
        <f t="shared" si="6"/>
        <v>232.73250000000004</v>
      </c>
      <c r="L19" s="88">
        <f t="shared" si="7"/>
        <v>64.041315826460831</v>
      </c>
      <c r="M19" s="88">
        <f t="shared" si="8"/>
        <v>179.4975</v>
      </c>
      <c r="N19" s="89">
        <f t="shared" si="9"/>
        <v>83.034557782597503</v>
      </c>
    </row>
    <row r="20" spans="1:14">
      <c r="A20" s="99"/>
      <c r="B20" s="87">
        <v>370</v>
      </c>
      <c r="C20" s="57">
        <v>80</v>
      </c>
      <c r="D20" s="57">
        <v>2950</v>
      </c>
      <c r="E20" s="88">
        <f t="shared" si="0"/>
        <v>987.16800000000012</v>
      </c>
      <c r="F20" s="88">
        <f t="shared" si="1"/>
        <v>15.836372088404195</v>
      </c>
      <c r="G20" s="88">
        <f t="shared" si="2"/>
        <v>558.37599999999998</v>
      </c>
      <c r="H20" s="88">
        <f t="shared" si="3"/>
        <v>27.997549611311726</v>
      </c>
      <c r="I20" s="88">
        <f t="shared" si="4"/>
        <v>336.33600000000001</v>
      </c>
      <c r="J20" s="88">
        <f t="shared" si="5"/>
        <v>46.480780415316218</v>
      </c>
      <c r="K20" s="88">
        <f t="shared" si="6"/>
        <v>248.24800000000005</v>
      </c>
      <c r="L20" s="88">
        <f t="shared" si="7"/>
        <v>62.973960562686486</v>
      </c>
      <c r="M20" s="88">
        <f t="shared" si="8"/>
        <v>191.464</v>
      </c>
      <c r="N20" s="89">
        <f t="shared" si="9"/>
        <v>81.650648486220888</v>
      </c>
    </row>
    <row r="21" spans="1:14">
      <c r="A21" s="99"/>
      <c r="B21" s="87">
        <v>390</v>
      </c>
      <c r="C21" s="57">
        <v>85</v>
      </c>
      <c r="D21" s="57">
        <v>2900</v>
      </c>
      <c r="E21" s="88">
        <f t="shared" si="0"/>
        <v>1048.866</v>
      </c>
      <c r="F21" s="88">
        <f t="shared" si="1"/>
        <v>15.567959002160055</v>
      </c>
      <c r="G21" s="88">
        <f t="shared" si="2"/>
        <v>593.27449999999999</v>
      </c>
      <c r="H21" s="88">
        <f t="shared" si="3"/>
        <v>27.523014872136951</v>
      </c>
      <c r="I21" s="88">
        <f t="shared" si="4"/>
        <v>357.35700000000003</v>
      </c>
      <c r="J21" s="88">
        <f t="shared" si="5"/>
        <v>45.692970577768484</v>
      </c>
      <c r="K21" s="88">
        <f t="shared" si="6"/>
        <v>263.76350000000002</v>
      </c>
      <c r="L21" s="88">
        <f t="shared" si="7"/>
        <v>61.90660529891214</v>
      </c>
      <c r="M21" s="88">
        <f t="shared" si="8"/>
        <v>203.43049999999999</v>
      </c>
      <c r="N21" s="89">
        <f t="shared" si="9"/>
        <v>80.266739189844259</v>
      </c>
    </row>
    <row r="22" spans="1:14">
      <c r="A22" s="99"/>
      <c r="B22" s="87">
        <v>405</v>
      </c>
      <c r="C22" s="57">
        <v>90</v>
      </c>
      <c r="D22" s="57">
        <v>2850</v>
      </c>
      <c r="E22" s="88">
        <f t="shared" si="0"/>
        <v>1110.5640000000001</v>
      </c>
      <c r="F22" s="88">
        <f t="shared" si="1"/>
        <v>15.299545915915918</v>
      </c>
      <c r="G22" s="88">
        <f t="shared" si="2"/>
        <v>628.173</v>
      </c>
      <c r="H22" s="88">
        <f t="shared" si="3"/>
        <v>27.048480132962176</v>
      </c>
      <c r="I22" s="88">
        <f t="shared" si="4"/>
        <v>378.37800000000004</v>
      </c>
      <c r="J22" s="88">
        <f t="shared" si="5"/>
        <v>44.905160740220751</v>
      </c>
      <c r="K22" s="88">
        <f t="shared" si="6"/>
        <v>279.27900000000005</v>
      </c>
      <c r="L22" s="88">
        <f t="shared" si="7"/>
        <v>60.839250035137788</v>
      </c>
      <c r="M22" s="88">
        <f t="shared" si="8"/>
        <v>215.39699999999999</v>
      </c>
      <c r="N22" s="89">
        <f t="shared" si="9"/>
        <v>78.88282989346763</v>
      </c>
    </row>
    <row r="23" spans="1:14">
      <c r="A23" s="99"/>
      <c r="B23" s="87">
        <v>420</v>
      </c>
      <c r="C23" s="57">
        <v>95</v>
      </c>
      <c r="D23" s="57">
        <v>2800</v>
      </c>
      <c r="E23" s="88">
        <f t="shared" si="0"/>
        <v>1172.2620000000002</v>
      </c>
      <c r="F23" s="88">
        <f t="shared" si="1"/>
        <v>15.031132829671778</v>
      </c>
      <c r="G23" s="88">
        <f t="shared" si="2"/>
        <v>663.07150000000001</v>
      </c>
      <c r="H23" s="88">
        <f t="shared" si="3"/>
        <v>26.573945393787401</v>
      </c>
      <c r="I23" s="88">
        <f t="shared" si="4"/>
        <v>399.399</v>
      </c>
      <c r="J23" s="88">
        <f t="shared" si="5"/>
        <v>44.117350902673017</v>
      </c>
      <c r="K23" s="88">
        <f t="shared" si="6"/>
        <v>294.79450000000003</v>
      </c>
      <c r="L23" s="88">
        <f t="shared" si="7"/>
        <v>59.771894771363442</v>
      </c>
      <c r="M23" s="88">
        <f t="shared" si="8"/>
        <v>227.36349999999999</v>
      </c>
      <c r="N23" s="89">
        <f t="shared" si="9"/>
        <v>77.498920597091015</v>
      </c>
    </row>
    <row r="24" spans="1:14" ht="17" thickBot="1">
      <c r="A24" s="100"/>
      <c r="B24" s="95">
        <v>440</v>
      </c>
      <c r="C24" s="96">
        <v>100</v>
      </c>
      <c r="D24" s="96">
        <v>2750</v>
      </c>
      <c r="E24" s="97">
        <f t="shared" si="0"/>
        <v>1233.96</v>
      </c>
      <c r="F24" s="97">
        <f t="shared" si="1"/>
        <v>14.76271974342764</v>
      </c>
      <c r="G24" s="97">
        <f t="shared" si="2"/>
        <v>697.97</v>
      </c>
      <c r="H24" s="97">
        <f t="shared" si="3"/>
        <v>26.099410654612626</v>
      </c>
      <c r="I24" s="97">
        <f t="shared" si="4"/>
        <v>420.42</v>
      </c>
      <c r="J24" s="97">
        <f t="shared" si="5"/>
        <v>43.329541065125284</v>
      </c>
      <c r="K24" s="97">
        <f t="shared" si="6"/>
        <v>310.31000000000006</v>
      </c>
      <c r="L24" s="97">
        <f t="shared" si="7"/>
        <v>58.704539507589097</v>
      </c>
      <c r="M24" s="97">
        <f t="shared" si="8"/>
        <v>239.32999999999998</v>
      </c>
      <c r="N24" s="98">
        <f t="shared" si="9"/>
        <v>76.115011300714386</v>
      </c>
    </row>
    <row r="25" spans="1:14" ht="17" thickBot="1"/>
    <row r="26" spans="1:14" ht="33" thickBot="1">
      <c r="A26" s="82" t="s">
        <v>457</v>
      </c>
      <c r="B26" s="8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6">
        <v>185</v>
      </c>
    </row>
    <row r="29" spans="1:14" ht="32">
      <c r="A29" s="76" t="s">
        <v>431</v>
      </c>
      <c r="B29" s="116">
        <v>65</v>
      </c>
    </row>
    <row r="30" spans="1:14" ht="32">
      <c r="A30" s="86" t="s">
        <v>432</v>
      </c>
      <c r="B30" s="117">
        <v>15</v>
      </c>
    </row>
    <row r="31" spans="1:14" ht="33" thickBot="1">
      <c r="A31" s="84" t="s">
        <v>441</v>
      </c>
      <c r="B31" s="85">
        <f>(5280*12)/(($B$30+((2*$B$28*$B$29/100)/25.4))*3.141592653589)</f>
        <v>824.24795731407198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workbookViewId="0">
      <selection activeCell="E2" sqref="E2:N2"/>
    </sheetView>
  </sheetViews>
  <sheetFormatPr baseColWidth="10" defaultColWidth="10.625" defaultRowHeight="16" x14ac:dyDescent="0"/>
  <cols>
    <col min="1" max="1" width="33.625" style="81" bestFit="1" customWidth="1"/>
    <col min="2" max="2" width="13.5" style="81" bestFit="1" customWidth="1"/>
    <col min="3" max="3" width="12" style="81" bestFit="1" customWidth="1"/>
    <col min="4" max="4" width="10.125" style="81" bestFit="1" customWidth="1"/>
    <col min="5" max="5" width="13.75" style="81" bestFit="1" customWidth="1"/>
    <col min="6" max="6" width="12.625" style="81" bestFit="1" customWidth="1"/>
    <col min="7" max="7" width="13.75" style="81" bestFit="1" customWidth="1"/>
    <col min="8" max="8" width="13.5" style="81" bestFit="1" customWidth="1"/>
    <col min="9" max="9" width="13.75" style="81" customWidth="1"/>
    <col min="10" max="10" width="12.5" style="81" bestFit="1" customWidth="1"/>
    <col min="11" max="11" width="13.75" style="81" bestFit="1" customWidth="1"/>
    <col min="12" max="12" width="12.5" style="81" bestFit="1" customWidth="1"/>
    <col min="13" max="13" width="13.75" style="81" customWidth="1"/>
    <col min="14" max="14" width="12.625" style="81" bestFit="1" customWidth="1"/>
    <col min="15" max="16384" width="10.625" style="81"/>
  </cols>
  <sheetData>
    <row r="1" spans="1:14" ht="17" thickBot="1">
      <c r="A1" s="108" t="s">
        <v>442</v>
      </c>
      <c r="B1" s="101"/>
      <c r="C1" s="101"/>
      <c r="D1" s="101"/>
      <c r="E1" s="102" t="s">
        <v>443</v>
      </c>
      <c r="F1" s="102" t="s">
        <v>443</v>
      </c>
      <c r="G1" s="102" t="s">
        <v>444</v>
      </c>
      <c r="H1" s="102" t="s">
        <v>444</v>
      </c>
      <c r="I1" s="102" t="s">
        <v>445</v>
      </c>
      <c r="J1" s="102" t="s">
        <v>445</v>
      </c>
      <c r="K1" s="102" t="s">
        <v>446</v>
      </c>
      <c r="L1" s="102" t="s">
        <v>446</v>
      </c>
      <c r="M1" s="102" t="s">
        <v>447</v>
      </c>
      <c r="N1" s="103" t="s">
        <v>447</v>
      </c>
    </row>
    <row r="2" spans="1:14" ht="32">
      <c r="A2" s="109" t="s">
        <v>448</v>
      </c>
      <c r="B2" s="104"/>
      <c r="C2" s="105"/>
      <c r="D2" s="105"/>
      <c r="E2" s="106">
        <v>13.56</v>
      </c>
      <c r="F2" s="106">
        <v>13.56</v>
      </c>
      <c r="G2" s="106">
        <v>7.67</v>
      </c>
      <c r="H2" s="106">
        <v>7.67</v>
      </c>
      <c r="I2" s="106">
        <v>4.62</v>
      </c>
      <c r="J2" s="106">
        <v>4.62</v>
      </c>
      <c r="K2" s="106">
        <v>3.41</v>
      </c>
      <c r="L2" s="106">
        <v>3.41</v>
      </c>
      <c r="M2" s="106">
        <v>2.63</v>
      </c>
      <c r="N2" s="107">
        <v>2.63</v>
      </c>
    </row>
    <row r="3" spans="1:14" ht="32">
      <c r="A3" s="99" t="s">
        <v>450</v>
      </c>
      <c r="B3" s="87"/>
      <c r="C3" s="57"/>
      <c r="D3" s="57"/>
      <c r="E3" s="90">
        <f>E2*$B$26</f>
        <v>12.339600000000001</v>
      </c>
      <c r="F3" s="90"/>
      <c r="G3" s="90">
        <f>G2*$B$26</f>
        <v>6.9797000000000002</v>
      </c>
      <c r="H3" s="90"/>
      <c r="I3" s="90">
        <f>I2*$B$26</f>
        <v>4.2042000000000002</v>
      </c>
      <c r="J3" s="90"/>
      <c r="K3" s="90">
        <f>K2*$B$26</f>
        <v>3.1031000000000004</v>
      </c>
      <c r="L3" s="90"/>
      <c r="M3" s="90">
        <f>M2*$B$26</f>
        <v>2.3933</v>
      </c>
      <c r="N3" s="91"/>
    </row>
    <row r="4" spans="1:14" ht="32">
      <c r="A4" s="99" t="s">
        <v>451</v>
      </c>
      <c r="B4" s="87"/>
      <c r="C4" s="57"/>
      <c r="D4" s="57"/>
      <c r="E4" s="57"/>
      <c r="F4" s="92">
        <f>60/(F2*$B$31)</f>
        <v>8.6393797973697509E-3</v>
      </c>
      <c r="G4" s="57"/>
      <c r="H4" s="92">
        <f>60/(H2*$B$31)</f>
        <v>1.5273792705649781E-2</v>
      </c>
      <c r="I4" s="57"/>
      <c r="J4" s="92">
        <f>60/(J2*$B$31)</f>
        <v>2.535714070396836E-2</v>
      </c>
      <c r="K4" s="57"/>
      <c r="L4" s="92">
        <f>60/(L2*$B$31)</f>
        <v>3.4354835792473261E-2</v>
      </c>
      <c r="M4" s="57"/>
      <c r="N4" s="93">
        <f>60/(N2*$B$31)</f>
        <v>4.4543722453358865E-2</v>
      </c>
    </row>
    <row r="5" spans="1:14" ht="48">
      <c r="A5" s="99" t="s">
        <v>459</v>
      </c>
      <c r="B5" s="87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4" t="s">
        <v>456</v>
      </c>
    </row>
    <row r="6" spans="1:14">
      <c r="A6" s="99"/>
      <c r="B6" s="87">
        <v>100</v>
      </c>
      <c r="C6" s="110">
        <f>10*1.36</f>
        <v>13.600000000000001</v>
      </c>
      <c r="D6" s="57">
        <v>7750</v>
      </c>
      <c r="E6" s="88">
        <f>C6*$E$3</f>
        <v>167.81856000000002</v>
      </c>
      <c r="F6" s="88">
        <f>D6*$F$4</f>
        <v>66.955193429615576</v>
      </c>
      <c r="G6" s="88">
        <f>C6*$G$3</f>
        <v>94.92392000000001</v>
      </c>
      <c r="H6" s="88">
        <f>D6*$H$4</f>
        <v>118.3718934687858</v>
      </c>
      <c r="I6" s="88">
        <f>C6*$I$3</f>
        <v>57.177120000000009</v>
      </c>
      <c r="J6" s="88">
        <f>D6*$J$4</f>
        <v>196.51784045575479</v>
      </c>
      <c r="K6" s="88">
        <f>C6*$K$3</f>
        <v>42.202160000000013</v>
      </c>
      <c r="L6" s="88">
        <f>D6*$L$4</f>
        <v>266.24997739166776</v>
      </c>
      <c r="M6" s="88">
        <f>C6*$M$3</f>
        <v>32.548880000000004</v>
      </c>
      <c r="N6" s="89">
        <f>D6*$N$4</f>
        <v>345.21384901353122</v>
      </c>
    </row>
    <row r="7" spans="1:14">
      <c r="A7" s="99"/>
      <c r="B7" s="87">
        <v>125</v>
      </c>
      <c r="C7" s="110">
        <f>15*1.36</f>
        <v>20.400000000000002</v>
      </c>
      <c r="D7" s="57">
        <v>6400</v>
      </c>
      <c r="E7" s="88">
        <f t="shared" ref="E7:E24" si="0">C7*$E$3</f>
        <v>251.72784000000004</v>
      </c>
      <c r="F7" s="88">
        <f t="shared" ref="F7:F24" si="1">D7*$F$4</f>
        <v>55.292030703166404</v>
      </c>
      <c r="G7" s="88">
        <f t="shared" ref="G7:G24" si="2">C7*$G$3</f>
        <v>142.38588000000001</v>
      </c>
      <c r="H7" s="88">
        <f t="shared" ref="H7:H24" si="3">D7*$H$4</f>
        <v>97.752273316158593</v>
      </c>
      <c r="I7" s="88">
        <f t="shared" ref="I7:I24" si="4">C7*$I$3</f>
        <v>85.765680000000017</v>
      </c>
      <c r="J7" s="88">
        <f t="shared" ref="J7:J24" si="5">D7*$J$4</f>
        <v>162.2857005053975</v>
      </c>
      <c r="K7" s="88">
        <f t="shared" ref="K7:K24" si="6">C7*$K$3</f>
        <v>63.303240000000017</v>
      </c>
      <c r="L7" s="88">
        <f t="shared" ref="L7:L24" si="7">D7*$L$4</f>
        <v>219.87094907182887</v>
      </c>
      <c r="M7" s="88">
        <f t="shared" ref="M7:M24" si="8">C7*$M$3</f>
        <v>48.823320000000002</v>
      </c>
      <c r="N7" s="89">
        <f t="shared" ref="N7:N24" si="9">D7*$N$4</f>
        <v>285.07982370149676</v>
      </c>
    </row>
    <row r="8" spans="1:14">
      <c r="A8" s="99"/>
      <c r="B8" s="87">
        <v>150</v>
      </c>
      <c r="C8" s="110">
        <f>20*1.36</f>
        <v>27.200000000000003</v>
      </c>
      <c r="D8" s="57">
        <v>5000</v>
      </c>
      <c r="E8" s="88">
        <f t="shared" si="0"/>
        <v>335.63712000000004</v>
      </c>
      <c r="F8" s="88">
        <f t="shared" si="1"/>
        <v>43.196898986848751</v>
      </c>
      <c r="G8" s="88">
        <f t="shared" si="2"/>
        <v>189.84784000000002</v>
      </c>
      <c r="H8" s="88">
        <f t="shared" si="3"/>
        <v>76.368963528248912</v>
      </c>
      <c r="I8" s="88">
        <f t="shared" si="4"/>
        <v>114.35424000000002</v>
      </c>
      <c r="J8" s="88">
        <f t="shared" si="5"/>
        <v>126.7857035198418</v>
      </c>
      <c r="K8" s="88">
        <f t="shared" si="6"/>
        <v>84.404320000000027</v>
      </c>
      <c r="L8" s="88">
        <f t="shared" si="7"/>
        <v>171.77417896236631</v>
      </c>
      <c r="M8" s="88">
        <f t="shared" si="8"/>
        <v>65.097760000000008</v>
      </c>
      <c r="N8" s="89">
        <f t="shared" si="9"/>
        <v>222.71861226679434</v>
      </c>
    </row>
    <row r="9" spans="1:14">
      <c r="A9" s="99"/>
      <c r="B9" s="87">
        <v>170</v>
      </c>
      <c r="C9" s="110">
        <f>25*1.36</f>
        <v>34</v>
      </c>
      <c r="D9" s="57">
        <v>4600</v>
      </c>
      <c r="E9" s="88">
        <f t="shared" si="0"/>
        <v>419.54640000000001</v>
      </c>
      <c r="F9" s="88">
        <f t="shared" si="1"/>
        <v>39.741147067900854</v>
      </c>
      <c r="G9" s="88">
        <f t="shared" si="2"/>
        <v>237.3098</v>
      </c>
      <c r="H9" s="88">
        <f t="shared" si="3"/>
        <v>70.259446445988999</v>
      </c>
      <c r="I9" s="88">
        <f t="shared" si="4"/>
        <v>142.94280000000001</v>
      </c>
      <c r="J9" s="88">
        <f t="shared" si="5"/>
        <v>116.64284723825445</v>
      </c>
      <c r="K9" s="88">
        <f t="shared" si="6"/>
        <v>105.50540000000001</v>
      </c>
      <c r="L9" s="88">
        <f t="shared" si="7"/>
        <v>158.03224464537701</v>
      </c>
      <c r="M9" s="88">
        <f t="shared" si="8"/>
        <v>81.372199999999992</v>
      </c>
      <c r="N9" s="89">
        <f t="shared" si="9"/>
        <v>204.90112328545078</v>
      </c>
    </row>
    <row r="10" spans="1:14">
      <c r="A10" s="99"/>
      <c r="B10" s="87">
        <v>190</v>
      </c>
      <c r="C10" s="110">
        <f>30*1.36</f>
        <v>40.800000000000004</v>
      </c>
      <c r="D10" s="57">
        <v>4100</v>
      </c>
      <c r="E10" s="88">
        <f t="shared" si="0"/>
        <v>503.45568000000009</v>
      </c>
      <c r="F10" s="88">
        <f t="shared" si="1"/>
        <v>35.421457169215977</v>
      </c>
      <c r="G10" s="88">
        <f t="shared" si="2"/>
        <v>284.77176000000003</v>
      </c>
      <c r="H10" s="88">
        <f t="shared" si="3"/>
        <v>62.622550093164101</v>
      </c>
      <c r="I10" s="88">
        <f t="shared" si="4"/>
        <v>171.53136000000003</v>
      </c>
      <c r="J10" s="88">
        <f t="shared" si="5"/>
        <v>103.96427688627027</v>
      </c>
      <c r="K10" s="88">
        <f t="shared" si="6"/>
        <v>126.60648000000003</v>
      </c>
      <c r="L10" s="88">
        <f t="shared" si="7"/>
        <v>140.85482674914036</v>
      </c>
      <c r="M10" s="88">
        <f t="shared" si="8"/>
        <v>97.646640000000005</v>
      </c>
      <c r="N10" s="89">
        <f t="shared" si="9"/>
        <v>182.62926205877136</v>
      </c>
    </row>
    <row r="11" spans="1:14">
      <c r="A11" s="99"/>
      <c r="B11" s="87">
        <v>210</v>
      </c>
      <c r="C11" s="110">
        <f>35*1.36</f>
        <v>47.6</v>
      </c>
      <c r="D11" s="57">
        <v>3900</v>
      </c>
      <c r="E11" s="88">
        <f t="shared" si="0"/>
        <v>587.36496000000011</v>
      </c>
      <c r="F11" s="88">
        <f t="shared" si="1"/>
        <v>33.693581209742028</v>
      </c>
      <c r="G11" s="88">
        <f t="shared" si="2"/>
        <v>332.23372000000001</v>
      </c>
      <c r="H11" s="88">
        <f t="shared" si="3"/>
        <v>59.567791552034144</v>
      </c>
      <c r="I11" s="88">
        <f t="shared" si="4"/>
        <v>200.11992000000001</v>
      </c>
      <c r="J11" s="88">
        <f t="shared" si="5"/>
        <v>98.892848745476599</v>
      </c>
      <c r="K11" s="88">
        <f t="shared" si="6"/>
        <v>147.70756000000003</v>
      </c>
      <c r="L11" s="88">
        <f t="shared" si="7"/>
        <v>133.98385959064572</v>
      </c>
      <c r="M11" s="88">
        <f t="shared" si="8"/>
        <v>113.92108</v>
      </c>
      <c r="N11" s="89">
        <f t="shared" si="9"/>
        <v>173.72051756809958</v>
      </c>
    </row>
    <row r="12" spans="1:14">
      <c r="A12" s="99"/>
      <c r="B12" s="87">
        <v>230</v>
      </c>
      <c r="C12" s="110">
        <f>40*1.36</f>
        <v>54.400000000000006</v>
      </c>
      <c r="D12" s="57">
        <v>3700</v>
      </c>
      <c r="E12" s="88">
        <f t="shared" si="0"/>
        <v>671.27424000000008</v>
      </c>
      <c r="F12" s="88">
        <f t="shared" si="1"/>
        <v>31.96570525026808</v>
      </c>
      <c r="G12" s="88">
        <f t="shared" si="2"/>
        <v>379.69568000000004</v>
      </c>
      <c r="H12" s="88">
        <f t="shared" si="3"/>
        <v>56.513033010904188</v>
      </c>
      <c r="I12" s="88">
        <f t="shared" si="4"/>
        <v>228.70848000000004</v>
      </c>
      <c r="J12" s="88">
        <f t="shared" si="5"/>
        <v>93.821420604682928</v>
      </c>
      <c r="K12" s="88">
        <f t="shared" si="6"/>
        <v>168.80864000000005</v>
      </c>
      <c r="L12" s="88">
        <f t="shared" si="7"/>
        <v>127.11289243215107</v>
      </c>
      <c r="M12" s="88">
        <f t="shared" si="8"/>
        <v>130.19552000000002</v>
      </c>
      <c r="N12" s="89">
        <f t="shared" si="9"/>
        <v>164.8117730774278</v>
      </c>
    </row>
    <row r="13" spans="1:14">
      <c r="A13" s="99"/>
      <c r="B13" s="87">
        <v>250</v>
      </c>
      <c r="C13" s="110">
        <f>45*1.36</f>
        <v>61.2</v>
      </c>
      <c r="D13" s="57">
        <v>3500</v>
      </c>
      <c r="E13" s="88">
        <f t="shared" si="0"/>
        <v>755.18352000000004</v>
      </c>
      <c r="F13" s="88">
        <f t="shared" si="1"/>
        <v>30.237829290794128</v>
      </c>
      <c r="G13" s="88">
        <f t="shared" si="2"/>
        <v>427.15764000000001</v>
      </c>
      <c r="H13" s="88">
        <f t="shared" si="3"/>
        <v>53.458274469774231</v>
      </c>
      <c r="I13" s="88">
        <f t="shared" si="4"/>
        <v>257.29704000000004</v>
      </c>
      <c r="J13" s="88">
        <f t="shared" si="5"/>
        <v>88.749992463889257</v>
      </c>
      <c r="K13" s="88">
        <f t="shared" si="6"/>
        <v>189.90972000000002</v>
      </c>
      <c r="L13" s="88">
        <f t="shared" si="7"/>
        <v>120.24192527365641</v>
      </c>
      <c r="M13" s="88">
        <f t="shared" si="8"/>
        <v>146.46996000000001</v>
      </c>
      <c r="N13" s="89">
        <f t="shared" si="9"/>
        <v>155.90302858675602</v>
      </c>
    </row>
    <row r="14" spans="1:14">
      <c r="A14" s="99"/>
      <c r="B14" s="87">
        <v>270</v>
      </c>
      <c r="C14" s="110">
        <f>50*1.36</f>
        <v>68</v>
      </c>
      <c r="D14" s="57">
        <v>3400</v>
      </c>
      <c r="E14" s="88">
        <f t="shared" si="0"/>
        <v>839.09280000000001</v>
      </c>
      <c r="F14" s="88">
        <f t="shared" si="1"/>
        <v>29.373891311057154</v>
      </c>
      <c r="G14" s="88">
        <f t="shared" si="2"/>
        <v>474.61959999999999</v>
      </c>
      <c r="H14" s="88">
        <f t="shared" si="3"/>
        <v>51.930895199209253</v>
      </c>
      <c r="I14" s="88">
        <f t="shared" si="4"/>
        <v>285.88560000000001</v>
      </c>
      <c r="J14" s="88">
        <f t="shared" si="5"/>
        <v>86.214278393492421</v>
      </c>
      <c r="K14" s="88">
        <f t="shared" si="6"/>
        <v>211.01080000000002</v>
      </c>
      <c r="L14" s="88">
        <f t="shared" si="7"/>
        <v>116.80644169440909</v>
      </c>
      <c r="M14" s="88">
        <f t="shared" si="8"/>
        <v>162.74439999999998</v>
      </c>
      <c r="N14" s="89">
        <f t="shared" si="9"/>
        <v>151.44865634142013</v>
      </c>
    </row>
    <row r="15" spans="1:14">
      <c r="A15" s="99"/>
      <c r="B15" s="87">
        <v>290</v>
      </c>
      <c r="C15" s="110">
        <f>55*1.36</f>
        <v>74.800000000000011</v>
      </c>
      <c r="D15" s="57">
        <v>3350</v>
      </c>
      <c r="E15" s="88">
        <f t="shared" si="0"/>
        <v>923.00208000000021</v>
      </c>
      <c r="F15" s="88">
        <f t="shared" si="1"/>
        <v>28.941922321188667</v>
      </c>
      <c r="G15" s="88">
        <f t="shared" si="2"/>
        <v>522.08156000000008</v>
      </c>
      <c r="H15" s="88">
        <f t="shared" si="3"/>
        <v>51.167205563926764</v>
      </c>
      <c r="I15" s="88">
        <f t="shared" si="4"/>
        <v>314.47416000000004</v>
      </c>
      <c r="J15" s="88">
        <f t="shared" si="5"/>
        <v>84.946421358294003</v>
      </c>
      <c r="K15" s="88">
        <f t="shared" si="6"/>
        <v>232.11188000000007</v>
      </c>
      <c r="L15" s="88">
        <f t="shared" si="7"/>
        <v>115.08869990478543</v>
      </c>
      <c r="M15" s="88">
        <f t="shared" si="8"/>
        <v>179.01884000000004</v>
      </c>
      <c r="N15" s="89">
        <f t="shared" si="9"/>
        <v>149.22147021875219</v>
      </c>
    </row>
    <row r="16" spans="1:14">
      <c r="A16" s="99"/>
      <c r="B16" s="87">
        <v>305</v>
      </c>
      <c r="C16" s="110">
        <f>60*1.36</f>
        <v>81.600000000000009</v>
      </c>
      <c r="D16" s="57">
        <v>3250</v>
      </c>
      <c r="E16" s="88">
        <f t="shared" si="0"/>
        <v>1006.9113600000002</v>
      </c>
      <c r="F16" s="88">
        <f t="shared" si="1"/>
        <v>28.077984341451689</v>
      </c>
      <c r="G16" s="88">
        <f t="shared" si="2"/>
        <v>569.54352000000006</v>
      </c>
      <c r="H16" s="88">
        <f t="shared" si="3"/>
        <v>49.639826293361786</v>
      </c>
      <c r="I16" s="88">
        <f t="shared" si="4"/>
        <v>343.06272000000007</v>
      </c>
      <c r="J16" s="88">
        <f t="shared" si="5"/>
        <v>82.410707287897168</v>
      </c>
      <c r="K16" s="88">
        <f t="shared" si="6"/>
        <v>253.21296000000007</v>
      </c>
      <c r="L16" s="88">
        <f t="shared" si="7"/>
        <v>111.6532163255381</v>
      </c>
      <c r="M16" s="88">
        <f t="shared" si="8"/>
        <v>195.29328000000001</v>
      </c>
      <c r="N16" s="89">
        <f t="shared" si="9"/>
        <v>144.7670979734163</v>
      </c>
    </row>
    <row r="17" spans="1:14">
      <c r="A17" s="99"/>
      <c r="B17" s="87">
        <v>320</v>
      </c>
      <c r="C17" s="110">
        <f>65*1.36</f>
        <v>88.4</v>
      </c>
      <c r="D17" s="57">
        <v>3150</v>
      </c>
      <c r="E17" s="88">
        <f t="shared" si="0"/>
        <v>1090.8206400000001</v>
      </c>
      <c r="F17" s="88">
        <f t="shared" si="1"/>
        <v>27.214046361714715</v>
      </c>
      <c r="G17" s="88">
        <f t="shared" si="2"/>
        <v>617.00548000000003</v>
      </c>
      <c r="H17" s="88">
        <f t="shared" si="3"/>
        <v>48.112447022796808</v>
      </c>
      <c r="I17" s="88">
        <f t="shared" si="4"/>
        <v>371.65128000000004</v>
      </c>
      <c r="J17" s="88">
        <f t="shared" si="5"/>
        <v>79.874993217500332</v>
      </c>
      <c r="K17" s="88">
        <f t="shared" si="6"/>
        <v>274.31404000000003</v>
      </c>
      <c r="L17" s="88">
        <f t="shared" si="7"/>
        <v>108.21773274629078</v>
      </c>
      <c r="M17" s="88">
        <f t="shared" si="8"/>
        <v>211.56772000000001</v>
      </c>
      <c r="N17" s="89">
        <f t="shared" si="9"/>
        <v>140.31272572808044</v>
      </c>
    </row>
    <row r="18" spans="1:14">
      <c r="A18" s="99"/>
      <c r="B18" s="87">
        <v>335</v>
      </c>
      <c r="C18" s="110">
        <f>70*1.36</f>
        <v>95.2</v>
      </c>
      <c r="D18" s="57">
        <v>3050</v>
      </c>
      <c r="E18" s="88">
        <f t="shared" si="0"/>
        <v>1174.7299200000002</v>
      </c>
      <c r="F18" s="88">
        <f t="shared" si="1"/>
        <v>26.350108381977741</v>
      </c>
      <c r="G18" s="88">
        <f t="shared" si="2"/>
        <v>664.46744000000001</v>
      </c>
      <c r="H18" s="88">
        <f t="shared" si="3"/>
        <v>46.585067752231829</v>
      </c>
      <c r="I18" s="88">
        <f t="shared" si="4"/>
        <v>400.23984000000002</v>
      </c>
      <c r="J18" s="88">
        <f t="shared" si="5"/>
        <v>77.339279147103497</v>
      </c>
      <c r="K18" s="88">
        <f t="shared" si="6"/>
        <v>295.41512000000006</v>
      </c>
      <c r="L18" s="88">
        <f t="shared" si="7"/>
        <v>104.78224916704345</v>
      </c>
      <c r="M18" s="88">
        <f t="shared" si="8"/>
        <v>227.84216000000001</v>
      </c>
      <c r="N18" s="89">
        <f t="shared" si="9"/>
        <v>135.85835348274455</v>
      </c>
    </row>
    <row r="19" spans="1:14">
      <c r="A19" s="99"/>
      <c r="B19" s="87">
        <v>355</v>
      </c>
      <c r="C19" s="110">
        <f>75*1.36</f>
        <v>102.00000000000001</v>
      </c>
      <c r="D19" s="57">
        <v>3000</v>
      </c>
      <c r="E19" s="88">
        <f t="shared" si="0"/>
        <v>1258.6392000000003</v>
      </c>
      <c r="F19" s="88">
        <f t="shared" si="1"/>
        <v>25.918139392109254</v>
      </c>
      <c r="G19" s="88">
        <f t="shared" si="2"/>
        <v>711.9294000000001</v>
      </c>
      <c r="H19" s="88">
        <f t="shared" si="3"/>
        <v>45.821378116949347</v>
      </c>
      <c r="I19" s="88">
        <f t="shared" si="4"/>
        <v>428.8284000000001</v>
      </c>
      <c r="J19" s="88">
        <f t="shared" si="5"/>
        <v>76.071422111905079</v>
      </c>
      <c r="K19" s="88">
        <f t="shared" si="6"/>
        <v>316.51620000000008</v>
      </c>
      <c r="L19" s="88">
        <f t="shared" si="7"/>
        <v>103.06450737741979</v>
      </c>
      <c r="M19" s="88">
        <f t="shared" si="8"/>
        <v>244.11660000000003</v>
      </c>
      <c r="N19" s="89">
        <f t="shared" si="9"/>
        <v>133.6311673600766</v>
      </c>
    </row>
    <row r="20" spans="1:14">
      <c r="A20" s="99"/>
      <c r="B20" s="87">
        <v>370</v>
      </c>
      <c r="C20" s="110">
        <f>80*1.36</f>
        <v>108.80000000000001</v>
      </c>
      <c r="D20" s="57">
        <v>2950</v>
      </c>
      <c r="E20" s="88">
        <f t="shared" si="0"/>
        <v>1342.5484800000002</v>
      </c>
      <c r="F20" s="88">
        <f t="shared" si="1"/>
        <v>25.486170402240766</v>
      </c>
      <c r="G20" s="88">
        <f t="shared" si="2"/>
        <v>759.39136000000008</v>
      </c>
      <c r="H20" s="88">
        <f t="shared" si="3"/>
        <v>45.057688481666858</v>
      </c>
      <c r="I20" s="88">
        <f t="shared" si="4"/>
        <v>457.41696000000007</v>
      </c>
      <c r="J20" s="88">
        <f t="shared" si="5"/>
        <v>74.803565076706661</v>
      </c>
      <c r="K20" s="88">
        <f t="shared" si="6"/>
        <v>337.61728000000011</v>
      </c>
      <c r="L20" s="88">
        <f t="shared" si="7"/>
        <v>101.34676558779611</v>
      </c>
      <c r="M20" s="88">
        <f t="shared" si="8"/>
        <v>260.39104000000003</v>
      </c>
      <c r="N20" s="89">
        <f t="shared" si="9"/>
        <v>131.40398123740866</v>
      </c>
    </row>
    <row r="21" spans="1:14">
      <c r="A21" s="99"/>
      <c r="B21" s="87">
        <v>390</v>
      </c>
      <c r="C21" s="110">
        <f>85*1.36</f>
        <v>115.60000000000001</v>
      </c>
      <c r="D21" s="57">
        <v>2900</v>
      </c>
      <c r="E21" s="88">
        <f t="shared" si="0"/>
        <v>1426.4577600000002</v>
      </c>
      <c r="F21" s="88">
        <f t="shared" si="1"/>
        <v>25.054201412372279</v>
      </c>
      <c r="G21" s="88">
        <f t="shared" si="2"/>
        <v>806.85332000000005</v>
      </c>
      <c r="H21" s="88">
        <f t="shared" si="3"/>
        <v>44.293998846384369</v>
      </c>
      <c r="I21" s="88">
        <f t="shared" si="4"/>
        <v>486.00552000000005</v>
      </c>
      <c r="J21" s="88">
        <f t="shared" si="5"/>
        <v>73.535708041508244</v>
      </c>
      <c r="K21" s="88">
        <f t="shared" si="6"/>
        <v>358.71836000000008</v>
      </c>
      <c r="L21" s="88">
        <f t="shared" si="7"/>
        <v>99.629023798172454</v>
      </c>
      <c r="M21" s="88">
        <f t="shared" si="8"/>
        <v>276.66548</v>
      </c>
      <c r="N21" s="89">
        <f t="shared" si="9"/>
        <v>129.17679511474071</v>
      </c>
    </row>
    <row r="22" spans="1:14">
      <c r="A22" s="99"/>
      <c r="B22" s="87">
        <v>405</v>
      </c>
      <c r="C22" s="110">
        <f>90*1.36</f>
        <v>122.4</v>
      </c>
      <c r="D22" s="57">
        <v>2850</v>
      </c>
      <c r="E22" s="88">
        <f t="shared" si="0"/>
        <v>1510.3670400000001</v>
      </c>
      <c r="F22" s="88">
        <f t="shared" si="1"/>
        <v>24.622232422503789</v>
      </c>
      <c r="G22" s="88">
        <f t="shared" si="2"/>
        <v>854.31528000000003</v>
      </c>
      <c r="H22" s="88">
        <f t="shared" si="3"/>
        <v>43.53030921110188</v>
      </c>
      <c r="I22" s="88">
        <f t="shared" si="4"/>
        <v>514.59408000000008</v>
      </c>
      <c r="J22" s="88">
        <f t="shared" si="5"/>
        <v>72.267851006309826</v>
      </c>
      <c r="K22" s="88">
        <f t="shared" si="6"/>
        <v>379.81944000000004</v>
      </c>
      <c r="L22" s="88">
        <f t="shared" si="7"/>
        <v>97.911282008548795</v>
      </c>
      <c r="M22" s="88">
        <f t="shared" si="8"/>
        <v>292.93992000000003</v>
      </c>
      <c r="N22" s="89">
        <f t="shared" si="9"/>
        <v>126.94960899207277</v>
      </c>
    </row>
    <row r="23" spans="1:14">
      <c r="A23" s="99"/>
      <c r="B23" s="87">
        <v>420</v>
      </c>
      <c r="C23" s="110">
        <f>95*1.36</f>
        <v>129.20000000000002</v>
      </c>
      <c r="D23" s="57">
        <v>2800</v>
      </c>
      <c r="E23" s="88">
        <f t="shared" si="0"/>
        <v>1594.2763200000004</v>
      </c>
      <c r="F23" s="88">
        <f t="shared" si="1"/>
        <v>24.190263432635302</v>
      </c>
      <c r="G23" s="88">
        <f t="shared" si="2"/>
        <v>901.77724000000012</v>
      </c>
      <c r="H23" s="88">
        <f t="shared" si="3"/>
        <v>42.766619575819391</v>
      </c>
      <c r="I23" s="88">
        <f t="shared" si="4"/>
        <v>543.18264000000011</v>
      </c>
      <c r="J23" s="88">
        <f t="shared" si="5"/>
        <v>70.999993971111408</v>
      </c>
      <c r="K23" s="88">
        <f t="shared" si="6"/>
        <v>400.92052000000012</v>
      </c>
      <c r="L23" s="88">
        <f t="shared" si="7"/>
        <v>96.193540218925136</v>
      </c>
      <c r="M23" s="88">
        <f t="shared" si="8"/>
        <v>309.21436000000006</v>
      </c>
      <c r="N23" s="89">
        <f t="shared" si="9"/>
        <v>124.72242286940482</v>
      </c>
    </row>
    <row r="24" spans="1:14" ht="17" thickBot="1">
      <c r="A24" s="100"/>
      <c r="B24" s="95">
        <v>440</v>
      </c>
      <c r="C24" s="111">
        <f>100*1.36</f>
        <v>136</v>
      </c>
      <c r="D24" s="96">
        <v>2750</v>
      </c>
      <c r="E24" s="97">
        <f t="shared" si="0"/>
        <v>1678.1856</v>
      </c>
      <c r="F24" s="97">
        <f t="shared" si="1"/>
        <v>23.758294442766815</v>
      </c>
      <c r="G24" s="97">
        <f t="shared" si="2"/>
        <v>949.23919999999998</v>
      </c>
      <c r="H24" s="97">
        <f t="shared" si="3"/>
        <v>42.002929940536902</v>
      </c>
      <c r="I24" s="97">
        <f t="shared" si="4"/>
        <v>571.77120000000002</v>
      </c>
      <c r="J24" s="97">
        <f t="shared" si="5"/>
        <v>69.73213693591299</v>
      </c>
      <c r="K24" s="97">
        <f t="shared" si="6"/>
        <v>422.02160000000003</v>
      </c>
      <c r="L24" s="97">
        <f t="shared" si="7"/>
        <v>94.475798429301463</v>
      </c>
      <c r="M24" s="97">
        <f t="shared" si="8"/>
        <v>325.48879999999997</v>
      </c>
      <c r="N24" s="98">
        <f t="shared" si="9"/>
        <v>122.49523674673688</v>
      </c>
    </row>
    <row r="25" spans="1:14" ht="17" thickBot="1"/>
    <row r="26" spans="1:14" ht="33" thickBot="1">
      <c r="A26" s="82" t="s">
        <v>457</v>
      </c>
      <c r="B26" s="83">
        <v>0.91</v>
      </c>
    </row>
    <row r="27" spans="1:14">
      <c r="A27" s="65" t="s">
        <v>429</v>
      </c>
      <c r="B27" s="78"/>
    </row>
    <row r="28" spans="1:14" ht="32">
      <c r="A28" s="76" t="s">
        <v>430</v>
      </c>
      <c r="B28" s="116">
        <v>185</v>
      </c>
    </row>
    <row r="29" spans="1:14" ht="32">
      <c r="A29" s="76" t="s">
        <v>431</v>
      </c>
      <c r="B29" s="116">
        <v>65</v>
      </c>
    </row>
    <row r="30" spans="1:14" ht="32">
      <c r="A30" s="86" t="s">
        <v>432</v>
      </c>
      <c r="B30" s="117">
        <v>15</v>
      </c>
    </row>
    <row r="31" spans="1:14" ht="33" thickBot="1">
      <c r="A31" s="84" t="s">
        <v>460</v>
      </c>
      <c r="B31" s="85">
        <f>(1000)/(((($B$30*25.4)+((2*$B$28*$B$29/100)))*3.141592653589)/1000)</f>
        <v>512.16393593543205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2015-02-21T15:52:48Z</dcterms:modified>
</cp:coreProperties>
</file>