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29372d236e1c92/Documents/investmentApp/"/>
    </mc:Choice>
  </mc:AlternateContent>
  <xr:revisionPtr revIDLastSave="541" documentId="8_{05B25C47-35FF-4AD8-AF38-2D42B58DA3CB}" xr6:coauthVersionLast="47" xr6:coauthVersionMax="47" xr10:uidLastSave="{7EBA8A2B-DAD3-4AD9-8F51-1AE87E3FCCE6}"/>
  <bookViews>
    <workbookView xWindow="-110" yWindow="-110" windowWidth="19420" windowHeight="10420" xr2:uid="{8F82036A-CBB6-44FD-84E2-D03728603467}"/>
  </bookViews>
  <sheets>
    <sheet name="List of Potential Shares" sheetId="3" r:id="rId1"/>
    <sheet name="Common_Factors" sheetId="2" r:id="rId2"/>
    <sheet name="Template_Example_Amazon" sheetId="1" r:id="rId3"/>
  </sheets>
  <definedNames>
    <definedName name="_xlnm._FilterDatabase" localSheetId="0" hidden="1">'List of Potential Shares'!$A$1:$C$1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8" i="1" l="1"/>
  <c r="B136" i="1"/>
  <c r="B122" i="1"/>
  <c r="C120" i="1"/>
  <c r="C119" i="1"/>
  <c r="C118" i="1"/>
  <c r="C117" i="1"/>
  <c r="C116" i="1"/>
  <c r="B22" i="1"/>
  <c r="C73" i="1"/>
  <c r="C74" i="1"/>
  <c r="C75" i="1"/>
  <c r="C76" i="1"/>
  <c r="C72" i="1"/>
  <c r="C57" i="1"/>
  <c r="C58" i="1"/>
  <c r="C59" i="1"/>
  <c r="C60" i="1"/>
  <c r="C56" i="1"/>
  <c r="D33" i="1"/>
  <c r="D32" i="1"/>
  <c r="D31" i="1"/>
  <c r="D30" i="1"/>
  <c r="D29" i="1"/>
  <c r="B21" i="1"/>
  <c r="B79" i="1" l="1"/>
  <c r="D56" i="1"/>
  <c r="E29" i="1"/>
  <c r="D58" i="1"/>
  <c r="E32" i="1"/>
  <c r="D59" i="1"/>
  <c r="D57" i="1"/>
  <c r="B62" i="1"/>
  <c r="B78" i="1"/>
  <c r="B63" i="1"/>
  <c r="B105" i="1"/>
  <c r="B109" i="1" s="1"/>
  <c r="E30" i="1"/>
  <c r="B35" i="1"/>
  <c r="E31" i="1"/>
  <c r="B134" i="1" l="1"/>
  <c r="B133" i="1" s="1"/>
  <c r="B132" i="1" s="1"/>
  <c r="B131" i="1" s="1"/>
  <c r="B130" i="1" s="1"/>
  <c r="B129" i="1" s="1"/>
  <c r="B128" i="1" s="1"/>
  <c r="B127" i="1" s="1"/>
  <c r="B126" i="1" s="1"/>
  <c r="B125" i="1" s="1"/>
  <c r="B65" i="1"/>
  <c r="B36" i="1"/>
  <c r="B97" i="1" s="1"/>
  <c r="B99" i="1" s="1"/>
</calcChain>
</file>

<file path=xl/sharedStrings.xml><?xml version="1.0" encoding="utf-8"?>
<sst xmlns="http://schemas.openxmlformats.org/spreadsheetml/2006/main" count="366" uniqueCount="167">
  <si>
    <t>Company Details</t>
  </si>
  <si>
    <t>Consumer Monopoly or Toll Bridge Economics Analysis</t>
  </si>
  <si>
    <t>Amazon.com, Inc</t>
  </si>
  <si>
    <t>Symbol</t>
  </si>
  <si>
    <t>AMZN</t>
  </si>
  <si>
    <t>URL</t>
  </si>
  <si>
    <t>Name</t>
  </si>
  <si>
    <t>Step 1</t>
  </si>
  <si>
    <t>https://uk.finance.yahoo.com/quote/AMZN?p=AMZN&amp;.tsrc=fin-srch</t>
  </si>
  <si>
    <t>#######################################################################################################################################################################################################</t>
  </si>
  <si>
    <t>Toll Bridge</t>
  </si>
  <si>
    <t>Step 2</t>
  </si>
  <si>
    <t>Total Liability</t>
  </si>
  <si>
    <t>Net Earnings</t>
  </si>
  <si>
    <t>Total Equity</t>
  </si>
  <si>
    <t>Liability Analysis</t>
  </si>
  <si>
    <t>Liability to Earnings Ratio</t>
  </si>
  <si>
    <t>Step 3</t>
  </si>
  <si>
    <t>Earnings analysis</t>
  </si>
  <si>
    <t>Year</t>
  </si>
  <si>
    <t>Net Earnings (in thousands)</t>
  </si>
  <si>
    <t>Basic Average Shares (in thousands)</t>
  </si>
  <si>
    <t>Earnings per Share</t>
  </si>
  <si>
    <t>Step 4</t>
  </si>
  <si>
    <t>Capital use</t>
  </si>
  <si>
    <t>Does the company use capital to expand operations in it's area of expertease?</t>
  </si>
  <si>
    <t>Step 5</t>
  </si>
  <si>
    <t>Share Buyback</t>
  </si>
  <si>
    <t>Share Buyback?</t>
  </si>
  <si>
    <t>Step 6</t>
  </si>
  <si>
    <t>Company Economics</t>
  </si>
  <si>
    <t>List Values</t>
  </si>
  <si>
    <t xml:space="preserve">Consumer Monopoly </t>
  </si>
  <si>
    <t>Commodity</t>
  </si>
  <si>
    <t>Earnings per Share Conclusion</t>
  </si>
  <si>
    <t>Percentage Increase Conclusion</t>
  </si>
  <si>
    <t>UNKNOWN</t>
  </si>
  <si>
    <t>Retained Earnings</t>
  </si>
  <si>
    <t>Retained Earnings (in thousands)</t>
  </si>
  <si>
    <t xml:space="preserve">Retained Earnings per Share </t>
  </si>
  <si>
    <t>Retained Earnings per Share Percentage Increase</t>
  </si>
  <si>
    <t>Earnings per Share Percentage Increase</t>
  </si>
  <si>
    <t xml:space="preserve">Total Retained Earnings per Share  </t>
  </si>
  <si>
    <t>Growth in Earnings per Share</t>
  </si>
  <si>
    <t>Step 7</t>
  </si>
  <si>
    <t xml:space="preserve">Return on Equity </t>
  </si>
  <si>
    <t>Total Equity (in thousands)</t>
  </si>
  <si>
    <t>Conclusion (min over 10%)</t>
  </si>
  <si>
    <t>Conclusion (average over 15%)</t>
  </si>
  <si>
    <t>Step 8</t>
  </si>
  <si>
    <t>Adjustment for Inflation</t>
  </si>
  <si>
    <t>Can the company adjust product prices for inflation?</t>
  </si>
  <si>
    <t>Step 9</t>
  </si>
  <si>
    <t>Capital Expenditure</t>
  </si>
  <si>
    <t>Does the company have a large capital expenditure to replace fixed assets?</t>
  </si>
  <si>
    <t>Step 10</t>
  </si>
  <si>
    <t>Calculate Present Value</t>
  </si>
  <si>
    <t>Long-term government bond interest rate</t>
  </si>
  <si>
    <t>Current Share price</t>
  </si>
  <si>
    <t>The value of a share assuming it’s a bond</t>
  </si>
  <si>
    <t>Step 11</t>
  </si>
  <si>
    <t>Should you Invest in the Company</t>
  </si>
  <si>
    <t>Five Year Return on Investment of Retained Earnings (over 10%)</t>
  </si>
  <si>
    <t>Liability to Equity Ratio (over 2)</t>
  </si>
  <si>
    <t>Ranking (less than 50%)</t>
  </si>
  <si>
    <t>Share Price Greater than Predicted Value</t>
  </si>
  <si>
    <t>Verdict</t>
  </si>
  <si>
    <t>Step 12</t>
  </si>
  <si>
    <t>Predicted Value After 10 Years</t>
  </si>
  <si>
    <t>Predicted Per Share Earnings Based on Min</t>
  </si>
  <si>
    <t>Predicted Share Price in 2030</t>
  </si>
  <si>
    <t>Average Share Price to Earnings Ratio</t>
  </si>
  <si>
    <t>Share Price (December Low)</t>
  </si>
  <si>
    <t>Share Price to Earning per Share Ratio</t>
  </si>
  <si>
    <t>Annual Componding Interest Rate (Over 15%)</t>
  </si>
  <si>
    <t>Category</t>
  </si>
  <si>
    <t>Hypothetical Consumer Monopolies</t>
  </si>
  <si>
    <t>Amazon</t>
  </si>
  <si>
    <t>Netflix</t>
  </si>
  <si>
    <t>Google</t>
  </si>
  <si>
    <t>Apple</t>
  </si>
  <si>
    <t>Microsoft</t>
  </si>
  <si>
    <t>MacDonalds</t>
  </si>
  <si>
    <t>Coke</t>
  </si>
  <si>
    <t>Pepsi</t>
  </si>
  <si>
    <t>Red Bull</t>
  </si>
  <si>
    <t>Berkshire Hathaway Current Investments</t>
  </si>
  <si>
    <t>AbbVie Inc</t>
  </si>
  <si>
    <t xml:space="preserve">American Express Company </t>
  </si>
  <si>
    <t xml:space="preserve">Apple Inc </t>
  </si>
  <si>
    <t xml:space="preserve">Bank of America Corp </t>
  </si>
  <si>
    <t xml:space="preserve">The Bank of New York Mellon Corp </t>
  </si>
  <si>
    <t xml:space="preserve">BYD Co. Ltd </t>
  </si>
  <si>
    <t xml:space="preserve">Charter Communications, Inc </t>
  </si>
  <si>
    <t xml:space="preserve">Chevron Corporation        </t>
  </si>
  <si>
    <t>The Coca-Cola Company</t>
  </si>
  <si>
    <t xml:space="preserve">General Motors Company </t>
  </si>
  <si>
    <t xml:space="preserve">Itochu Corporation </t>
  </si>
  <si>
    <t xml:space="preserve">Merck &amp; Co., Inc </t>
  </si>
  <si>
    <t xml:space="preserve">Moody’s Corporation </t>
  </si>
  <si>
    <t xml:space="preserve">U.S. Bancorp </t>
  </si>
  <si>
    <t xml:space="preserve">Verizon Communications Inc       </t>
  </si>
  <si>
    <t>Kraft Heinz</t>
  </si>
  <si>
    <t>Berkshire Hathaway Potential Companies</t>
  </si>
  <si>
    <t>General Electric</t>
  </si>
  <si>
    <t>Gillette</t>
  </si>
  <si>
    <t>Thomson Corp</t>
  </si>
  <si>
    <t>Advo Inc</t>
  </si>
  <si>
    <t>American Brands</t>
  </si>
  <si>
    <t>American Home Products</t>
  </si>
  <si>
    <t>American Safety Razor</t>
  </si>
  <si>
    <t>Bhc Communications</t>
  </si>
  <si>
    <t>Bear Stearns</t>
  </si>
  <si>
    <t>Bristol Myers Squibb Company</t>
  </si>
  <si>
    <t>Campbell Soup</t>
  </si>
  <si>
    <t>Circuit City Stores</t>
  </si>
  <si>
    <t>Cox Communication</t>
  </si>
  <si>
    <t>Dean Witter, Discover And Co</t>
  </si>
  <si>
    <t>Walt Disney</t>
  </si>
  <si>
    <t>Federal Home Loan Mortgage Corporation</t>
  </si>
  <si>
    <t>Gabelli Equity Trust</t>
  </si>
  <si>
    <t>Gannett Corporations</t>
  </si>
  <si>
    <t>Hersheys Food</t>
  </si>
  <si>
    <t>International Flavours And Fragrences</t>
  </si>
  <si>
    <t>Interpublic</t>
  </si>
  <si>
    <t>Knight Ridder</t>
  </si>
  <si>
    <t>Leucadia</t>
  </si>
  <si>
    <t>Loews Corporation</t>
  </si>
  <si>
    <t>Mbia Inc</t>
  </si>
  <si>
    <t>Mcdonalds</t>
  </si>
  <si>
    <t>Media General Inc</t>
  </si>
  <si>
    <t>Mercury General Corp</t>
  </si>
  <si>
    <t>Merrill Lynch And Company</t>
  </si>
  <si>
    <t>Morgan Stanely Group</t>
  </si>
  <si>
    <t>Nestle Sa</t>
  </si>
  <si>
    <t>New York Times</t>
  </si>
  <si>
    <t>Panamerican Beverages</t>
  </si>
  <si>
    <t>Pepsico Inc</t>
  </si>
  <si>
    <t>Philip Moris</t>
  </si>
  <si>
    <t>Premier Industrials Corporation</t>
  </si>
  <si>
    <t>Property Capital Trust</t>
  </si>
  <si>
    <t>Progressive Corp</t>
  </si>
  <si>
    <t>Ralston Purina Group</t>
  </si>
  <si>
    <t>Seagram Co</t>
  </si>
  <si>
    <t>Suntrust Banks</t>
  </si>
  <si>
    <t>Tiffany And Co</t>
  </si>
  <si>
    <t>Times Mirror</t>
  </si>
  <si>
    <t>Torchmark Corp</t>
  </si>
  <si>
    <t>Ust Inc</t>
  </si>
  <si>
    <t>Wal-Mart Stores</t>
  </si>
  <si>
    <t>Warner Lambet Company</t>
  </si>
  <si>
    <t>Washington Post</t>
  </si>
  <si>
    <t>Wells Fargo</t>
  </si>
  <si>
    <t>Companies with Monopolies</t>
  </si>
  <si>
    <t>AB InBev</t>
  </si>
  <si>
    <t>Intel</t>
  </si>
  <si>
    <t>Pearson</t>
  </si>
  <si>
    <t>Facebook</t>
  </si>
  <si>
    <t>Status</t>
  </si>
  <si>
    <t>Not Checked</t>
  </si>
  <si>
    <t>Checked</t>
  </si>
  <si>
    <t>Notes</t>
  </si>
  <si>
    <t>Finances are up and down</t>
  </si>
  <si>
    <t>Not Worth Checking</t>
  </si>
  <si>
    <t>Unknown</t>
  </si>
  <si>
    <t>Unilever</t>
  </si>
  <si>
    <t>To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</si>
</sst>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Font="1"/>
    <xf numFmtId="0" fontId="3" fillId="0" borderId="0" xfId="3"/>
    <xf numFmtId="43" fontId="0" fillId="0" borderId="0" xfId="1" applyFont="1"/>
    <xf numFmtId="9" fontId="0" fillId="0" borderId="0" xfId="2" applyFont="1"/>
    <xf numFmtId="0" fontId="0" fillId="0" borderId="0" xfId="0" applyAlignment="1">
      <alignment wrapText="1"/>
    </xf>
    <xf numFmtId="9" fontId="0" fillId="0" borderId="0" xfId="0" applyNumberFormat="1"/>
    <xf numFmtId="43" fontId="0" fillId="0" borderId="0" xfId="0" applyNumberFormat="1"/>
    <xf numFmtId="4" fontId="0" fillId="2" borderId="0" xfId="0" applyNumberFormat="1" applyFill="1"/>
    <xf numFmtId="43" fontId="0" fillId="0" borderId="0" xfId="0" applyNumberFormat="1" applyProtection="1">
      <protection hidden="1"/>
    </xf>
    <xf numFmtId="3" fontId="0" fillId="2" borderId="0" xfId="0" applyNumberFormat="1" applyFill="1"/>
    <xf numFmtId="0" fontId="0" fillId="2" borderId="0" xfId="0" applyFill="1"/>
    <xf numFmtId="0" fontId="3" fillId="2" borderId="0" xfId="3" applyFill="1"/>
    <xf numFmtId="43" fontId="0" fillId="2" borderId="0" xfId="0" applyNumberFormat="1" applyFill="1"/>
    <xf numFmtId="0" fontId="0" fillId="0" borderId="0" xfId="0" applyFont="1" applyAlignment="1">
      <alignment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6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uk.finance.yahoo.com/quote/AMZN?p=AMZN&amp;.tsrc=fin-s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1CFB-EC68-4E2D-955B-A6015D274397}">
  <dimension ref="A1:D83"/>
  <sheetViews>
    <sheetView showGridLines="0" tabSelected="1" topLeftCell="A13" workbookViewId="0">
      <selection activeCell="B21" sqref="B21"/>
    </sheetView>
  </sheetViews>
  <sheetFormatPr defaultRowHeight="14.5" x14ac:dyDescent="0.35"/>
  <cols>
    <col min="1" max="1" width="35.453125" bestFit="1" customWidth="1"/>
    <col min="2" max="2" width="36.453125" bestFit="1" customWidth="1"/>
    <col min="3" max="3" width="11.26953125" bestFit="1" customWidth="1"/>
    <col min="4" max="4" width="36.1796875" bestFit="1" customWidth="1"/>
  </cols>
  <sheetData>
    <row r="1" spans="1:4" x14ac:dyDescent="0.35">
      <c r="A1" s="1" t="s">
        <v>75</v>
      </c>
      <c r="B1" s="1" t="s">
        <v>6</v>
      </c>
      <c r="C1" s="1" t="s">
        <v>158</v>
      </c>
      <c r="D1" s="1" t="s">
        <v>161</v>
      </c>
    </row>
    <row r="2" spans="1:4" x14ac:dyDescent="0.35">
      <c r="A2" t="s">
        <v>153</v>
      </c>
      <c r="B2" t="s">
        <v>154</v>
      </c>
      <c r="C2" t="s">
        <v>163</v>
      </c>
      <c r="D2" t="s">
        <v>162</v>
      </c>
    </row>
    <row r="3" spans="1:4" x14ac:dyDescent="0.35">
      <c r="A3" t="s">
        <v>86</v>
      </c>
      <c r="B3" t="s">
        <v>87</v>
      </c>
      <c r="C3" t="s">
        <v>163</v>
      </c>
      <c r="D3" t="s">
        <v>162</v>
      </c>
    </row>
    <row r="4" spans="1:4" x14ac:dyDescent="0.35">
      <c r="A4" t="s">
        <v>103</v>
      </c>
      <c r="B4" t="s">
        <v>107</v>
      </c>
      <c r="C4" t="s">
        <v>163</v>
      </c>
      <c r="D4" t="s">
        <v>164</v>
      </c>
    </row>
    <row r="5" spans="1:4" x14ac:dyDescent="0.35">
      <c r="A5" t="s">
        <v>76</v>
      </c>
      <c r="B5" t="s">
        <v>77</v>
      </c>
      <c r="C5" t="s">
        <v>160</v>
      </c>
    </row>
    <row r="6" spans="1:4" x14ac:dyDescent="0.35">
      <c r="A6" t="s">
        <v>103</v>
      </c>
      <c r="B6" t="s">
        <v>108</v>
      </c>
      <c r="C6" t="s">
        <v>163</v>
      </c>
      <c r="D6" t="s">
        <v>164</v>
      </c>
    </row>
    <row r="7" spans="1:4" x14ac:dyDescent="0.35">
      <c r="A7" t="s">
        <v>86</v>
      </c>
      <c r="B7" t="s">
        <v>88</v>
      </c>
      <c r="C7" t="s">
        <v>166</v>
      </c>
    </row>
    <row r="8" spans="1:4" x14ac:dyDescent="0.35">
      <c r="A8" t="s">
        <v>103</v>
      </c>
      <c r="B8" t="s">
        <v>109</v>
      </c>
      <c r="C8" t="s">
        <v>159</v>
      </c>
      <c r="D8" t="s">
        <v>164</v>
      </c>
    </row>
    <row r="9" spans="1:4" x14ac:dyDescent="0.35">
      <c r="A9" t="s">
        <v>103</v>
      </c>
      <c r="B9" t="s">
        <v>110</v>
      </c>
      <c r="C9" t="s">
        <v>159</v>
      </c>
      <c r="D9" t="s">
        <v>164</v>
      </c>
    </row>
    <row r="10" spans="1:4" x14ac:dyDescent="0.35">
      <c r="A10" t="s">
        <v>103</v>
      </c>
      <c r="B10" t="s">
        <v>154</v>
      </c>
      <c r="C10" t="s">
        <v>159</v>
      </c>
      <c r="D10" t="s">
        <v>162</v>
      </c>
    </row>
    <row r="11" spans="1:4" x14ac:dyDescent="0.35">
      <c r="A11" t="s">
        <v>76</v>
      </c>
      <c r="B11" t="s">
        <v>80</v>
      </c>
      <c r="C11" t="s">
        <v>159</v>
      </c>
      <c r="D11" t="s">
        <v>162</v>
      </c>
    </row>
    <row r="12" spans="1:4" x14ac:dyDescent="0.35">
      <c r="A12" t="s">
        <v>86</v>
      </c>
      <c r="B12" t="s">
        <v>89</v>
      </c>
      <c r="C12" t="s">
        <v>159</v>
      </c>
      <c r="D12" t="s">
        <v>162</v>
      </c>
    </row>
    <row r="13" spans="1:4" x14ac:dyDescent="0.35">
      <c r="A13" t="s">
        <v>86</v>
      </c>
      <c r="B13" t="s">
        <v>90</v>
      </c>
      <c r="C13" t="s">
        <v>159</v>
      </c>
      <c r="D13" t="s">
        <v>162</v>
      </c>
    </row>
    <row r="14" spans="1:4" x14ac:dyDescent="0.35">
      <c r="A14" t="s">
        <v>103</v>
      </c>
      <c r="B14" t="s">
        <v>112</v>
      </c>
      <c r="C14" t="s">
        <v>159</v>
      </c>
      <c r="D14" t="s">
        <v>164</v>
      </c>
    </row>
    <row r="15" spans="1:4" x14ac:dyDescent="0.35">
      <c r="A15" t="s">
        <v>76</v>
      </c>
      <c r="B15" t="s">
        <v>165</v>
      </c>
      <c r="C15" t="s">
        <v>159</v>
      </c>
      <c r="D15" t="s">
        <v>162</v>
      </c>
    </row>
    <row r="16" spans="1:4" x14ac:dyDescent="0.35">
      <c r="A16" t="s">
        <v>103</v>
      </c>
      <c r="B16" t="s">
        <v>111</v>
      </c>
      <c r="C16" t="s">
        <v>159</v>
      </c>
      <c r="D16" t="s">
        <v>164</v>
      </c>
    </row>
    <row r="17" spans="1:4" x14ac:dyDescent="0.35">
      <c r="A17" t="s">
        <v>103</v>
      </c>
      <c r="B17" t="s">
        <v>113</v>
      </c>
      <c r="C17" t="s">
        <v>159</v>
      </c>
      <c r="D17" t="s">
        <v>162</v>
      </c>
    </row>
    <row r="18" spans="1:4" x14ac:dyDescent="0.35">
      <c r="A18" t="s">
        <v>86</v>
      </c>
      <c r="B18" t="s">
        <v>92</v>
      </c>
      <c r="C18" t="s">
        <v>159</v>
      </c>
      <c r="D18" t="s">
        <v>162</v>
      </c>
    </row>
    <row r="19" spans="1:4" x14ac:dyDescent="0.35">
      <c r="A19" t="s">
        <v>103</v>
      </c>
      <c r="B19" t="s">
        <v>114</v>
      </c>
      <c r="C19" t="s">
        <v>159</v>
      </c>
      <c r="D19" t="s">
        <v>162</v>
      </c>
    </row>
    <row r="20" spans="1:4" x14ac:dyDescent="0.35">
      <c r="A20" t="s">
        <v>86</v>
      </c>
      <c r="B20" t="s">
        <v>93</v>
      </c>
      <c r="C20" t="s">
        <v>166</v>
      </c>
    </row>
    <row r="21" spans="1:4" x14ac:dyDescent="0.35">
      <c r="A21" t="s">
        <v>86</v>
      </c>
      <c r="B21" t="s">
        <v>94</v>
      </c>
      <c r="C21" t="s">
        <v>159</v>
      </c>
    </row>
    <row r="22" spans="1:4" x14ac:dyDescent="0.35">
      <c r="A22" t="s">
        <v>103</v>
      </c>
      <c r="B22" t="s">
        <v>115</v>
      </c>
      <c r="C22" t="s">
        <v>159</v>
      </c>
    </row>
    <row r="23" spans="1:4" x14ac:dyDescent="0.35">
      <c r="A23" t="s">
        <v>76</v>
      </c>
      <c r="B23" t="s">
        <v>83</v>
      </c>
      <c r="C23" t="s">
        <v>159</v>
      </c>
    </row>
    <row r="24" spans="1:4" x14ac:dyDescent="0.35">
      <c r="A24" t="s">
        <v>103</v>
      </c>
      <c r="B24" t="s">
        <v>116</v>
      </c>
      <c r="C24" t="s">
        <v>159</v>
      </c>
    </row>
    <row r="25" spans="1:4" x14ac:dyDescent="0.35">
      <c r="A25" t="s">
        <v>103</v>
      </c>
      <c r="B25" t="s">
        <v>117</v>
      </c>
      <c r="C25" t="s">
        <v>159</v>
      </c>
    </row>
    <row r="26" spans="1:4" x14ac:dyDescent="0.35">
      <c r="A26" t="s">
        <v>153</v>
      </c>
      <c r="B26" t="s">
        <v>157</v>
      </c>
      <c r="C26" t="s">
        <v>159</v>
      </c>
    </row>
    <row r="27" spans="1:4" x14ac:dyDescent="0.35">
      <c r="A27" t="s">
        <v>103</v>
      </c>
      <c r="B27" t="s">
        <v>119</v>
      </c>
      <c r="C27" t="s">
        <v>159</v>
      </c>
    </row>
    <row r="28" spans="1:4" x14ac:dyDescent="0.35">
      <c r="A28" t="s">
        <v>103</v>
      </c>
      <c r="B28" t="s">
        <v>120</v>
      </c>
      <c r="C28" t="s">
        <v>159</v>
      </c>
    </row>
    <row r="29" spans="1:4" x14ac:dyDescent="0.35">
      <c r="A29" t="s">
        <v>103</v>
      </c>
      <c r="B29" t="s">
        <v>121</v>
      </c>
      <c r="C29" t="s">
        <v>159</v>
      </c>
    </row>
    <row r="30" spans="1:4" x14ac:dyDescent="0.35">
      <c r="A30" t="s">
        <v>103</v>
      </c>
      <c r="B30" t="s">
        <v>104</v>
      </c>
      <c r="C30" t="s">
        <v>159</v>
      </c>
    </row>
    <row r="31" spans="1:4" x14ac:dyDescent="0.35">
      <c r="A31" t="s">
        <v>86</v>
      </c>
      <c r="B31" t="s">
        <v>96</v>
      </c>
      <c r="C31" t="s">
        <v>159</v>
      </c>
    </row>
    <row r="32" spans="1:4" x14ac:dyDescent="0.35">
      <c r="A32" t="s">
        <v>103</v>
      </c>
      <c r="B32" t="s">
        <v>105</v>
      </c>
      <c r="C32" t="s">
        <v>159</v>
      </c>
    </row>
    <row r="33" spans="1:3" x14ac:dyDescent="0.35">
      <c r="A33" t="s">
        <v>76</v>
      </c>
      <c r="B33" t="s">
        <v>79</v>
      </c>
      <c r="C33" t="s">
        <v>159</v>
      </c>
    </row>
    <row r="34" spans="1:3" x14ac:dyDescent="0.35">
      <c r="A34" t="s">
        <v>153</v>
      </c>
      <c r="B34" t="s">
        <v>79</v>
      </c>
      <c r="C34" t="s">
        <v>159</v>
      </c>
    </row>
    <row r="35" spans="1:3" x14ac:dyDescent="0.35">
      <c r="A35" t="s">
        <v>103</v>
      </c>
      <c r="B35" t="s">
        <v>122</v>
      </c>
      <c r="C35" t="s">
        <v>159</v>
      </c>
    </row>
    <row r="36" spans="1:3" x14ac:dyDescent="0.35">
      <c r="A36" t="s">
        <v>153</v>
      </c>
      <c r="B36" t="s">
        <v>155</v>
      </c>
      <c r="C36" t="s">
        <v>159</v>
      </c>
    </row>
    <row r="37" spans="1:3" x14ac:dyDescent="0.35">
      <c r="A37" t="s">
        <v>103</v>
      </c>
      <c r="B37" t="s">
        <v>123</v>
      </c>
      <c r="C37" t="s">
        <v>159</v>
      </c>
    </row>
    <row r="38" spans="1:3" x14ac:dyDescent="0.35">
      <c r="A38" t="s">
        <v>103</v>
      </c>
      <c r="B38" t="s">
        <v>124</v>
      </c>
      <c r="C38" t="s">
        <v>159</v>
      </c>
    </row>
    <row r="39" spans="1:3" x14ac:dyDescent="0.35">
      <c r="A39" t="s">
        <v>86</v>
      </c>
      <c r="B39" t="s">
        <v>97</v>
      </c>
      <c r="C39" t="s">
        <v>159</v>
      </c>
    </row>
    <row r="40" spans="1:3" x14ac:dyDescent="0.35">
      <c r="A40" t="s">
        <v>103</v>
      </c>
      <c r="B40" t="s">
        <v>125</v>
      </c>
      <c r="C40" t="s">
        <v>159</v>
      </c>
    </row>
    <row r="41" spans="1:3" x14ac:dyDescent="0.35">
      <c r="A41" t="s">
        <v>86</v>
      </c>
      <c r="B41" t="s">
        <v>102</v>
      </c>
      <c r="C41" t="s">
        <v>159</v>
      </c>
    </row>
    <row r="42" spans="1:3" x14ac:dyDescent="0.35">
      <c r="A42" t="s">
        <v>103</v>
      </c>
      <c r="B42" t="s">
        <v>126</v>
      </c>
      <c r="C42" t="s">
        <v>159</v>
      </c>
    </row>
    <row r="43" spans="1:3" x14ac:dyDescent="0.35">
      <c r="A43" t="s">
        <v>103</v>
      </c>
      <c r="B43" t="s">
        <v>127</v>
      </c>
      <c r="C43" t="s">
        <v>159</v>
      </c>
    </row>
    <row r="44" spans="1:3" x14ac:dyDescent="0.35">
      <c r="A44" t="s">
        <v>76</v>
      </c>
      <c r="B44" t="s">
        <v>82</v>
      </c>
      <c r="C44" t="s">
        <v>159</v>
      </c>
    </row>
    <row r="45" spans="1:3" x14ac:dyDescent="0.35">
      <c r="A45" t="s">
        <v>103</v>
      </c>
      <c r="B45" t="s">
        <v>128</v>
      </c>
      <c r="C45" t="s">
        <v>159</v>
      </c>
    </row>
    <row r="46" spans="1:3" x14ac:dyDescent="0.35">
      <c r="A46" t="s">
        <v>103</v>
      </c>
      <c r="B46" t="s">
        <v>129</v>
      </c>
      <c r="C46" t="s">
        <v>159</v>
      </c>
    </row>
    <row r="47" spans="1:3" x14ac:dyDescent="0.35">
      <c r="A47" t="s">
        <v>103</v>
      </c>
      <c r="B47" t="s">
        <v>130</v>
      </c>
      <c r="C47" t="s">
        <v>159</v>
      </c>
    </row>
    <row r="48" spans="1:3" x14ac:dyDescent="0.35">
      <c r="A48" t="s">
        <v>86</v>
      </c>
      <c r="B48" t="s">
        <v>98</v>
      </c>
      <c r="C48" t="s">
        <v>159</v>
      </c>
    </row>
    <row r="49" spans="1:3" x14ac:dyDescent="0.35">
      <c r="A49" t="s">
        <v>103</v>
      </c>
      <c r="B49" t="s">
        <v>131</v>
      </c>
      <c r="C49" t="s">
        <v>159</v>
      </c>
    </row>
    <row r="50" spans="1:3" x14ac:dyDescent="0.35">
      <c r="A50" t="s">
        <v>103</v>
      </c>
      <c r="B50" t="s">
        <v>132</v>
      </c>
      <c r="C50" t="s">
        <v>159</v>
      </c>
    </row>
    <row r="51" spans="1:3" x14ac:dyDescent="0.35">
      <c r="A51" t="s">
        <v>76</v>
      </c>
      <c r="B51" t="s">
        <v>81</v>
      </c>
      <c r="C51" t="s">
        <v>159</v>
      </c>
    </row>
    <row r="52" spans="1:3" x14ac:dyDescent="0.35">
      <c r="A52" t="s">
        <v>153</v>
      </c>
      <c r="B52" t="s">
        <v>81</v>
      </c>
      <c r="C52" t="s">
        <v>159</v>
      </c>
    </row>
    <row r="53" spans="1:3" x14ac:dyDescent="0.35">
      <c r="A53" t="s">
        <v>86</v>
      </c>
      <c r="B53" t="s">
        <v>99</v>
      </c>
      <c r="C53" t="s">
        <v>159</v>
      </c>
    </row>
    <row r="54" spans="1:3" x14ac:dyDescent="0.35">
      <c r="A54" t="s">
        <v>103</v>
      </c>
      <c r="B54" t="s">
        <v>133</v>
      </c>
      <c r="C54" t="s">
        <v>159</v>
      </c>
    </row>
    <row r="55" spans="1:3" x14ac:dyDescent="0.35">
      <c r="A55" t="s">
        <v>103</v>
      </c>
      <c r="B55" t="s">
        <v>134</v>
      </c>
      <c r="C55" t="s">
        <v>159</v>
      </c>
    </row>
    <row r="56" spans="1:3" x14ac:dyDescent="0.35">
      <c r="A56" t="s">
        <v>76</v>
      </c>
      <c r="B56" t="s">
        <v>78</v>
      </c>
      <c r="C56" t="s">
        <v>159</v>
      </c>
    </row>
    <row r="57" spans="1:3" x14ac:dyDescent="0.35">
      <c r="A57" t="s">
        <v>103</v>
      </c>
      <c r="B57" t="s">
        <v>135</v>
      </c>
      <c r="C57" t="s">
        <v>159</v>
      </c>
    </row>
    <row r="58" spans="1:3" x14ac:dyDescent="0.35">
      <c r="A58" t="s">
        <v>103</v>
      </c>
      <c r="B58" t="s">
        <v>136</v>
      </c>
      <c r="C58" t="s">
        <v>159</v>
      </c>
    </row>
    <row r="59" spans="1:3" x14ac:dyDescent="0.35">
      <c r="A59" t="s">
        <v>153</v>
      </c>
      <c r="B59" t="s">
        <v>156</v>
      </c>
      <c r="C59" t="s">
        <v>159</v>
      </c>
    </row>
    <row r="60" spans="1:3" x14ac:dyDescent="0.35">
      <c r="A60" t="s">
        <v>76</v>
      </c>
      <c r="B60" t="s">
        <v>84</v>
      </c>
      <c r="C60" t="s">
        <v>159</v>
      </c>
    </row>
    <row r="61" spans="1:3" x14ac:dyDescent="0.35">
      <c r="A61" t="s">
        <v>103</v>
      </c>
      <c r="B61" t="s">
        <v>137</v>
      </c>
      <c r="C61" t="s">
        <v>159</v>
      </c>
    </row>
    <row r="62" spans="1:3" x14ac:dyDescent="0.35">
      <c r="A62" t="s">
        <v>103</v>
      </c>
      <c r="B62" t="s">
        <v>138</v>
      </c>
      <c r="C62" t="s">
        <v>159</v>
      </c>
    </row>
    <row r="63" spans="1:3" x14ac:dyDescent="0.35">
      <c r="A63" t="s">
        <v>103</v>
      </c>
      <c r="B63" t="s">
        <v>139</v>
      </c>
      <c r="C63" t="s">
        <v>159</v>
      </c>
    </row>
    <row r="64" spans="1:3" x14ac:dyDescent="0.35">
      <c r="A64" t="s">
        <v>103</v>
      </c>
      <c r="B64" t="s">
        <v>141</v>
      </c>
      <c r="C64" t="s">
        <v>159</v>
      </c>
    </row>
    <row r="65" spans="1:3" x14ac:dyDescent="0.35">
      <c r="A65" t="s">
        <v>103</v>
      </c>
      <c r="B65" t="s">
        <v>140</v>
      </c>
      <c r="C65" t="s">
        <v>159</v>
      </c>
    </row>
    <row r="66" spans="1:3" x14ac:dyDescent="0.35">
      <c r="A66" t="s">
        <v>103</v>
      </c>
      <c r="B66" t="s">
        <v>142</v>
      </c>
      <c r="C66" t="s">
        <v>159</v>
      </c>
    </row>
    <row r="67" spans="1:3" x14ac:dyDescent="0.35">
      <c r="A67" t="s">
        <v>76</v>
      </c>
      <c r="B67" t="s">
        <v>85</v>
      </c>
      <c r="C67" t="s">
        <v>159</v>
      </c>
    </row>
    <row r="68" spans="1:3" x14ac:dyDescent="0.35">
      <c r="A68" t="s">
        <v>103</v>
      </c>
      <c r="B68" t="s">
        <v>143</v>
      </c>
      <c r="C68" t="s">
        <v>159</v>
      </c>
    </row>
    <row r="69" spans="1:3" x14ac:dyDescent="0.35">
      <c r="A69" t="s">
        <v>103</v>
      </c>
      <c r="B69" t="s">
        <v>144</v>
      </c>
      <c r="C69" t="s">
        <v>159</v>
      </c>
    </row>
    <row r="70" spans="1:3" x14ac:dyDescent="0.35">
      <c r="A70" t="s">
        <v>86</v>
      </c>
      <c r="B70" t="s">
        <v>91</v>
      </c>
      <c r="C70" t="s">
        <v>159</v>
      </c>
    </row>
    <row r="71" spans="1:3" x14ac:dyDescent="0.35">
      <c r="A71" t="s">
        <v>86</v>
      </c>
      <c r="B71" t="s">
        <v>95</v>
      </c>
      <c r="C71" t="s">
        <v>159</v>
      </c>
    </row>
    <row r="72" spans="1:3" x14ac:dyDescent="0.35">
      <c r="A72" t="s">
        <v>103</v>
      </c>
      <c r="B72" t="s">
        <v>106</v>
      </c>
      <c r="C72" t="s">
        <v>159</v>
      </c>
    </row>
    <row r="73" spans="1:3" x14ac:dyDescent="0.35">
      <c r="A73" t="s">
        <v>103</v>
      </c>
      <c r="B73" t="s">
        <v>145</v>
      </c>
      <c r="C73" t="s">
        <v>159</v>
      </c>
    </row>
    <row r="74" spans="1:3" x14ac:dyDescent="0.35">
      <c r="A74" t="s">
        <v>103</v>
      </c>
      <c r="B74" t="s">
        <v>146</v>
      </c>
      <c r="C74" t="s">
        <v>159</v>
      </c>
    </row>
    <row r="75" spans="1:3" x14ac:dyDescent="0.35">
      <c r="A75" t="s">
        <v>103</v>
      </c>
      <c r="B75" t="s">
        <v>147</v>
      </c>
      <c r="C75" t="s">
        <v>159</v>
      </c>
    </row>
    <row r="76" spans="1:3" x14ac:dyDescent="0.35">
      <c r="A76" t="s">
        <v>86</v>
      </c>
      <c r="B76" t="s">
        <v>100</v>
      </c>
      <c r="C76" t="s">
        <v>159</v>
      </c>
    </row>
    <row r="77" spans="1:3" x14ac:dyDescent="0.35">
      <c r="A77" t="s">
        <v>103</v>
      </c>
      <c r="B77" t="s">
        <v>148</v>
      </c>
      <c r="C77" t="s">
        <v>159</v>
      </c>
    </row>
    <row r="78" spans="1:3" x14ac:dyDescent="0.35">
      <c r="A78" t="s">
        <v>86</v>
      </c>
      <c r="B78" t="s">
        <v>101</v>
      </c>
      <c r="C78" t="s">
        <v>159</v>
      </c>
    </row>
    <row r="79" spans="1:3" x14ac:dyDescent="0.35">
      <c r="A79" t="s">
        <v>103</v>
      </c>
      <c r="B79" t="s">
        <v>149</v>
      </c>
      <c r="C79" t="s">
        <v>159</v>
      </c>
    </row>
    <row r="80" spans="1:3" x14ac:dyDescent="0.35">
      <c r="A80" t="s">
        <v>103</v>
      </c>
      <c r="B80" t="s">
        <v>118</v>
      </c>
      <c r="C80" t="s">
        <v>159</v>
      </c>
    </row>
    <row r="81" spans="1:3" x14ac:dyDescent="0.35">
      <c r="A81" t="s">
        <v>103</v>
      </c>
      <c r="B81" t="s">
        <v>150</v>
      </c>
      <c r="C81" t="s">
        <v>159</v>
      </c>
    </row>
    <row r="82" spans="1:3" x14ac:dyDescent="0.35">
      <c r="A82" t="s">
        <v>103</v>
      </c>
      <c r="B82" t="s">
        <v>151</v>
      </c>
      <c r="C82" t="s">
        <v>159</v>
      </c>
    </row>
    <row r="83" spans="1:3" x14ac:dyDescent="0.35">
      <c r="A83" t="s">
        <v>103</v>
      </c>
      <c r="B83" t="s">
        <v>152</v>
      </c>
      <c r="C83" t="s">
        <v>159</v>
      </c>
    </row>
  </sheetData>
  <conditionalFormatting sqref="C2:C83 D4 D14 D16:D17">
    <cfRule type="containsText" dxfId="24" priority="12" operator="containsText" text="Not Checked">
      <formula>NOT(ISERROR(SEARCH("Not Checked",C2)))</formula>
    </cfRule>
    <cfRule type="containsText" dxfId="23" priority="13" operator="containsText" text="Not Worth Checking">
      <formula>NOT(ISERROR(SEARCH("Not Worth Checking",C2)))</formula>
    </cfRule>
  </conditionalFormatting>
  <conditionalFormatting sqref="D6">
    <cfRule type="containsText" dxfId="22" priority="10" operator="containsText" text="Not Checked">
      <formula>NOT(ISERROR(SEARCH("Not Checked",D6)))</formula>
    </cfRule>
    <cfRule type="containsText" dxfId="21" priority="11" operator="containsText" text="Not Worth Checking">
      <formula>NOT(ISERROR(SEARCH("Not Worth Checking",D6)))</formula>
    </cfRule>
  </conditionalFormatting>
  <conditionalFormatting sqref="D8">
    <cfRule type="containsText" dxfId="20" priority="8" operator="containsText" text="Not Checked">
      <formula>NOT(ISERROR(SEARCH("Not Checked",D8)))</formula>
    </cfRule>
    <cfRule type="containsText" dxfId="19" priority="9" operator="containsText" text="Not Worth Checking">
      <formula>NOT(ISERROR(SEARCH("Not Worth Checking",D8)))</formula>
    </cfRule>
  </conditionalFormatting>
  <conditionalFormatting sqref="D9">
    <cfRule type="containsText" dxfId="18" priority="6" operator="containsText" text="Not Checked">
      <formula>NOT(ISERROR(SEARCH("Not Checked",D9)))</formula>
    </cfRule>
    <cfRule type="containsText" dxfId="17" priority="7" operator="containsText" text="Not Worth Checking">
      <formula>NOT(ISERROR(SEARCH("Not Worth Checking",D9)))</formula>
    </cfRule>
  </conditionalFormatting>
  <conditionalFormatting sqref="D18">
    <cfRule type="containsText" dxfId="16" priority="4" operator="containsText" text="Not Checked">
      <formula>NOT(ISERROR(SEARCH("Not Checked",D18)))</formula>
    </cfRule>
    <cfRule type="containsText" dxfId="15" priority="5" operator="containsText" text="Not Worth Checking">
      <formula>NOT(ISERROR(SEARCH("Not Worth Checking",D18)))</formula>
    </cfRule>
  </conditionalFormatting>
  <conditionalFormatting sqref="D19">
    <cfRule type="containsText" dxfId="14" priority="2" operator="containsText" text="Not Checked">
      <formula>NOT(ISERROR(SEARCH("Not Checked",D19)))</formula>
    </cfRule>
    <cfRule type="containsText" dxfId="13" priority="3" operator="containsText" text="Not Worth Checking">
      <formula>NOT(ISERROR(SEARCH("Not Worth Checking",D19)))</formula>
    </cfRule>
  </conditionalFormatting>
  <conditionalFormatting sqref="C2:C83">
    <cfRule type="containsText" dxfId="0" priority="1" operator="containsText" text="To Check">
      <formula>NOT(ISERROR(SEARCH("To Check",C2)))</formula>
    </cfRule>
  </conditionalFormatting>
  <dataValidations count="1">
    <dataValidation type="list" allowBlank="1" showInputMessage="1" showErrorMessage="1" sqref="C2:C83" xr:uid="{0504D6AF-CCDA-482C-8257-32E4D831AC57}">
      <formula1>"Checked, Not Checked, Not Worth Checking, To Check"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C6F7-55E6-4223-9627-F5BD3E19EBA5}">
  <dimension ref="A1:D13"/>
  <sheetViews>
    <sheetView showGridLines="0" workbookViewId="0">
      <selection activeCell="D12" sqref="D12"/>
    </sheetView>
  </sheetViews>
  <sheetFormatPr defaultRowHeight="14.5" x14ac:dyDescent="0.35"/>
  <cols>
    <col min="1" max="1" width="18.1796875" bestFit="1" customWidth="1"/>
    <col min="2" max="2" width="19" bestFit="1" customWidth="1"/>
  </cols>
  <sheetData>
    <row r="1" spans="1:4" x14ac:dyDescent="0.35">
      <c r="A1" s="1" t="s">
        <v>31</v>
      </c>
    </row>
    <row r="3" spans="1:4" x14ac:dyDescent="0.35">
      <c r="A3" t="s">
        <v>30</v>
      </c>
      <c r="B3" t="s">
        <v>32</v>
      </c>
      <c r="C3" t="s">
        <v>10</v>
      </c>
      <c r="D3" t="s">
        <v>33</v>
      </c>
    </row>
    <row r="5" spans="1:4" ht="72.5" x14ac:dyDescent="0.35">
      <c r="A5" s="6" t="s">
        <v>25</v>
      </c>
      <c r="B5" t="b">
        <v>1</v>
      </c>
      <c r="C5" t="b">
        <v>0</v>
      </c>
      <c r="D5" t="s">
        <v>36</v>
      </c>
    </row>
    <row r="7" spans="1:4" x14ac:dyDescent="0.35">
      <c r="A7" t="s">
        <v>28</v>
      </c>
      <c r="B7" t="b">
        <v>1</v>
      </c>
      <c r="C7" t="b">
        <v>0</v>
      </c>
    </row>
    <row r="9" spans="1:4" x14ac:dyDescent="0.35">
      <c r="A9" t="s">
        <v>51</v>
      </c>
      <c r="B9" t="b">
        <v>1</v>
      </c>
      <c r="C9" t="b">
        <v>0</v>
      </c>
    </row>
    <row r="11" spans="1:4" ht="58" x14ac:dyDescent="0.35">
      <c r="A11" s="6" t="s">
        <v>54</v>
      </c>
      <c r="B11" t="b">
        <v>1</v>
      </c>
      <c r="C11" t="b">
        <v>0</v>
      </c>
      <c r="D11" t="s">
        <v>36</v>
      </c>
    </row>
    <row r="13" spans="1:4" ht="43.5" x14ac:dyDescent="0.35">
      <c r="A13" s="6" t="s">
        <v>57</v>
      </c>
      <c r="B13" s="5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B0A19-BBB2-42D3-A45F-0B48EB5D35A6}">
  <dimension ref="A1:F138"/>
  <sheetViews>
    <sheetView showGridLines="0" workbookViewId="0">
      <selection activeCell="A21" sqref="A21"/>
    </sheetView>
  </sheetViews>
  <sheetFormatPr defaultRowHeight="14.5" x14ac:dyDescent="0.35"/>
  <cols>
    <col min="1" max="1" width="28.54296875" customWidth="1"/>
    <col min="2" max="2" width="58.7265625" bestFit="1" customWidth="1"/>
    <col min="3" max="3" width="31.08984375" bestFit="1" customWidth="1"/>
    <col min="4" max="5" width="28.81640625" bestFit="1" customWidth="1"/>
  </cols>
  <sheetData>
    <row r="1" spans="1:2" x14ac:dyDescent="0.35">
      <c r="A1" s="1" t="s">
        <v>0</v>
      </c>
    </row>
    <row r="2" spans="1:2" x14ac:dyDescent="0.35">
      <c r="A2" s="2"/>
    </row>
    <row r="3" spans="1:2" x14ac:dyDescent="0.35">
      <c r="A3" s="2" t="s">
        <v>6</v>
      </c>
      <c r="B3" s="12" t="s">
        <v>2</v>
      </c>
    </row>
    <row r="4" spans="1:2" x14ac:dyDescent="0.35">
      <c r="A4" s="2" t="s">
        <v>3</v>
      </c>
      <c r="B4" s="12" t="s">
        <v>4</v>
      </c>
    </row>
    <row r="5" spans="1:2" x14ac:dyDescent="0.35">
      <c r="A5" s="2" t="s">
        <v>5</v>
      </c>
      <c r="B5" s="13" t="s">
        <v>8</v>
      </c>
    </row>
    <row r="6" spans="1:2" x14ac:dyDescent="0.35">
      <c r="A6" s="2"/>
      <c r="B6" s="3"/>
    </row>
    <row r="7" spans="1:2" x14ac:dyDescent="0.35">
      <c r="A7" s="2" t="s">
        <v>9</v>
      </c>
      <c r="B7" s="3"/>
    </row>
    <row r="8" spans="1:2" x14ac:dyDescent="0.35">
      <c r="A8" s="2"/>
    </row>
    <row r="9" spans="1:2" x14ac:dyDescent="0.35">
      <c r="A9" s="1" t="s">
        <v>7</v>
      </c>
      <c r="B9" t="s">
        <v>1</v>
      </c>
    </row>
    <row r="11" spans="1:2" x14ac:dyDescent="0.35">
      <c r="A11" t="s">
        <v>30</v>
      </c>
      <c r="B11" t="s">
        <v>10</v>
      </c>
    </row>
    <row r="13" spans="1:2" x14ac:dyDescent="0.35">
      <c r="A13" s="2" t="s">
        <v>9</v>
      </c>
    </row>
    <row r="15" spans="1:2" x14ac:dyDescent="0.35">
      <c r="A15" s="1" t="s">
        <v>11</v>
      </c>
      <c r="B15" t="s">
        <v>15</v>
      </c>
    </row>
    <row r="17" spans="1:6" x14ac:dyDescent="0.35">
      <c r="A17" t="s">
        <v>12</v>
      </c>
      <c r="B17" s="11">
        <v>227791000</v>
      </c>
    </row>
    <row r="18" spans="1:6" x14ac:dyDescent="0.35">
      <c r="A18" t="s">
        <v>14</v>
      </c>
      <c r="B18" s="11">
        <v>93404000</v>
      </c>
    </row>
    <row r="19" spans="1:6" x14ac:dyDescent="0.35">
      <c r="A19" t="s">
        <v>13</v>
      </c>
      <c r="B19" s="11">
        <v>21331000</v>
      </c>
    </row>
    <row r="21" spans="1:6" x14ac:dyDescent="0.35">
      <c r="A21" t="s">
        <v>16</v>
      </c>
      <c r="B21" s="4">
        <f>B17/B19</f>
        <v>10.678871126529463</v>
      </c>
    </row>
    <row r="22" spans="1:6" x14ac:dyDescent="0.35">
      <c r="A22" t="s">
        <v>63</v>
      </c>
      <c r="B22" s="4">
        <f>B17/B18</f>
        <v>2.4387713588283155</v>
      </c>
    </row>
    <row r="24" spans="1:6" x14ac:dyDescent="0.35">
      <c r="A24" s="2" t="s">
        <v>9</v>
      </c>
    </row>
    <row r="26" spans="1:6" x14ac:dyDescent="0.35">
      <c r="A26" s="1" t="s">
        <v>17</v>
      </c>
      <c r="B26" t="s">
        <v>18</v>
      </c>
    </row>
    <row r="28" spans="1:6" x14ac:dyDescent="0.35">
      <c r="A28" t="s">
        <v>19</v>
      </c>
      <c r="B28" t="s">
        <v>20</v>
      </c>
      <c r="C28" t="s">
        <v>21</v>
      </c>
      <c r="D28" t="s">
        <v>22</v>
      </c>
      <c r="E28" t="s">
        <v>41</v>
      </c>
    </row>
    <row r="29" spans="1:6" x14ac:dyDescent="0.35">
      <c r="A29">
        <v>2020</v>
      </c>
      <c r="B29" s="11">
        <v>21331000</v>
      </c>
      <c r="C29" s="11">
        <v>500000</v>
      </c>
      <c r="D29" s="4">
        <f>B29/C29</f>
        <v>42.661999999999999</v>
      </c>
      <c r="E29" s="5">
        <f>D29/D30-1</f>
        <v>0.8186941663790126</v>
      </c>
      <c r="F29" s="5"/>
    </row>
    <row r="30" spans="1:6" x14ac:dyDescent="0.35">
      <c r="A30">
        <v>2019</v>
      </c>
      <c r="B30" s="11">
        <v>11588000</v>
      </c>
      <c r="C30" s="11">
        <v>494000</v>
      </c>
      <c r="D30" s="4">
        <f>B30/C30</f>
        <v>23.457489878542511</v>
      </c>
      <c r="E30" s="5">
        <f>D30/D31-1</f>
        <v>0.13410082109105548</v>
      </c>
    </row>
    <row r="31" spans="1:6" x14ac:dyDescent="0.35">
      <c r="A31">
        <v>2018</v>
      </c>
      <c r="B31" s="11">
        <v>10073000</v>
      </c>
      <c r="C31" s="11">
        <v>487000</v>
      </c>
      <c r="D31" s="4">
        <f>B31/C31</f>
        <v>20.683778234086244</v>
      </c>
      <c r="E31" s="5">
        <f>D31/D32-1</f>
        <v>2.2733971488168141</v>
      </c>
    </row>
    <row r="32" spans="1:6" x14ac:dyDescent="0.35">
      <c r="A32">
        <v>2017</v>
      </c>
      <c r="B32" s="11">
        <v>3033000</v>
      </c>
      <c r="C32" s="11">
        <v>480000</v>
      </c>
      <c r="D32" s="4">
        <f>B32/C32</f>
        <v>6.3187499999999996</v>
      </c>
      <c r="E32" s="5">
        <f>D32/D33-1</f>
        <v>0.263216997047659</v>
      </c>
    </row>
    <row r="33" spans="1:4" x14ac:dyDescent="0.35">
      <c r="A33">
        <v>2016</v>
      </c>
      <c r="B33" s="11">
        <v>2371000</v>
      </c>
      <c r="C33" s="11">
        <v>474000</v>
      </c>
      <c r="D33" s="4">
        <f>B33/C33</f>
        <v>5.0021097046413505</v>
      </c>
    </row>
    <row r="35" spans="1:4" x14ac:dyDescent="0.35">
      <c r="A35" t="s">
        <v>34</v>
      </c>
      <c r="B35" t="b">
        <f>IF(D32&gt;D33,IF(D31&gt;D32,IF(D30&gt;D31,IF(D29&gt;D30, TRUE, FALSE), FALSE), FALSE), FALSE)</f>
        <v>1</v>
      </c>
    </row>
    <row r="36" spans="1:4" x14ac:dyDescent="0.35">
      <c r="A36" t="s">
        <v>35</v>
      </c>
      <c r="B36" t="b">
        <f>IF(E29&gt;(AVERAGE(E29:E32)*0.8),IF(E29&gt;(AVERAGE(E29:E32)*1.2), IF(E30&gt;(AVERAGE(E29:E32)*0.8),IF(E30&gt;(AVERAGE(E29:E32)*1.2), IF(E31&gt;(AVERAGE(E29:E32)*0.8), IF(E31&gt;(AVERAGE(E29:E32)*1.2), IF(E32&gt;(AVERAGE(E29:E32)*0.8), IF(E32&gt;(AVERAGE(E29:E32)*1.2), TRUE, FALSE), FALSE), FALSE), FALSE), FALSE), FALSE), FALSE), FALSE)</f>
        <v>0</v>
      </c>
    </row>
    <row r="38" spans="1:4" x14ac:dyDescent="0.35">
      <c r="B38" s="5"/>
    </row>
    <row r="39" spans="1:4" x14ac:dyDescent="0.35">
      <c r="A39" s="2" t="s">
        <v>9</v>
      </c>
    </row>
    <row r="41" spans="1:4" x14ac:dyDescent="0.35">
      <c r="A41" s="1" t="s">
        <v>23</v>
      </c>
      <c r="B41" t="s">
        <v>24</v>
      </c>
    </row>
    <row r="43" spans="1:4" ht="58" x14ac:dyDescent="0.35">
      <c r="A43" s="6" t="s">
        <v>25</v>
      </c>
      <c r="B43" t="s">
        <v>36</v>
      </c>
    </row>
    <row r="45" spans="1:4" x14ac:dyDescent="0.35">
      <c r="A45" s="2" t="s">
        <v>9</v>
      </c>
    </row>
    <row r="47" spans="1:4" x14ac:dyDescent="0.35">
      <c r="A47" s="1" t="s">
        <v>26</v>
      </c>
      <c r="B47" t="s">
        <v>27</v>
      </c>
    </row>
    <row r="49" spans="1:4" x14ac:dyDescent="0.35">
      <c r="A49" t="s">
        <v>28</v>
      </c>
      <c r="B49" t="b">
        <v>0</v>
      </c>
    </row>
    <row r="51" spans="1:4" x14ac:dyDescent="0.35">
      <c r="A51" s="2" t="s">
        <v>9</v>
      </c>
    </row>
    <row r="53" spans="1:4" x14ac:dyDescent="0.35">
      <c r="A53" s="1" t="s">
        <v>29</v>
      </c>
      <c r="B53" t="s">
        <v>37</v>
      </c>
    </row>
    <row r="55" spans="1:4" x14ac:dyDescent="0.35">
      <c r="A55" t="s">
        <v>19</v>
      </c>
      <c r="B55" t="s">
        <v>38</v>
      </c>
      <c r="C55" t="s">
        <v>39</v>
      </c>
      <c r="D55" t="s">
        <v>40</v>
      </c>
    </row>
    <row r="56" spans="1:4" x14ac:dyDescent="0.35">
      <c r="A56">
        <v>2020</v>
      </c>
      <c r="B56" s="11">
        <v>52551000</v>
      </c>
      <c r="C56" s="4">
        <f>B56/C29</f>
        <v>105.102</v>
      </c>
      <c r="D56" s="5">
        <f>C56/C57-1</f>
        <v>0.66304894298526595</v>
      </c>
    </row>
    <row r="57" spans="1:4" x14ac:dyDescent="0.35">
      <c r="A57">
        <v>2019</v>
      </c>
      <c r="B57" s="11">
        <v>31220000</v>
      </c>
      <c r="C57" s="4">
        <f t="shared" ref="C57:C60" si="0">B57/C30</f>
        <v>63.198380566801617</v>
      </c>
      <c r="D57" s="5">
        <f>C57/C58-1</f>
        <v>0.5682859279506951</v>
      </c>
    </row>
    <row r="58" spans="1:4" x14ac:dyDescent="0.35">
      <c r="A58">
        <v>2018</v>
      </c>
      <c r="B58" s="11">
        <v>19625000</v>
      </c>
      <c r="C58" s="4">
        <f t="shared" si="0"/>
        <v>40.297741273100613</v>
      </c>
      <c r="D58" s="5">
        <f>C58/C59-1</f>
        <v>1.2398003486670093</v>
      </c>
    </row>
    <row r="59" spans="1:4" x14ac:dyDescent="0.35">
      <c r="A59">
        <v>2017</v>
      </c>
      <c r="B59" s="11">
        <v>8636000</v>
      </c>
      <c r="C59" s="4">
        <f t="shared" si="0"/>
        <v>17.991666666666667</v>
      </c>
      <c r="D59" s="5">
        <f>C59/C60-1</f>
        <v>0.73475386493083805</v>
      </c>
    </row>
    <row r="60" spans="1:4" x14ac:dyDescent="0.35">
      <c r="A60">
        <v>2016</v>
      </c>
      <c r="B60" s="11">
        <v>4916000</v>
      </c>
      <c r="C60" s="4">
        <f t="shared" si="0"/>
        <v>10.371308016877638</v>
      </c>
    </row>
    <row r="62" spans="1:4" x14ac:dyDescent="0.35">
      <c r="A62" t="s">
        <v>42</v>
      </c>
      <c r="B62" s="8">
        <f>SUM(C56:C60)</f>
        <v>236.96109652344651</v>
      </c>
    </row>
    <row r="63" spans="1:4" x14ac:dyDescent="0.35">
      <c r="A63" t="s">
        <v>43</v>
      </c>
      <c r="B63" s="8">
        <f>D29-D33</f>
        <v>37.65989029535865</v>
      </c>
    </row>
    <row r="65" spans="1:3" ht="29" x14ac:dyDescent="0.35">
      <c r="A65" s="6" t="s">
        <v>62</v>
      </c>
      <c r="B65" s="5">
        <f>B63/B62</f>
        <v>0.15892857877466957</v>
      </c>
    </row>
    <row r="67" spans="1:3" x14ac:dyDescent="0.35">
      <c r="A67" s="2" t="s">
        <v>9</v>
      </c>
    </row>
    <row r="69" spans="1:3" x14ac:dyDescent="0.35">
      <c r="A69" s="1" t="s">
        <v>44</v>
      </c>
      <c r="B69" t="s">
        <v>45</v>
      </c>
    </row>
    <row r="71" spans="1:3" x14ac:dyDescent="0.35">
      <c r="A71" t="s">
        <v>19</v>
      </c>
      <c r="B71" t="s">
        <v>46</v>
      </c>
      <c r="C71" t="s">
        <v>45</v>
      </c>
    </row>
    <row r="72" spans="1:3" x14ac:dyDescent="0.35">
      <c r="A72">
        <v>2020</v>
      </c>
      <c r="B72" s="11">
        <v>93404000</v>
      </c>
      <c r="C72" s="5">
        <f>B29/B72</f>
        <v>0.22837351719412444</v>
      </c>
    </row>
    <row r="73" spans="1:3" x14ac:dyDescent="0.35">
      <c r="A73">
        <v>2019</v>
      </c>
      <c r="B73" s="11">
        <v>62060000</v>
      </c>
      <c r="C73" s="5">
        <f t="shared" ref="C73:C76" si="1">B30/B73</f>
        <v>0.1867225265871737</v>
      </c>
    </row>
    <row r="74" spans="1:3" x14ac:dyDescent="0.35">
      <c r="A74">
        <v>2018</v>
      </c>
      <c r="B74" s="11">
        <v>43549000</v>
      </c>
      <c r="C74" s="5">
        <f t="shared" si="1"/>
        <v>0.231302670555007</v>
      </c>
    </row>
    <row r="75" spans="1:3" x14ac:dyDescent="0.35">
      <c r="A75">
        <v>2017</v>
      </c>
      <c r="B75" s="11">
        <v>27709000</v>
      </c>
      <c r="C75" s="5">
        <f t="shared" si="1"/>
        <v>0.10945902053484427</v>
      </c>
    </row>
    <row r="76" spans="1:3" x14ac:dyDescent="0.35">
      <c r="A76">
        <v>2016</v>
      </c>
      <c r="B76" s="11">
        <v>19285000</v>
      </c>
      <c r="C76" s="5">
        <f t="shared" si="1"/>
        <v>0.12294529427015816</v>
      </c>
    </row>
    <row r="78" spans="1:3" x14ac:dyDescent="0.35">
      <c r="A78" t="s">
        <v>47</v>
      </c>
      <c r="B78" s="5">
        <f>MIN(C72:C76)</f>
        <v>0.10945902053484427</v>
      </c>
    </row>
    <row r="79" spans="1:3" x14ac:dyDescent="0.35">
      <c r="A79" t="s">
        <v>48</v>
      </c>
      <c r="B79" s="7">
        <f>AVERAGE(C72:C76)</f>
        <v>0.17576060582826153</v>
      </c>
    </row>
    <row r="81" spans="1:2" x14ac:dyDescent="0.35">
      <c r="A81" s="2" t="s">
        <v>9</v>
      </c>
    </row>
    <row r="83" spans="1:2" x14ac:dyDescent="0.35">
      <c r="A83" s="1" t="s">
        <v>49</v>
      </c>
      <c r="B83" t="s">
        <v>50</v>
      </c>
    </row>
    <row r="85" spans="1:2" ht="29" x14ac:dyDescent="0.35">
      <c r="A85" s="6" t="s">
        <v>51</v>
      </c>
      <c r="B85" t="b">
        <v>1</v>
      </c>
    </row>
    <row r="87" spans="1:2" x14ac:dyDescent="0.35">
      <c r="A87" s="2" t="s">
        <v>9</v>
      </c>
    </row>
    <row r="89" spans="1:2" x14ac:dyDescent="0.35">
      <c r="A89" s="1" t="s">
        <v>52</v>
      </c>
      <c r="B89" t="s">
        <v>53</v>
      </c>
    </row>
    <row r="91" spans="1:2" ht="43.5" x14ac:dyDescent="0.35">
      <c r="A91" s="6" t="s">
        <v>54</v>
      </c>
      <c r="B91" t="s">
        <v>36</v>
      </c>
    </row>
    <row r="93" spans="1:2" x14ac:dyDescent="0.35">
      <c r="A93" s="2" t="s">
        <v>9</v>
      </c>
    </row>
    <row r="95" spans="1:2" x14ac:dyDescent="0.35">
      <c r="A95" s="1" t="s">
        <v>55</v>
      </c>
      <c r="B95" t="s">
        <v>61</v>
      </c>
    </row>
    <row r="96" spans="1:2" x14ac:dyDescent="0.35">
      <c r="A96" s="1"/>
    </row>
    <row r="97" spans="1:2" x14ac:dyDescent="0.35">
      <c r="A97" s="2" t="s">
        <v>64</v>
      </c>
      <c r="B97" s="5">
        <f>(IF(B22&lt;1.5,1,0)+IF(OR(B11=Common_Factors!B3,B11=Common_Factors!B2),1,0)+IF(Template_Example_Amazon!B35=TRUE,1,0)+IF(Template_Example_Amazon!B36=TRUE,1,0)+IF(Template_Example_Amazon!B43=TRUE,1,0)+IF(B49=TRUE,1,0)+IF(B65&gt;0.1,1,0)+IF(B78&gt;0.1,1,0)+IF(B79&gt;0.15,1,0)+IF(B85=TRUE,1,0)+IF(B91=FALSE,1,0))/COUNTA(B11,B35,B36,B43,B49,B65,B78,B79,B85,B91,B22)</f>
        <v>0.45454545454545453</v>
      </c>
    </row>
    <row r="98" spans="1:2" x14ac:dyDescent="0.35">
      <c r="A98" s="2"/>
    </row>
    <row r="99" spans="1:2" x14ac:dyDescent="0.35">
      <c r="A99" s="2" t="s">
        <v>66</v>
      </c>
      <c r="B99" t="b">
        <f>IF(B97&gt;0.5,TRUE,FALSE)</f>
        <v>0</v>
      </c>
    </row>
    <row r="100" spans="1:2" x14ac:dyDescent="0.35">
      <c r="A100" s="1"/>
    </row>
    <row r="101" spans="1:2" x14ac:dyDescent="0.35">
      <c r="A101" s="2" t="s">
        <v>9</v>
      </c>
    </row>
    <row r="103" spans="1:2" x14ac:dyDescent="0.35">
      <c r="A103" s="1" t="s">
        <v>60</v>
      </c>
      <c r="B103" t="s">
        <v>56</v>
      </c>
    </row>
    <row r="105" spans="1:2" ht="29" x14ac:dyDescent="0.35">
      <c r="A105" s="6" t="s">
        <v>59</v>
      </c>
      <c r="B105" s="10">
        <f>D29/Common_Factors!B13</f>
        <v>2133.1</v>
      </c>
    </row>
    <row r="107" spans="1:2" x14ac:dyDescent="0.35">
      <c r="A107" t="s">
        <v>58</v>
      </c>
      <c r="B107" s="9">
        <v>3646.06</v>
      </c>
    </row>
    <row r="109" spans="1:2" x14ac:dyDescent="0.35">
      <c r="A109" t="s">
        <v>65</v>
      </c>
      <c r="B109" t="b">
        <f>IF(B105&gt;B107,TRUE, FALSE)</f>
        <v>0</v>
      </c>
    </row>
    <row r="111" spans="1:2" x14ac:dyDescent="0.35">
      <c r="A111" s="2" t="s">
        <v>9</v>
      </c>
    </row>
    <row r="113" spans="1:3" x14ac:dyDescent="0.35">
      <c r="A113" s="1" t="s">
        <v>67</v>
      </c>
      <c r="B113" t="s">
        <v>68</v>
      </c>
    </row>
    <row r="114" spans="1:3" x14ac:dyDescent="0.35">
      <c r="A114" s="1"/>
    </row>
    <row r="115" spans="1:3" x14ac:dyDescent="0.35">
      <c r="A115" s="2" t="s">
        <v>19</v>
      </c>
      <c r="B115" t="s">
        <v>72</v>
      </c>
      <c r="C115" t="s">
        <v>73</v>
      </c>
    </row>
    <row r="116" spans="1:3" x14ac:dyDescent="0.35">
      <c r="A116" s="2">
        <v>2020</v>
      </c>
      <c r="B116" s="9">
        <v>3072.82</v>
      </c>
      <c r="C116" s="8">
        <f>B116/D29</f>
        <v>72.027096713703074</v>
      </c>
    </row>
    <row r="117" spans="1:3" x14ac:dyDescent="0.35">
      <c r="A117" s="2">
        <v>2019</v>
      </c>
      <c r="B117" s="9">
        <v>1735</v>
      </c>
      <c r="C117" s="8">
        <f>B117/D30</f>
        <v>73.963583016914043</v>
      </c>
    </row>
    <row r="118" spans="1:3" x14ac:dyDescent="0.35">
      <c r="A118" s="2">
        <v>2018</v>
      </c>
      <c r="B118" s="9">
        <v>1307</v>
      </c>
      <c r="C118" s="8">
        <f>B118/D31</f>
        <v>63.189615804626222</v>
      </c>
    </row>
    <row r="119" spans="1:3" x14ac:dyDescent="0.35">
      <c r="A119" s="2">
        <v>2017</v>
      </c>
      <c r="B119" s="9">
        <v>1124.74</v>
      </c>
      <c r="C119" s="8">
        <f>B119/D32</f>
        <v>178.0003956478734</v>
      </c>
    </row>
    <row r="120" spans="1:3" x14ac:dyDescent="0.35">
      <c r="A120" s="2">
        <v>2016</v>
      </c>
      <c r="B120" s="12">
        <v>736.7</v>
      </c>
      <c r="C120" s="8">
        <f>B120/D33</f>
        <v>147.27785744411639</v>
      </c>
    </row>
    <row r="121" spans="1:3" x14ac:dyDescent="0.35">
      <c r="A121" s="1"/>
    </row>
    <row r="122" spans="1:3" ht="29" x14ac:dyDescent="0.35">
      <c r="A122" s="15" t="s">
        <v>71</v>
      </c>
      <c r="B122" s="8">
        <f>AVERAGE(C116:C120)</f>
        <v>106.89170972544662</v>
      </c>
    </row>
    <row r="124" spans="1:3" x14ac:dyDescent="0.35">
      <c r="A124" t="s">
        <v>19</v>
      </c>
      <c r="B124" t="s">
        <v>69</v>
      </c>
    </row>
    <row r="125" spans="1:3" x14ac:dyDescent="0.35">
      <c r="A125">
        <v>2030</v>
      </c>
      <c r="B125" s="14">
        <f t="shared" ref="B125:B132" si="2">B126*(1+MIN($E$29:$E$32))</f>
        <v>150.16124489217151</v>
      </c>
    </row>
    <row r="126" spans="1:3" x14ac:dyDescent="0.35">
      <c r="A126">
        <v>2029</v>
      </c>
      <c r="B126" s="14">
        <f t="shared" si="2"/>
        <v>132.40555169311111</v>
      </c>
    </row>
    <row r="127" spans="1:3" x14ac:dyDescent="0.35">
      <c r="A127">
        <v>2028</v>
      </c>
      <c r="B127" s="14">
        <f t="shared" si="2"/>
        <v>116.7493658683106</v>
      </c>
    </row>
    <row r="128" spans="1:3" x14ac:dyDescent="0.35">
      <c r="A128">
        <v>2027</v>
      </c>
      <c r="B128" s="14">
        <f t="shared" si="2"/>
        <v>102.94443289088929</v>
      </c>
    </row>
    <row r="129" spans="1:3" x14ac:dyDescent="0.35">
      <c r="A129">
        <v>2026</v>
      </c>
      <c r="B129" s="14">
        <f t="shared" si="2"/>
        <v>90.771852886811388</v>
      </c>
    </row>
    <row r="130" spans="1:3" x14ac:dyDescent="0.35">
      <c r="A130">
        <v>2025</v>
      </c>
      <c r="B130" s="14">
        <f t="shared" si="2"/>
        <v>80.038609618045086</v>
      </c>
    </row>
    <row r="131" spans="1:3" x14ac:dyDescent="0.35">
      <c r="A131">
        <v>2024</v>
      </c>
      <c r="B131" s="14">
        <f t="shared" si="2"/>
        <v>70.574509893260085</v>
      </c>
    </row>
    <row r="132" spans="1:3" x14ac:dyDescent="0.35">
      <c r="A132">
        <v>2023</v>
      </c>
      <c r="B132" s="14">
        <f t="shared" si="2"/>
        <v>62.229484875396061</v>
      </c>
    </row>
    <row r="133" spans="1:3" x14ac:dyDescent="0.35">
      <c r="A133">
        <v>2022</v>
      </c>
      <c r="B133" s="14">
        <f>B134*(1+MIN($E$29:$E$32))</f>
        <v>54.871210493903469</v>
      </c>
    </row>
    <row r="134" spans="1:3" x14ac:dyDescent="0.35">
      <c r="A134">
        <v>2021</v>
      </c>
      <c r="B134" s="14">
        <f>D29*(1+MIN($E$29:$E$32))</f>
        <v>48.383009229386609</v>
      </c>
      <c r="C134" s="5"/>
    </row>
    <row r="136" spans="1:3" x14ac:dyDescent="0.35">
      <c r="A136" t="s">
        <v>70</v>
      </c>
      <c r="B136" s="4">
        <f>B125*B122</f>
        <v>16050.992201025701</v>
      </c>
    </row>
    <row r="138" spans="1:3" ht="29" x14ac:dyDescent="0.35">
      <c r="A138" s="6" t="s">
        <v>74</v>
      </c>
      <c r="B138" s="5">
        <f>POWER(B136/B107, 1/10)-1</f>
        <v>0.15975914907595157</v>
      </c>
    </row>
  </sheetData>
  <conditionalFormatting sqref="B11">
    <cfRule type="containsText" dxfId="58" priority="37" operator="containsText" text="Commodity">
      <formula>NOT(ISERROR(SEARCH("Commodity",B11)))</formula>
    </cfRule>
    <cfRule type="containsText" dxfId="57" priority="38" operator="containsText" text="Toll Bridge">
      <formula>NOT(ISERROR(SEARCH("Toll Bridge",B11)))</formula>
    </cfRule>
    <cfRule type="containsText" dxfId="56" priority="39" operator="containsText" text="Consumer Monopoly ">
      <formula>NOT(ISERROR(SEARCH("Consumer Monopoly ",B11)))</formula>
    </cfRule>
  </conditionalFormatting>
  <conditionalFormatting sqref="B35">
    <cfRule type="containsText" dxfId="55" priority="35" operator="containsText" text="FALSE">
      <formula>NOT(ISERROR(SEARCH("FALSE",B35)))</formula>
    </cfRule>
    <cfRule type="containsText" dxfId="54" priority="36" operator="containsText" text="TRUE">
      <formula>NOT(ISERROR(SEARCH("TRUE",B35)))</formula>
    </cfRule>
  </conditionalFormatting>
  <conditionalFormatting sqref="B36">
    <cfRule type="containsText" dxfId="53" priority="33" operator="containsText" text="FALSE">
      <formula>NOT(ISERROR(SEARCH("FALSE",B36)))</formula>
    </cfRule>
    <cfRule type="containsText" dxfId="52" priority="34" operator="containsText" text="TRUE">
      <formula>NOT(ISERROR(SEARCH("TRUE",B36)))</formula>
    </cfRule>
  </conditionalFormatting>
  <conditionalFormatting sqref="B43">
    <cfRule type="containsText" dxfId="51" priority="30" operator="containsText" text="FALSE">
      <formula>NOT(ISERROR(SEARCH("FALSE",B43)))</formula>
    </cfRule>
    <cfRule type="containsText" dxfId="50" priority="31" operator="containsText" text="TRUE">
      <formula>NOT(ISERROR(SEARCH("TRUE",B43)))</formula>
    </cfRule>
    <cfRule type="containsText" dxfId="49" priority="32" operator="containsText" text="UNKNOWN">
      <formula>NOT(ISERROR(SEARCH("UNKNOWN",B43)))</formula>
    </cfRule>
  </conditionalFormatting>
  <conditionalFormatting sqref="B49">
    <cfRule type="containsText" dxfId="48" priority="28" operator="containsText" text="FALSE">
      <formula>NOT(ISERROR(SEARCH("FALSE",B49)))</formula>
    </cfRule>
    <cfRule type="containsText" dxfId="47" priority="29" operator="containsText" text="TRUE">
      <formula>NOT(ISERROR(SEARCH("TRUE",B49)))</formula>
    </cfRule>
  </conditionalFormatting>
  <conditionalFormatting sqref="B65">
    <cfRule type="cellIs" dxfId="46" priority="24" operator="lessThan">
      <formula>0.1</formula>
    </cfRule>
    <cfRule type="cellIs" dxfId="45" priority="25" operator="greaterThan">
      <formula>0.1</formula>
    </cfRule>
  </conditionalFormatting>
  <conditionalFormatting sqref="B78">
    <cfRule type="cellIs" dxfId="44" priority="22" operator="lessThan">
      <formula>0.1</formula>
    </cfRule>
    <cfRule type="cellIs" dxfId="43" priority="23" operator="greaterThan">
      <formula>0.1</formula>
    </cfRule>
  </conditionalFormatting>
  <conditionalFormatting sqref="B79">
    <cfRule type="cellIs" dxfId="42" priority="20" operator="lessThan">
      <formula>0.15</formula>
    </cfRule>
    <cfRule type="cellIs" dxfId="41" priority="21" operator="greaterThan">
      <formula>0.15</formula>
    </cfRule>
  </conditionalFormatting>
  <conditionalFormatting sqref="B85">
    <cfRule type="containsText" dxfId="40" priority="18" operator="containsText" text="FALSE">
      <formula>NOT(ISERROR(SEARCH("FALSE",B85)))</formula>
    </cfRule>
    <cfRule type="containsText" dxfId="39" priority="19" operator="containsText" text="TRUE">
      <formula>NOT(ISERROR(SEARCH("TRUE",B85)))</formula>
    </cfRule>
  </conditionalFormatting>
  <conditionalFormatting sqref="B91">
    <cfRule type="cellIs" dxfId="38" priority="15" operator="equal">
      <formula>"UNKNOWN"</formula>
    </cfRule>
    <cfRule type="cellIs" dxfId="37" priority="16" operator="equal">
      <formula>FALSE</formula>
    </cfRule>
    <cfRule type="cellIs" dxfId="36" priority="17" operator="equal">
      <formula>TRUE</formula>
    </cfRule>
  </conditionalFormatting>
  <conditionalFormatting sqref="B22">
    <cfRule type="cellIs" dxfId="35" priority="12" operator="between">
      <formula>2</formula>
      <formula>1.5</formula>
    </cfRule>
    <cfRule type="cellIs" dxfId="34" priority="13" operator="lessThan">
      <formula>1.5</formula>
    </cfRule>
    <cfRule type="cellIs" dxfId="33" priority="14" operator="greaterThan">
      <formula>2</formula>
    </cfRule>
  </conditionalFormatting>
  <conditionalFormatting sqref="B97">
    <cfRule type="cellIs" dxfId="32" priority="10" operator="lessThan">
      <formula>0.5</formula>
    </cfRule>
    <cfRule type="cellIs" dxfId="31" priority="11" operator="greaterThan">
      <formula>0.5</formula>
    </cfRule>
  </conditionalFormatting>
  <conditionalFormatting sqref="B109">
    <cfRule type="containsText" dxfId="30" priority="5" operator="containsText" text="FALSE">
      <formula>NOT(ISERROR(SEARCH("FALSE",B109)))</formula>
    </cfRule>
    <cfRule type="containsText" dxfId="29" priority="6" operator="containsText" text="TRUE">
      <formula>NOT(ISERROR(SEARCH("TRUE",B109)))</formula>
    </cfRule>
  </conditionalFormatting>
  <conditionalFormatting sqref="B99">
    <cfRule type="containsText" dxfId="28" priority="3" operator="containsText" text="FALSE">
      <formula>NOT(ISERROR(SEARCH("FALSE",B99)))</formula>
    </cfRule>
    <cfRule type="containsText" dxfId="27" priority="4" operator="containsText" text="TRUE">
      <formula>NOT(ISERROR(SEARCH("TRUE",B99)))</formula>
    </cfRule>
  </conditionalFormatting>
  <conditionalFormatting sqref="B138">
    <cfRule type="cellIs" dxfId="26" priority="1" operator="lessThan">
      <formula>0.15</formula>
    </cfRule>
    <cfRule type="cellIs" dxfId="25" priority="2" operator="greaterThan">
      <formula>0.15</formula>
    </cfRule>
  </conditionalFormatting>
  <hyperlinks>
    <hyperlink ref="B5" r:id="rId1" xr:uid="{C1F97818-F0B2-4155-A820-C9E8F4702F7F}"/>
  </hyperlinks>
  <pageMargins left="0.7" right="0.7" top="0.75" bottom="0.75" header="0.3" footer="0.3"/>
  <pageSetup paperSize="9" orientation="portrait" horizontalDpi="4294967293" verticalDpi="0"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3E09C6B8-E074-4D3E-9AA7-9DD12170C510}">
          <x14:formula1>
            <xm:f>Common_Factors!$B$3:$D$3</xm:f>
          </x14:formula1>
          <xm:sqref>B11</xm:sqref>
        </x14:dataValidation>
        <x14:dataValidation type="list" allowBlank="1" showInputMessage="1" showErrorMessage="1" xr:uid="{0D5B6F8F-9EB5-46C3-84A9-5C48652CB936}">
          <x14:formula1>
            <xm:f>Common_Factors!$B$5:$D$5</xm:f>
          </x14:formula1>
          <xm:sqref>B43</xm:sqref>
        </x14:dataValidation>
        <x14:dataValidation type="list" allowBlank="1" showInputMessage="1" showErrorMessage="1" xr:uid="{91EEE5CD-286D-4838-B00A-441419A40C0A}">
          <x14:formula1>
            <xm:f>Common_Factors!$B$7:$C$7</xm:f>
          </x14:formula1>
          <xm:sqref>B49</xm:sqref>
        </x14:dataValidation>
        <x14:dataValidation type="list" allowBlank="1" showInputMessage="1" showErrorMessage="1" xr:uid="{CCA5C756-0939-4721-9C22-20145EAC59F7}">
          <x14:formula1>
            <xm:f>Common_Factors!$B$9:$C$9</xm:f>
          </x14:formula1>
          <xm:sqref>B85</xm:sqref>
        </x14:dataValidation>
        <x14:dataValidation type="list" allowBlank="1" showInputMessage="1" showErrorMessage="1" xr:uid="{73680775-81C8-4B7A-8EE2-AEAEDBD83969}">
          <x14:formula1>
            <xm:f>Common_Factors!$B$11:$D$11</xm:f>
          </x14:formula1>
          <xm:sqref>B91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Potential Shares</vt:lpstr>
      <vt:lpstr>Common_Factors</vt:lpstr>
      <vt:lpstr>Template_Example_Amazon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Hunt</dc:creator>
  <cp:lastModifiedBy>Guy Hunt</cp:lastModifiedBy>
  <dcterms:created xsi:type="dcterms:W3CDTF">2021-07-18T09:34:51Z</dcterms:created>
  <dcterms:modified xsi:type="dcterms:W3CDTF">2021-07-29T16:53:48Z</dcterms:modified>
</cp:coreProperties>
</file>