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 filterPrivacy="1" codeName="ThisWorkbook"/>
  <xr:revisionPtr revIDLastSave="0" documentId="8_{83A925F4-2294-4BC5-951E-8A97958E5B9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대출 일정" sheetId="3" r:id="rId1"/>
  </sheets>
  <definedNames>
    <definedName name="End_Bal" localSheetId="0">PaymentSchedule3[결과
잔액]</definedName>
    <definedName name="_xlnm.Print_Area" localSheetId="0">'대출 일정'!$G$17</definedName>
    <definedName name="_xlnm.Print_Titles" localSheetId="0">'대출 일정'!$13:$13</definedName>
    <definedName name="PrintArea_SET" localSheetId="0">OFFSET('대출 일정'!A1,'대출 일정'!마지막행,'대출 일정'!마지막열)</definedName>
    <definedName name="대출금액" localSheetId="0">'대출 일정'!$E$5</definedName>
    <definedName name="대출기간" localSheetId="0">'대출 일정'!$E$7</definedName>
    <definedName name="대출시작날짜" localSheetId="0">'대출 일정'!$E$9</definedName>
    <definedName name="대출양호" localSheetId="0">('대출 일정'!$E$5*'대출 일정'!$E$6*'대출 일정'!$E$7*'대출 일정'!$E$9)&gt;0</definedName>
    <definedName name="마지막열" localSheetId="0">MATCH(REPT("z",255),'대출 일정'!$13:$13)</definedName>
    <definedName name="마지막행" localSheetId="0">MATCH(9.99E+307,'대출 일정'!$B:$B)</definedName>
    <definedName name="실제상환횟수" localSheetId="0">IFERROR(IF('대출 일정'!대출양호,IF('대출 일정'!연간상환=1,1,MATCH(0.01,'대출 일정'!End_Bal,-1)+1)),"")</definedName>
    <definedName name="연간상환" localSheetId="0">'대출 일정'!$E$8</definedName>
    <definedName name="열제목1" localSheetId="0">PaymentSchedule3[[#Headers],[납부 번호]]</definedName>
    <definedName name="열제목영역2..I7" localSheetId="0">'대출 일정'!$G$5:$H$5</definedName>
    <definedName name="열제목영역3..E9" localSheetId="0">'대출 일정'!$B$11</definedName>
    <definedName name="열제목영역4..H9" localSheetId="0">'대출 일정'!$G$11</definedName>
    <definedName name="예약상환" localSheetId="0">'대출 일정'!$I$5</definedName>
    <definedName name="예정된상환횟수" localSheetId="0">'대출 일정'!$I$6</definedName>
    <definedName name="이율" localSheetId="0">'대출 일정'!$E$6</definedName>
    <definedName name="채권자이름" localSheetId="0">'대출 일정'!$H$11:$I$11</definedName>
    <definedName name="초기상환금합계" localSheetId="0">SUM(PaymentSchedule3[여분의
상환금])</definedName>
    <definedName name="총이자" localSheetId="0">SUM(PaymentSchedule3[이자])</definedName>
    <definedName name="추가상환" localSheetId="0">'대출 일정'!$E$11</definedName>
    <definedName name="행제목영역1..E9" localSheetId="0">'대출 일정'!$B$5:$D$5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9" i="3" l="1"/>
  <c r="I6" i="3" l="1"/>
  <c r="B19" i="3" l="1"/>
  <c r="B21" i="3"/>
  <c r="C21" i="3" s="1"/>
  <c r="B14" i="3"/>
  <c r="D14" i="3" s="1"/>
  <c r="I14" i="3" s="1"/>
  <c r="B15" i="3"/>
  <c r="C15" i="3" s="1"/>
  <c r="B17" i="3"/>
  <c r="I5" i="3"/>
  <c r="B18" i="3"/>
  <c r="B20" i="3"/>
  <c r="B16" i="3"/>
  <c r="B23" i="3"/>
  <c r="C19" i="3"/>
  <c r="B22" i="3"/>
  <c r="E21" i="3" l="1"/>
  <c r="C14" i="3"/>
  <c r="E19" i="3"/>
  <c r="E14" i="3"/>
  <c r="F14" i="3" s="1"/>
  <c r="G14" i="3" s="1"/>
  <c r="H14" i="3" s="1"/>
  <c r="J14" i="3" s="1"/>
  <c r="D15" i="3" s="1"/>
  <c r="E15" i="3"/>
  <c r="E22" i="3"/>
  <c r="C22" i="3"/>
  <c r="E16" i="3"/>
  <c r="C16" i="3"/>
  <c r="K14" i="3"/>
  <c r="E23" i="3"/>
  <c r="C23" i="3"/>
  <c r="E18" i="3"/>
  <c r="C18" i="3"/>
  <c r="C20" i="3"/>
  <c r="E20" i="3"/>
  <c r="E17" i="3"/>
  <c r="C17" i="3"/>
  <c r="I15" i="3" l="1"/>
  <c r="F15" i="3"/>
  <c r="G15" i="3" s="1"/>
  <c r="K15" i="3" l="1"/>
  <c r="H15" i="3"/>
  <c r="J15" i="3" s="1"/>
  <c r="D16" i="3" s="1"/>
  <c r="I16" i="3" s="1"/>
  <c r="K16" i="3" s="1"/>
  <c r="F16" i="3" l="1"/>
  <c r="G16" i="3" s="1"/>
  <c r="H16" i="3" s="1"/>
  <c r="J16" i="3" s="1"/>
  <c r="D17" i="3" s="1"/>
  <c r="I17" i="3" s="1"/>
  <c r="F17" i="3" l="1"/>
  <c r="G17" i="3" s="1"/>
  <c r="H17" i="3" s="1"/>
  <c r="J17" i="3" s="1"/>
  <c r="D18" i="3" s="1"/>
  <c r="K17" i="3"/>
  <c r="I18" i="3" l="1"/>
  <c r="F18" i="3"/>
  <c r="G18" i="3" l="1"/>
  <c r="H18" i="3" s="1"/>
  <c r="J18" i="3" s="1"/>
  <c r="D19" i="3" s="1"/>
  <c r="K18" i="3"/>
  <c r="I19" i="3" l="1"/>
  <c r="F19" i="3"/>
  <c r="G19" i="3" l="1"/>
  <c r="H19" i="3" s="1"/>
  <c r="J19" i="3" s="1"/>
  <c r="D20" i="3" s="1"/>
  <c r="K19" i="3"/>
  <c r="I20" i="3" l="1"/>
  <c r="K20" i="3" s="1"/>
  <c r="F20" i="3"/>
  <c r="G20" i="3" l="1"/>
  <c r="H20" i="3" s="1"/>
  <c r="J20" i="3" s="1"/>
  <c r="D21" i="3" s="1"/>
  <c r="I21" i="3" l="1"/>
  <c r="K21" i="3" s="1"/>
  <c r="F21" i="3"/>
  <c r="G21" i="3" l="1"/>
  <c r="H21" i="3" s="1"/>
  <c r="J21" i="3" s="1"/>
  <c r="D22" i="3" s="1"/>
  <c r="I22" i="3" l="1"/>
  <c r="K22" i="3" s="1"/>
  <c r="F22" i="3"/>
  <c r="G22" i="3" l="1"/>
  <c r="H22" i="3" s="1"/>
  <c r="J22" i="3" s="1"/>
  <c r="D23" i="3" s="1"/>
  <c r="I23" i="3" l="1"/>
  <c r="K23" i="3" s="1"/>
  <c r="F23" i="3"/>
  <c r="G23" i="3" l="1"/>
  <c r="H23" i="3" s="1"/>
  <c r="J23" i="3"/>
  <c r="I9" i="3" l="1"/>
  <c r="I8" i="3"/>
  <c r="I7" i="3" l="1"/>
</calcChain>
</file>

<file path=xl/sharedStrings.xml><?xml version="1.0" encoding="utf-8"?>
<sst xmlns="http://schemas.openxmlformats.org/spreadsheetml/2006/main" count="26" uniqueCount="26">
  <si>
    <t>값 입력</t>
  </si>
  <si>
    <t>대출 금액</t>
  </si>
  <si>
    <t>연간 이자율</t>
  </si>
  <si>
    <t>대출 기간(년)</t>
  </si>
  <si>
    <t>연간 상환 횟수</t>
  </si>
  <si>
    <t>대출 시작 날짜</t>
  </si>
  <si>
    <t>추가 상환 옵션</t>
  </si>
  <si>
    <t>납부 번호</t>
  </si>
  <si>
    <t>대출 상환 일정</t>
  </si>
  <si>
    <t>상환금
날짜</t>
  </si>
  <si>
    <t>시작
잔액</t>
  </si>
  <si>
    <t>예정된 상환</t>
  </si>
  <si>
    <t>여분의
상환금</t>
  </si>
  <si>
    <t>대출 요약</t>
  </si>
  <si>
    <t>총 이자</t>
  </si>
  <si>
    <t>채권자 이름</t>
  </si>
  <si>
    <t>합계
상환금</t>
  </si>
  <si>
    <t>원금</t>
  </si>
  <si>
    <t>Woodgrove은행</t>
  </si>
  <si>
    <t>이자</t>
  </si>
  <si>
    <t>결과
잔액</t>
  </si>
  <si>
    <t>누적
이자</t>
  </si>
  <si>
    <t>예약 상환</t>
    <phoneticPr fontId="33" type="noConversion"/>
  </si>
  <si>
    <t>예정된 상환 횟수</t>
    <phoneticPr fontId="33" type="noConversion"/>
  </si>
  <si>
    <t>실제 상환 횟수</t>
    <phoneticPr fontId="33" type="noConversion"/>
  </si>
  <si>
    <t>초기 상환금 합계</t>
    <phoneticPr fontId="3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</si>
</sst>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42" formatCode="_-&quot;₩&quot;* #,##0_-;\-&quot;₩&quot;* #,##0_-;_-&quot;₩&quot;* &quot;-&quot;_-;_-@_-"/>
    <numFmt numFmtId="44" formatCode="_-&quot;₩&quot;* #,##0.00_-;\-&quot;₩&quot;* #,##0.00_-;_-&quot;₩&quot;* &quot;-&quot;??_-;_-@_-"/>
    <numFmt numFmtId="176" formatCode="_(* #,##0_);_(* \(#,##0\);_(* &quot;-&quot;_);_(@_)"/>
    <numFmt numFmtId="177" formatCode="_(* #,##0.00_);_(* \(#,##0.00\);_(* &quot;-&quot;??_);_(@_)"/>
    <numFmt numFmtId="178" formatCode="&quot;₩&quot;#,##0.00"/>
    <numFmt numFmtId="179" formatCode="0_ "/>
  </numFmts>
  <fonts count="34">
    <font>
      <sz val="11"/>
      <name val="Malgun Gothic"/>
      <family val="2"/>
    </font>
    <font>
      <sz val="11"/>
      <color theme="1"/>
      <name val="Malgun Gothic"/>
      <family val="2"/>
    </font>
    <font>
      <sz val="11"/>
      <color theme="0"/>
      <name val="Malgun Gothic"/>
      <family val="2"/>
    </font>
    <font>
      <sz val="11"/>
      <color rgb="FF9C0006"/>
      <name val="Malgun Gothic"/>
      <family val="2"/>
    </font>
    <font>
      <b/>
      <sz val="11"/>
      <color rgb="FFFA7D00"/>
      <name val="Malgun Gothic"/>
      <family val="2"/>
    </font>
    <font>
      <b/>
      <sz val="11"/>
      <color theme="0"/>
      <name val="Malgun Gothic"/>
      <family val="2"/>
    </font>
    <font>
      <sz val="11"/>
      <name val="Malgun Gothic"/>
      <family val="2"/>
    </font>
    <font>
      <i/>
      <sz val="11"/>
      <color theme="1" tint="0.34998626667073579"/>
      <name val="Malgun Gothic"/>
      <family val="2"/>
    </font>
    <font>
      <sz val="11"/>
      <color rgb="FF006100"/>
      <name val="Malgun Gothic"/>
      <family val="2"/>
    </font>
    <font>
      <b/>
      <sz val="16"/>
      <color theme="1" tint="0.24994659260841701"/>
      <name val="Malgun Gothic"/>
      <family val="2"/>
    </font>
    <font>
      <b/>
      <sz val="14"/>
      <color theme="1" tint="0.24994659260841701"/>
      <name val="Malgun Gothic"/>
      <family val="2"/>
    </font>
    <font>
      <b/>
      <sz val="11"/>
      <color theme="3"/>
      <name val="Malgun Gothic"/>
      <family val="2"/>
    </font>
    <font>
      <sz val="11"/>
      <color theme="1" tint="0.24994659260841701"/>
      <name val="Malgun Gothic"/>
      <family val="2"/>
    </font>
    <font>
      <sz val="11"/>
      <color rgb="FFFA7D00"/>
      <name val="Malgun Gothic"/>
      <family val="2"/>
    </font>
    <font>
      <sz val="11"/>
      <color rgb="FF9C5700"/>
      <name val="Malgun Gothic"/>
      <family val="2"/>
    </font>
    <font>
      <b/>
      <sz val="11"/>
      <color rgb="FF3F3F3F"/>
      <name val="Malgun Gothic"/>
      <family val="2"/>
    </font>
    <font>
      <b/>
      <sz val="12"/>
      <color theme="3"/>
      <name val="Malgun Gothic"/>
      <family val="2"/>
    </font>
    <font>
      <sz val="18"/>
      <color theme="3"/>
      <name val="Malgun Gothic"/>
      <family val="2"/>
    </font>
    <font>
      <b/>
      <sz val="11"/>
      <color theme="1"/>
      <name val="Malgun Gothic"/>
      <family val="2"/>
    </font>
    <font>
      <sz val="11"/>
      <color rgb="FFFF0000"/>
      <name val="Malgun Gothic"/>
      <family val="2"/>
    </font>
    <font>
      <b/>
      <sz val="12"/>
      <color theme="1" tint="0.249977111117893"/>
      <name val="Malgun Gothic"/>
      <family val="2"/>
    </font>
    <font>
      <b/>
      <sz val="16"/>
      <color rgb="FF0070C0"/>
      <name val="Malgun Gothic"/>
      <family val="2"/>
    </font>
    <font>
      <sz val="11"/>
      <name val="Malgun Gothic"/>
      <family val="3"/>
      <charset val="129"/>
    </font>
    <font>
      <b/>
      <sz val="40"/>
      <color rgb="FF376B36"/>
      <name val="Malgun Gothic"/>
      <family val="3"/>
      <charset val="129"/>
    </font>
    <font>
      <b/>
      <sz val="20"/>
      <color theme="4" tint="-0.499984740745262"/>
      <name val="Malgun Gothic"/>
      <family val="3"/>
      <charset val="129"/>
    </font>
    <font>
      <b/>
      <sz val="14"/>
      <color theme="1" tint="0.24994659260841701"/>
      <name val="Malgun Gothic"/>
      <family val="3"/>
      <charset val="129"/>
    </font>
    <font>
      <sz val="12"/>
      <color theme="1"/>
      <name val="Malgun Gothic"/>
      <family val="3"/>
      <charset val="129"/>
    </font>
    <font>
      <sz val="12"/>
      <color theme="1" tint="0.24994659260841701"/>
      <name val="Malgun Gothic"/>
      <family val="3"/>
      <charset val="129"/>
    </font>
    <font>
      <i/>
      <sz val="11"/>
      <color theme="1"/>
      <name val="Malgun Gothic"/>
      <family val="3"/>
      <charset val="129"/>
    </font>
    <font>
      <sz val="11"/>
      <color theme="1" tint="0.24994659260841701"/>
      <name val="Malgun Gothic"/>
      <family val="3"/>
      <charset val="129"/>
    </font>
    <font>
      <b/>
      <sz val="14"/>
      <color rgb="FF376B36"/>
      <name val="Malgun Gothic"/>
      <family val="3"/>
      <charset val="129"/>
    </font>
    <font>
      <sz val="12"/>
      <name val="Malgun Gothic"/>
      <family val="3"/>
      <charset val="129"/>
    </font>
    <font>
      <b/>
      <sz val="14"/>
      <color theme="1" tint="0.34998626667073579"/>
      <name val="Malgun Gothic"/>
      <family val="3"/>
      <charset val="129"/>
    </font>
    <font>
      <sz val="8"/>
      <name val="돋움"/>
      <family val="3"/>
      <charset val="129"/>
    </font>
  </fonts>
  <fills count="36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 tint="-0.499984740745262"/>
      </bottom>
      <diagonal/>
    </border>
    <border>
      <left/>
      <right/>
      <top/>
      <bottom style="medium">
        <color theme="4" tint="-0.499984740745262"/>
      </bottom>
      <diagonal/>
    </border>
    <border>
      <left/>
      <right/>
      <top style="thin">
        <color theme="4" tint="-0.499984740745262"/>
      </top>
      <bottom style="thin">
        <color theme="4" tint="-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2" tint="-9.9978637043366805E-2"/>
      </top>
      <bottom style="thin">
        <color theme="2" tint="-9.9978637043366805E-2"/>
      </bottom>
      <diagonal/>
    </border>
    <border>
      <left/>
      <right/>
      <top style="thin">
        <color rgb="FF376B36"/>
      </top>
      <bottom style="thin">
        <color theme="2" tint="-9.9978637043366805E-2"/>
      </bottom>
      <diagonal/>
    </border>
    <border>
      <left/>
      <right style="thin">
        <color theme="0"/>
      </right>
      <top/>
      <bottom/>
      <diagonal/>
    </border>
    <border>
      <left/>
      <right/>
      <top style="thin">
        <color theme="4" tint="-0.499984740745262"/>
      </top>
      <bottom style="thin">
        <color theme="2" tint="-9.9978637043366805E-2"/>
      </bottom>
      <diagonal/>
    </border>
    <border>
      <left/>
      <right/>
      <top style="thin">
        <color theme="2" tint="-9.9978637043366805E-2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rgb="FF376B36"/>
      </top>
      <bottom style="thin">
        <color theme="2" tint="-9.9978637043366805E-2"/>
      </bottom>
      <diagonal/>
    </border>
    <border>
      <left/>
      <right style="thin">
        <color theme="0" tint="-0.14999847407452621"/>
      </right>
      <top style="thin">
        <color theme="2" tint="-9.9978637043366805E-2"/>
      </top>
      <bottom style="thin">
        <color theme="2" tint="-9.9978637043366805E-2"/>
      </bottom>
      <diagonal/>
    </border>
    <border>
      <left/>
      <right style="thin">
        <color theme="0" tint="-0.14999847407452621"/>
      </right>
      <top style="thin">
        <color theme="2" tint="-9.9978637043366805E-2"/>
      </top>
      <bottom style="thin">
        <color theme="0" tint="-0.14999847407452621"/>
      </bottom>
      <diagonal/>
    </border>
    <border>
      <left/>
      <right/>
      <top/>
      <bottom style="thin">
        <color theme="0" tint="-0.14999847407452621"/>
      </bottom>
      <diagonal/>
    </border>
    <border>
      <left/>
      <right style="thin">
        <color theme="0" tint="-0.14999847407452621"/>
      </right>
      <top/>
      <bottom style="thin">
        <color theme="0" tint="-0.14999847407452621"/>
      </bottom>
      <diagonal/>
    </border>
    <border>
      <left/>
      <right/>
      <top/>
      <bottom style="thin">
        <color theme="4" tint="-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5">
    <xf numFmtId="0" fontId="0" fillId="0" borderId="0"/>
    <xf numFmtId="0" fontId="9" fillId="0" borderId="1" applyNumberFormat="0" applyFill="0" applyProtection="0">
      <alignment vertical="center"/>
    </xf>
    <xf numFmtId="0" fontId="10" fillId="0" borderId="2" applyNumberFormat="0" applyFill="0" applyProtection="0">
      <alignment vertical="center"/>
    </xf>
    <xf numFmtId="0" fontId="11" fillId="0" borderId="3" applyNumberFormat="0" applyFill="0" applyProtection="0">
      <alignment vertical="center"/>
    </xf>
    <xf numFmtId="0" fontId="12" fillId="2" borderId="4" applyNumberFormat="0" applyProtection="0">
      <alignment horizontal="right"/>
    </xf>
    <xf numFmtId="0" fontId="7" fillId="0" borderId="4" applyNumberFormat="0" applyProtection="0">
      <alignment vertical="center"/>
    </xf>
    <xf numFmtId="10" fontId="6" fillId="0" borderId="0" applyFont="0" applyFill="0" applyBorder="0" applyAlignment="0" applyProtection="0"/>
    <xf numFmtId="178" fontId="12" fillId="2" borderId="0" applyFont="0" applyFill="0" applyBorder="0" applyAlignment="0" applyProtection="0"/>
    <xf numFmtId="0" fontId="12" fillId="3" borderId="0" applyNumberFormat="0" applyFont="0" applyAlignment="0">
      <alignment horizontal="center" vertical="center" wrapText="1"/>
    </xf>
    <xf numFmtId="0" fontId="5" fillId="4" borderId="0" applyNumberFormat="0" applyBorder="0" applyProtection="0">
      <alignment vertical="center" wrapText="1"/>
    </xf>
    <xf numFmtId="179" fontId="12" fillId="3" borderId="0" applyFont="0" applyFill="0" applyBorder="0" applyAlignment="0"/>
    <xf numFmtId="14" fontId="12" fillId="0" borderId="0" applyFont="0" applyFill="0" applyBorder="0" applyAlignment="0"/>
    <xf numFmtId="178" fontId="12" fillId="2" borderId="0" applyFont="0" applyFill="0" applyBorder="0" applyProtection="0">
      <alignment horizontal="right" indent="2"/>
    </xf>
    <xf numFmtId="0" fontId="21" fillId="6" borderId="0" applyFill="0" applyBorder="0" applyProtection="0">
      <alignment horizontal="left" vertical="center" wrapText="1" indent="1"/>
    </xf>
    <xf numFmtId="0" fontId="16" fillId="0" borderId="5">
      <alignment vertical="center"/>
    </xf>
    <xf numFmtId="0" fontId="20" fillId="5" borderId="0" applyFill="0" applyProtection="0">
      <alignment horizontal="center" vertical="center" wrapText="1"/>
    </xf>
    <xf numFmtId="177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2" fontId="6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8" fillId="7" borderId="0" applyNumberFormat="0" applyBorder="0" applyAlignment="0" applyProtection="0"/>
    <xf numFmtId="0" fontId="3" fillId="8" borderId="0" applyNumberFormat="0" applyBorder="0" applyAlignment="0" applyProtection="0"/>
    <xf numFmtId="0" fontId="14" fillId="9" borderId="0" applyNumberFormat="0" applyBorder="0" applyAlignment="0" applyProtection="0"/>
    <xf numFmtId="0" fontId="15" fillId="10" borderId="16" applyNumberFormat="0" applyAlignment="0" applyProtection="0"/>
    <xf numFmtId="0" fontId="4" fillId="10" borderId="17" applyNumberFormat="0" applyAlignment="0" applyProtection="0"/>
    <xf numFmtId="0" fontId="13" fillId="0" borderId="18" applyNumberFormat="0" applyFill="0" applyAlignment="0" applyProtection="0"/>
    <xf numFmtId="0" fontId="5" fillId="11" borderId="19" applyNumberFormat="0" applyAlignment="0" applyProtection="0"/>
    <xf numFmtId="0" fontId="19" fillId="0" borderId="0" applyNumberFormat="0" applyFill="0" applyBorder="0" applyAlignment="0" applyProtection="0"/>
    <xf numFmtId="0" fontId="6" fillId="12" borderId="20" applyNumberFormat="0" applyFont="0" applyAlignment="0" applyProtection="0"/>
    <xf numFmtId="0" fontId="18" fillId="0" borderId="21" applyNumberFormat="0" applyFill="0" applyAlignment="0" applyProtection="0"/>
    <xf numFmtId="0" fontId="2" fillId="13" borderId="0" applyNumberFormat="0" applyBorder="0" applyAlignment="0" applyProtection="0"/>
    <xf numFmtId="0" fontId="1" fillId="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</cellStyleXfs>
  <cellXfs count="42">
    <xf numFmtId="0" fontId="0" fillId="0" borderId="0" xfId="0"/>
    <xf numFmtId="0" fontId="22" fillId="0" borderId="0" xfId="0" applyFont="1"/>
    <xf numFmtId="0" fontId="23" fillId="0" borderId="0" xfId="13" applyFont="1" applyFill="1" applyBorder="1" applyAlignment="1">
      <alignment vertical="center" wrapText="1"/>
    </xf>
    <xf numFmtId="0" fontId="24" fillId="0" borderId="15" xfId="2" applyFont="1" applyBorder="1" applyAlignment="1">
      <alignment horizontal="left" vertical="center" indent="1"/>
    </xf>
    <xf numFmtId="0" fontId="25" fillId="0" borderId="15" xfId="2" applyFont="1" applyBorder="1" applyAlignment="1">
      <alignment horizontal="left" vertical="center" indent="1"/>
    </xf>
    <xf numFmtId="0" fontId="25" fillId="0" borderId="0" xfId="2" applyFont="1" applyBorder="1">
      <alignment vertical="center"/>
    </xf>
    <xf numFmtId="0" fontId="24" fillId="0" borderId="0" xfId="2" applyFont="1" applyFill="1" applyBorder="1">
      <alignment vertical="center"/>
    </xf>
    <xf numFmtId="0" fontId="25" fillId="0" borderId="0" xfId="2" applyFont="1" applyFill="1" applyBorder="1">
      <alignment vertical="center"/>
    </xf>
    <xf numFmtId="178" fontId="27" fillId="0" borderId="6" xfId="7" applyFont="1" applyFill="1" applyBorder="1" applyAlignment="1">
      <alignment horizontal="right" vertical="center" indent="1"/>
    </xf>
    <xf numFmtId="10" fontId="27" fillId="0" borderId="5" xfId="6" applyFont="1" applyFill="1" applyBorder="1" applyAlignment="1">
      <alignment horizontal="right" vertical="center" indent="1"/>
    </xf>
    <xf numFmtId="179" fontId="27" fillId="0" borderId="5" xfId="10" applyFont="1" applyFill="1" applyBorder="1" applyAlignment="1">
      <alignment horizontal="right" vertical="center" indent="1"/>
    </xf>
    <xf numFmtId="0" fontId="26" fillId="0" borderId="14" xfId="5" applyFont="1" applyBorder="1">
      <alignment vertical="center"/>
    </xf>
    <xf numFmtId="14" fontId="27" fillId="0" borderId="9" xfId="11" applyFont="1" applyFill="1" applyBorder="1" applyAlignment="1">
      <alignment horizontal="right" vertical="center" indent="1"/>
    </xf>
    <xf numFmtId="0" fontId="28" fillId="0" borderId="0" xfId="5" applyFont="1" applyBorder="1">
      <alignment vertical="center"/>
    </xf>
    <xf numFmtId="14" fontId="29" fillId="0" borderId="0" xfId="11" applyFont="1" applyFill="1" applyBorder="1" applyAlignment="1">
      <alignment horizontal="right" indent="1"/>
    </xf>
    <xf numFmtId="178" fontId="26" fillId="0" borderId="0" xfId="7" applyFont="1" applyFill="1" applyBorder="1" applyAlignment="1">
      <alignment horizontal="right" vertical="center" indent="1"/>
    </xf>
    <xf numFmtId="0" fontId="31" fillId="0" borderId="0" xfId="0" applyFont="1"/>
    <xf numFmtId="0" fontId="22" fillId="0" borderId="7" xfId="0" applyFont="1" applyBorder="1"/>
    <xf numFmtId="0" fontId="22" fillId="0" borderId="15" xfId="0" applyFont="1" applyBorder="1" applyAlignment="1">
      <alignment vertical="center"/>
    </xf>
    <xf numFmtId="0" fontId="32" fillId="0" borderId="0" xfId="15" applyFont="1" applyFill="1">
      <alignment horizontal="center" vertical="center" wrapText="1"/>
    </xf>
    <xf numFmtId="179" fontId="31" fillId="0" borderId="0" xfId="10" applyFont="1" applyFill="1" applyBorder="1" applyAlignment="1">
      <alignment horizontal="center" vertical="center"/>
    </xf>
    <xf numFmtId="14" fontId="31" fillId="0" borderId="0" xfId="11" applyFont="1" applyFill="1" applyBorder="1" applyAlignment="1">
      <alignment horizontal="center" vertical="center"/>
    </xf>
    <xf numFmtId="178" fontId="31" fillId="0" borderId="0" xfId="12" applyFont="1" applyFill="1" applyBorder="1" applyAlignment="1">
      <alignment horizontal="right" vertical="center" indent="2"/>
    </xf>
    <xf numFmtId="178" fontId="31" fillId="0" borderId="0" xfId="12" applyFont="1" applyFill="1" applyBorder="1" applyAlignment="1">
      <alignment horizontal="center" vertical="center"/>
    </xf>
    <xf numFmtId="178" fontId="31" fillId="0" borderId="0" xfId="12" applyFont="1" applyFill="1" applyBorder="1" applyAlignment="1">
      <alignment horizontal="right" vertical="center" indent="3"/>
    </xf>
    <xf numFmtId="0" fontId="26" fillId="5" borderId="6" xfId="5" applyFont="1" applyFill="1" applyBorder="1" applyAlignment="1">
      <alignment horizontal="left" vertical="center" indent="1"/>
    </xf>
    <xf numFmtId="0" fontId="26" fillId="5" borderId="10" xfId="5" applyFont="1" applyFill="1" applyBorder="1" applyAlignment="1">
      <alignment horizontal="left" vertical="center" indent="1"/>
    </xf>
    <xf numFmtId="178" fontId="27" fillId="0" borderId="8" xfId="8" applyNumberFormat="1" applyFont="1" applyFill="1" applyBorder="1" applyAlignment="1">
      <alignment horizontal="right" vertical="center" indent="1"/>
    </xf>
    <xf numFmtId="0" fontId="26" fillId="0" borderId="5" xfId="5" applyFont="1" applyBorder="1" applyAlignment="1">
      <alignment horizontal="left" vertical="center" indent="1"/>
    </xf>
    <xf numFmtId="0" fontId="26" fillId="0" borderId="11" xfId="5" applyFont="1" applyBorder="1" applyAlignment="1">
      <alignment horizontal="left" vertical="center" indent="1"/>
    </xf>
    <xf numFmtId="179" fontId="27" fillId="0" borderId="5" xfId="10" applyFont="1" applyFill="1" applyBorder="1" applyAlignment="1">
      <alignment horizontal="right" vertical="center" indent="1"/>
    </xf>
    <xf numFmtId="0" fontId="23" fillId="0" borderId="0" xfId="13" applyFont="1" applyFill="1" applyBorder="1" applyAlignment="1">
      <alignment horizontal="left" vertical="center" wrapText="1"/>
    </xf>
    <xf numFmtId="0" fontId="26" fillId="0" borderId="13" xfId="5" applyFont="1" applyBorder="1" applyAlignment="1">
      <alignment horizontal="left" vertical="center" indent="1"/>
    </xf>
    <xf numFmtId="0" fontId="26" fillId="0" borderId="14" xfId="5" applyFont="1" applyBorder="1" applyAlignment="1">
      <alignment horizontal="left" vertical="center" indent="1"/>
    </xf>
    <xf numFmtId="178" fontId="27" fillId="0" borderId="5" xfId="8" applyNumberFormat="1" applyFont="1" applyFill="1" applyBorder="1" applyAlignment="1">
      <alignment horizontal="right" vertical="center" indent="1"/>
    </xf>
    <xf numFmtId="0" fontId="30" fillId="0" borderId="0" xfId="5" applyFont="1" applyBorder="1" applyAlignment="1">
      <alignment horizontal="left" vertical="center" indent="1"/>
    </xf>
    <xf numFmtId="0" fontId="26" fillId="0" borderId="9" xfId="5" applyFont="1" applyBorder="1" applyAlignment="1">
      <alignment horizontal="left" vertical="center" indent="1"/>
    </xf>
    <xf numFmtId="0" fontId="26" fillId="0" borderId="12" xfId="5" applyFont="1" applyBorder="1" applyAlignment="1">
      <alignment horizontal="left" vertical="center" indent="1"/>
    </xf>
    <xf numFmtId="178" fontId="27" fillId="0" borderId="9" xfId="8" applyNumberFormat="1" applyFont="1" applyFill="1" applyBorder="1" applyAlignment="1">
      <alignment horizontal="right" vertical="center" indent="1"/>
    </xf>
    <xf numFmtId="178" fontId="29" fillId="0" borderId="0" xfId="8" applyNumberFormat="1" applyFont="1" applyFill="1" applyAlignment="1">
      <alignment horizontal="right" indent="1"/>
    </xf>
    <xf numFmtId="0" fontId="30" fillId="0" borderId="0" xfId="3" applyFont="1" applyFill="1" applyBorder="1" applyAlignment="1">
      <alignment horizontal="left" vertical="top" indent="1"/>
    </xf>
    <xf numFmtId="0" fontId="26" fillId="0" borderId="0" xfId="3" applyFont="1" applyFill="1" applyBorder="1" applyAlignment="1">
      <alignment horizontal="right" vertical="center" indent="1"/>
    </xf>
  </cellXfs>
  <cellStyles count="55">
    <cellStyle name="20% - 강조색1" xfId="32" builtinId="30" customBuiltin="1"/>
    <cellStyle name="20% - 강조색2" xfId="36" builtinId="34" customBuiltin="1"/>
    <cellStyle name="20% - 강조색3" xfId="40" builtinId="38" customBuiltin="1"/>
    <cellStyle name="20% - 강조색4" xfId="44" builtinId="42" customBuiltin="1"/>
    <cellStyle name="20% - 강조색5" xfId="48" builtinId="46" customBuiltin="1"/>
    <cellStyle name="20% - 강조색6" xfId="52" builtinId="50" customBuiltin="1"/>
    <cellStyle name="40% - 강조색1" xfId="33" builtinId="31" customBuiltin="1"/>
    <cellStyle name="40% - 강조색2" xfId="37" builtinId="35" customBuiltin="1"/>
    <cellStyle name="40% - 강조색3" xfId="41" builtinId="39" customBuiltin="1"/>
    <cellStyle name="40% - 강조색4" xfId="45" builtinId="43" customBuiltin="1"/>
    <cellStyle name="40% - 강조색5" xfId="49" builtinId="47" customBuiltin="1"/>
    <cellStyle name="40% - 강조색6" xfId="53" builtinId="51" customBuiltin="1"/>
    <cellStyle name="60% - 강조색1" xfId="34" builtinId="32" customBuiltin="1"/>
    <cellStyle name="60% - 강조색2" xfId="38" builtinId="36" customBuiltin="1"/>
    <cellStyle name="60% - 강조색3" xfId="42" builtinId="40" customBuiltin="1"/>
    <cellStyle name="60% - 강조색4" xfId="46" builtinId="44" customBuiltin="1"/>
    <cellStyle name="60% - 강조색5" xfId="50" builtinId="48" customBuiltin="1"/>
    <cellStyle name="60% - 강조색6" xfId="54" builtinId="52" customBuiltin="1"/>
    <cellStyle name="SubHead_4" xfId="14" xr:uid="{C3E1C124-5275-4C88-AFC2-C1F30B3DD92B}"/>
    <cellStyle name="강조색1" xfId="31" builtinId="29" customBuiltin="1"/>
    <cellStyle name="강조색2" xfId="35" builtinId="33" customBuiltin="1"/>
    <cellStyle name="강조색3" xfId="39" builtinId="37" customBuiltin="1"/>
    <cellStyle name="강조색4" xfId="43" builtinId="41" customBuiltin="1"/>
    <cellStyle name="강조색5" xfId="47" builtinId="45" customBuiltin="1"/>
    <cellStyle name="강조색6" xfId="51" builtinId="49" customBuiltin="1"/>
    <cellStyle name="경고문" xfId="28" builtinId="11" customBuiltin="1"/>
    <cellStyle name="계산" xfId="25" builtinId="22" customBuiltin="1"/>
    <cellStyle name="금액" xfId="7" xr:uid="{00000000-0005-0000-0000-000000000000}"/>
    <cellStyle name="나쁨" xfId="22" builtinId="27" customBuiltin="1"/>
    <cellStyle name="날짜" xfId="11" xr:uid="{00000000-0005-0000-0000-000001000000}"/>
    <cellStyle name="대출 요약" xfId="8" xr:uid="{00000000-0005-0000-0000-000009000000}"/>
    <cellStyle name="메모" xfId="29" builtinId="10" customBuiltin="1"/>
    <cellStyle name="백분율" xfId="6" builtinId="5" customBuiltin="1"/>
    <cellStyle name="번호" xfId="10" xr:uid="{00000000-0005-0000-0000-00000B000000}"/>
    <cellStyle name="보통" xfId="23" builtinId="28" customBuiltin="1"/>
    <cellStyle name="설명 텍스트" xfId="5" builtinId="53" customBuiltin="1"/>
    <cellStyle name="셀 확인" xfId="27" builtinId="23" customBuiltin="1"/>
    <cellStyle name="쉼표" xfId="16" builtinId="3" customBuiltin="1"/>
    <cellStyle name="쉼표 [0]" xfId="17" builtinId="6" customBuiltin="1"/>
    <cellStyle name="스타일 6" xfId="15" xr:uid="{B951F589-AD34-4A5A-AD93-BD9EF15BF323}"/>
    <cellStyle name="연결된 셀" xfId="26" builtinId="24" customBuiltin="1"/>
    <cellStyle name="요약" xfId="30" builtinId="25" customBuiltin="1"/>
    <cellStyle name="입력" xfId="4" builtinId="20" customBuiltin="1"/>
    <cellStyle name="제목" xfId="20" builtinId="15" customBuiltin="1"/>
    <cellStyle name="제목 1" xfId="1" builtinId="16" customBuiltin="1"/>
    <cellStyle name="제목 2" xfId="2" builtinId="17" customBuiltin="1"/>
    <cellStyle name="제목 3" xfId="3" builtinId="18" customBuiltin="1"/>
    <cellStyle name="제목 4" xfId="9" builtinId="19" customBuiltin="1"/>
    <cellStyle name="제목 4 오른쪽 맞춤" xfId="13" xr:uid="{00000000-0005-0000-0000-000007000000}"/>
    <cellStyle name="좋음" xfId="21" builtinId="26" customBuiltin="1"/>
    <cellStyle name="출력" xfId="24" builtinId="21" customBuiltin="1"/>
    <cellStyle name="통화" xfId="18" builtinId="4" customBuiltin="1"/>
    <cellStyle name="통화 [0]" xfId="19" builtinId="7" customBuiltin="1"/>
    <cellStyle name="표 금액" xfId="12" xr:uid="{00000000-0005-0000-0000-00000D000000}"/>
    <cellStyle name="표준" xfId="0" builtinId="0" customBuiltin="1"/>
  </cellStyles>
  <dxfs count="27">
    <dxf>
      <font>
        <color theme="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Malgun Gothic"/>
        <family val="3"/>
        <charset val="129"/>
        <scheme val="none"/>
      </font>
      <numFmt numFmtId="178" formatCode="&quot;₩&quot;#,##0.00"/>
      <fill>
        <patternFill patternType="none">
          <fgColor indexed="64"/>
          <bgColor indexed="65"/>
        </patternFill>
      </fill>
      <alignment horizontal="right" vertical="bottom" textRotation="0" wrapText="0" indent="2" justifyLastLine="0" shrinkToFit="0" readingOrder="0"/>
    </dxf>
    <dxf>
      <font>
        <strike val="0"/>
        <outline val="0"/>
        <shadow val="0"/>
        <u val="none"/>
        <vertAlign val="baseline"/>
        <name val="Malgun Gothic"/>
        <family val="3"/>
        <charset val="129"/>
        <scheme val="none"/>
      </font>
      <numFmt numFmtId="178" formatCode="&quot;₩&quot;#,##0.0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Malgun Gothic"/>
        <family val="3"/>
        <charset val="129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0" indent="2" justifyLastLine="0" shrinkToFit="0" readingOrder="0"/>
    </dxf>
    <dxf>
      <font>
        <strike val="0"/>
        <outline val="0"/>
        <shadow val="0"/>
        <u val="none"/>
        <vertAlign val="baseline"/>
        <name val="Malgun Gothic"/>
        <family val="3"/>
        <charset val="129"/>
        <scheme val="none"/>
      </font>
      <numFmt numFmtId="178" formatCode="&quot;₩&quot;#,##0.0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Malgun Gothic"/>
        <family val="3"/>
        <charset val="129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0" indent="2" justifyLastLine="0" shrinkToFit="0" readingOrder="0"/>
    </dxf>
    <dxf>
      <font>
        <strike val="0"/>
        <outline val="0"/>
        <shadow val="0"/>
        <u val="none"/>
        <vertAlign val="baseline"/>
        <name val="Malgun Gothic"/>
        <family val="3"/>
        <charset val="129"/>
        <scheme val="none"/>
      </font>
      <numFmt numFmtId="178" formatCode="&quot;₩&quot;#,##0.0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Malgun Gothic"/>
        <family val="3"/>
        <charset val="129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0" indent="2" justifyLastLine="0" shrinkToFit="0" readingOrder="0"/>
    </dxf>
    <dxf>
      <font>
        <strike val="0"/>
        <outline val="0"/>
        <shadow val="0"/>
        <u val="none"/>
        <vertAlign val="baseline"/>
        <name val="Malgun Gothic"/>
        <family val="3"/>
        <charset val="129"/>
        <scheme val="none"/>
      </font>
      <numFmt numFmtId="178" formatCode="&quot;₩&quot;#,##0.0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Malgun Gothic"/>
        <family val="3"/>
        <charset val="129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0" indent="2" justifyLastLine="0" shrinkToFit="0" readingOrder="0"/>
    </dxf>
    <dxf>
      <font>
        <strike val="0"/>
        <outline val="0"/>
        <shadow val="0"/>
        <u val="none"/>
        <vertAlign val="baseline"/>
        <name val="Malgun Gothic"/>
        <family val="3"/>
        <charset val="129"/>
        <scheme val="none"/>
      </font>
      <numFmt numFmtId="178" formatCode="&quot;₩&quot;#,##0.0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Malgun Gothic"/>
        <family val="3"/>
        <charset val="129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0" indent="2" justifyLastLine="0" shrinkToFit="0" readingOrder="0"/>
    </dxf>
    <dxf>
      <font>
        <strike val="0"/>
        <outline val="0"/>
        <shadow val="0"/>
        <u val="none"/>
        <vertAlign val="baseline"/>
        <name val="Malgun Gothic"/>
        <family val="3"/>
        <charset val="129"/>
        <scheme val="none"/>
      </font>
      <numFmt numFmtId="178" formatCode="&quot;₩&quot;#,##0.0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Malgun Gothic"/>
        <family val="3"/>
        <charset val="129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0" indent="2" justifyLastLine="0" shrinkToFit="0" readingOrder="0"/>
    </dxf>
    <dxf>
      <font>
        <strike val="0"/>
        <outline val="0"/>
        <shadow val="0"/>
        <u val="none"/>
        <vertAlign val="baseline"/>
        <name val="Malgun Gothic"/>
        <family val="3"/>
        <charset val="129"/>
        <scheme val="none"/>
      </font>
      <numFmt numFmtId="178" formatCode="&quot;₩&quot;#,##0.0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Malgun Gothic"/>
        <family val="3"/>
        <charset val="129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0" indent="2" justifyLastLine="0" shrinkToFit="0" readingOrder="0"/>
    </dxf>
    <dxf>
      <font>
        <strike val="0"/>
        <outline val="0"/>
        <shadow val="0"/>
        <u val="none"/>
        <vertAlign val="baseline"/>
        <name val="Malgun Gothic"/>
        <family val="3"/>
        <charset val="129"/>
        <scheme val="none"/>
      </font>
      <numFmt numFmtId="178" formatCode="&quot;₩&quot;#,##0.0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Malgun Gothic"/>
        <family val="3"/>
        <charset val="129"/>
        <scheme val="none"/>
      </font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font>
        <strike val="0"/>
        <outline val="0"/>
        <shadow val="0"/>
        <u val="none"/>
        <vertAlign val="baseline"/>
        <name val="Malgun Gothic"/>
        <family val="3"/>
        <charset val="129"/>
        <scheme val="none"/>
      </font>
      <numFmt numFmtId="19" formatCode="yyyy/mm/dd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Malgun Gothic"/>
        <family val="3"/>
        <charset val="129"/>
        <scheme val="none"/>
      </font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font>
        <strike val="0"/>
        <outline val="0"/>
        <shadow val="0"/>
        <u val="none"/>
        <vertAlign val="baseline"/>
        <name val="Malgun Gothic"/>
        <family val="3"/>
        <charset val="129"/>
        <scheme val="none"/>
      </font>
      <numFmt numFmtId="179" formatCode="0_ 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Malgun Gothic"/>
        <family val="3"/>
        <charset val="129"/>
        <scheme val="none"/>
      </font>
    </dxf>
    <dxf>
      <font>
        <strike val="0"/>
        <outline val="0"/>
        <shadow val="0"/>
        <u val="none"/>
        <vertAlign val="baseline"/>
        <name val="Malgun Gothic"/>
        <family val="3"/>
        <charset val="129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4"/>
        <color theme="1" tint="0.34998626667073579"/>
        <name val="Malgun Gothic"/>
        <family val="3"/>
        <charset val="129"/>
        <scheme val="none"/>
      </font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ont>
        <color theme="1" tint="0.24994659260841701"/>
      </font>
      <border>
        <top style="double">
          <color theme="4"/>
        </top>
      </border>
    </dxf>
    <dxf>
      <font>
        <b/>
        <i val="0"/>
        <color theme="1" tint="0.34998626667073579"/>
      </font>
      <fill>
        <patternFill patternType="none">
          <fgColor indexed="64"/>
          <bgColor auto="1"/>
        </patternFill>
      </fill>
      <border>
        <left/>
        <right/>
        <top/>
        <bottom style="thin">
          <color auto="1"/>
        </bottom>
        <vertical style="thin">
          <color theme="2" tint="-9.9948118533890809E-2"/>
        </vertical>
        <horizontal style="thin">
          <color theme="2" tint="-9.9948118533890809E-2"/>
        </horizontal>
      </border>
    </dxf>
    <dxf>
      <font>
        <color theme="1" tint="0.24994659260841701"/>
      </font>
      <border>
        <left/>
        <right/>
        <top style="thin">
          <color theme="2" tint="-9.9948118533890809E-2"/>
        </top>
        <bottom style="thin">
          <color theme="2" tint="-9.9948118533890809E-2"/>
        </bottom>
        <vertical style="thin">
          <color theme="2" tint="-9.9948118533890809E-2"/>
        </vertical>
        <horizontal style="thin">
          <color theme="2" tint="-9.9948118533890809E-2"/>
        </horizontal>
      </border>
    </dxf>
  </dxfs>
  <tableStyles count="1" defaultTableStyle="TableStyleMedium2" defaultPivotStyle="PivotStyleLight16">
    <tableStyle name="대출 상환 일정" pivot="0" count="3" xr9:uid="{00000000-0011-0000-FFFF-FFFF00000000}">
      <tableStyleElement type="wholeTable" dxfId="26"/>
      <tableStyleElement type="headerRow" dxfId="25"/>
      <tableStyleElement type="totalRow" dxfId="24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66"/>
      <rgbColor rgb="00008000"/>
      <rgbColor rgb="00000080"/>
      <rgbColor rgb="00808000"/>
      <rgbColor rgb="00800080"/>
      <rgbColor rgb="00008080"/>
      <rgbColor rgb="00EAEAE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FFE1E2"/>
      <rgbColor rgb="00FDF1DF"/>
      <rgbColor rgb="00FFCC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376B36"/>
      <color rgb="FFE0F0E0"/>
      <color rgb="FF0070C0"/>
      <color rgb="FFE7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svg"/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887730</xdr:colOff>
      <xdr:row>2</xdr:row>
      <xdr:rowOff>50800</xdr:rowOff>
    </xdr:to>
    <xdr:pic>
      <xdr:nvPicPr>
        <xdr:cNvPr id="8" name="그래픽 7" descr="은행 건물 아이콘">
          <a:extLst>
            <a:ext uri="{FF2B5EF4-FFF2-40B4-BE49-F238E27FC236}">
              <a16:creationId xmlns:a16="http://schemas.microsoft.com/office/drawing/2014/main" id="{247DDAC1-A042-8344-8CF8-7E87E916FB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66700" y="26670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887730</xdr:colOff>
      <xdr:row>2</xdr:row>
      <xdr:rowOff>50800</xdr:rowOff>
    </xdr:to>
    <xdr:pic>
      <xdr:nvPicPr>
        <xdr:cNvPr id="3" name="그래픽 2" descr="은행 건물 아이콘">
          <a:extLst>
            <a:ext uri="{FF2B5EF4-FFF2-40B4-BE49-F238E27FC236}">
              <a16:creationId xmlns:a16="http://schemas.microsoft.com/office/drawing/2014/main" id="{91C14DF2-CCBD-413B-9562-DB08B7F393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243840" y="266700"/>
          <a:ext cx="914400" cy="91186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CA382EF-BEF8-4FAC-BDE6-14E294B4CB3B}" name="PaymentSchedule3" displayName="PaymentSchedule3" ref="B13:K23" headerRowDxfId="23" dataDxfId="22" totalsRowDxfId="21">
  <tableColumns count="10">
    <tableColumn id="1" xr3:uid="{34276CB7-3C34-4F7B-BA90-A3E3BDDC992A}" name="납부 번호" totalsRowLabel="요약" dataDxfId="20" totalsRowDxfId="19" dataCellStyle="번호">
      <calculatedColumnFormula>IF(대출양호,IF(ROW()-ROW(PaymentSchedule3[[#Headers],[납부 번호]])&gt;예정된상환횟수,"",ROW()-ROW(PaymentSchedule3[[#Headers],[납부 번호]])),"")</calculatedColumnFormula>
    </tableColumn>
    <tableColumn id="2" xr3:uid="{1403A054-F61D-429F-B1BB-4476EC6315CE}" name="상환금_x000a_날짜" dataDxfId="18" totalsRowDxfId="17" dataCellStyle="날짜">
      <calculatedColumnFormula>IF(PaymentSchedule3[[#This Row],[납부 번호]]&lt;&gt;"",EOMONTH(대출시작날짜,ROW(PaymentSchedule3[[#This Row],[납부 번호]])-ROW(PaymentSchedule3[[#Headers],[납부 번호]])-2)+DAY(대출시작날짜),"")</calculatedColumnFormula>
    </tableColumn>
    <tableColumn id="3" xr3:uid="{E67FFDE2-0DC2-4D6E-AF3F-C5A588B48155}" name="시작_x000a_잔액" dataDxfId="16" totalsRowDxfId="15" dataCellStyle="표 금액">
      <calculatedColumnFormula>IF(PaymentSchedule3[[#This Row],[납부 번호]]&lt;&gt;"",IF(ROW()-ROW(PaymentSchedule3[[#Headers],[시작
잔액]])=1,대출금액,INDEX(PaymentSchedule3[결과
잔액],ROW()-ROW(PaymentSchedule3[[#Headers],[시작
잔액]])-1)),"")</calculatedColumnFormula>
    </tableColumn>
    <tableColumn id="4" xr3:uid="{7F890269-E34F-4DDB-A395-4C6596B64B17}" name="예정된 상환" dataDxfId="14" totalsRowDxfId="13" dataCellStyle="표 금액">
      <calculatedColumnFormula>IF(PaymentSchedule3[[#This Row],[납부 번호]]&lt;&gt;"",예약상환,"")</calculatedColumnFormula>
    </tableColumn>
    <tableColumn id="5" xr3:uid="{931027E7-8C19-4466-9D4A-F9288DA86D21}" name="여분의_x000a_상환금" dataDxfId="12" totalsRowDxfId="11" dataCellStyle="표 금액">
      <calculatedColumnFormula>IF(PaymentSchedule3[[#This Row],[납부 번호]]&lt;&gt;"",IF(PaymentSchedule3[[#This Row],[예정된 상환]]+추가상환&lt;PaymentSchedule3[[#This Row],[시작
잔액]],추가상환,IF(PaymentSchedule3[[#This Row],[시작
잔액]]-PaymentSchedule3[[#This Row],[예정된 상환]]&gt;0,PaymentSchedule3[[#This Row],[시작
잔액]]-PaymentSchedule3[[#This Row],[예정된 상환]],0)),"")</calculatedColumnFormula>
    </tableColumn>
    <tableColumn id="6" xr3:uid="{CC5B15AD-AB99-402B-813B-ED379DF9B554}" name="합계_x000a_상환금" dataDxfId="10" totalsRowDxfId="9" dataCellStyle="표 금액">
      <calculatedColumnFormula>IF(PaymentSchedule3[[#This Row],[납부 번호]]&lt;&gt;"",IF(PaymentSchedule3[[#This Row],[예정된 상환]]+PaymentSchedule3[[#This Row],[여분의
상환금]]&lt;=PaymentSchedule3[[#This Row],[시작
잔액]],PaymentSchedule3[[#This Row],[예정된 상환]]+PaymentSchedule3[[#This Row],[여분의
상환금]],PaymentSchedule3[[#This Row],[시작
잔액]]),"")</calculatedColumnFormula>
    </tableColumn>
    <tableColumn id="7" xr3:uid="{56A64BC0-073E-48F7-BD63-28B35D636790}" name="원금" dataDxfId="8" totalsRowDxfId="7" dataCellStyle="표 금액">
      <calculatedColumnFormula>IF(PaymentSchedule3[[#This Row],[납부 번호]]&lt;&gt;"",PaymentSchedule3[[#This Row],[합계
상환금]]-PaymentSchedule3[[#This Row],[이자]],"")</calculatedColumnFormula>
    </tableColumn>
    <tableColumn id="8" xr3:uid="{4A9CA4D4-2346-4A75-8123-A968977AF4B8}" name="이자" dataDxfId="6" totalsRowDxfId="5" dataCellStyle="표 금액">
      <calculatedColumnFormula>IF(PaymentSchedule3[[#This Row],[납부 번호]]&lt;&gt;"",PaymentSchedule3[[#This Row],[시작
잔액]]*(이율/연간상환),"")</calculatedColumnFormula>
    </tableColumn>
    <tableColumn id="9" xr3:uid="{C39E71DF-B719-4486-AA13-11B7D11F817D}" name="결과_x000a_잔액" dataDxfId="4" totalsRowDxfId="3" dataCellStyle="표 금액">
      <calculatedColumnFormula>IF(PaymentSchedule3[[#This Row],[납부 번호]]&lt;&gt;"",IF(PaymentSchedule3[[#This Row],[예정된 상환]]+PaymentSchedule3[[#This Row],[여분의
상환금]]&lt;=PaymentSchedule3[[#This Row],[시작
잔액]],PaymentSchedule3[[#This Row],[시작
잔액]]-PaymentSchedule3[[#This Row],[원금]],0),"")</calculatedColumnFormula>
    </tableColumn>
    <tableColumn id="10" xr3:uid="{FF2DDF66-04AB-4B2F-A770-16226B363CDF}" name="누적_x000a_이자" totalsRowFunction="sum" dataDxfId="2" totalsRowDxfId="1" dataCellStyle="표 금액">
      <calculatedColumnFormula>IF(PaymentSchedule3[[#This Row],[납부 번호]]&lt;&gt;"",SUM(INDEX(PaymentSchedule3[이자],1,1):PaymentSchedule3[[#This Row],[이자]]),"")</calculatedColumnFormula>
    </tableColumn>
  </tableColumns>
  <tableStyleInfo name="대출 상환 일정" showFirstColumn="0" showLastColumn="0" showRowStripes="1" showColumnStripes="0"/>
  <extLst>
    <ext xmlns:x14="http://schemas.microsoft.com/office/spreadsheetml/2009/9/main" uri="{504A1905-F514-4f6f-8877-14C23A59335A}">
      <x14:table altTextSummary="상환 횟수, 상환 날짜, 초기 잔액, 마감 잔액, 예정 상환액, 추가 상환액, 원금, 이자 및 이자 누계액을 추적합니다."/>
    </ext>
  </extLst>
</table>
</file>

<file path=xl/theme/theme1.xml><?xml version="1.0" encoding="utf-8"?>
<a:theme xmlns:a="http://schemas.openxmlformats.org/drawingml/2006/main" name="Office Theme">
  <a:themeElements>
    <a:clrScheme name="Custom 6">
      <a:dk1>
        <a:srgbClr val="000000"/>
      </a:dk1>
      <a:lt1>
        <a:srgbClr val="FFFFFF"/>
      </a:lt1>
      <a:dk2>
        <a:srgbClr val="635C50"/>
      </a:dk2>
      <a:lt2>
        <a:srgbClr val="E8E7E5"/>
      </a:lt2>
      <a:accent1>
        <a:srgbClr val="84C183"/>
      </a:accent1>
      <a:accent2>
        <a:srgbClr val="FCF600"/>
      </a:accent2>
      <a:accent3>
        <a:srgbClr val="82CECC"/>
      </a:accent3>
      <a:accent4>
        <a:srgbClr val="FFAD2E"/>
      </a:accent4>
      <a:accent5>
        <a:srgbClr val="E67342"/>
      </a:accent5>
      <a:accent6>
        <a:srgbClr val="0070C0"/>
      </a:accent6>
      <a:hlink>
        <a:srgbClr val="82CECC"/>
      </a:hlink>
      <a:folHlink>
        <a:srgbClr val="B580A1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90632-B3BD-43EF-A3A5-D48CEBC148C6}">
  <sheetPr>
    <tabColor theme="4" tint="-0.499984740745262"/>
    <pageSetUpPr autoPageBreaks="0" fitToPage="1"/>
  </sheetPr>
  <dimension ref="B1:K23"/>
  <sheetViews>
    <sheetView showGridLines="0" tabSelected="1" zoomScaleNormal="100" workbookViewId="0"/>
  </sheetViews>
  <sheetFormatPr defaultColWidth="8.75" defaultRowHeight="16.5"/>
  <cols>
    <col min="1" max="1" width="3.5" style="1" customWidth="1"/>
    <col min="2" max="2" width="12.75" style="1" customWidth="1"/>
    <col min="3" max="3" width="14.625" style="1" customWidth="1"/>
    <col min="4" max="4" width="16.625" style="1" customWidth="1"/>
    <col min="5" max="10" width="15.625" style="1" customWidth="1"/>
    <col min="11" max="11" width="17.625" style="1" customWidth="1"/>
    <col min="12" max="16384" width="8.75" style="1"/>
  </cols>
  <sheetData>
    <row r="1" spans="2:11" ht="21" customHeight="1">
      <c r="B1" s="2"/>
      <c r="C1" s="2"/>
      <c r="D1" s="2"/>
      <c r="E1" s="2"/>
      <c r="F1" s="2"/>
      <c r="G1" s="2"/>
      <c r="H1" s="2"/>
      <c r="I1" s="2"/>
      <c r="J1" s="2"/>
      <c r="K1" s="2"/>
    </row>
    <row r="2" spans="2:11" ht="67.900000000000006" customHeight="1">
      <c r="B2" s="2"/>
      <c r="C2" s="31" t="s">
        <v>8</v>
      </c>
      <c r="D2" s="31"/>
      <c r="E2" s="31"/>
      <c r="F2" s="31"/>
      <c r="G2" s="31"/>
      <c r="H2" s="31"/>
      <c r="I2" s="31"/>
      <c r="J2" s="31"/>
      <c r="K2" s="31"/>
    </row>
    <row r="3" spans="2:11" ht="24" customHeight="1">
      <c r="B3" s="2"/>
      <c r="C3" s="2"/>
      <c r="D3" s="2"/>
      <c r="E3" s="2"/>
      <c r="F3" s="2"/>
      <c r="G3" s="2"/>
      <c r="H3" s="2"/>
      <c r="I3" s="2"/>
      <c r="J3" s="2"/>
      <c r="K3" s="2"/>
    </row>
    <row r="4" spans="2:11" ht="37.9" customHeight="1">
      <c r="B4" s="3" t="s">
        <v>0</v>
      </c>
      <c r="C4" s="3"/>
      <c r="D4" s="4"/>
      <c r="E4" s="5"/>
      <c r="G4" s="6" t="s">
        <v>13</v>
      </c>
      <c r="H4" s="5"/>
      <c r="I4" s="5"/>
      <c r="J4" s="7"/>
    </row>
    <row r="5" spans="2:11" ht="24" customHeight="1">
      <c r="B5" s="32" t="s">
        <v>1</v>
      </c>
      <c r="C5" s="32"/>
      <c r="D5" s="33"/>
      <c r="E5" s="8">
        <v>5000</v>
      </c>
      <c r="G5" s="25" t="s">
        <v>22</v>
      </c>
      <c r="H5" s="26"/>
      <c r="I5" s="27">
        <f ca="1">IF(대출양호,-PMT(이율/연간상환,예정된상환횟수,대출금액),"")</f>
        <v>425.74952097778959</v>
      </c>
      <c r="J5" s="27"/>
      <c r="K5" s="27"/>
    </row>
    <row r="6" spans="2:11" ht="24" customHeight="1">
      <c r="B6" s="32" t="s">
        <v>2</v>
      </c>
      <c r="C6" s="32"/>
      <c r="D6" s="33"/>
      <c r="E6" s="9">
        <v>0.04</v>
      </c>
      <c r="G6" s="28" t="s">
        <v>23</v>
      </c>
      <c r="H6" s="29"/>
      <c r="I6" s="30">
        <f ca="1">IF(대출양호,대출기간*연간상환,"")</f>
        <v>12</v>
      </c>
      <c r="J6" s="30"/>
      <c r="K6" s="30"/>
    </row>
    <row r="7" spans="2:11" ht="24" customHeight="1">
      <c r="B7" s="32" t="s">
        <v>3</v>
      </c>
      <c r="C7" s="32"/>
      <c r="D7" s="33"/>
      <c r="E7" s="10">
        <v>1</v>
      </c>
      <c r="G7" s="28" t="s">
        <v>24</v>
      </c>
      <c r="H7" s="29"/>
      <c r="I7" s="30">
        <f ca="1">실제상환횟수</f>
        <v>10</v>
      </c>
      <c r="J7" s="30"/>
      <c r="K7" s="30"/>
    </row>
    <row r="8" spans="2:11" ht="24" customHeight="1">
      <c r="B8" s="32" t="s">
        <v>4</v>
      </c>
      <c r="C8" s="32"/>
      <c r="D8" s="33"/>
      <c r="E8" s="10">
        <v>12</v>
      </c>
      <c r="G8" s="28" t="s">
        <v>25</v>
      </c>
      <c r="H8" s="29"/>
      <c r="I8" s="34">
        <f ca="1">초기상환금합계</f>
        <v>900</v>
      </c>
      <c r="J8" s="34"/>
      <c r="K8" s="34"/>
    </row>
    <row r="9" spans="2:11" ht="24" customHeight="1">
      <c r="B9" s="32" t="s">
        <v>5</v>
      </c>
      <c r="C9" s="32"/>
      <c r="D9" s="11"/>
      <c r="E9" s="12">
        <f ca="1">TODAY()</f>
        <v>45810</v>
      </c>
      <c r="G9" s="36" t="s">
        <v>14</v>
      </c>
      <c r="H9" s="37"/>
      <c r="I9" s="38">
        <f ca="1">총이자</f>
        <v>89.621485965393447</v>
      </c>
      <c r="J9" s="38"/>
      <c r="K9" s="38"/>
    </row>
    <row r="10" spans="2:11" ht="12.4" customHeight="1">
      <c r="C10" s="13"/>
      <c r="D10" s="13"/>
      <c r="E10" s="14"/>
      <c r="G10" s="13"/>
      <c r="H10" s="13"/>
      <c r="I10" s="39"/>
      <c r="J10" s="39"/>
      <c r="K10" s="39"/>
    </row>
    <row r="11" spans="2:11" ht="20.65" customHeight="1">
      <c r="B11" s="35" t="s">
        <v>6</v>
      </c>
      <c r="C11" s="35"/>
      <c r="D11" s="35"/>
      <c r="E11" s="15">
        <v>100</v>
      </c>
      <c r="F11" s="16"/>
      <c r="G11" s="40" t="s">
        <v>15</v>
      </c>
      <c r="H11" s="40"/>
      <c r="I11" s="41" t="s">
        <v>18</v>
      </c>
      <c r="J11" s="41"/>
      <c r="K11" s="41"/>
    </row>
    <row r="12" spans="2:11" ht="31.9" customHeight="1">
      <c r="B12" s="17"/>
    </row>
    <row r="13" spans="2:11" s="18" customFormat="1" ht="48" customHeight="1">
      <c r="B13" s="19" t="s">
        <v>7</v>
      </c>
      <c r="C13" s="19" t="s">
        <v>9</v>
      </c>
      <c r="D13" s="19" t="s">
        <v>10</v>
      </c>
      <c r="E13" s="19" t="s">
        <v>11</v>
      </c>
      <c r="F13" s="19" t="s">
        <v>12</v>
      </c>
      <c r="G13" s="19" t="s">
        <v>16</v>
      </c>
      <c r="H13" s="19" t="s">
        <v>17</v>
      </c>
      <c r="I13" s="19" t="s">
        <v>19</v>
      </c>
      <c r="J13" s="19" t="s">
        <v>20</v>
      </c>
      <c r="K13" s="19" t="s">
        <v>21</v>
      </c>
    </row>
    <row r="14" spans="2:11" ht="24" customHeight="1">
      <c r="B14" s="20">
        <f ca="1">IF(대출양호,IF(ROW()-ROW(PaymentSchedule3[[#Headers],[납부 번호]])&gt;예정된상환횟수,"",ROW()-ROW(PaymentSchedule3[[#Headers],[납부 번호]])),"")</f>
        <v>1</v>
      </c>
      <c r="C14" s="21">
        <f ca="1">IF(PaymentSchedule3[[#This Row],[납부 번호]]&lt;&gt;"",EOMONTH(대출시작날짜,ROW(PaymentSchedule3[[#This Row],[납부 번호]])-ROW(PaymentSchedule3[[#Headers],[납부 번호]])-2)+DAY(대출시작날짜),"")</f>
        <v>45810</v>
      </c>
      <c r="D14" s="22">
        <f ca="1">IF(PaymentSchedule3[[#This Row],[납부 번호]]&lt;&gt;"",IF(ROW()-ROW(PaymentSchedule3[[#Headers],[시작
잔액]])=1,대출금액,INDEX(PaymentSchedule3[결과
잔액],ROW()-ROW(PaymentSchedule3[[#Headers],[시작
잔액]])-1)),"")</f>
        <v>5000</v>
      </c>
      <c r="E14" s="23">
        <f ca="1">IF(PaymentSchedule3[[#This Row],[납부 번호]]&lt;&gt;"",예약상환,"")</f>
        <v>425.74952097778959</v>
      </c>
      <c r="F14" s="22">
        <f ca="1">IF(PaymentSchedule3[[#This Row],[납부 번호]]&lt;&gt;"",IF(PaymentSchedule3[[#This Row],[예정된 상환]]+추가상환&lt;PaymentSchedule3[[#This Row],[시작
잔액]],추가상환,IF(PaymentSchedule3[[#This Row],[시작
잔액]]-PaymentSchedule3[[#This Row],[예정된 상환]]&gt;0,PaymentSchedule3[[#This Row],[시작
잔액]]-PaymentSchedule3[[#This Row],[예정된 상환]],0)),"")</f>
        <v>100</v>
      </c>
      <c r="G14" s="22">
        <f ca="1">IF(PaymentSchedule3[[#This Row],[납부 번호]]&lt;&gt;"",IF(PaymentSchedule3[[#This Row],[예정된 상환]]+PaymentSchedule3[[#This Row],[여분의
상환금]]&lt;=PaymentSchedule3[[#This Row],[시작
잔액]],PaymentSchedule3[[#This Row],[예정된 상환]]+PaymentSchedule3[[#This Row],[여분의
상환금]],PaymentSchedule3[[#This Row],[시작
잔액]]),"")</f>
        <v>525.74952097778964</v>
      </c>
      <c r="H14" s="22">
        <f ca="1">IF(PaymentSchedule3[[#This Row],[납부 번호]]&lt;&gt;"",PaymentSchedule3[[#This Row],[합계
상환금]]-PaymentSchedule3[[#This Row],[이자]],"")</f>
        <v>509.08285431112296</v>
      </c>
      <c r="I14" s="24">
        <f ca="1">IF(PaymentSchedule3[[#This Row],[납부 번호]]&lt;&gt;"",PaymentSchedule3[[#This Row],[시작
잔액]]*(이율/연간상환),"")</f>
        <v>16.666666666666668</v>
      </c>
      <c r="J14" s="22">
        <f ca="1">IF(PaymentSchedule3[[#This Row],[납부 번호]]&lt;&gt;"",IF(PaymentSchedule3[[#This Row],[예정된 상환]]+PaymentSchedule3[[#This Row],[여분의
상환금]]&lt;=PaymentSchedule3[[#This Row],[시작
잔액]],PaymentSchedule3[[#This Row],[시작
잔액]]-PaymentSchedule3[[#This Row],[원금]],0),"")</f>
        <v>4490.9171456888771</v>
      </c>
      <c r="K14" s="24">
        <f ca="1">IF(PaymentSchedule3[[#This Row],[납부 번호]]&lt;&gt;"",SUM(INDEX(PaymentSchedule3[이자],1,1):PaymentSchedule3[[#This Row],[이자]]),"")</f>
        <v>16.666666666666668</v>
      </c>
    </row>
    <row r="15" spans="2:11" ht="24" customHeight="1">
      <c r="B15" s="20">
        <f ca="1">IF(대출양호,IF(ROW()-ROW(PaymentSchedule3[[#Headers],[납부 번호]])&gt;예정된상환횟수,"",ROW()-ROW(PaymentSchedule3[[#Headers],[납부 번호]])),"")</f>
        <v>2</v>
      </c>
      <c r="C15" s="21">
        <f ca="1">IF(PaymentSchedule3[[#This Row],[납부 번호]]&lt;&gt;"",EOMONTH(대출시작날짜,ROW(PaymentSchedule3[[#This Row],[납부 번호]])-ROW(PaymentSchedule3[[#Headers],[납부 번호]])-2)+DAY(대출시작날짜),"")</f>
        <v>45840</v>
      </c>
      <c r="D15" s="22">
        <f ca="1">IF(PaymentSchedule3[[#This Row],[납부 번호]]&lt;&gt;"",IF(ROW()-ROW(PaymentSchedule3[[#Headers],[시작
잔액]])=1,대출금액,INDEX(PaymentSchedule3[결과
잔액],ROW()-ROW(PaymentSchedule3[[#Headers],[시작
잔액]])-1)),"")</f>
        <v>4490.9171456888771</v>
      </c>
      <c r="E15" s="23">
        <f ca="1">IF(PaymentSchedule3[[#This Row],[납부 번호]]&lt;&gt;"",예약상환,"")</f>
        <v>425.74952097778959</v>
      </c>
      <c r="F15" s="22">
        <f ca="1">IF(PaymentSchedule3[[#This Row],[납부 번호]]&lt;&gt;"",IF(PaymentSchedule3[[#This Row],[예정된 상환]]+추가상환&lt;PaymentSchedule3[[#This Row],[시작
잔액]],추가상환,IF(PaymentSchedule3[[#This Row],[시작
잔액]]-PaymentSchedule3[[#This Row],[예정된 상환]]&gt;0,PaymentSchedule3[[#This Row],[시작
잔액]]-PaymentSchedule3[[#This Row],[예정된 상환]],0)),"")</f>
        <v>100</v>
      </c>
      <c r="G15" s="22">
        <f ca="1">IF(PaymentSchedule3[[#This Row],[납부 번호]]&lt;&gt;"",IF(PaymentSchedule3[[#This Row],[예정된 상환]]+PaymentSchedule3[[#This Row],[여분의
상환금]]&lt;=PaymentSchedule3[[#This Row],[시작
잔액]],PaymentSchedule3[[#This Row],[예정된 상환]]+PaymentSchedule3[[#This Row],[여분의
상환금]],PaymentSchedule3[[#This Row],[시작
잔액]]),"")</f>
        <v>525.74952097778964</v>
      </c>
      <c r="H15" s="22">
        <f ca="1">IF(PaymentSchedule3[[#This Row],[납부 번호]]&lt;&gt;"",PaymentSchedule3[[#This Row],[합계
상환금]]-PaymentSchedule3[[#This Row],[이자]],"")</f>
        <v>510.77979715882674</v>
      </c>
      <c r="I15" s="24">
        <f ca="1">IF(PaymentSchedule3[[#This Row],[납부 번호]]&lt;&gt;"",PaymentSchedule3[[#This Row],[시작
잔액]]*(이율/연간상환),"")</f>
        <v>14.969723818962924</v>
      </c>
      <c r="J15" s="22">
        <f ca="1">IF(PaymentSchedule3[[#This Row],[납부 번호]]&lt;&gt;"",IF(PaymentSchedule3[[#This Row],[예정된 상환]]+PaymentSchedule3[[#This Row],[여분의
상환금]]&lt;=PaymentSchedule3[[#This Row],[시작
잔액]],PaymentSchedule3[[#This Row],[시작
잔액]]-PaymentSchedule3[[#This Row],[원금]],0),"")</f>
        <v>3980.1373485300505</v>
      </c>
      <c r="K15" s="24">
        <f ca="1">IF(PaymentSchedule3[[#This Row],[납부 번호]]&lt;&gt;"",SUM(INDEX(PaymentSchedule3[이자],1,1):PaymentSchedule3[[#This Row],[이자]]),"")</f>
        <v>31.63639048562959</v>
      </c>
    </row>
    <row r="16" spans="2:11" ht="24" customHeight="1">
      <c r="B16" s="20">
        <f ca="1">IF(대출양호,IF(ROW()-ROW(PaymentSchedule3[[#Headers],[납부 번호]])&gt;예정된상환횟수,"",ROW()-ROW(PaymentSchedule3[[#Headers],[납부 번호]])),"")</f>
        <v>3</v>
      </c>
      <c r="C16" s="21">
        <f ca="1">IF(PaymentSchedule3[[#This Row],[납부 번호]]&lt;&gt;"",EOMONTH(대출시작날짜,ROW(PaymentSchedule3[[#This Row],[납부 번호]])-ROW(PaymentSchedule3[[#Headers],[납부 번호]])-2)+DAY(대출시작날짜),"")</f>
        <v>45871</v>
      </c>
      <c r="D16" s="22">
        <f ca="1">IF(PaymentSchedule3[[#This Row],[납부 번호]]&lt;&gt;"",IF(ROW()-ROW(PaymentSchedule3[[#Headers],[시작
잔액]])=1,대출금액,INDEX(PaymentSchedule3[결과
잔액],ROW()-ROW(PaymentSchedule3[[#Headers],[시작
잔액]])-1)),"")</f>
        <v>3980.1373485300505</v>
      </c>
      <c r="E16" s="23">
        <f ca="1">IF(PaymentSchedule3[[#This Row],[납부 번호]]&lt;&gt;"",예약상환,"")</f>
        <v>425.74952097778959</v>
      </c>
      <c r="F16" s="22">
        <f ca="1">IF(PaymentSchedule3[[#This Row],[납부 번호]]&lt;&gt;"",IF(PaymentSchedule3[[#This Row],[예정된 상환]]+추가상환&lt;PaymentSchedule3[[#This Row],[시작
잔액]],추가상환,IF(PaymentSchedule3[[#This Row],[시작
잔액]]-PaymentSchedule3[[#This Row],[예정된 상환]]&gt;0,PaymentSchedule3[[#This Row],[시작
잔액]]-PaymentSchedule3[[#This Row],[예정된 상환]],0)),"")</f>
        <v>100</v>
      </c>
      <c r="G16" s="22">
        <f ca="1">IF(PaymentSchedule3[[#This Row],[납부 번호]]&lt;&gt;"",IF(PaymentSchedule3[[#This Row],[예정된 상환]]+PaymentSchedule3[[#This Row],[여분의
상환금]]&lt;=PaymentSchedule3[[#This Row],[시작
잔액]],PaymentSchedule3[[#This Row],[예정된 상환]]+PaymentSchedule3[[#This Row],[여분의
상환금]],PaymentSchedule3[[#This Row],[시작
잔액]]),"")</f>
        <v>525.74952097778964</v>
      </c>
      <c r="H16" s="22">
        <f ca="1">IF(PaymentSchedule3[[#This Row],[납부 번호]]&lt;&gt;"",PaymentSchedule3[[#This Row],[합계
상환금]]-PaymentSchedule3[[#This Row],[이자]],"")</f>
        <v>512.48239648268952</v>
      </c>
      <c r="I16" s="24">
        <f ca="1">IF(PaymentSchedule3[[#This Row],[납부 번호]]&lt;&gt;"",PaymentSchedule3[[#This Row],[시작
잔액]]*(이율/연간상환),"")</f>
        <v>13.26712449510017</v>
      </c>
      <c r="J16" s="22">
        <f ca="1">IF(PaymentSchedule3[[#This Row],[납부 번호]]&lt;&gt;"",IF(PaymentSchedule3[[#This Row],[예정된 상환]]+PaymentSchedule3[[#This Row],[여분의
상환금]]&lt;=PaymentSchedule3[[#This Row],[시작
잔액]],PaymentSchedule3[[#This Row],[시작
잔액]]-PaymentSchedule3[[#This Row],[원금]],0),"")</f>
        <v>3467.6549520473609</v>
      </c>
      <c r="K16" s="24">
        <f ca="1">IF(PaymentSchedule3[[#This Row],[납부 번호]]&lt;&gt;"",SUM(INDEX(PaymentSchedule3[이자],1,1):PaymentSchedule3[[#This Row],[이자]]),"")</f>
        <v>44.90351498072976</v>
      </c>
    </row>
    <row r="17" spans="2:11" ht="24" customHeight="1">
      <c r="B17" s="20">
        <f ca="1">IF(대출양호,IF(ROW()-ROW(PaymentSchedule3[[#Headers],[납부 번호]])&gt;예정된상환횟수,"",ROW()-ROW(PaymentSchedule3[[#Headers],[납부 번호]])),"")</f>
        <v>4</v>
      </c>
      <c r="C17" s="21">
        <f ca="1">IF(PaymentSchedule3[[#This Row],[납부 번호]]&lt;&gt;"",EOMONTH(대출시작날짜,ROW(PaymentSchedule3[[#This Row],[납부 번호]])-ROW(PaymentSchedule3[[#Headers],[납부 번호]])-2)+DAY(대출시작날짜),"")</f>
        <v>45902</v>
      </c>
      <c r="D17" s="22">
        <f ca="1">IF(PaymentSchedule3[[#This Row],[납부 번호]]&lt;&gt;"",IF(ROW()-ROW(PaymentSchedule3[[#Headers],[시작
잔액]])=1,대출금액,INDEX(PaymentSchedule3[결과
잔액],ROW()-ROW(PaymentSchedule3[[#Headers],[시작
잔액]])-1)),"")</f>
        <v>3467.6549520473609</v>
      </c>
      <c r="E17" s="23">
        <f ca="1">IF(PaymentSchedule3[[#This Row],[납부 번호]]&lt;&gt;"",예약상환,"")</f>
        <v>425.74952097778959</v>
      </c>
      <c r="F17" s="22">
        <f ca="1">IF(PaymentSchedule3[[#This Row],[납부 번호]]&lt;&gt;"",IF(PaymentSchedule3[[#This Row],[예정된 상환]]+추가상환&lt;PaymentSchedule3[[#This Row],[시작
잔액]],추가상환,IF(PaymentSchedule3[[#This Row],[시작
잔액]]-PaymentSchedule3[[#This Row],[예정된 상환]]&gt;0,PaymentSchedule3[[#This Row],[시작
잔액]]-PaymentSchedule3[[#This Row],[예정된 상환]],0)),"")</f>
        <v>100</v>
      </c>
      <c r="G17" s="22">
        <f ca="1">IF(PaymentSchedule3[[#This Row],[납부 번호]]&lt;&gt;"",IF(PaymentSchedule3[[#This Row],[예정된 상환]]+PaymentSchedule3[[#This Row],[여분의
상환금]]&lt;=PaymentSchedule3[[#This Row],[시작
잔액]],PaymentSchedule3[[#This Row],[예정된 상환]]+PaymentSchedule3[[#This Row],[여분의
상환금]],PaymentSchedule3[[#This Row],[시작
잔액]]),"")</f>
        <v>525.74952097778964</v>
      </c>
      <c r="H17" s="22">
        <f ca="1">IF(PaymentSchedule3[[#This Row],[납부 번호]]&lt;&gt;"",PaymentSchedule3[[#This Row],[합계
상환금]]-PaymentSchedule3[[#This Row],[이자]],"")</f>
        <v>514.19067113763174</v>
      </c>
      <c r="I17" s="24">
        <f ca="1">IF(PaymentSchedule3[[#This Row],[납부 번호]]&lt;&gt;"",PaymentSchedule3[[#This Row],[시작
잔액]]*(이율/연간상환),"")</f>
        <v>11.558849840157871</v>
      </c>
      <c r="J17" s="22">
        <f ca="1">IF(PaymentSchedule3[[#This Row],[납부 번호]]&lt;&gt;"",IF(PaymentSchedule3[[#This Row],[예정된 상환]]+PaymentSchedule3[[#This Row],[여분의
상환금]]&lt;=PaymentSchedule3[[#This Row],[시작
잔액]],PaymentSchedule3[[#This Row],[시작
잔액]]-PaymentSchedule3[[#This Row],[원금]],0),"")</f>
        <v>2953.464280909729</v>
      </c>
      <c r="K17" s="24">
        <f ca="1">IF(PaymentSchedule3[[#This Row],[납부 번호]]&lt;&gt;"",SUM(INDEX(PaymentSchedule3[이자],1,1):PaymentSchedule3[[#This Row],[이자]]),"")</f>
        <v>56.462364820887629</v>
      </c>
    </row>
    <row r="18" spans="2:11" ht="24" customHeight="1">
      <c r="B18" s="20">
        <f ca="1">IF(대출양호,IF(ROW()-ROW(PaymentSchedule3[[#Headers],[납부 번호]])&gt;예정된상환횟수,"",ROW()-ROW(PaymentSchedule3[[#Headers],[납부 번호]])),"")</f>
        <v>5</v>
      </c>
      <c r="C18" s="21">
        <f ca="1">IF(PaymentSchedule3[[#This Row],[납부 번호]]&lt;&gt;"",EOMONTH(대출시작날짜,ROW(PaymentSchedule3[[#This Row],[납부 번호]])-ROW(PaymentSchedule3[[#Headers],[납부 번호]])-2)+DAY(대출시작날짜),"")</f>
        <v>45932</v>
      </c>
      <c r="D18" s="22">
        <f ca="1">IF(PaymentSchedule3[[#This Row],[납부 번호]]&lt;&gt;"",IF(ROW()-ROW(PaymentSchedule3[[#Headers],[시작
잔액]])=1,대출금액,INDEX(PaymentSchedule3[결과
잔액],ROW()-ROW(PaymentSchedule3[[#Headers],[시작
잔액]])-1)),"")</f>
        <v>2953.464280909729</v>
      </c>
      <c r="E18" s="23">
        <f ca="1">IF(PaymentSchedule3[[#This Row],[납부 번호]]&lt;&gt;"",예약상환,"")</f>
        <v>425.74952097778959</v>
      </c>
      <c r="F18" s="22">
        <f ca="1">IF(PaymentSchedule3[[#This Row],[납부 번호]]&lt;&gt;"",IF(PaymentSchedule3[[#This Row],[예정된 상환]]+추가상환&lt;PaymentSchedule3[[#This Row],[시작
잔액]],추가상환,IF(PaymentSchedule3[[#This Row],[시작
잔액]]-PaymentSchedule3[[#This Row],[예정된 상환]]&gt;0,PaymentSchedule3[[#This Row],[시작
잔액]]-PaymentSchedule3[[#This Row],[예정된 상환]],0)),"")</f>
        <v>100</v>
      </c>
      <c r="G18" s="22">
        <f ca="1">IF(PaymentSchedule3[[#This Row],[납부 번호]]&lt;&gt;"",IF(PaymentSchedule3[[#This Row],[예정된 상환]]+PaymentSchedule3[[#This Row],[여분의
상환금]]&lt;=PaymentSchedule3[[#This Row],[시작
잔액]],PaymentSchedule3[[#This Row],[예정된 상환]]+PaymentSchedule3[[#This Row],[여분의
상환금]],PaymentSchedule3[[#This Row],[시작
잔액]]),"")</f>
        <v>525.74952097778964</v>
      </c>
      <c r="H18" s="22">
        <f ca="1">IF(PaymentSchedule3[[#This Row],[납부 번호]]&lt;&gt;"",PaymentSchedule3[[#This Row],[합계
상환금]]-PaymentSchedule3[[#This Row],[이자]],"")</f>
        <v>515.90464004142393</v>
      </c>
      <c r="I18" s="24">
        <f ca="1">IF(PaymentSchedule3[[#This Row],[납부 번호]]&lt;&gt;"",PaymentSchedule3[[#This Row],[시작
잔액]]*(이율/연간상환),"")</f>
        <v>9.8448809363657634</v>
      </c>
      <c r="J18" s="22">
        <f ca="1">IF(PaymentSchedule3[[#This Row],[납부 번호]]&lt;&gt;"",IF(PaymentSchedule3[[#This Row],[예정된 상환]]+PaymentSchedule3[[#This Row],[여분의
상환금]]&lt;=PaymentSchedule3[[#This Row],[시작
잔액]],PaymentSchedule3[[#This Row],[시작
잔액]]-PaymentSchedule3[[#This Row],[원금]],0),"")</f>
        <v>2437.559640868305</v>
      </c>
      <c r="K18" s="24">
        <f ca="1">IF(PaymentSchedule3[[#This Row],[납부 번호]]&lt;&gt;"",SUM(INDEX(PaymentSchedule3[이자],1,1):PaymentSchedule3[[#This Row],[이자]]),"")</f>
        <v>66.307245757253398</v>
      </c>
    </row>
    <row r="19" spans="2:11" ht="24" customHeight="1">
      <c r="B19" s="20">
        <f ca="1">IF(대출양호,IF(ROW()-ROW(PaymentSchedule3[[#Headers],[납부 번호]])&gt;예정된상환횟수,"",ROW()-ROW(PaymentSchedule3[[#Headers],[납부 번호]])),"")</f>
        <v>6</v>
      </c>
      <c r="C19" s="21">
        <f ca="1">IF(PaymentSchedule3[[#This Row],[납부 번호]]&lt;&gt;"",EOMONTH(대출시작날짜,ROW(PaymentSchedule3[[#This Row],[납부 번호]])-ROW(PaymentSchedule3[[#Headers],[납부 번호]])-2)+DAY(대출시작날짜),"")</f>
        <v>45963</v>
      </c>
      <c r="D19" s="22">
        <f ca="1">IF(PaymentSchedule3[[#This Row],[납부 번호]]&lt;&gt;"",IF(ROW()-ROW(PaymentSchedule3[[#Headers],[시작
잔액]])=1,대출금액,INDEX(PaymentSchedule3[결과
잔액],ROW()-ROW(PaymentSchedule3[[#Headers],[시작
잔액]])-1)),"")</f>
        <v>2437.559640868305</v>
      </c>
      <c r="E19" s="23">
        <f ca="1">IF(PaymentSchedule3[[#This Row],[납부 번호]]&lt;&gt;"",예약상환,"")</f>
        <v>425.74952097778959</v>
      </c>
      <c r="F19" s="22">
        <f ca="1">IF(PaymentSchedule3[[#This Row],[납부 번호]]&lt;&gt;"",IF(PaymentSchedule3[[#This Row],[예정된 상환]]+추가상환&lt;PaymentSchedule3[[#This Row],[시작
잔액]],추가상환,IF(PaymentSchedule3[[#This Row],[시작
잔액]]-PaymentSchedule3[[#This Row],[예정된 상환]]&gt;0,PaymentSchedule3[[#This Row],[시작
잔액]]-PaymentSchedule3[[#This Row],[예정된 상환]],0)),"")</f>
        <v>100</v>
      </c>
      <c r="G19" s="22">
        <f ca="1">IF(PaymentSchedule3[[#This Row],[납부 번호]]&lt;&gt;"",IF(PaymentSchedule3[[#This Row],[예정된 상환]]+PaymentSchedule3[[#This Row],[여분의
상환금]]&lt;=PaymentSchedule3[[#This Row],[시작
잔액]],PaymentSchedule3[[#This Row],[예정된 상환]]+PaymentSchedule3[[#This Row],[여분의
상환금]],PaymentSchedule3[[#This Row],[시작
잔액]]),"")</f>
        <v>525.74952097778964</v>
      </c>
      <c r="H19" s="22">
        <f ca="1">IF(PaymentSchedule3[[#This Row],[납부 번호]]&lt;&gt;"",PaymentSchedule3[[#This Row],[합계
상환금]]-PaymentSchedule3[[#This Row],[이자]],"")</f>
        <v>517.62432217489527</v>
      </c>
      <c r="I19" s="24">
        <f ca="1">IF(PaymentSchedule3[[#This Row],[납부 번호]]&lt;&gt;"",PaymentSchedule3[[#This Row],[시작
잔액]]*(이율/연간상환),"")</f>
        <v>8.1251988028943511</v>
      </c>
      <c r="J19" s="22">
        <f ca="1">IF(PaymentSchedule3[[#This Row],[납부 번호]]&lt;&gt;"",IF(PaymentSchedule3[[#This Row],[예정된 상환]]+PaymentSchedule3[[#This Row],[여분의
상환금]]&lt;=PaymentSchedule3[[#This Row],[시작
잔액]],PaymentSchedule3[[#This Row],[시작
잔액]]-PaymentSchedule3[[#This Row],[원금]],0),"")</f>
        <v>1919.9353186934097</v>
      </c>
      <c r="K19" s="24">
        <f ca="1">IF(PaymentSchedule3[[#This Row],[납부 번호]]&lt;&gt;"",SUM(INDEX(PaymentSchedule3[이자],1,1):PaymentSchedule3[[#This Row],[이자]]),"")</f>
        <v>74.432444560147744</v>
      </c>
    </row>
    <row r="20" spans="2:11" ht="24" customHeight="1">
      <c r="B20" s="20">
        <f ca="1">IF(대출양호,IF(ROW()-ROW(PaymentSchedule3[[#Headers],[납부 번호]])&gt;예정된상환횟수,"",ROW()-ROW(PaymentSchedule3[[#Headers],[납부 번호]])),"")</f>
        <v>7</v>
      </c>
      <c r="C20" s="21">
        <f ca="1">IF(PaymentSchedule3[[#This Row],[납부 번호]]&lt;&gt;"",EOMONTH(대출시작날짜,ROW(PaymentSchedule3[[#This Row],[납부 번호]])-ROW(PaymentSchedule3[[#Headers],[납부 번호]])-2)+DAY(대출시작날짜),"")</f>
        <v>45993</v>
      </c>
      <c r="D20" s="22">
        <f ca="1">IF(PaymentSchedule3[[#This Row],[납부 번호]]&lt;&gt;"",IF(ROW()-ROW(PaymentSchedule3[[#Headers],[시작
잔액]])=1,대출금액,INDEX(PaymentSchedule3[결과
잔액],ROW()-ROW(PaymentSchedule3[[#Headers],[시작
잔액]])-1)),"")</f>
        <v>1919.9353186934097</v>
      </c>
      <c r="E20" s="23">
        <f ca="1">IF(PaymentSchedule3[[#This Row],[납부 번호]]&lt;&gt;"",예약상환,"")</f>
        <v>425.74952097778959</v>
      </c>
      <c r="F20" s="22">
        <f ca="1">IF(PaymentSchedule3[[#This Row],[납부 번호]]&lt;&gt;"",IF(PaymentSchedule3[[#This Row],[예정된 상환]]+추가상환&lt;PaymentSchedule3[[#This Row],[시작
잔액]],추가상환,IF(PaymentSchedule3[[#This Row],[시작
잔액]]-PaymentSchedule3[[#This Row],[예정된 상환]]&gt;0,PaymentSchedule3[[#This Row],[시작
잔액]]-PaymentSchedule3[[#This Row],[예정된 상환]],0)),"")</f>
        <v>100</v>
      </c>
      <c r="G20" s="22">
        <f ca="1">IF(PaymentSchedule3[[#This Row],[납부 번호]]&lt;&gt;"",IF(PaymentSchedule3[[#This Row],[예정된 상환]]+PaymentSchedule3[[#This Row],[여분의
상환금]]&lt;=PaymentSchedule3[[#This Row],[시작
잔액]],PaymentSchedule3[[#This Row],[예정된 상환]]+PaymentSchedule3[[#This Row],[여분의
상환금]],PaymentSchedule3[[#This Row],[시작
잔액]]),"")</f>
        <v>525.74952097778964</v>
      </c>
      <c r="H20" s="22">
        <f ca="1">IF(PaymentSchedule3[[#This Row],[납부 번호]]&lt;&gt;"",PaymentSchedule3[[#This Row],[합계
상환금]]-PaymentSchedule3[[#This Row],[이자]],"")</f>
        <v>519.34973658214494</v>
      </c>
      <c r="I20" s="24">
        <f ca="1">IF(PaymentSchedule3[[#This Row],[납부 번호]]&lt;&gt;"",PaymentSchedule3[[#This Row],[시작
잔액]]*(이율/연간상환),"")</f>
        <v>6.3997843956446996</v>
      </c>
      <c r="J20" s="22">
        <f ca="1">IF(PaymentSchedule3[[#This Row],[납부 번호]]&lt;&gt;"",IF(PaymentSchedule3[[#This Row],[예정된 상환]]+PaymentSchedule3[[#This Row],[여분의
상환금]]&lt;=PaymentSchedule3[[#This Row],[시작
잔액]],PaymentSchedule3[[#This Row],[시작
잔액]]-PaymentSchedule3[[#This Row],[원금]],0),"")</f>
        <v>1400.5855821112648</v>
      </c>
      <c r="K20" s="24">
        <f ca="1">IF(PaymentSchedule3[[#This Row],[납부 번호]]&lt;&gt;"",SUM(INDEX(PaymentSchedule3[이자],1,1):PaymentSchedule3[[#This Row],[이자]]),"")</f>
        <v>80.832228955792445</v>
      </c>
    </row>
    <row r="21" spans="2:11" ht="24" customHeight="1">
      <c r="B21" s="20">
        <f ca="1">IF(대출양호,IF(ROW()-ROW(PaymentSchedule3[[#Headers],[납부 번호]])&gt;예정된상환횟수,"",ROW()-ROW(PaymentSchedule3[[#Headers],[납부 번호]])),"")</f>
        <v>8</v>
      </c>
      <c r="C21" s="21">
        <f ca="1">IF(PaymentSchedule3[[#This Row],[납부 번호]]&lt;&gt;"",EOMONTH(대출시작날짜,ROW(PaymentSchedule3[[#This Row],[납부 번호]])-ROW(PaymentSchedule3[[#Headers],[납부 번호]])-2)+DAY(대출시작날짜),"")</f>
        <v>46024</v>
      </c>
      <c r="D21" s="22">
        <f ca="1">IF(PaymentSchedule3[[#This Row],[납부 번호]]&lt;&gt;"",IF(ROW()-ROW(PaymentSchedule3[[#Headers],[시작
잔액]])=1,대출금액,INDEX(PaymentSchedule3[결과
잔액],ROW()-ROW(PaymentSchedule3[[#Headers],[시작
잔액]])-1)),"")</f>
        <v>1400.5855821112648</v>
      </c>
      <c r="E21" s="23">
        <f ca="1">IF(PaymentSchedule3[[#This Row],[납부 번호]]&lt;&gt;"",예약상환,"")</f>
        <v>425.74952097778959</v>
      </c>
      <c r="F21" s="22">
        <f ca="1">IF(PaymentSchedule3[[#This Row],[납부 번호]]&lt;&gt;"",IF(PaymentSchedule3[[#This Row],[예정된 상환]]+추가상환&lt;PaymentSchedule3[[#This Row],[시작
잔액]],추가상환,IF(PaymentSchedule3[[#This Row],[시작
잔액]]-PaymentSchedule3[[#This Row],[예정된 상환]]&gt;0,PaymentSchedule3[[#This Row],[시작
잔액]]-PaymentSchedule3[[#This Row],[예정된 상환]],0)),"")</f>
        <v>100</v>
      </c>
      <c r="G21" s="22">
        <f ca="1">IF(PaymentSchedule3[[#This Row],[납부 번호]]&lt;&gt;"",IF(PaymentSchedule3[[#This Row],[예정된 상환]]+PaymentSchedule3[[#This Row],[여분의
상환금]]&lt;=PaymentSchedule3[[#This Row],[시작
잔액]],PaymentSchedule3[[#This Row],[예정된 상환]]+PaymentSchedule3[[#This Row],[여분의
상환금]],PaymentSchedule3[[#This Row],[시작
잔액]]),"")</f>
        <v>525.74952097778964</v>
      </c>
      <c r="H21" s="22">
        <f ca="1">IF(PaymentSchedule3[[#This Row],[납부 번호]]&lt;&gt;"",PaymentSchedule3[[#This Row],[합계
상환금]]-PaymentSchedule3[[#This Row],[이자]],"")</f>
        <v>521.08090237075214</v>
      </c>
      <c r="I21" s="24">
        <f ca="1">IF(PaymentSchedule3[[#This Row],[납부 번호]]&lt;&gt;"",PaymentSchedule3[[#This Row],[시작
잔액]]*(이율/연간상환),"")</f>
        <v>4.6686186070375495</v>
      </c>
      <c r="J21" s="22">
        <f ca="1">IF(PaymentSchedule3[[#This Row],[납부 번호]]&lt;&gt;"",IF(PaymentSchedule3[[#This Row],[예정된 상환]]+PaymentSchedule3[[#This Row],[여분의
상환금]]&lt;=PaymentSchedule3[[#This Row],[시작
잔액]],PaymentSchedule3[[#This Row],[시작
잔액]]-PaymentSchedule3[[#This Row],[원금]],0),"")</f>
        <v>879.50467974051264</v>
      </c>
      <c r="K21" s="24">
        <f ca="1">IF(PaymentSchedule3[[#This Row],[납부 번호]]&lt;&gt;"",SUM(INDEX(PaymentSchedule3[이자],1,1):PaymentSchedule3[[#This Row],[이자]]),"")</f>
        <v>85.500847562829989</v>
      </c>
    </row>
    <row r="22" spans="2:11" ht="24" customHeight="1">
      <c r="B22" s="20">
        <f ca="1">IF(대출양호,IF(ROW()-ROW(PaymentSchedule3[[#Headers],[납부 번호]])&gt;예정된상환횟수,"",ROW()-ROW(PaymentSchedule3[[#Headers],[납부 번호]])),"")</f>
        <v>9</v>
      </c>
      <c r="C22" s="21">
        <f ca="1">IF(PaymentSchedule3[[#This Row],[납부 번호]]&lt;&gt;"",EOMONTH(대출시작날짜,ROW(PaymentSchedule3[[#This Row],[납부 번호]])-ROW(PaymentSchedule3[[#Headers],[납부 번호]])-2)+DAY(대출시작날짜),"")</f>
        <v>46055</v>
      </c>
      <c r="D22" s="22">
        <f ca="1">IF(PaymentSchedule3[[#This Row],[납부 번호]]&lt;&gt;"",IF(ROW()-ROW(PaymentSchedule3[[#Headers],[시작
잔액]])=1,대출금액,INDEX(PaymentSchedule3[결과
잔액],ROW()-ROW(PaymentSchedule3[[#Headers],[시작
잔액]])-1)),"")</f>
        <v>879.50467974051264</v>
      </c>
      <c r="E22" s="23">
        <f ca="1">IF(PaymentSchedule3[[#This Row],[납부 번호]]&lt;&gt;"",예약상환,"")</f>
        <v>425.74952097778959</v>
      </c>
      <c r="F22" s="22">
        <f ca="1">IF(PaymentSchedule3[[#This Row],[납부 번호]]&lt;&gt;"",IF(PaymentSchedule3[[#This Row],[예정된 상환]]+추가상환&lt;PaymentSchedule3[[#This Row],[시작
잔액]],추가상환,IF(PaymentSchedule3[[#This Row],[시작
잔액]]-PaymentSchedule3[[#This Row],[예정된 상환]]&gt;0,PaymentSchedule3[[#This Row],[시작
잔액]]-PaymentSchedule3[[#This Row],[예정된 상환]],0)),"")</f>
        <v>100</v>
      </c>
      <c r="G22" s="22">
        <f ca="1">IF(PaymentSchedule3[[#This Row],[납부 번호]]&lt;&gt;"",IF(PaymentSchedule3[[#This Row],[예정된 상환]]+PaymentSchedule3[[#This Row],[여분의
상환금]]&lt;=PaymentSchedule3[[#This Row],[시작
잔액]],PaymentSchedule3[[#This Row],[예정된 상환]]+PaymentSchedule3[[#This Row],[여분의
상환금]],PaymentSchedule3[[#This Row],[시작
잔액]]),"")</f>
        <v>525.74952097778964</v>
      </c>
      <c r="H22" s="22">
        <f ca="1">IF(PaymentSchedule3[[#This Row],[납부 번호]]&lt;&gt;"",PaymentSchedule3[[#This Row],[합계
상환금]]-PaymentSchedule3[[#This Row],[이자]],"")</f>
        <v>522.81783871198797</v>
      </c>
      <c r="I22" s="24">
        <f ca="1">IF(PaymentSchedule3[[#This Row],[납부 번호]]&lt;&gt;"",PaymentSchedule3[[#This Row],[시작
잔액]]*(이율/연간상환),"")</f>
        <v>2.931682265801709</v>
      </c>
      <c r="J22" s="22">
        <f ca="1">IF(PaymentSchedule3[[#This Row],[납부 번호]]&lt;&gt;"",IF(PaymentSchedule3[[#This Row],[예정된 상환]]+PaymentSchedule3[[#This Row],[여분의
상환금]]&lt;=PaymentSchedule3[[#This Row],[시작
잔액]],PaymentSchedule3[[#This Row],[시작
잔액]]-PaymentSchedule3[[#This Row],[원금]],0),"")</f>
        <v>356.68684102852467</v>
      </c>
      <c r="K22" s="24">
        <f ca="1">IF(PaymentSchedule3[[#This Row],[납부 번호]]&lt;&gt;"",SUM(INDEX(PaymentSchedule3[이자],1,1):PaymentSchedule3[[#This Row],[이자]]),"")</f>
        <v>88.432529828631701</v>
      </c>
    </row>
    <row r="23" spans="2:11" ht="24" customHeight="1">
      <c r="B23" s="20">
        <f ca="1">IF(대출양호,IF(ROW()-ROW(PaymentSchedule3[[#Headers],[납부 번호]])&gt;예정된상환횟수,"",ROW()-ROW(PaymentSchedule3[[#Headers],[납부 번호]])),"")</f>
        <v>10</v>
      </c>
      <c r="C23" s="21">
        <f ca="1">IF(PaymentSchedule3[[#This Row],[납부 번호]]&lt;&gt;"",EOMONTH(대출시작날짜,ROW(PaymentSchedule3[[#This Row],[납부 번호]])-ROW(PaymentSchedule3[[#Headers],[납부 번호]])-2)+DAY(대출시작날짜),"")</f>
        <v>46083</v>
      </c>
      <c r="D23" s="22">
        <f ca="1">IF(PaymentSchedule3[[#This Row],[납부 번호]]&lt;&gt;"",IF(ROW()-ROW(PaymentSchedule3[[#Headers],[시작
잔액]])=1,대출금액,INDEX(PaymentSchedule3[결과
잔액],ROW()-ROW(PaymentSchedule3[[#Headers],[시작
잔액]])-1)),"")</f>
        <v>356.68684102852467</v>
      </c>
      <c r="E23" s="23">
        <f ca="1">IF(PaymentSchedule3[[#This Row],[납부 번호]]&lt;&gt;"",예약상환,"")</f>
        <v>425.74952097778959</v>
      </c>
      <c r="F23" s="22">
        <f ca="1">IF(PaymentSchedule3[[#This Row],[납부 번호]]&lt;&gt;"",IF(PaymentSchedule3[[#This Row],[예정된 상환]]+추가상환&lt;PaymentSchedule3[[#This Row],[시작
잔액]],추가상환,IF(PaymentSchedule3[[#This Row],[시작
잔액]]-PaymentSchedule3[[#This Row],[예정된 상환]]&gt;0,PaymentSchedule3[[#This Row],[시작
잔액]]-PaymentSchedule3[[#This Row],[예정된 상환]],0)),"")</f>
        <v>0</v>
      </c>
      <c r="G23" s="22">
        <f ca="1">IF(PaymentSchedule3[[#This Row],[납부 번호]]&lt;&gt;"",IF(PaymentSchedule3[[#This Row],[예정된 상환]]+PaymentSchedule3[[#This Row],[여분의
상환금]]&lt;=PaymentSchedule3[[#This Row],[시작
잔액]],PaymentSchedule3[[#This Row],[예정된 상환]]+PaymentSchedule3[[#This Row],[여분의
상환금]],PaymentSchedule3[[#This Row],[시작
잔액]]),"")</f>
        <v>356.68684102852467</v>
      </c>
      <c r="H23" s="22">
        <f ca="1">IF(PaymentSchedule3[[#This Row],[납부 번호]]&lt;&gt;"",PaymentSchedule3[[#This Row],[합계
상환금]]-PaymentSchedule3[[#This Row],[이자]],"")</f>
        <v>355.49788489176291</v>
      </c>
      <c r="I23" s="24">
        <f ca="1">IF(PaymentSchedule3[[#This Row],[납부 번호]]&lt;&gt;"",PaymentSchedule3[[#This Row],[시작
잔액]]*(이율/연간상환),"")</f>
        <v>1.1889561367617489</v>
      </c>
      <c r="J23" s="22">
        <f ca="1">IF(PaymentSchedule3[[#This Row],[납부 번호]]&lt;&gt;"",IF(PaymentSchedule3[[#This Row],[예정된 상환]]+PaymentSchedule3[[#This Row],[여분의
상환금]]&lt;=PaymentSchedule3[[#This Row],[시작
잔액]],PaymentSchedule3[[#This Row],[시작
잔액]]-PaymentSchedule3[[#This Row],[원금]],0),"")</f>
        <v>0</v>
      </c>
      <c r="K23" s="24">
        <f ca="1">IF(PaymentSchedule3[[#This Row],[납부 번호]]&lt;&gt;"",SUM(INDEX(PaymentSchedule3[이자],1,1):PaymentSchedule3[[#This Row],[이자]]),"")</f>
        <v>89.621485965393447</v>
      </c>
    </row>
  </sheetData>
  <mergeCells count="20">
    <mergeCell ref="B9:C9"/>
    <mergeCell ref="B11:D11"/>
    <mergeCell ref="G9:H9"/>
    <mergeCell ref="I9:K9"/>
    <mergeCell ref="I10:K10"/>
    <mergeCell ref="G11:H11"/>
    <mergeCell ref="I11:K11"/>
    <mergeCell ref="B7:D7"/>
    <mergeCell ref="G7:H7"/>
    <mergeCell ref="I7:K7"/>
    <mergeCell ref="G8:H8"/>
    <mergeCell ref="I8:K8"/>
    <mergeCell ref="B8:D8"/>
    <mergeCell ref="G5:H5"/>
    <mergeCell ref="I5:K5"/>
    <mergeCell ref="G6:H6"/>
    <mergeCell ref="I6:K6"/>
    <mergeCell ref="C2:K2"/>
    <mergeCell ref="B5:D5"/>
    <mergeCell ref="B6:D6"/>
  </mergeCells>
  <phoneticPr fontId="33" type="noConversion"/>
  <conditionalFormatting sqref="B14:K23">
    <cfRule type="expression" dxfId="0" priority="1">
      <formula>($B14="")+(($D14=0)*($F14=0))</formula>
    </cfRule>
  </conditionalFormatting>
  <dataValidations count="25">
    <dataValidation allowBlank="1" showInputMessage="1" showErrorMessage="1" prompt="이자 누계액은 이 열에서 자동으로 업데이트됩니다." sqref="K13" xr:uid="{39FCF65A-8BF2-4A41-956A-9264E8590921}"/>
    <dataValidation allowBlank="1" showInputMessage="1" showErrorMessage="1" prompt="마감 잔액은 이 열에 자동으로 업데이트됩니다." sqref="J13" xr:uid="{9E9FE9EC-8AAF-4F4C-8DD9-0DD4E618C907}"/>
    <dataValidation allowBlank="1" showInputMessage="1" showErrorMessage="1" prompt="이자는 이 열에서 자동으로 업데이트됩니다." sqref="I13" xr:uid="{46B3C13B-2AD3-488F-B3D3-CDE3BD29EE21}"/>
    <dataValidation allowBlank="1" showInputMessage="1" showErrorMessage="1" prompt="원금은 이 열에서 자동으로 업데이트됩니다." sqref="H13" xr:uid="{06FC0B54-F6BE-4962-88AF-58C6CF8BFA28}"/>
    <dataValidation allowBlank="1" showInputMessage="1" showErrorMessage="1" prompt="총 상환액은 이 열에서 자동으로 업데이트됩니다." sqref="G13" xr:uid="{879F7196-49CB-4D6D-AF3E-A97252EA5D0E}"/>
    <dataValidation allowBlank="1" showInputMessage="1" showErrorMessage="1" prompt="추가 상환액은 이 열에서 자동으로 업데이트됩니다." sqref="F13" xr:uid="{9319C4EA-8B01-41B2-8CEC-4840852D26BD}"/>
    <dataValidation allowBlank="1" showInputMessage="1" showErrorMessage="1" prompt="예정된 상환액은 이 열에서 자동으로 업데이트됩니다." sqref="E13" xr:uid="{AC827F85-C60C-4034-B766-81C176B18CAB}"/>
    <dataValidation allowBlank="1" showInputMessage="1" showErrorMessage="1" prompt="초기 잔액은 이 열에서 자동으로 업데이트됩니다." sqref="D13" xr:uid="{2E0465BF-3149-4770-AEF5-578C39256318}"/>
    <dataValidation allowBlank="1" showInputMessage="1" showErrorMessage="1" prompt="상환 날짜는 이 열에서 자동으로 업데이트됩니다." sqref="C13" xr:uid="{325B9C27-C801-4377-A9FF-2E51A0980179}"/>
    <dataValidation allowBlank="1" showInputMessage="1" showErrorMessage="1" prompt="상환 횟수는 이 열에서 자동으로 업데이트됩니다." sqref="B13" xr:uid="{7CD0DAF3-B8F5-4728-9D9A-857ACB918E70}"/>
    <dataValidation allowBlank="1" showInputMessage="1" showErrorMessage="1" prompt="자동으로 업데이트된 초기 상환금 합계" sqref="I8" xr:uid="{3883319A-5381-4298-8BB5-27FAE8093B26}"/>
    <dataValidation allowBlank="1" showInputMessage="1" showErrorMessage="1" prompt="자동으로 업데이트된 실제 상환 횟수" sqref="I7" xr:uid="{600C4CB5-0E5A-4CEE-BC4A-375DABB3F52A}"/>
    <dataValidation allowBlank="1" showInputMessage="1" showErrorMessage="1" prompt="자동으로 업데이트된 예정 상환 횟수" sqref="I6" xr:uid="{9388C63A-AFBA-4C17-AB2F-0D309F8CB992}"/>
    <dataValidation allowBlank="1" showInputMessage="1" showErrorMessage="1" prompt="자동으로 업데이트된 예정 상환 금액" sqref="I5" xr:uid="{F2DD4887-845B-455E-BAEB-57AC02B59F2F}"/>
    <dataValidation allowBlank="1" showInputMessage="1" showErrorMessage="1" prompt="자동으로 계산된 총 이자" sqref="I9" xr:uid="{B6A179D9-4B93-4C7C-810A-F12B7FC8EE4B}"/>
    <dataValidation allowBlank="1" showInputMessage="1" showErrorMessage="1" prompt="이 셀에 추가 상환 금액을 입력합니다." sqref="E11" xr:uid="{E7BD987D-D7CA-4DBA-99CC-298791804D75}"/>
    <dataValidation allowBlank="1" showInputMessage="1" showErrorMessage="1" prompt="이 셀에 대출 시작 날짜를 입력합니다." sqref="E9" xr:uid="{FC353A50-0E99-4F96-BF86-15FD00A62E5B}"/>
    <dataValidation allowBlank="1" showInputMessage="1" showErrorMessage="1" prompt="이 셀에 1년간 상환 횟수를 입력합니다." sqref="E8" xr:uid="{6080DD76-3A8E-4C1B-8CE2-553DA61F4240}"/>
    <dataValidation allowBlank="1" showInputMessage="1" showErrorMessage="1" prompt="이 셀에 대출 기간을 입력합니다." sqref="E7" xr:uid="{0397BDA9-9E78-4890-A6B2-28C2D9B7E9A3}"/>
    <dataValidation allowBlank="1" showInputMessage="1" showErrorMessage="1" prompt="이 셀에 연간 지불할 이자율을 입력합니다." sqref="E6" xr:uid="{D4A44E56-2418-495E-9BCA-5BCFE5E96E74}"/>
    <dataValidation allowBlank="1" showInputMessage="1" showErrorMessage="1" prompt="이 셀에 대출 금액을 입력합니다." sqref="E5" xr:uid="{A8FD2C6B-0619-4385-9C1B-BB9E89167B95}"/>
    <dataValidation allowBlank="1" showInputMessage="1" showErrorMessage="1" prompt="워크시트 제목은 이 셀에 있습니다._x000a__x000a_E5~E9 셀에는 대출 금액, E11 셀에는 추가 상환액을 입력합니다. I11 셀에 대출 기관 이름과 함께 I5~K9 셀에는 대출 요약 값을 입력합니다._x000a__x000a_상환 일정 표는 자동 업데이트됩니다." sqref="C2:K2" xr:uid="{3A360FA2-AC80-4D4C-A182-5949DE831937}"/>
    <dataValidation allowBlank="1" showInputMessage="1" showErrorMessage="1" prompt="이 통합 문서에서는 총 이자 및 총 상환액을 계산하는 대출 상환 일정을 생성하며 추가 상환액 옵션이 포함됩니다._x000a__x000a_이 서식 파일에 대한 추가 정보를 보려면 C2 셀로 이동하세요._x000a_" sqref="A1" xr:uid="{57860951-A0B7-4EFC-AB61-94C0CE82DCA7}"/>
    <dataValidation allowBlank="1" showInputMessage="1" showErrorMessage="1" prompt="E5~E9 셀에는 대출 값, E11 셀에는 추가 상환액을 입력합니다. 각 대출 값에 대한 설명은 E 열에 있습니다. G4 셀에서 시작하는 상환 일정 표는 자동 업데이트됩니다." sqref="B4" xr:uid="{2FD12715-0647-4D3F-BB88-EB7F855973B1}"/>
    <dataValidation allowBlank="1" showInputMessage="1" showErrorMessage="1" prompt="I5에서 I9에 이르는 대출 요약 필드는 E5~E9 셀에 입력한 값에 따라 자동으로 조정됩니다. I11 셀에 대출 기관 이름을 입력합니다._x000a__x000a_각 값에 대한 설명은 I 열에서 찾을 수 있습니다." sqref="G4" xr:uid="{E66544D4-4148-4B97-A686-62F3E8BA6D42}"/>
  </dataValidations>
  <printOptions horizontalCentered="1"/>
  <pageMargins left="0.4" right="0.4" top="0.4" bottom="0.5" header="0.3" footer="0.3"/>
  <pageSetup paperSize="9" fitToHeight="0" orientation="landscape" r:id="rId1"/>
  <headerFooter differentFirst="1">
    <oddFooter>Page &amp;P of &amp;N</oddFooter>
  </headerFooter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tatus xmlns="71af3243-3dd4-4a8d-8c0d-dd76da1f02a5">Not started</Status>
    <MediaServiceKeyPoints xmlns="71af3243-3dd4-4a8d-8c0d-dd76da1f02a5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12" ma:contentTypeDescription="Create a new document." ma:contentTypeScope="" ma:versionID="426e97fa315356fffbdcd9876fe988c2">
  <xsd:schema xmlns:xsd="http://www.w3.org/2001/XMLSchema" xmlns:xs="http://www.w3.org/2001/XMLSchema" xmlns:p="http://schemas.microsoft.com/office/2006/metadata/properties" xmlns:ns2="71af3243-3dd4-4a8d-8c0d-dd76da1f02a5" xmlns:ns3="16c05727-aa75-4e4a-9b5f-8a80a1165891" targetNamespace="http://schemas.microsoft.com/office/2006/metadata/properties" ma:root="true" ma:fieldsID="14b8f0def80e6d70ce3def20c90759ae" ns2:_="" ns3:_="">
    <xsd:import namespace="71af3243-3dd4-4a8d-8c0d-dd76da1f02a5"/>
    <xsd:import namespace="16c05727-aa75-4e4a-9b5f-8a80a116589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fals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Status" ma:index="19" nillable="true" ma:displayName="Status" ma:default="Not started" ma:format="Dropdown" ma:internalName="Status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8666D08-E803-410C-AADE-B689A81EAAD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C5FC484-22E1-46B8-AF82-A10C8B95E93A}">
  <ds:schemaRefs>
    <ds:schemaRef ds:uri="http://schemas.microsoft.com/office/2006/metadata/properties"/>
    <ds:schemaRef ds:uri="http://schemas.microsoft.com/office/infopath/2007/PartnerControls"/>
    <ds:schemaRef ds:uri="71af3243-3dd4-4a8d-8c0d-dd76da1f02a5"/>
  </ds:schemaRefs>
</ds:datastoreItem>
</file>

<file path=customXml/itemProps3.xml><?xml version="1.0" encoding="utf-8"?>
<ds:datastoreItem xmlns:ds="http://schemas.openxmlformats.org/officeDocument/2006/customXml" ds:itemID="{1C916AAA-B92E-4B63-85B8-AAE6B615F46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1af3243-3dd4-4a8d-8c0d-dd76da1f02a5"/>
    <ds:schemaRef ds:uri="16c05727-aa75-4e4a-9b5f-8a80a116589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TM03986974</Template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17</vt:i4>
      </vt:variant>
    </vt:vector>
  </HeadingPairs>
  <TitlesOfParts>
    <vt:vector size="18" baseType="lpstr">
      <vt:lpstr>대출 일정</vt:lpstr>
      <vt:lpstr>'대출 일정'!End_Bal</vt:lpstr>
      <vt:lpstr>'대출 일정'!Print_Area</vt:lpstr>
      <vt:lpstr>'대출 일정'!Print_Titles</vt:lpstr>
      <vt:lpstr>'대출 일정'!대출금액</vt:lpstr>
      <vt:lpstr>'대출 일정'!대출기간</vt:lpstr>
      <vt:lpstr>'대출 일정'!대출시작날짜</vt:lpstr>
      <vt:lpstr>'대출 일정'!연간상환</vt:lpstr>
      <vt:lpstr>'대출 일정'!열제목1</vt:lpstr>
      <vt:lpstr>'대출 일정'!열제목영역2..I7</vt:lpstr>
      <vt:lpstr>'대출 일정'!열제목영역3..E9</vt:lpstr>
      <vt:lpstr>'대출 일정'!열제목영역4..H9</vt:lpstr>
      <vt:lpstr>'대출 일정'!예약상환</vt:lpstr>
      <vt:lpstr>'대출 일정'!예정된상환횟수</vt:lpstr>
      <vt:lpstr>'대출 일정'!이율</vt:lpstr>
      <vt:lpstr>'대출 일정'!채권자이름</vt:lpstr>
      <vt:lpstr>'대출 일정'!추가상환</vt:lpstr>
      <vt:lpstr>'대출 일정'!행제목영역1..E9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2020-08-04T04:24:44Z</dcterms:created>
  <dcterms:modified xsi:type="dcterms:W3CDTF">2025-06-02T07:50:46Z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