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erui/Desktop/"/>
    </mc:Choice>
  </mc:AlternateContent>
  <xr:revisionPtr revIDLastSave="0" documentId="13_ncr:1_{ABECFCA6-50AF-AA4D-9C07-3F7EFFA8EC71}" xr6:coauthVersionLast="47" xr6:coauthVersionMax="47" xr10:uidLastSave="{00000000-0000-0000-0000-000000000000}"/>
  <bookViews>
    <workbookView xWindow="14040" yWindow="2380" windowWidth="28240" windowHeight="17440" xr2:uid="{B5CB92AA-AF19-554F-84B6-AD7B7D41B093}"/>
  </bookViews>
  <sheets>
    <sheet name="Table1" sheetId="1" r:id="rId1"/>
    <sheet name="Table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2" l="1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</calcChain>
</file>

<file path=xl/sharedStrings.xml><?xml version="1.0" encoding="utf-8"?>
<sst xmlns="http://schemas.openxmlformats.org/spreadsheetml/2006/main" count="84" uniqueCount="66">
  <si>
    <t>Full sample</t>
    <phoneticPr fontId="1" type="noConversion"/>
  </si>
  <si>
    <t>Random sample</t>
    <phoneticPr fontId="1" type="noConversion"/>
  </si>
  <si>
    <t>Variable</t>
    <phoneticPr fontId="1" type="noConversion"/>
  </si>
  <si>
    <t>Mean</t>
    <phoneticPr fontId="1" type="noConversion"/>
  </si>
  <si>
    <t>Median</t>
    <phoneticPr fontId="1" type="noConversion"/>
  </si>
  <si>
    <t>St. Dev.</t>
    <phoneticPr fontId="1" type="noConversion"/>
  </si>
  <si>
    <t xml:space="preserve">Line of credit variables </t>
  </si>
  <si>
    <t xml:space="preserve">Total line of credit/assets </t>
  </si>
  <si>
    <t xml:space="preserve">Unused line of credit/assets </t>
  </si>
  <si>
    <t xml:space="preserve">Used line of credit/assets </t>
  </si>
  <si>
    <t xml:space="preserve">Firm characteristics </t>
  </si>
  <si>
    <t>Book debt/assets</t>
  </si>
  <si>
    <t>EBITDA/(assets − cash)</t>
  </si>
  <si>
    <t>Tangible assets/(assets − cash)</t>
  </si>
  <si>
    <t>Net worth, cash adjusted</t>
  </si>
  <si>
    <t>Assets − cash</t>
  </si>
  <si>
    <t>Market-to-book, cash adjusted</t>
  </si>
  <si>
    <t>Industry sales volatility</t>
  </si>
  <si>
    <t>Cash-flow volatility</t>
  </si>
  <si>
    <t>Not in an S&amp;P index {0,1}</t>
  </si>
  <si>
    <t>Traded over the counter {0,1}</t>
  </si>
  <si>
    <t>Firm age (years since IPO)</t>
  </si>
  <si>
    <t xml:space="preserve">Has line of credit {0,1} </t>
  </si>
  <si>
    <t xml:space="preserve">Total line/(total line + cash) </t>
  </si>
  <si>
    <t xml:space="preserve">Unused line/(unused line + cash) </t>
  </si>
  <si>
    <t xml:space="preserve">Violation of financial covenant {0,1} </t>
  </si>
  <si>
    <t>Dependent variable 
Regression type</t>
    <phoneticPr fontId="1" type="noConversion"/>
  </si>
  <si>
    <t>Firm has line of credit {0,1} 
Probit (marginal effects)</t>
    <phoneticPr fontId="1" type="noConversion"/>
  </si>
  <si>
    <t>Total line/
(total line + cash) OLS</t>
    <phoneticPr fontId="1" type="noConversion"/>
  </si>
  <si>
    <t>Unused line/(unused 
line + cash) OLS</t>
    <phoneticPr fontId="1" type="noConversion"/>
  </si>
  <si>
    <t>Sample</t>
    <phoneticPr fontId="1" type="noConversion"/>
  </si>
  <si>
    <t>Full
(1)</t>
    <phoneticPr fontId="1" type="noConversion"/>
  </si>
  <si>
    <t>Random
(2)</t>
    <phoneticPr fontId="1" type="noConversion"/>
  </si>
  <si>
    <r>
      <t>[EBITDA/
(assets - cash)]</t>
    </r>
    <r>
      <rPr>
        <i/>
        <vertAlign val="subscript"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-1</t>
    </r>
    <phoneticPr fontId="1" type="noConversion"/>
  </si>
  <si>
    <r>
      <t>[Tangible assets/
(assets - cash)]</t>
    </r>
    <r>
      <rPr>
        <i/>
        <vertAlign val="subscript"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-1</t>
    </r>
    <phoneticPr fontId="1" type="noConversion"/>
  </si>
  <si>
    <r>
      <t>[Ln(assets - cash)]</t>
    </r>
    <r>
      <rPr>
        <i/>
        <vertAlign val="subscript"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-1</t>
    </r>
    <r>
      <rPr>
        <sz val="6"/>
        <color theme="1"/>
        <rFont val="Times New Roman"/>
        <family val="1"/>
      </rPr>
      <t xml:space="preserve"> </t>
    </r>
    <phoneticPr fontId="1" type="noConversion"/>
  </si>
  <si>
    <r>
      <rPr>
        <sz val="12"/>
        <color theme="1"/>
        <rFont val="Times New Roman"/>
        <family val="1"/>
      </rPr>
      <t>[Net worth,
cash adjusted]</t>
    </r>
    <r>
      <rPr>
        <i/>
        <vertAlign val="subscript"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-1</t>
    </r>
    <r>
      <rPr>
        <vertAlign val="subscript"/>
        <sz val="12"/>
        <color theme="1"/>
        <rFont val="等线"/>
        <family val="2"/>
        <charset val="134"/>
        <scheme val="minor"/>
      </rPr>
      <t xml:space="preserve"> </t>
    </r>
    <phoneticPr fontId="1" type="noConversion"/>
  </si>
  <si>
    <r>
      <rPr>
        <sz val="12"/>
        <color theme="1"/>
        <rFont val="Times New Roman"/>
        <family val="1"/>
      </rPr>
      <t>[Market-to-book,
cash adjusted]</t>
    </r>
    <r>
      <rPr>
        <i/>
        <vertAlign val="subscript"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-1</t>
    </r>
    <r>
      <rPr>
        <vertAlign val="subscript"/>
        <sz val="12"/>
        <color theme="1"/>
        <rFont val="等线"/>
        <family val="2"/>
        <charset val="134"/>
        <scheme val="minor"/>
      </rPr>
      <t xml:space="preserve"> </t>
    </r>
    <phoneticPr fontId="1" type="noConversion"/>
  </si>
  <si>
    <r>
      <rPr>
        <sz val="12"/>
        <color theme="1"/>
        <rFont val="Times New Roman"/>
        <family val="1"/>
      </rPr>
      <t>[Industry sales
volatility]</t>
    </r>
    <r>
      <rPr>
        <i/>
        <vertAlign val="subscript"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-1</t>
    </r>
    <r>
      <rPr>
        <vertAlign val="subscript"/>
        <sz val="12"/>
        <color theme="1"/>
        <rFont val="等线"/>
        <family val="2"/>
        <charset val="134"/>
        <scheme val="minor"/>
      </rPr>
      <t xml:space="preserve"> </t>
    </r>
    <phoneticPr fontId="1" type="noConversion"/>
  </si>
  <si>
    <r>
      <t>[Cash-flow volatility]</t>
    </r>
    <r>
      <rPr>
        <i/>
        <vertAlign val="subscript"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-1</t>
    </r>
    <r>
      <rPr>
        <sz val="6"/>
        <color theme="1"/>
        <rFont val="Times New Roman"/>
        <family val="1"/>
      </rPr>
      <t xml:space="preserve"> </t>
    </r>
    <phoneticPr fontId="1" type="noConversion"/>
  </si>
  <si>
    <t>[Not in an
S&amp;P index{0,1}]</t>
    <phoneticPr fontId="1" type="noConversion"/>
  </si>
  <si>
    <r>
      <rPr>
        <sz val="12"/>
        <color theme="1"/>
        <rFont val="Times New Roman"/>
        <family val="1"/>
      </rPr>
      <t>[Trade over
the counter{0,1}]</t>
    </r>
    <r>
      <rPr>
        <vertAlign val="subscript"/>
        <sz val="12"/>
        <color theme="1"/>
        <rFont val="等线"/>
        <family val="2"/>
        <charset val="134"/>
        <scheme val="minor"/>
      </rPr>
      <t xml:space="preserve"> </t>
    </r>
    <phoneticPr fontId="1" type="noConversion"/>
  </si>
  <si>
    <r>
      <t>Ln[Firm age (years
since IPO)]</t>
    </r>
    <r>
      <rPr>
        <i/>
        <vertAlign val="subscript"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-1</t>
    </r>
    <phoneticPr fontId="1" type="noConversion"/>
  </si>
  <si>
    <t>Number of observations</t>
    <phoneticPr fontId="1" type="noConversion"/>
  </si>
  <si>
    <t>Number of firms</t>
    <phoneticPr fontId="1" type="noConversion"/>
  </si>
  <si>
    <t>Random
(3)</t>
    <phoneticPr fontId="1" type="noConversion"/>
  </si>
  <si>
    <t>With line
of credit
(4)</t>
    <phoneticPr fontId="1" type="noConversion"/>
  </si>
  <si>
    <t>With line
of credit
(6)</t>
    <phoneticPr fontId="1" type="noConversion"/>
  </si>
  <si>
    <t>Random
(5)</t>
    <phoneticPr fontId="1" type="noConversion"/>
  </si>
  <si>
    <t>0.104**</t>
    <phoneticPr fontId="1" type="noConversion"/>
  </si>
  <si>
    <t>-0.006</t>
    <phoneticPr fontId="1" type="noConversion"/>
  </si>
  <si>
    <t>0.044**</t>
    <phoneticPr fontId="1" type="noConversion"/>
  </si>
  <si>
    <t>-0.101**</t>
    <phoneticPr fontId="1" type="noConversion"/>
  </si>
  <si>
    <t>-0.014**</t>
    <phoneticPr fontId="1" type="noConversion"/>
  </si>
  <si>
    <t>0.761**</t>
    <phoneticPr fontId="1" type="noConversion"/>
  </si>
  <si>
    <t>0.055**</t>
    <phoneticPr fontId="1" type="noConversion"/>
  </si>
  <si>
    <t>0.010*</t>
    <phoneticPr fontId="1" type="noConversion"/>
  </si>
  <si>
    <t>0.158*</t>
    <phoneticPr fontId="1" type="noConversion"/>
  </si>
  <si>
    <t>-0.024**</t>
    <phoneticPr fontId="1" type="noConversion"/>
  </si>
  <si>
    <t>0.048**</t>
    <phoneticPr fontId="1" type="noConversion"/>
  </si>
  <si>
    <t>-0.042</t>
    <phoneticPr fontId="1" type="noConversion"/>
  </si>
  <si>
    <t>3.386**</t>
    <phoneticPr fontId="1" type="noConversion"/>
  </si>
  <si>
    <t>0.068</t>
    <phoneticPr fontId="1" type="noConversion"/>
  </si>
  <si>
    <t>-0.286*</t>
    <phoneticPr fontId="1" type="noConversion"/>
  </si>
  <si>
    <t>-0.002</t>
    <phoneticPr fontId="1" type="noConversion"/>
  </si>
  <si>
    <r>
      <rPr>
        <i/>
        <sz val="12"/>
        <color theme="1"/>
        <rFont val="Times New Roman"/>
        <family val="1"/>
      </rPr>
      <t>R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</si>
</sst>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 "/>
    <numFmt numFmtId="177" formatCode="0_ "/>
    <numFmt numFmtId="178" formatCode="0.00_ "/>
    <numFmt numFmtId="179" formatCode="#,##0_ "/>
    <numFmt numFmtId="185" formatCode="0.000_);\(0.000\)"/>
    <numFmt numFmtId="188" formatCode="0_);[Red]\(0\)"/>
  </numFmts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6"/>
      <color theme="1"/>
      <name val="Times New Roman"/>
      <family val="1"/>
    </font>
    <font>
      <sz val="12"/>
      <color theme="1"/>
      <name val="等线"/>
      <family val="1"/>
      <charset val="134"/>
      <scheme val="minor"/>
    </font>
    <font>
      <vertAlign val="subscript"/>
      <sz val="12"/>
      <color theme="1"/>
      <name val="等线"/>
      <family val="2"/>
      <charset val="134"/>
      <scheme val="minor"/>
    </font>
    <font>
      <vertAlign val="superscript"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38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185" fontId="4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88" fontId="4" fillId="0" borderId="0" xfId="0" applyNumberFormat="1" applyFont="1" applyAlignment="1">
      <alignment horizontal="center" vertical="center" wrapText="1"/>
    </xf>
    <xf numFmtId="188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7BED-B99A-874A-985D-BAAD90A10232}">
  <dimension ref="B2:I23"/>
  <sheetViews>
    <sheetView tabSelected="1" workbookViewId="0">
      <selection activeCell="G27" sqref="G27"/>
    </sheetView>
  </sheetViews>
  <sheetFormatPr baseColWidth="10" defaultRowHeight="16"/>
  <cols>
    <col min="2" max="2" width="32.83203125" customWidth="1"/>
    <col min="3" max="3" width="11.5" bestFit="1" customWidth="1"/>
    <col min="5" max="5" width="12.6640625" bestFit="1" customWidth="1"/>
    <col min="6" max="6" width="40.83203125" customWidth="1"/>
    <col min="7" max="7" width="11.33203125" customWidth="1"/>
    <col min="8" max="8" width="11.83203125" customWidth="1"/>
    <col min="9" max="9" width="12.5" customWidth="1"/>
  </cols>
  <sheetData>
    <row r="2" spans="2:9" ht="26" customHeight="1">
      <c r="B2" s="15" t="s">
        <v>0</v>
      </c>
      <c r="C2" s="15"/>
      <c r="D2" s="15"/>
      <c r="E2" s="15"/>
      <c r="F2" s="15" t="s">
        <v>1</v>
      </c>
      <c r="G2" s="15"/>
      <c r="H2" s="15"/>
      <c r="I2" s="15"/>
    </row>
    <row r="3" spans="2:9" ht="27" customHeight="1">
      <c r="B3" s="4" t="s">
        <v>2</v>
      </c>
      <c r="C3" s="4" t="s">
        <v>3</v>
      </c>
      <c r="D3" s="4" t="s">
        <v>4</v>
      </c>
      <c r="E3" s="4" t="s">
        <v>5</v>
      </c>
      <c r="F3" s="4" t="s">
        <v>2</v>
      </c>
      <c r="G3" s="4" t="s">
        <v>3</v>
      </c>
      <c r="H3" s="4" t="s">
        <v>4</v>
      </c>
      <c r="I3" s="4" t="s">
        <v>5</v>
      </c>
    </row>
    <row r="4" spans="2:9" ht="18">
      <c r="B4" s="1" t="s">
        <v>6</v>
      </c>
      <c r="C4" s="2"/>
      <c r="D4" s="2"/>
      <c r="E4" s="2"/>
      <c r="F4" s="1" t="s">
        <v>6</v>
      </c>
    </row>
    <row r="5" spans="2:9" ht="18">
      <c r="B5" s="2" t="s">
        <v>22</v>
      </c>
      <c r="C5" s="5">
        <v>0.81699999999999995</v>
      </c>
      <c r="D5" s="5">
        <v>1</v>
      </c>
      <c r="E5" s="5">
        <v>0.38700000000000001</v>
      </c>
      <c r="F5" s="2" t="s">
        <v>22</v>
      </c>
      <c r="G5" s="5">
        <v>0.748</v>
      </c>
      <c r="H5" s="5">
        <v>1</v>
      </c>
      <c r="I5" s="5">
        <v>0.434</v>
      </c>
    </row>
    <row r="6" spans="2:9" ht="18">
      <c r="B6" s="2"/>
      <c r="C6" s="5"/>
      <c r="D6" s="5"/>
      <c r="E6" s="5"/>
      <c r="F6" s="2" t="s">
        <v>7</v>
      </c>
      <c r="G6" s="5">
        <v>0.159</v>
      </c>
      <c r="H6" s="5">
        <v>0.112</v>
      </c>
      <c r="I6" s="5">
        <v>0.16900000000000001</v>
      </c>
    </row>
    <row r="7" spans="2:9" ht="18">
      <c r="B7" s="2"/>
      <c r="C7" s="5"/>
      <c r="D7" s="5"/>
      <c r="E7" s="5"/>
      <c r="F7" s="2" t="s">
        <v>8</v>
      </c>
      <c r="G7" s="5">
        <v>0.10199999999999999</v>
      </c>
      <c r="H7" s="5">
        <v>6.9000000000000006E-2</v>
      </c>
      <c r="I7" s="5">
        <v>0.125</v>
      </c>
    </row>
    <row r="8" spans="2:9" ht="18">
      <c r="B8" s="2"/>
      <c r="C8" s="5"/>
      <c r="D8" s="5"/>
      <c r="E8" s="5"/>
      <c r="F8" s="2" t="s">
        <v>9</v>
      </c>
      <c r="G8" s="5">
        <v>5.7000000000000002E-2</v>
      </c>
      <c r="H8" s="5">
        <v>0</v>
      </c>
      <c r="I8" s="5">
        <v>9.7000000000000003E-2</v>
      </c>
    </row>
    <row r="9" spans="2:9" ht="18">
      <c r="B9" s="2"/>
      <c r="C9" s="5"/>
      <c r="D9" s="5"/>
      <c r="E9" s="5"/>
      <c r="F9" s="2" t="s">
        <v>23</v>
      </c>
      <c r="G9" s="5">
        <v>0.51200000000000001</v>
      </c>
      <c r="H9" s="5">
        <v>0.56899999999999995</v>
      </c>
      <c r="I9" s="5">
        <v>0.38800000000000001</v>
      </c>
    </row>
    <row r="10" spans="2:9" ht="18">
      <c r="B10" s="2"/>
      <c r="C10" s="5"/>
      <c r="D10" s="5"/>
      <c r="E10" s="5"/>
      <c r="F10" s="2" t="s">
        <v>24</v>
      </c>
      <c r="G10" s="5">
        <v>0.45</v>
      </c>
      <c r="H10" s="5">
        <v>0.45500000000000002</v>
      </c>
      <c r="I10" s="5">
        <v>0.373</v>
      </c>
    </row>
    <row r="11" spans="2:9" ht="18">
      <c r="B11" s="2"/>
      <c r="C11" s="5"/>
      <c r="D11" s="5"/>
      <c r="E11" s="5"/>
      <c r="F11" s="2" t="s">
        <v>25</v>
      </c>
      <c r="G11" s="5">
        <v>0.08</v>
      </c>
      <c r="H11" s="5">
        <v>0</v>
      </c>
      <c r="I11" s="5">
        <v>0.27100000000000002</v>
      </c>
    </row>
    <row r="12" spans="2:9" ht="18">
      <c r="B12" s="1" t="s">
        <v>10</v>
      </c>
      <c r="C12" s="5"/>
      <c r="D12" s="5"/>
      <c r="E12" s="5"/>
      <c r="F12" s="1" t="s">
        <v>10</v>
      </c>
      <c r="G12" s="5"/>
      <c r="H12" s="5"/>
      <c r="I12" s="5"/>
    </row>
    <row r="13" spans="2:9" ht="18">
      <c r="B13" s="2" t="s">
        <v>11</v>
      </c>
      <c r="C13" s="5">
        <v>0.20399999999999999</v>
      </c>
      <c r="D13" s="5">
        <v>0.17100000000000001</v>
      </c>
      <c r="E13" s="7">
        <v>0.19</v>
      </c>
      <c r="F13" s="2" t="s">
        <v>11</v>
      </c>
      <c r="G13" s="5">
        <v>0.20499999999999999</v>
      </c>
      <c r="H13" s="5">
        <v>0.16900000000000001</v>
      </c>
      <c r="I13" s="5">
        <v>0.19600000000000001</v>
      </c>
    </row>
    <row r="14" spans="2:9" ht="18">
      <c r="B14" s="2" t="s">
        <v>12</v>
      </c>
      <c r="C14" s="5">
        <v>2.5999999999999999E-2</v>
      </c>
      <c r="D14" s="5">
        <v>0.125</v>
      </c>
      <c r="E14" s="5">
        <v>0.35799999999999998</v>
      </c>
      <c r="F14" s="2" t="s">
        <v>12</v>
      </c>
      <c r="G14" s="5">
        <v>3.4000000000000002E-2</v>
      </c>
      <c r="H14" s="5">
        <v>0.126</v>
      </c>
      <c r="I14" s="5">
        <v>0.35299999999999998</v>
      </c>
    </row>
    <row r="15" spans="2:9" ht="18">
      <c r="B15" s="2" t="s">
        <v>13</v>
      </c>
      <c r="C15" s="5">
        <v>0.34</v>
      </c>
      <c r="D15" s="5">
        <v>0.27700000000000002</v>
      </c>
      <c r="E15" s="5">
        <v>0.23899999999999999</v>
      </c>
      <c r="F15" s="2" t="s">
        <v>13</v>
      </c>
      <c r="G15" s="5">
        <v>0.33</v>
      </c>
      <c r="H15" s="5">
        <v>0.27400000000000002</v>
      </c>
      <c r="I15" s="5">
        <v>0.22600000000000001</v>
      </c>
    </row>
    <row r="16" spans="2:9" ht="18">
      <c r="B16" s="2" t="s">
        <v>14</v>
      </c>
      <c r="C16" s="5">
        <v>0.443</v>
      </c>
      <c r="D16" s="5">
        <v>0.45200000000000001</v>
      </c>
      <c r="E16" s="5">
        <v>0.23499999999999999</v>
      </c>
      <c r="F16" s="2" t="s">
        <v>14</v>
      </c>
      <c r="G16" s="5">
        <v>0.45700000000000002</v>
      </c>
      <c r="H16" s="5">
        <v>0.46800000000000003</v>
      </c>
      <c r="I16" s="5">
        <v>0.23200000000000001</v>
      </c>
    </row>
    <row r="17" spans="2:9" ht="18">
      <c r="B17" s="2" t="s">
        <v>15</v>
      </c>
      <c r="C17" s="9">
        <v>1608</v>
      </c>
      <c r="D17" s="9">
        <v>102</v>
      </c>
      <c r="E17" s="9">
        <v>10672</v>
      </c>
      <c r="F17" s="2" t="s">
        <v>15</v>
      </c>
      <c r="G17" s="8">
        <v>1441.4090000000001</v>
      </c>
      <c r="H17" s="8">
        <v>116.411</v>
      </c>
      <c r="I17" s="8">
        <v>7682.2610000000004</v>
      </c>
    </row>
    <row r="18" spans="2:9" ht="18">
      <c r="B18" s="2" t="s">
        <v>16</v>
      </c>
      <c r="C18" s="5">
        <v>2.9950000000000001</v>
      </c>
      <c r="D18" s="5">
        <v>1.534</v>
      </c>
      <c r="E18" s="5">
        <v>3.58</v>
      </c>
      <c r="F18" s="2" t="s">
        <v>16</v>
      </c>
      <c r="G18" s="5">
        <v>2.847</v>
      </c>
      <c r="H18" s="5">
        <v>1.51</v>
      </c>
      <c r="I18" s="5">
        <v>3.4340000000000002</v>
      </c>
    </row>
    <row r="19" spans="2:9" ht="18">
      <c r="B19" s="2" t="s">
        <v>17</v>
      </c>
      <c r="C19" s="5">
        <v>4.2999999999999997E-2</v>
      </c>
      <c r="D19" s="5">
        <v>3.3000000000000002E-2</v>
      </c>
      <c r="E19" s="5">
        <v>0.14799999999999999</v>
      </c>
      <c r="F19" s="2" t="s">
        <v>17</v>
      </c>
      <c r="G19" s="5">
        <v>4.4999999999999998E-2</v>
      </c>
      <c r="H19" s="5">
        <v>3.5999999999999997E-2</v>
      </c>
      <c r="I19" s="5">
        <v>3.2000000000000001E-2</v>
      </c>
    </row>
    <row r="20" spans="2:9" ht="18">
      <c r="B20" s="2" t="s">
        <v>18</v>
      </c>
      <c r="C20" s="5">
        <v>9.7000000000000003E-2</v>
      </c>
      <c r="D20" s="5">
        <v>4.4999999999999998E-2</v>
      </c>
      <c r="E20" s="5">
        <v>0.85799999999999998</v>
      </c>
      <c r="F20" s="2" t="s">
        <v>18</v>
      </c>
      <c r="G20" s="5">
        <v>9.5000000000000001E-2</v>
      </c>
      <c r="H20" s="5">
        <v>4.2000000000000003E-2</v>
      </c>
      <c r="I20" s="5">
        <v>0.187</v>
      </c>
    </row>
    <row r="21" spans="2:9" ht="18">
      <c r="B21" s="2" t="s">
        <v>19</v>
      </c>
      <c r="C21" s="5">
        <v>0.70799999999999996</v>
      </c>
      <c r="D21" s="5">
        <v>1</v>
      </c>
      <c r="E21" s="5">
        <v>0.45500000000000002</v>
      </c>
      <c r="F21" s="2" t="s">
        <v>19</v>
      </c>
      <c r="G21" s="5">
        <v>0.70299999999999996</v>
      </c>
      <c r="H21" s="5">
        <v>1</v>
      </c>
      <c r="I21" s="5">
        <v>0.45700000000000002</v>
      </c>
    </row>
    <row r="22" spans="2:9" ht="18">
      <c r="B22" s="2" t="s">
        <v>20</v>
      </c>
      <c r="C22" s="5">
        <v>0.185</v>
      </c>
      <c r="D22" s="5">
        <v>0</v>
      </c>
      <c r="E22" s="5">
        <v>0.38800000000000001</v>
      </c>
      <c r="F22" s="2" t="s">
        <v>20</v>
      </c>
      <c r="G22" s="5">
        <v>0.20799999999999999</v>
      </c>
      <c r="H22" s="5">
        <v>0</v>
      </c>
      <c r="I22" s="5">
        <v>0.40600000000000003</v>
      </c>
    </row>
    <row r="23" spans="2:9" ht="18">
      <c r="B23" s="3" t="s">
        <v>21</v>
      </c>
      <c r="C23" s="6">
        <v>15</v>
      </c>
      <c r="D23" s="6">
        <v>10</v>
      </c>
      <c r="E23" s="6">
        <v>13</v>
      </c>
      <c r="F23" s="3" t="s">
        <v>21</v>
      </c>
      <c r="G23" s="6">
        <v>15</v>
      </c>
      <c r="H23" s="6">
        <v>9</v>
      </c>
      <c r="I23" s="6">
        <v>13.404999999999999</v>
      </c>
    </row>
  </sheetData>
  <mergeCells count="2">
    <mergeCell ref="B2:E2"/>
    <mergeCell ref="F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2404-A58C-E644-9122-E40026247FCB}">
  <dimension ref="D5:J29"/>
  <sheetViews>
    <sheetView zoomScaleNormal="100" workbookViewId="0">
      <selection activeCell="F28" sqref="F28"/>
    </sheetView>
  </sheetViews>
  <sheetFormatPr baseColWidth="10" defaultRowHeight="16"/>
  <cols>
    <col min="4" max="4" width="20.1640625" customWidth="1"/>
    <col min="5" max="6" width="13.6640625" customWidth="1"/>
    <col min="7" max="7" width="12.5" customWidth="1"/>
    <col min="8" max="8" width="12.1640625" customWidth="1"/>
    <col min="9" max="9" width="12.33203125" customWidth="1"/>
    <col min="10" max="10" width="12.5" customWidth="1"/>
  </cols>
  <sheetData>
    <row r="5" spans="4:10" ht="46" customHeight="1">
      <c r="D5" s="11" t="s">
        <v>26</v>
      </c>
      <c r="E5" s="18" t="s">
        <v>27</v>
      </c>
      <c r="F5" s="19"/>
      <c r="G5" s="18" t="s">
        <v>28</v>
      </c>
      <c r="H5" s="19"/>
      <c r="I5" s="18" t="s">
        <v>29</v>
      </c>
      <c r="J5" s="19"/>
    </row>
    <row r="6" spans="4:10" ht="56" customHeight="1">
      <c r="D6" s="12" t="s">
        <v>30</v>
      </c>
      <c r="E6" s="10" t="s">
        <v>31</v>
      </c>
      <c r="F6" s="10" t="s">
        <v>32</v>
      </c>
      <c r="G6" s="10" t="s">
        <v>45</v>
      </c>
      <c r="H6" s="10" t="s">
        <v>46</v>
      </c>
      <c r="I6" s="10" t="s">
        <v>48</v>
      </c>
      <c r="J6" s="10" t="s">
        <v>47</v>
      </c>
    </row>
    <row r="7" spans="4:10" ht="19" customHeight="1">
      <c r="D7" s="20" t="s">
        <v>33</v>
      </c>
      <c r="E7" s="24" t="s">
        <v>49</v>
      </c>
      <c r="F7" s="26" t="s">
        <v>57</v>
      </c>
      <c r="G7" s="29" t="str">
        <f>"0.126**"</f>
        <v>0.126**</v>
      </c>
      <c r="H7" s="29" t="str">
        <f>"0.149**"</f>
        <v>0.149**</v>
      </c>
      <c r="I7" s="29" t="str">
        <f>"0.100*"</f>
        <v>0.100*</v>
      </c>
      <c r="J7" s="29" t="str">
        <f>"0.163**"</f>
        <v>0.163**</v>
      </c>
    </row>
    <row r="8" spans="4:10" ht="16" customHeight="1">
      <c r="D8" s="17"/>
      <c r="E8" s="24">
        <v>-1.2E-2</v>
      </c>
      <c r="F8" s="24">
        <v>-6.4000000000000001E-2</v>
      </c>
      <c r="G8" s="29" t="str">
        <f>"(0.045)"</f>
        <v>(0.045)</v>
      </c>
      <c r="H8" s="29" t="str">
        <f>"(0.057)"</f>
        <v>(0.057)</v>
      </c>
      <c r="I8" s="29" t="str">
        <f>"(0.041)"</f>
        <v>(0.041)</v>
      </c>
      <c r="J8" s="29" t="str">
        <f>"(0.055)"</f>
        <v>(0.055)</v>
      </c>
    </row>
    <row r="9" spans="4:10">
      <c r="D9" s="16" t="s">
        <v>34</v>
      </c>
      <c r="E9" s="24">
        <v>1.78E-2</v>
      </c>
      <c r="F9" s="26">
        <v>6.1199999999999997E-2</v>
      </c>
      <c r="G9" s="29" t="str">
        <f>"-0.011"</f>
        <v>-0.011</v>
      </c>
      <c r="H9" s="29" t="str">
        <f>"-0.075"</f>
        <v>-0.075</v>
      </c>
      <c r="I9" s="29" t="str">
        <f>"-0.010"</f>
        <v>-0.010</v>
      </c>
      <c r="J9" s="29" t="str">
        <f>"-0.080"</f>
        <v>-0.080</v>
      </c>
    </row>
    <row r="10" spans="4:10" ht="18" customHeight="1">
      <c r="D10" s="17"/>
      <c r="E10" s="24">
        <v>-1.9199999999999998E-2</v>
      </c>
      <c r="F10" s="24">
        <v>-9.2200000000000004E-2</v>
      </c>
      <c r="G10" s="29" t="str">
        <f>"(0.079)"</f>
        <v>(0.079)</v>
      </c>
      <c r="H10" s="29" t="str">
        <f>"(0.070)"</f>
        <v>(0.070)</v>
      </c>
      <c r="I10" s="29" t="str">
        <f>"(0.075)"</f>
        <v>(0.075)</v>
      </c>
      <c r="J10" s="29" t="str">
        <f>"(0.076)"</f>
        <v>(0.076)</v>
      </c>
    </row>
    <row r="11" spans="4:10" ht="17">
      <c r="D11" s="16" t="s">
        <v>35</v>
      </c>
      <c r="E11" s="26" t="s">
        <v>51</v>
      </c>
      <c r="F11" s="26" t="s">
        <v>59</v>
      </c>
      <c r="G11" s="29" t="str">
        <f>"0.049**"</f>
        <v>0.049**</v>
      </c>
      <c r="H11" s="29" t="str">
        <f>"0.014"</f>
        <v>0.014</v>
      </c>
      <c r="I11" s="29" t="str">
        <f>"0.050**"</f>
        <v>0.050**</v>
      </c>
      <c r="J11" s="29" t="str">
        <f>"0.026*"</f>
        <v>0.026*</v>
      </c>
    </row>
    <row r="12" spans="4:10">
      <c r="D12" s="17"/>
      <c r="E12" s="24">
        <v>-3.1099999999999999E-3</v>
      </c>
      <c r="F12" s="24">
        <v>-1.72E-2</v>
      </c>
      <c r="G12" s="29" t="str">
        <f>"(0.012)"</f>
        <v>(0.012)</v>
      </c>
      <c r="H12" s="29" t="str">
        <f>"(0.010)"</f>
        <v>(0.010)</v>
      </c>
      <c r="I12" s="29" t="str">
        <f>"(0.011)"</f>
        <v>(0.011)</v>
      </c>
      <c r="J12" s="29" t="str">
        <f>"(0.011)"</f>
        <v>(0.011)</v>
      </c>
    </row>
    <row r="13" spans="4:10" ht="17">
      <c r="D13" s="21" t="s">
        <v>36</v>
      </c>
      <c r="E13" s="26" t="s">
        <v>52</v>
      </c>
      <c r="F13" s="26" t="s">
        <v>60</v>
      </c>
      <c r="G13" s="29" t="str">
        <f>"-0.122"</f>
        <v>-0.122</v>
      </c>
      <c r="H13" s="29" t="str">
        <f>"-0.152*"</f>
        <v>-0.152*</v>
      </c>
      <c r="I13" s="29" t="str">
        <f>"-0.058"</f>
        <v>-0.058</v>
      </c>
      <c r="J13" s="29" t="str">
        <f>"-0.045"</f>
        <v>-0.045</v>
      </c>
    </row>
    <row r="14" spans="4:10">
      <c r="D14" s="22"/>
      <c r="E14" s="24">
        <v>-1.78E-2</v>
      </c>
      <c r="F14" s="24">
        <v>-7.6499999999999999E-2</v>
      </c>
      <c r="G14" s="29" t="str">
        <f>"(0.066)"</f>
        <v>(0.066)</v>
      </c>
      <c r="H14" s="29" t="str">
        <f>"(0.060)"</f>
        <v>(0.060)</v>
      </c>
      <c r="I14" s="29" t="str">
        <f>"(0.060)"</f>
        <v>(0.060)</v>
      </c>
      <c r="J14" s="29" t="str">
        <f>"(0.061)"</f>
        <v>(0.061)</v>
      </c>
    </row>
    <row r="15" spans="4:10" ht="17">
      <c r="D15" s="21" t="s">
        <v>37</v>
      </c>
      <c r="E15" s="26" t="s">
        <v>53</v>
      </c>
      <c r="F15" s="26" t="s">
        <v>58</v>
      </c>
      <c r="G15" s="29" t="str">
        <f>"-0.035**"</f>
        <v>-0.035**</v>
      </c>
      <c r="H15" s="29" t="str">
        <f>"-0.046**"</f>
        <v>-0.046**</v>
      </c>
      <c r="I15" s="29" t="str">
        <f>"-0.029**"</f>
        <v>-0.029**</v>
      </c>
      <c r="J15" s="29" t="str">
        <f>"-0.038**"</f>
        <v>-0.038**</v>
      </c>
    </row>
    <row r="16" spans="4:10">
      <c r="D16" s="22"/>
      <c r="E16" s="24">
        <v>-1.2099999999999999E-3</v>
      </c>
      <c r="F16" s="24">
        <v>-5.7299999999999999E-3</v>
      </c>
      <c r="G16" s="29" t="str">
        <f>"(0.004)"</f>
        <v>(0.004)</v>
      </c>
      <c r="H16" s="29" t="str">
        <f>"(0.005)"</f>
        <v>(0.005)</v>
      </c>
      <c r="I16" s="29" t="str">
        <f>"(0.004)"</f>
        <v>(0.004)</v>
      </c>
      <c r="J16" s="29" t="str">
        <f>"(0.006)"</f>
        <v>(0.006)</v>
      </c>
    </row>
    <row r="17" spans="4:10" ht="17">
      <c r="D17" s="21" t="s">
        <v>38</v>
      </c>
      <c r="E17" s="24" t="s">
        <v>54</v>
      </c>
      <c r="F17" s="26" t="s">
        <v>61</v>
      </c>
      <c r="G17" s="29" t="str">
        <f>"1.037*"</f>
        <v>1.037*</v>
      </c>
      <c r="H17" s="29" t="str">
        <f>"-0.013"</f>
        <v>-0.013</v>
      </c>
      <c r="I17" s="29" t="str">
        <f>"1.188*"</f>
        <v>1.188*</v>
      </c>
      <c r="J17" s="29" t="str">
        <f>"0.302"</f>
        <v>0.302</v>
      </c>
    </row>
    <row r="18" spans="4:10">
      <c r="D18" s="22"/>
      <c r="E18" s="24">
        <v>-0.224</v>
      </c>
      <c r="F18" s="24">
        <v>-0.88</v>
      </c>
      <c r="G18" s="29" t="str">
        <f>"(0.475)"</f>
        <v>(0.475)</v>
      </c>
      <c r="H18" s="29" t="str">
        <f>"(0.433)"</f>
        <v>(0.433)</v>
      </c>
      <c r="I18" s="29" t="str">
        <f>"(0.490)"</f>
        <v>(0.490)</v>
      </c>
      <c r="J18" s="29" t="str">
        <f>"(0.476)"</f>
        <v>(0.476)</v>
      </c>
    </row>
    <row r="19" spans="4:10" ht="17">
      <c r="D19" s="16" t="s">
        <v>39</v>
      </c>
      <c r="E19" s="24">
        <v>5.1799999999999997E-3</v>
      </c>
      <c r="F19" s="26" t="s">
        <v>63</v>
      </c>
      <c r="G19" s="29" t="str">
        <f>"-0.098"</f>
        <v>-0.098</v>
      </c>
      <c r="H19" s="29" t="str">
        <f>"-0.393"</f>
        <v>-0.393</v>
      </c>
      <c r="I19" s="29" t="str">
        <f>"-0.039"</f>
        <v>-0.039</v>
      </c>
      <c r="J19" s="29" t="str">
        <f>"-0.235"</f>
        <v>-0.235</v>
      </c>
    </row>
    <row r="20" spans="4:10">
      <c r="D20" s="17"/>
      <c r="E20" s="24">
        <v>-7.4599999999999996E-3</v>
      </c>
      <c r="F20" s="24">
        <v>-0.13600000000000001</v>
      </c>
      <c r="G20" s="29" t="str">
        <f>"(0.079)"</f>
        <v>(0.079)</v>
      </c>
      <c r="H20" s="29" t="str">
        <f>"(0.247)"</f>
        <v>(0.247)</v>
      </c>
      <c r="I20" s="29" t="str">
        <f>"(0.069)"</f>
        <v>(0.069)</v>
      </c>
      <c r="J20" s="29" t="str">
        <f>"(0.253)"</f>
        <v>(0.253)</v>
      </c>
    </row>
    <row r="21" spans="4:10" ht="17">
      <c r="D21" s="16" t="s">
        <v>40</v>
      </c>
      <c r="E21" s="26" t="s">
        <v>55</v>
      </c>
      <c r="F21" s="26" t="s">
        <v>62</v>
      </c>
      <c r="G21" s="29" t="str">
        <f>"0.040"</f>
        <v>0.040</v>
      </c>
      <c r="H21" s="29" t="str">
        <f>"-0.011"</f>
        <v>-0.011</v>
      </c>
      <c r="I21" s="29" t="str">
        <f>"0.007"</f>
        <v>0.007</v>
      </c>
      <c r="J21" s="29" t="str">
        <f>"-0.031"</f>
        <v>-0.031</v>
      </c>
    </row>
    <row r="22" spans="4:10">
      <c r="D22" s="22"/>
      <c r="E22" s="24">
        <v>-1.4200000000000001E-2</v>
      </c>
      <c r="F22" s="24">
        <v>-6.6900000000000001E-2</v>
      </c>
      <c r="G22" s="29" t="str">
        <f>"(0.046)"</f>
        <v>(0.046)</v>
      </c>
      <c r="H22" s="29" t="str">
        <f>"(0.039)"</f>
        <v>(0.039)</v>
      </c>
      <c r="I22" s="29" t="str">
        <f>"(0.045)"</f>
        <v>(0.045)</v>
      </c>
      <c r="J22" s="29" t="str">
        <f>"(0.041)"</f>
        <v>(0.041)</v>
      </c>
    </row>
    <row r="23" spans="4:10" ht="17">
      <c r="D23" s="21" t="s">
        <v>41</v>
      </c>
      <c r="E23" s="26" t="s">
        <v>50</v>
      </c>
      <c r="F23" s="25">
        <v>-3.7999999999999999E-2</v>
      </c>
      <c r="G23" s="29" t="str">
        <f>"-0.005"</f>
        <v>-0.005</v>
      </c>
      <c r="H23" s="29" t="str">
        <f>"0.008"</f>
        <v>0.008</v>
      </c>
      <c r="I23" s="29" t="str">
        <f>"-0.043"</f>
        <v>-0.043</v>
      </c>
      <c r="J23" s="29" t="str">
        <f>"-0.046"</f>
        <v>-0.046</v>
      </c>
    </row>
    <row r="24" spans="4:10">
      <c r="D24" s="22"/>
      <c r="E24" s="24">
        <v>-1.1299999999999999E-2</v>
      </c>
      <c r="F24" s="24">
        <v>-5.1799999999999999E-2</v>
      </c>
      <c r="G24" s="29" t="str">
        <f>"(0.042)"</f>
        <v>(0.042)</v>
      </c>
      <c r="H24" s="29" t="str">
        <f>"(0.040)"</f>
        <v>(0.040)</v>
      </c>
      <c r="I24" s="29" t="str">
        <f>"(0.041)"</f>
        <v>(0.041)</v>
      </c>
      <c r="J24" s="29" t="str">
        <f>"(0.044)"</f>
        <v>(0.044)</v>
      </c>
    </row>
    <row r="25" spans="4:10" ht="17">
      <c r="D25" s="16" t="s">
        <v>42</v>
      </c>
      <c r="E25" s="26" t="s">
        <v>56</v>
      </c>
      <c r="F25" s="26" t="s">
        <v>64</v>
      </c>
      <c r="G25" s="29" t="str">
        <f>"-0.016"</f>
        <v>-0.016</v>
      </c>
      <c r="H25" s="29" t="str">
        <f>"-0.026"</f>
        <v>-0.026</v>
      </c>
      <c r="I25" s="29" t="str">
        <f>"-0.003"</f>
        <v>-0.003</v>
      </c>
      <c r="J25" s="29" t="str">
        <f>"-0.009"</f>
        <v>-0.009</v>
      </c>
    </row>
    <row r="26" spans="4:10">
      <c r="D26" s="17"/>
      <c r="E26" s="24">
        <v>-4.7600000000000003E-3</v>
      </c>
      <c r="F26" s="24">
        <v>-2.1299999999999999E-2</v>
      </c>
      <c r="G26" s="29" t="str">
        <f>"(0.018)"</f>
        <v>(0.018)</v>
      </c>
      <c r="H26" s="29" t="str">
        <f>"(0.016)"</f>
        <v>(0.016)</v>
      </c>
      <c r="I26" s="29" t="str">
        <f>"(0.017)"</f>
        <v>(0.017)</v>
      </c>
      <c r="J26" s="29" t="str">
        <f>"(0.016)"</f>
        <v>(0.016)</v>
      </c>
    </row>
    <row r="27" spans="4:10">
      <c r="D27" s="13" t="s">
        <v>43</v>
      </c>
      <c r="E27" s="26">
        <v>22674</v>
      </c>
      <c r="F27" s="23">
        <v>1498</v>
      </c>
      <c r="G27" s="29">
        <v>1498</v>
      </c>
      <c r="H27" s="29">
        <v>1126</v>
      </c>
      <c r="I27" s="29">
        <v>1496</v>
      </c>
      <c r="J27" s="29">
        <v>1124</v>
      </c>
    </row>
    <row r="28" spans="4:10">
      <c r="D28" s="13" t="s">
        <v>44</v>
      </c>
      <c r="E28" s="30">
        <v>4503</v>
      </c>
      <c r="F28" s="31">
        <v>300</v>
      </c>
      <c r="G28" s="31">
        <v>300</v>
      </c>
      <c r="H28" s="31">
        <v>255</v>
      </c>
      <c r="I28" s="31">
        <v>300</v>
      </c>
      <c r="J28" s="31">
        <v>255</v>
      </c>
    </row>
    <row r="29" spans="4:10" ht="18">
      <c r="D29" s="12" t="s">
        <v>65</v>
      </c>
      <c r="E29" s="27">
        <v>0.21</v>
      </c>
      <c r="F29" s="28">
        <v>0.3</v>
      </c>
      <c r="G29" s="14">
        <v>0.39</v>
      </c>
      <c r="H29" s="14">
        <v>0.28999999999999998</v>
      </c>
      <c r="I29" s="14">
        <v>0.36</v>
      </c>
      <c r="J29" s="14">
        <v>0.24</v>
      </c>
    </row>
  </sheetData>
  <mergeCells count="13">
    <mergeCell ref="D25:D26"/>
    <mergeCell ref="D13:D14"/>
    <mergeCell ref="D15:D16"/>
    <mergeCell ref="D17:D18"/>
    <mergeCell ref="D19:D20"/>
    <mergeCell ref="D21:D22"/>
    <mergeCell ref="D23:D24"/>
    <mergeCell ref="D11:D12"/>
    <mergeCell ref="E5:F5"/>
    <mergeCell ref="G5:H5"/>
    <mergeCell ref="I5:J5"/>
    <mergeCell ref="D7:D8"/>
    <mergeCell ref="D9:D10"/>
  </mergeCells>
  <phoneticPr fontId="1" type="noConversion"/>
  <pageMargins left="0.7" right="0.7" top="0.75" bottom="0.75" header="0.3" footer="0.3"/>
  <pageSetup orientation="portrait" horizontalDpi="0" verticalDpi="0"/>
  <ignoredErrors>
    <ignoredError sqref="E23 F13 F21 F25" numberStoredAsText="1"/>
    <ignoredError sqref="H16 I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Table1</vt:lpstr>
      <vt:lpstr>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Kerui Yu</dc:creator>
  <cp:lastModifiedBy>Kerui Yu</cp:lastModifiedBy>
  <dcterms:created xsi:type="dcterms:W3CDTF">2024-02-02T17:09:57Z</dcterms:created>
  <dcterms:modified xsi:type="dcterms:W3CDTF">2024-02-03T22:58:40Z</dcterms:modified>
</cp:coreProperties>
</file>