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noquimicas-my.sharepoint.com/personal/jsguzman_tecnoquimicas_com/Documents/99. PERSONAL/Formación/Maestria/Semestre 1/Fundamentos de Analitica I/"/>
    </mc:Choice>
  </mc:AlternateContent>
  <xr:revisionPtr revIDLastSave="86" documentId="8_{967C7E16-2B90-D64C-8067-97F637B1941D}" xr6:coauthVersionLast="47" xr6:coauthVersionMax="47" xr10:uidLastSave="{00BFE0F1-D8C3-4296-8CB9-08ECC059C46B}"/>
  <bookViews>
    <workbookView xWindow="-120" yWindow="-120" windowWidth="29040" windowHeight="15720" xr2:uid="{8FD55D89-529F-1246-9135-1BDE23699AAF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2" l="1"/>
  <c r="Q6" i="2"/>
  <c r="Q7" i="2"/>
  <c r="I10" i="2"/>
  <c r="P7" i="2" s="1"/>
  <c r="P9" i="2" s="1"/>
  <c r="I7" i="2"/>
  <c r="D25" i="2" s="1"/>
  <c r="I8" i="2"/>
  <c r="D32" i="2" s="1"/>
  <c r="J32" i="2" s="1"/>
  <c r="I9" i="2"/>
  <c r="D39" i="2" s="1"/>
  <c r="I6" i="2"/>
  <c r="D18" i="2" s="1"/>
  <c r="F10" i="2"/>
  <c r="C26" i="2" s="1"/>
  <c r="G10" i="2"/>
  <c r="C33" i="2" s="1"/>
  <c r="J31" i="2" s="1"/>
  <c r="H10" i="2"/>
  <c r="C40" i="2" s="1"/>
  <c r="J38" i="2" s="1"/>
  <c r="E10" i="2"/>
  <c r="D40" i="2"/>
  <c r="C39" i="2"/>
  <c r="D33" i="2"/>
  <c r="C32" i="2"/>
  <c r="D26" i="2"/>
  <c r="C25" i="2"/>
  <c r="D19" i="2"/>
  <c r="C19" i="2"/>
  <c r="J17" i="2" s="1"/>
  <c r="C18" i="2"/>
  <c r="P8" i="1"/>
  <c r="P10" i="1"/>
  <c r="P9" i="1"/>
  <c r="P6" i="1"/>
  <c r="P7" i="1"/>
  <c r="J40" i="1"/>
  <c r="J39" i="1"/>
  <c r="J38" i="1"/>
  <c r="J41" i="1" s="1"/>
  <c r="J33" i="1"/>
  <c r="J32" i="1"/>
  <c r="J31" i="1"/>
  <c r="J34" i="1" s="1"/>
  <c r="J26" i="1"/>
  <c r="J25" i="1"/>
  <c r="J24" i="1"/>
  <c r="J27" i="1" s="1"/>
  <c r="J20" i="1"/>
  <c r="J19" i="1"/>
  <c r="J18" i="1"/>
  <c r="J17" i="1"/>
  <c r="D41" i="1"/>
  <c r="C41" i="1"/>
  <c r="E40" i="1"/>
  <c r="E39" i="1"/>
  <c r="D40" i="1"/>
  <c r="D39" i="1"/>
  <c r="C40" i="1"/>
  <c r="C39" i="1"/>
  <c r="E34" i="1"/>
  <c r="E33" i="1"/>
  <c r="E32" i="1"/>
  <c r="D34" i="1"/>
  <c r="C34" i="1"/>
  <c r="D33" i="1"/>
  <c r="D32" i="1"/>
  <c r="C33" i="1"/>
  <c r="C32" i="1"/>
  <c r="E27" i="1"/>
  <c r="E26" i="1"/>
  <c r="D27" i="1"/>
  <c r="C27" i="1"/>
  <c r="E25" i="1"/>
  <c r="D26" i="1"/>
  <c r="D25" i="1"/>
  <c r="C26" i="1"/>
  <c r="C25" i="1"/>
  <c r="E20" i="1"/>
  <c r="D20" i="1"/>
  <c r="C20" i="1"/>
  <c r="E19" i="1"/>
  <c r="E18" i="1"/>
  <c r="D19" i="1"/>
  <c r="D18" i="1"/>
  <c r="C19" i="1"/>
  <c r="C18" i="1"/>
  <c r="E32" i="2" l="1"/>
  <c r="E25" i="2"/>
  <c r="J34" i="2"/>
  <c r="J39" i="2"/>
  <c r="J41" i="2" s="1"/>
  <c r="J26" i="2"/>
  <c r="C27" i="2"/>
  <c r="J33" i="2"/>
  <c r="J40" i="2"/>
  <c r="P10" i="2"/>
  <c r="P8" i="2" s="1"/>
  <c r="D41" i="2"/>
  <c r="J18" i="2"/>
  <c r="J20" i="2" s="1"/>
  <c r="D34" i="2"/>
  <c r="E40" i="2"/>
  <c r="D20" i="2"/>
  <c r="E19" i="2"/>
  <c r="D27" i="2"/>
  <c r="J19" i="2"/>
  <c r="C41" i="2"/>
  <c r="C20" i="2"/>
  <c r="J25" i="2"/>
  <c r="E33" i="2"/>
  <c r="E34" i="2" s="1"/>
  <c r="E39" i="2"/>
  <c r="E18" i="2"/>
  <c r="C34" i="2"/>
  <c r="E26" i="2"/>
  <c r="J24" i="2"/>
  <c r="E41" i="1"/>
  <c r="J27" i="2" l="1"/>
  <c r="E27" i="2"/>
  <c r="E20" i="2"/>
  <c r="E41" i="2"/>
</calcChain>
</file>

<file path=xl/sharedStrings.xml><?xml version="1.0" encoding="utf-8"?>
<sst xmlns="http://schemas.openxmlformats.org/spreadsheetml/2006/main" count="180" uniqueCount="42">
  <si>
    <t>Predicción</t>
  </si>
  <si>
    <t>REAL</t>
  </si>
  <si>
    <t>Esporadico</t>
  </si>
  <si>
    <t>Fiel</t>
  </si>
  <si>
    <t>Parcial</t>
  </si>
  <si>
    <t>Promocional</t>
  </si>
  <si>
    <t>Total</t>
  </si>
  <si>
    <t>Esporádico</t>
  </si>
  <si>
    <t>Prediccion</t>
  </si>
  <si>
    <t>No esporadico</t>
  </si>
  <si>
    <t xml:space="preserve"> </t>
  </si>
  <si>
    <t>Precisión</t>
  </si>
  <si>
    <t>VP/(VP+FP)</t>
  </si>
  <si>
    <t>Recall</t>
  </si>
  <si>
    <t>VP/(VP+FN)</t>
  </si>
  <si>
    <t>Especificidad</t>
  </si>
  <si>
    <t>VN/(VN+FP)</t>
  </si>
  <si>
    <t>F-Mesure</t>
  </si>
  <si>
    <t>2*(Pr*Re)/(Pr+Re)</t>
  </si>
  <si>
    <t>No Fiel</t>
  </si>
  <si>
    <t>Precision</t>
  </si>
  <si>
    <t>No Parcial</t>
  </si>
  <si>
    <t>No Promocional</t>
  </si>
  <si>
    <t>Medidas Generales</t>
  </si>
  <si>
    <t>Error</t>
  </si>
  <si>
    <t>FP+FN/Total</t>
  </si>
  <si>
    <t>Todos menos la diagonal</t>
  </si>
  <si>
    <t>Accuracy</t>
  </si>
  <si>
    <t>VP+VN/Total</t>
  </si>
  <si>
    <t>La diagonal</t>
  </si>
  <si>
    <t>Kappa</t>
  </si>
  <si>
    <t>(OA - AC)/ (1 - AC)</t>
  </si>
  <si>
    <t>OA</t>
  </si>
  <si>
    <t>AC</t>
  </si>
  <si>
    <t>Deportivo</t>
  </si>
  <si>
    <t>Sedan</t>
  </si>
  <si>
    <t>SUV</t>
  </si>
  <si>
    <t>Compacto</t>
  </si>
  <si>
    <t>No Deportivo</t>
  </si>
  <si>
    <t>No Sedan</t>
  </si>
  <si>
    <t>No SUV</t>
  </si>
  <si>
    <t>No Compacto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</si>
</sst>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4" borderId="3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164" fontId="0" fillId="4" borderId="3" xfId="1" applyNumberFormat="1" applyFont="1" applyFill="1" applyBorder="1"/>
    <xf numFmtId="0" fontId="0" fillId="4" borderId="3" xfId="0" applyFill="1" applyBorder="1"/>
    <xf numFmtId="0" fontId="2" fillId="4" borderId="3" xfId="0" applyFont="1" applyFill="1" applyBorder="1"/>
    <xf numFmtId="0" fontId="3" fillId="4" borderId="3" xfId="0" applyFont="1" applyFill="1" applyBorder="1"/>
    <xf numFmtId="0" fontId="2" fillId="0" borderId="0" xfId="0" applyFont="1"/>
    <xf numFmtId="2" fontId="2" fillId="0" borderId="0" xfId="0" applyNumberFormat="1" applyFont="1"/>
    <xf numFmtId="0" fontId="0" fillId="0" borderId="2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10" fontId="0" fillId="0" borderId="2" xfId="1" applyNumberFormat="1" applyFont="1" applyBorder="1"/>
    <xf numFmtId="10" fontId="2" fillId="0" borderId="2" xfId="1" applyNumberFormat="1" applyFont="1" applyBorder="1"/>
    <xf numFmtId="164" fontId="0" fillId="0" borderId="2" xfId="0" applyNumberFormat="1" applyBorder="1"/>
    <xf numFmtId="2" fontId="0" fillId="0" borderId="2" xfId="0" applyNumberFormat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0" fontId="0" fillId="0" borderId="2" xfId="0" applyNumberFormat="1" applyBorder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9670-E5A7-4962-AAF8-9C1397FE131C}">
  <dimension ref="B4:Q41"/>
  <sheetViews>
    <sheetView tabSelected="1" topLeftCell="B1" workbookViewId="0">
      <selection activeCell="P8" sqref="P8"/>
    </sheetView>
  </sheetViews>
  <sheetFormatPr baseColWidth="10" defaultRowHeight="15.75" x14ac:dyDescent="0.25"/>
  <cols>
    <col min="2" max="2" width="17.375" customWidth="1"/>
    <col min="3" max="3" width="14.5" customWidth="1"/>
    <col min="4" max="4" width="13.5" customWidth="1"/>
    <col min="9" max="9" width="16" customWidth="1"/>
    <col min="10" max="10" width="11.625" customWidth="1"/>
    <col min="12" max="13" width="10.875" customWidth="1"/>
    <col min="14" max="14" width="16.625" customWidth="1"/>
    <col min="15" max="15" width="31.125" customWidth="1"/>
  </cols>
  <sheetData>
    <row r="4" spans="2:17" x14ac:dyDescent="0.25">
      <c r="D4" s="1"/>
      <c r="E4" s="20" t="s">
        <v>0</v>
      </c>
      <c r="F4" s="21"/>
      <c r="G4" s="21"/>
      <c r="H4" s="21"/>
      <c r="I4" s="22"/>
      <c r="M4" s="24" t="s">
        <v>23</v>
      </c>
      <c r="N4" s="25"/>
      <c r="O4" s="25"/>
      <c r="P4" s="26"/>
    </row>
    <row r="5" spans="2:17" x14ac:dyDescent="0.25">
      <c r="D5" s="1" t="s">
        <v>1</v>
      </c>
      <c r="E5" s="1" t="s">
        <v>34</v>
      </c>
      <c r="F5" s="1" t="s">
        <v>35</v>
      </c>
      <c r="G5" s="1" t="s">
        <v>36</v>
      </c>
      <c r="H5" s="1" t="s">
        <v>37</v>
      </c>
      <c r="I5" s="2" t="s">
        <v>6</v>
      </c>
      <c r="M5" s="13"/>
      <c r="N5" s="13"/>
      <c r="O5" s="13"/>
      <c r="P5" s="13"/>
    </row>
    <row r="6" spans="2:17" ht="21" customHeight="1" x14ac:dyDescent="0.25">
      <c r="D6" s="1" t="s">
        <v>34</v>
      </c>
      <c r="E6" s="1">
        <v>52</v>
      </c>
      <c r="F6" s="1">
        <v>3</v>
      </c>
      <c r="G6" s="1">
        <v>7</v>
      </c>
      <c r="H6" s="1">
        <v>2</v>
      </c>
      <c r="I6" s="1">
        <f>SUM(E6:H6)</f>
        <v>64</v>
      </c>
      <c r="M6" s="14" t="s">
        <v>24</v>
      </c>
      <c r="N6" s="13" t="s">
        <v>25</v>
      </c>
      <c r="O6" s="15" t="s">
        <v>26</v>
      </c>
      <c r="P6" s="16">
        <f>+SUM(F6:H6,G7:H7,H8,G9,F8:F9,E7:E9)/I10</f>
        <v>0.24083769633507854</v>
      </c>
      <c r="Q6">
        <f>+SUM(F6:H6,G7:H7,H8,G9,F8:F9,E7:E9)/I10</f>
        <v>0.24083769633507854</v>
      </c>
    </row>
    <row r="7" spans="2:17" x14ac:dyDescent="0.25">
      <c r="D7" s="1" t="s">
        <v>35</v>
      </c>
      <c r="E7" s="1">
        <v>2</v>
      </c>
      <c r="F7" s="1">
        <v>28</v>
      </c>
      <c r="G7" s="1">
        <v>2</v>
      </c>
      <c r="H7" s="1">
        <v>0</v>
      </c>
      <c r="I7" s="1">
        <f t="shared" ref="I7:I9" si="0">SUM(E7:H7)</f>
        <v>32</v>
      </c>
      <c r="M7" s="14" t="s">
        <v>27</v>
      </c>
      <c r="N7" s="13" t="s">
        <v>28</v>
      </c>
      <c r="O7" s="13" t="s">
        <v>29</v>
      </c>
      <c r="P7" s="17">
        <f>+(E6+F7+G8+H9)/I10</f>
        <v>0.75916230366492143</v>
      </c>
      <c r="Q7" s="28">
        <f>+SUM(E6,F7,G8,H9)/I10</f>
        <v>0.75916230366492143</v>
      </c>
    </row>
    <row r="8" spans="2:17" x14ac:dyDescent="0.25">
      <c r="D8" s="1" t="s">
        <v>36</v>
      </c>
      <c r="E8" s="1">
        <v>5</v>
      </c>
      <c r="F8" s="1">
        <v>2</v>
      </c>
      <c r="G8" s="1">
        <v>25</v>
      </c>
      <c r="H8" s="1">
        <v>12</v>
      </c>
      <c r="I8" s="1">
        <f t="shared" si="0"/>
        <v>44</v>
      </c>
      <c r="M8" s="14" t="s">
        <v>30</v>
      </c>
      <c r="N8" s="13" t="s">
        <v>31</v>
      </c>
      <c r="O8" s="13"/>
      <c r="P8" s="18">
        <f>+(P9-P10)/(1-P10)</f>
        <v>0.67346787081428616</v>
      </c>
    </row>
    <row r="9" spans="2:17" x14ac:dyDescent="0.25">
      <c r="D9" s="1" t="s">
        <v>37</v>
      </c>
      <c r="E9" s="1">
        <v>1</v>
      </c>
      <c r="F9" s="1">
        <v>1</v>
      </c>
      <c r="G9" s="1">
        <v>9</v>
      </c>
      <c r="H9" s="1">
        <v>40</v>
      </c>
      <c r="I9" s="1">
        <f t="shared" si="0"/>
        <v>51</v>
      </c>
      <c r="M9" s="13"/>
      <c r="N9" s="13" t="s">
        <v>32</v>
      </c>
      <c r="O9" s="19"/>
      <c r="P9" s="27">
        <f>+P7</f>
        <v>0.75916230366492143</v>
      </c>
    </row>
    <row r="10" spans="2:17" x14ac:dyDescent="0.25">
      <c r="D10" s="1" t="s">
        <v>6</v>
      </c>
      <c r="E10" s="1">
        <f>SUM(E6:E9)</f>
        <v>60</v>
      </c>
      <c r="F10" s="1">
        <f t="shared" ref="F10:I10" si="1">SUM(F6:F9)</f>
        <v>34</v>
      </c>
      <c r="G10" s="1">
        <f t="shared" si="1"/>
        <v>43</v>
      </c>
      <c r="H10" s="1">
        <f t="shared" si="1"/>
        <v>54</v>
      </c>
      <c r="I10" s="1">
        <f t="shared" si="1"/>
        <v>191</v>
      </c>
      <c r="M10" s="13"/>
      <c r="N10" s="13" t="s">
        <v>33</v>
      </c>
      <c r="O10" s="19"/>
      <c r="P10" s="13">
        <f>+E10/I10*I6/I10+F10/I10*I7/I10+G10/I10*I8/I10+H10/I10*I9/I10</f>
        <v>0.26243798141498315</v>
      </c>
    </row>
    <row r="16" spans="2:17" x14ac:dyDescent="0.25">
      <c r="B16" s="3"/>
      <c r="C16" s="23" t="s">
        <v>8</v>
      </c>
      <c r="D16" s="23"/>
      <c r="E16" s="23"/>
    </row>
    <row r="17" spans="2:10" x14ac:dyDescent="0.25">
      <c r="B17" s="3" t="s">
        <v>1</v>
      </c>
      <c r="C17" s="3" t="s">
        <v>34</v>
      </c>
      <c r="D17" s="3" t="s">
        <v>38</v>
      </c>
      <c r="E17" s="3" t="s">
        <v>6</v>
      </c>
      <c r="G17" s="4" t="s">
        <v>10</v>
      </c>
      <c r="H17" s="5" t="s">
        <v>11</v>
      </c>
      <c r="I17" s="6" t="s">
        <v>12</v>
      </c>
      <c r="J17" s="7">
        <f>+C18/(C18+C19)</f>
        <v>0.8666666666666667</v>
      </c>
    </row>
    <row r="18" spans="2:10" x14ac:dyDescent="0.25">
      <c r="B18" s="3" t="s">
        <v>34</v>
      </c>
      <c r="C18" s="3">
        <f>+E6</f>
        <v>52</v>
      </c>
      <c r="D18" s="3">
        <f>+I6-E6</f>
        <v>12</v>
      </c>
      <c r="E18" s="3">
        <f>+C18+D18</f>
        <v>64</v>
      </c>
      <c r="H18" s="5" t="s">
        <v>13</v>
      </c>
      <c r="I18" s="8" t="s">
        <v>14</v>
      </c>
      <c r="J18" s="7">
        <f>+C18/(C18+D18)</f>
        <v>0.8125</v>
      </c>
    </row>
    <row r="19" spans="2:10" x14ac:dyDescent="0.25">
      <c r="B19" s="3" t="s">
        <v>38</v>
      </c>
      <c r="C19" s="3">
        <f>+E10-E6</f>
        <v>8</v>
      </c>
      <c r="D19" s="3">
        <f>+SUM(F7:H9)</f>
        <v>119</v>
      </c>
      <c r="E19" s="3">
        <f>+D19+C19</f>
        <v>127</v>
      </c>
      <c r="H19" s="5" t="s">
        <v>15</v>
      </c>
      <c r="I19" s="8" t="s">
        <v>16</v>
      </c>
      <c r="J19" s="7">
        <f>+D19/(D19+C19)</f>
        <v>0.93700787401574803</v>
      </c>
    </row>
    <row r="20" spans="2:10" x14ac:dyDescent="0.25">
      <c r="B20" s="3" t="s">
        <v>6</v>
      </c>
      <c r="C20" s="3">
        <f>+C19+C18</f>
        <v>60</v>
      </c>
      <c r="D20" s="3">
        <f>+D19+D18</f>
        <v>131</v>
      </c>
      <c r="E20" s="3">
        <f>+C20+D20</f>
        <v>191</v>
      </c>
      <c r="H20" s="5" t="s">
        <v>17</v>
      </c>
      <c r="I20" s="9" t="s">
        <v>18</v>
      </c>
      <c r="J20" s="7">
        <f>2*J17*J18/(J18+J17)</f>
        <v>0.83870967741935487</v>
      </c>
    </row>
    <row r="23" spans="2:10" x14ac:dyDescent="0.25">
      <c r="B23" s="3"/>
      <c r="C23" s="23" t="s">
        <v>8</v>
      </c>
      <c r="D23" s="23"/>
      <c r="E23" s="23"/>
    </row>
    <row r="24" spans="2:10" x14ac:dyDescent="0.25">
      <c r="B24" s="3" t="s">
        <v>1</v>
      </c>
      <c r="C24" s="3" t="s">
        <v>35</v>
      </c>
      <c r="D24" s="3" t="s">
        <v>39</v>
      </c>
      <c r="E24" s="3" t="s">
        <v>6</v>
      </c>
      <c r="H24" s="5" t="s">
        <v>20</v>
      </c>
      <c r="I24" s="6" t="s">
        <v>12</v>
      </c>
      <c r="J24" s="7">
        <f>+C25/(C25+C26)</f>
        <v>0.82352941176470584</v>
      </c>
    </row>
    <row r="25" spans="2:10" x14ac:dyDescent="0.25">
      <c r="B25" s="3" t="s">
        <v>35</v>
      </c>
      <c r="C25" s="3">
        <f>+F7</f>
        <v>28</v>
      </c>
      <c r="D25" s="3">
        <f>+I7-F7</f>
        <v>4</v>
      </c>
      <c r="E25" s="3">
        <f>+D25+C25</f>
        <v>32</v>
      </c>
      <c r="H25" s="10" t="s">
        <v>13</v>
      </c>
      <c r="I25" s="8" t="s">
        <v>14</v>
      </c>
      <c r="J25" s="7">
        <f>+C25/(C25+D25)</f>
        <v>0.875</v>
      </c>
    </row>
    <row r="26" spans="2:10" x14ac:dyDescent="0.25">
      <c r="B26" s="3" t="s">
        <v>39</v>
      </c>
      <c r="C26" s="3">
        <f>+F10-F7</f>
        <v>6</v>
      </c>
      <c r="D26" s="3">
        <f>+SUM(G8:H9,G6:H6,E6)</f>
        <v>147</v>
      </c>
      <c r="E26" s="3">
        <f>+D26+C26</f>
        <v>153</v>
      </c>
      <c r="H26" s="10" t="s">
        <v>15</v>
      </c>
      <c r="I26" s="8" t="s">
        <v>16</v>
      </c>
      <c r="J26" s="7">
        <f>+D26/(D26+C26)</f>
        <v>0.96078431372549022</v>
      </c>
    </row>
    <row r="27" spans="2:10" x14ac:dyDescent="0.25">
      <c r="B27" s="3" t="s">
        <v>6</v>
      </c>
      <c r="C27" s="3">
        <f>+C26+C25</f>
        <v>34</v>
      </c>
      <c r="D27" s="3">
        <f>+D26+D25</f>
        <v>151</v>
      </c>
      <c r="E27" s="3">
        <f>+D27+C27</f>
        <v>185</v>
      </c>
      <c r="H27" s="10" t="s">
        <v>17</v>
      </c>
      <c r="I27" s="9" t="s">
        <v>18</v>
      </c>
      <c r="J27" s="7">
        <f>2*J24*J25/(J25+J24)</f>
        <v>0.84848484848484851</v>
      </c>
    </row>
    <row r="28" spans="2:10" x14ac:dyDescent="0.25">
      <c r="D28" s="11"/>
      <c r="J28" s="12"/>
    </row>
    <row r="30" spans="2:10" x14ac:dyDescent="0.25">
      <c r="B30" s="3"/>
      <c r="C30" s="23" t="s">
        <v>8</v>
      </c>
      <c r="D30" s="23"/>
      <c r="E30" s="23"/>
      <c r="F30" s="11"/>
    </row>
    <row r="31" spans="2:10" x14ac:dyDescent="0.25">
      <c r="B31" s="3" t="s">
        <v>1</v>
      </c>
      <c r="C31" s="3" t="s">
        <v>36</v>
      </c>
      <c r="D31" s="3" t="s">
        <v>40</v>
      </c>
      <c r="E31" s="3" t="s">
        <v>6</v>
      </c>
      <c r="G31" s="4" t="s">
        <v>10</v>
      </c>
      <c r="H31" s="5" t="s">
        <v>11</v>
      </c>
      <c r="I31" s="6" t="s">
        <v>12</v>
      </c>
      <c r="J31" s="7">
        <f>+C32/(C32+C33)</f>
        <v>0.58139534883720934</v>
      </c>
    </row>
    <row r="32" spans="2:10" x14ac:dyDescent="0.25">
      <c r="B32" s="3" t="s">
        <v>36</v>
      </c>
      <c r="C32" s="3">
        <f>+G8</f>
        <v>25</v>
      </c>
      <c r="D32" s="3">
        <f>+I8-G8</f>
        <v>19</v>
      </c>
      <c r="E32" s="3">
        <f>SUM(C32:D32)</f>
        <v>44</v>
      </c>
      <c r="H32" s="5" t="s">
        <v>13</v>
      </c>
      <c r="I32" s="8" t="s">
        <v>14</v>
      </c>
      <c r="J32" s="7">
        <f>+C32/(C32+D32)</f>
        <v>0.56818181818181823</v>
      </c>
    </row>
    <row r="33" spans="2:10" x14ac:dyDescent="0.25">
      <c r="B33" s="3" t="s">
        <v>40</v>
      </c>
      <c r="C33" s="3">
        <f>+G10-G8</f>
        <v>18</v>
      </c>
      <c r="D33" s="3">
        <f>+H9+SUM(E6:F7)</f>
        <v>125</v>
      </c>
      <c r="E33" s="3">
        <f>SUM(C33:D33)</f>
        <v>143</v>
      </c>
      <c r="H33" s="5" t="s">
        <v>15</v>
      </c>
      <c r="I33" s="8" t="s">
        <v>16</v>
      </c>
      <c r="J33" s="7">
        <f>+D33/(D33+C33)</f>
        <v>0.87412587412587417</v>
      </c>
    </row>
    <row r="34" spans="2:10" x14ac:dyDescent="0.25">
      <c r="B34" s="3" t="s">
        <v>6</v>
      </c>
      <c r="C34" s="3">
        <f>SUM(C32:C33)</f>
        <v>43</v>
      </c>
      <c r="D34" s="3">
        <f>SUM(D32:D33)</f>
        <v>144</v>
      </c>
      <c r="E34" s="3">
        <f>SUM(E32:E33)</f>
        <v>187</v>
      </c>
      <c r="H34" s="5" t="s">
        <v>17</v>
      </c>
      <c r="I34" s="9" t="s">
        <v>18</v>
      </c>
      <c r="J34" s="7">
        <f>2*J31*J32/(J32+J31)</f>
        <v>0.57471264367816088</v>
      </c>
    </row>
    <row r="37" spans="2:10" x14ac:dyDescent="0.25">
      <c r="B37" s="3"/>
      <c r="C37" s="23" t="s">
        <v>8</v>
      </c>
      <c r="D37" s="23"/>
      <c r="E37" s="23"/>
      <c r="F37" s="11"/>
    </row>
    <row r="38" spans="2:10" x14ac:dyDescent="0.25">
      <c r="B38" s="3" t="s">
        <v>1</v>
      </c>
      <c r="C38" s="3" t="s">
        <v>37</v>
      </c>
      <c r="D38" s="3" t="s">
        <v>41</v>
      </c>
      <c r="E38" s="3" t="s">
        <v>6</v>
      </c>
      <c r="G38" s="4" t="s">
        <v>10</v>
      </c>
      <c r="H38" s="5" t="s">
        <v>11</v>
      </c>
      <c r="I38" s="6" t="s">
        <v>12</v>
      </c>
      <c r="J38" s="7">
        <f>+C39/(C39+C40)</f>
        <v>0.7407407407407407</v>
      </c>
    </row>
    <row r="39" spans="2:10" x14ac:dyDescent="0.25">
      <c r="B39" s="3" t="s">
        <v>37</v>
      </c>
      <c r="C39" s="3">
        <f>+H9</f>
        <v>40</v>
      </c>
      <c r="D39" s="3">
        <f>+I9-H9</f>
        <v>11</v>
      </c>
      <c r="E39" s="3">
        <f>SUM(C39:D39)</f>
        <v>51</v>
      </c>
      <c r="H39" s="5" t="s">
        <v>13</v>
      </c>
      <c r="I39" s="8" t="s">
        <v>14</v>
      </c>
      <c r="J39" s="7">
        <f>+C39/(C39+D39)</f>
        <v>0.78431372549019607</v>
      </c>
    </row>
    <row r="40" spans="2:10" x14ac:dyDescent="0.25">
      <c r="B40" s="3" t="s">
        <v>41</v>
      </c>
      <c r="C40" s="3">
        <f>+H10-H9</f>
        <v>14</v>
      </c>
      <c r="D40" s="3">
        <f>+SUM(E6:G8)</f>
        <v>126</v>
      </c>
      <c r="E40" s="3">
        <f>SUM(C40:D40)</f>
        <v>140</v>
      </c>
      <c r="H40" s="5" t="s">
        <v>15</v>
      </c>
      <c r="I40" s="8" t="s">
        <v>16</v>
      </c>
      <c r="J40" s="7">
        <f>+D40/(D40+C40)</f>
        <v>0.9</v>
      </c>
    </row>
    <row r="41" spans="2:10" x14ac:dyDescent="0.25">
      <c r="B41" s="3" t="s">
        <v>6</v>
      </c>
      <c r="C41" s="3">
        <f>SUM(C39:C40)</f>
        <v>54</v>
      </c>
      <c r="D41" s="3">
        <f>SUM(D39:D40)</f>
        <v>137</v>
      </c>
      <c r="E41" s="3">
        <f>SUM(C41:D41)</f>
        <v>191</v>
      </c>
      <c r="H41" s="5" t="s">
        <v>17</v>
      </c>
      <c r="I41" s="9" t="s">
        <v>18</v>
      </c>
      <c r="J41" s="7">
        <f>2*J38*J39/(J39+J38)</f>
        <v>0.76190476190476175</v>
      </c>
    </row>
  </sheetData>
  <mergeCells count="6">
    <mergeCell ref="E4:I4"/>
    <mergeCell ref="M4:P4"/>
    <mergeCell ref="C16:E16"/>
    <mergeCell ref="C23:E23"/>
    <mergeCell ref="C30:E30"/>
    <mergeCell ref="C37:E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6CB1-2F2A-6D45-B432-CF625B5D5F23}">
  <dimension ref="B4:P41"/>
  <sheetViews>
    <sheetView workbookViewId="0">
      <selection activeCell="J19" sqref="J19"/>
    </sheetView>
  </sheetViews>
  <sheetFormatPr baseColWidth="10" defaultRowHeight="15.75" x14ac:dyDescent="0.25"/>
  <cols>
    <col min="2" max="2" width="17.375" customWidth="1"/>
    <col min="3" max="3" width="14.5" customWidth="1"/>
    <col min="4" max="4" width="13.5" customWidth="1"/>
    <col min="9" max="9" width="16" customWidth="1"/>
    <col min="10" max="10" width="11.625" customWidth="1"/>
    <col min="12" max="13" width="10.875" customWidth="1"/>
    <col min="14" max="14" width="16.625" customWidth="1"/>
    <col min="15" max="15" width="31.125" customWidth="1"/>
  </cols>
  <sheetData>
    <row r="4" spans="2:16" x14ac:dyDescent="0.25">
      <c r="D4" s="1"/>
      <c r="E4" s="20" t="s">
        <v>0</v>
      </c>
      <c r="F4" s="21"/>
      <c r="G4" s="21"/>
      <c r="H4" s="21"/>
      <c r="I4" s="22"/>
      <c r="M4" s="24" t="s">
        <v>23</v>
      </c>
      <c r="N4" s="25"/>
      <c r="O4" s="25"/>
      <c r="P4" s="26"/>
    </row>
    <row r="5" spans="2:16" x14ac:dyDescent="0.25"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2" t="s">
        <v>6</v>
      </c>
      <c r="M5" s="13"/>
      <c r="N5" s="13"/>
      <c r="O5" s="13"/>
      <c r="P5" s="13"/>
    </row>
    <row r="6" spans="2:16" ht="21" customHeight="1" x14ac:dyDescent="0.25">
      <c r="D6" s="1" t="s">
        <v>7</v>
      </c>
      <c r="E6" s="1">
        <v>61</v>
      </c>
      <c r="F6" s="1">
        <v>8</v>
      </c>
      <c r="G6" s="1">
        <v>1</v>
      </c>
      <c r="H6" s="1">
        <v>0</v>
      </c>
      <c r="I6" s="1">
        <v>70</v>
      </c>
      <c r="M6" s="14" t="s">
        <v>24</v>
      </c>
      <c r="N6" s="13" t="s">
        <v>25</v>
      </c>
      <c r="O6" s="15" t="s">
        <v>26</v>
      </c>
      <c r="P6" s="16">
        <f>+SUM(F6:H6,G7:H7,H8)/I10</f>
        <v>0.14285714285714285</v>
      </c>
    </row>
    <row r="7" spans="2:16" x14ac:dyDescent="0.25">
      <c r="D7" s="1" t="s">
        <v>3</v>
      </c>
      <c r="E7" s="1">
        <v>0</v>
      </c>
      <c r="F7" s="1">
        <v>56</v>
      </c>
      <c r="G7" s="1">
        <v>17</v>
      </c>
      <c r="H7" s="1">
        <v>0</v>
      </c>
      <c r="I7" s="1">
        <v>73</v>
      </c>
      <c r="M7" s="14" t="s">
        <v>27</v>
      </c>
      <c r="N7" s="13" t="s">
        <v>28</v>
      </c>
      <c r="O7" s="13" t="s">
        <v>29</v>
      </c>
      <c r="P7" s="17">
        <f>+(E6+F7+G8+H9)/I10</f>
        <v>0.8571428571428571</v>
      </c>
    </row>
    <row r="8" spans="2:16" x14ac:dyDescent="0.25">
      <c r="D8" s="1" t="s">
        <v>4</v>
      </c>
      <c r="E8" s="1">
        <v>0</v>
      </c>
      <c r="F8" s="1">
        <v>0</v>
      </c>
      <c r="G8" s="1">
        <v>15</v>
      </c>
      <c r="H8" s="1">
        <v>0</v>
      </c>
      <c r="I8" s="1">
        <v>15</v>
      </c>
      <c r="M8" s="14" t="s">
        <v>30</v>
      </c>
      <c r="N8" s="13" t="s">
        <v>31</v>
      </c>
      <c r="O8" s="13"/>
      <c r="P8" s="18">
        <f>+(P9-P10)/(1-P10)</f>
        <v>0.7952490156202674</v>
      </c>
    </row>
    <row r="9" spans="2:16" x14ac:dyDescent="0.25">
      <c r="D9" s="1" t="s">
        <v>5</v>
      </c>
      <c r="E9" s="1">
        <v>0</v>
      </c>
      <c r="F9" s="1">
        <v>0</v>
      </c>
      <c r="G9" s="1">
        <v>0</v>
      </c>
      <c r="H9" s="1">
        <v>24</v>
      </c>
      <c r="I9" s="1">
        <v>24</v>
      </c>
      <c r="M9" s="13"/>
      <c r="N9" s="13" t="s">
        <v>32</v>
      </c>
      <c r="O9" s="19"/>
      <c r="P9" s="27">
        <f>+P7</f>
        <v>0.8571428571428571</v>
      </c>
    </row>
    <row r="10" spans="2:16" x14ac:dyDescent="0.25">
      <c r="D10" s="1" t="s">
        <v>6</v>
      </c>
      <c r="E10" s="1">
        <v>61</v>
      </c>
      <c r="F10" s="1">
        <v>64</v>
      </c>
      <c r="G10" s="1">
        <v>33</v>
      </c>
      <c r="H10" s="1">
        <v>24</v>
      </c>
      <c r="I10" s="1">
        <v>182</v>
      </c>
      <c r="M10" s="13"/>
      <c r="N10" s="13" t="s">
        <v>33</v>
      </c>
      <c r="O10" s="19"/>
      <c r="P10" s="13">
        <f>+E10/I10*I6/I10+F10/I10*I7/I10+G10/I10*I8/I10+H10/I10*I9/I10</f>
        <v>0.30228837096968963</v>
      </c>
    </row>
    <row r="16" spans="2:16" x14ac:dyDescent="0.25">
      <c r="B16" s="3"/>
      <c r="C16" s="23" t="s">
        <v>8</v>
      </c>
      <c r="D16" s="23"/>
      <c r="E16" s="23"/>
    </row>
    <row r="17" spans="2:10" x14ac:dyDescent="0.25">
      <c r="B17" s="3" t="s">
        <v>1</v>
      </c>
      <c r="C17" s="3" t="s">
        <v>2</v>
      </c>
      <c r="D17" s="3" t="s">
        <v>9</v>
      </c>
      <c r="E17" s="3" t="s">
        <v>6</v>
      </c>
      <c r="G17" s="4" t="s">
        <v>10</v>
      </c>
      <c r="H17" s="5" t="s">
        <v>11</v>
      </c>
      <c r="I17" s="6" t="s">
        <v>12</v>
      </c>
      <c r="J17" s="7">
        <f>+C18/(C18+C19)</f>
        <v>1</v>
      </c>
    </row>
    <row r="18" spans="2:10" x14ac:dyDescent="0.25">
      <c r="B18" s="3" t="s">
        <v>2</v>
      </c>
      <c r="C18" s="3">
        <f>+E6</f>
        <v>61</v>
      </c>
      <c r="D18" s="3">
        <f>+I6-E6</f>
        <v>9</v>
      </c>
      <c r="E18" s="3">
        <f>+C18+D18</f>
        <v>70</v>
      </c>
      <c r="H18" s="5" t="s">
        <v>13</v>
      </c>
      <c r="I18" s="8" t="s">
        <v>14</v>
      </c>
      <c r="J18" s="7">
        <f>+C18/(C18+D18)</f>
        <v>0.87142857142857144</v>
      </c>
    </row>
    <row r="19" spans="2:10" x14ac:dyDescent="0.25">
      <c r="B19" s="3" t="s">
        <v>9</v>
      </c>
      <c r="C19" s="3">
        <f>+E10-E6</f>
        <v>0</v>
      </c>
      <c r="D19" s="3">
        <f>+SUM(F7:H9)</f>
        <v>112</v>
      </c>
      <c r="E19" s="3">
        <f>+D19+C19</f>
        <v>112</v>
      </c>
      <c r="H19" s="5" t="s">
        <v>15</v>
      </c>
      <c r="I19" s="8" t="s">
        <v>16</v>
      </c>
      <c r="J19" s="7">
        <f>+D19/(D19+C19)</f>
        <v>1</v>
      </c>
    </row>
    <row r="20" spans="2:10" x14ac:dyDescent="0.25">
      <c r="B20" s="3" t="s">
        <v>6</v>
      </c>
      <c r="C20" s="3">
        <f>+C19+C18</f>
        <v>61</v>
      </c>
      <c r="D20" s="3">
        <f>+D19+D18</f>
        <v>121</v>
      </c>
      <c r="E20" s="3">
        <f>+C20+D20</f>
        <v>182</v>
      </c>
      <c r="H20" s="5" t="s">
        <v>17</v>
      </c>
      <c r="I20" s="9" t="s">
        <v>18</v>
      </c>
      <c r="J20" s="7">
        <f>2*J17*J18/(J18+J17)</f>
        <v>0.93129770992366412</v>
      </c>
    </row>
    <row r="23" spans="2:10" x14ac:dyDescent="0.25">
      <c r="B23" s="3"/>
      <c r="C23" s="23" t="s">
        <v>8</v>
      </c>
      <c r="D23" s="23"/>
      <c r="E23" s="23"/>
    </row>
    <row r="24" spans="2:10" x14ac:dyDescent="0.25">
      <c r="B24" s="3" t="s">
        <v>1</v>
      </c>
      <c r="C24" s="3" t="s">
        <v>3</v>
      </c>
      <c r="D24" s="3" t="s">
        <v>19</v>
      </c>
      <c r="E24" s="3" t="s">
        <v>6</v>
      </c>
      <c r="H24" s="5" t="s">
        <v>20</v>
      </c>
      <c r="I24" s="6" t="s">
        <v>12</v>
      </c>
      <c r="J24" s="7">
        <f>+C25/(C25+C26)</f>
        <v>0.875</v>
      </c>
    </row>
    <row r="25" spans="2:10" x14ac:dyDescent="0.25">
      <c r="B25" s="3" t="s">
        <v>3</v>
      </c>
      <c r="C25" s="3">
        <f>+F7</f>
        <v>56</v>
      </c>
      <c r="D25" s="3">
        <f>+I7-F7</f>
        <v>17</v>
      </c>
      <c r="E25" s="3">
        <f>+D25+C25</f>
        <v>73</v>
      </c>
      <c r="H25" s="10" t="s">
        <v>13</v>
      </c>
      <c r="I25" s="8" t="s">
        <v>14</v>
      </c>
      <c r="J25" s="7">
        <f>+C25/(C25+D25)</f>
        <v>0.76712328767123283</v>
      </c>
    </row>
    <row r="26" spans="2:10" x14ac:dyDescent="0.25">
      <c r="B26" s="3" t="s">
        <v>19</v>
      </c>
      <c r="C26" s="3">
        <f>+F10-F7</f>
        <v>8</v>
      </c>
      <c r="D26" s="3">
        <f>+SUM(G8:H9,G6:H6,E6)</f>
        <v>101</v>
      </c>
      <c r="E26" s="3">
        <f>+D26+C26</f>
        <v>109</v>
      </c>
      <c r="H26" s="10" t="s">
        <v>15</v>
      </c>
      <c r="I26" s="8" t="s">
        <v>16</v>
      </c>
      <c r="J26" s="7">
        <f>+D26/(D26+C26)</f>
        <v>0.92660550458715596</v>
      </c>
    </row>
    <row r="27" spans="2:10" x14ac:dyDescent="0.25">
      <c r="B27" s="3" t="s">
        <v>6</v>
      </c>
      <c r="C27" s="3">
        <f>+C26+C25</f>
        <v>64</v>
      </c>
      <c r="D27" s="3">
        <f>+D26+D25</f>
        <v>118</v>
      </c>
      <c r="E27" s="3">
        <f>+D27+C27</f>
        <v>182</v>
      </c>
      <c r="H27" s="10" t="s">
        <v>17</v>
      </c>
      <c r="I27" s="9" t="s">
        <v>18</v>
      </c>
      <c r="J27" s="7">
        <f>2*J24*J25/(J25+J24)</f>
        <v>0.81751824817518248</v>
      </c>
    </row>
    <row r="28" spans="2:10" x14ac:dyDescent="0.25">
      <c r="D28" s="11"/>
      <c r="J28" s="12"/>
    </row>
    <row r="30" spans="2:10" x14ac:dyDescent="0.25">
      <c r="B30" s="3"/>
      <c r="C30" s="23" t="s">
        <v>8</v>
      </c>
      <c r="D30" s="23"/>
      <c r="E30" s="23"/>
      <c r="F30" s="11"/>
    </row>
    <row r="31" spans="2:10" x14ac:dyDescent="0.25">
      <c r="B31" s="3" t="s">
        <v>1</v>
      </c>
      <c r="C31" s="3" t="s">
        <v>4</v>
      </c>
      <c r="D31" s="3" t="s">
        <v>21</v>
      </c>
      <c r="E31" s="3" t="s">
        <v>6</v>
      </c>
      <c r="G31" s="4" t="s">
        <v>10</v>
      </c>
      <c r="H31" s="5" t="s">
        <v>11</v>
      </c>
      <c r="I31" s="6" t="s">
        <v>12</v>
      </c>
      <c r="J31" s="7">
        <f>+C32/(C32+C33)</f>
        <v>0.45454545454545453</v>
      </c>
    </row>
    <row r="32" spans="2:10" x14ac:dyDescent="0.25">
      <c r="B32" s="3" t="s">
        <v>4</v>
      </c>
      <c r="C32" s="3">
        <f>+G8</f>
        <v>15</v>
      </c>
      <c r="D32" s="3">
        <f>+I8-G8</f>
        <v>0</v>
      </c>
      <c r="E32" s="3">
        <f>SUM(C32:D32)</f>
        <v>15</v>
      </c>
      <c r="H32" s="5" t="s">
        <v>13</v>
      </c>
      <c r="I32" s="8" t="s">
        <v>14</v>
      </c>
      <c r="J32" s="7">
        <f>+C32/(C32+D32)</f>
        <v>1</v>
      </c>
    </row>
    <row r="33" spans="2:10" x14ac:dyDescent="0.25">
      <c r="B33" s="3" t="s">
        <v>21</v>
      </c>
      <c r="C33" s="3">
        <f>+G10-G8</f>
        <v>18</v>
      </c>
      <c r="D33" s="3">
        <f>+H9+SUM(E6:F7)</f>
        <v>149</v>
      </c>
      <c r="E33" s="3">
        <f>SUM(C33:D33)</f>
        <v>167</v>
      </c>
      <c r="H33" s="5" t="s">
        <v>15</v>
      </c>
      <c r="I33" s="8" t="s">
        <v>16</v>
      </c>
      <c r="J33" s="7">
        <f>+D33/(D33+C33)</f>
        <v>0.89221556886227549</v>
      </c>
    </row>
    <row r="34" spans="2:10" x14ac:dyDescent="0.25">
      <c r="B34" s="3" t="s">
        <v>6</v>
      </c>
      <c r="C34" s="3">
        <f>SUM(C32:C33)</f>
        <v>33</v>
      </c>
      <c r="D34" s="3">
        <f>SUM(D32:D33)</f>
        <v>149</v>
      </c>
      <c r="E34" s="3">
        <f>SUM(E32:E33)</f>
        <v>182</v>
      </c>
      <c r="H34" s="5" t="s">
        <v>17</v>
      </c>
      <c r="I34" s="9" t="s">
        <v>18</v>
      </c>
      <c r="J34" s="7">
        <f>2*J31*J32/(J32+J31)</f>
        <v>0.625</v>
      </c>
    </row>
    <row r="37" spans="2:10" x14ac:dyDescent="0.25">
      <c r="B37" s="3"/>
      <c r="C37" s="23" t="s">
        <v>8</v>
      </c>
      <c r="D37" s="23"/>
      <c r="E37" s="23"/>
      <c r="F37" s="11"/>
    </row>
    <row r="38" spans="2:10" x14ac:dyDescent="0.25">
      <c r="B38" s="3" t="s">
        <v>1</v>
      </c>
      <c r="C38" s="3" t="s">
        <v>5</v>
      </c>
      <c r="D38" s="3" t="s">
        <v>22</v>
      </c>
      <c r="E38" s="3" t="s">
        <v>6</v>
      </c>
      <c r="G38" s="4" t="s">
        <v>10</v>
      </c>
      <c r="H38" s="5" t="s">
        <v>11</v>
      </c>
      <c r="I38" s="6" t="s">
        <v>12</v>
      </c>
      <c r="J38" s="7">
        <f>+C39/(C39+C40)</f>
        <v>1</v>
      </c>
    </row>
    <row r="39" spans="2:10" x14ac:dyDescent="0.25">
      <c r="B39" s="3" t="s">
        <v>5</v>
      </c>
      <c r="C39" s="3">
        <f>+H9</f>
        <v>24</v>
      </c>
      <c r="D39" s="3">
        <f>+I9-H9</f>
        <v>0</v>
      </c>
      <c r="E39" s="3">
        <f>SUM(C39:D39)</f>
        <v>24</v>
      </c>
      <c r="H39" s="5" t="s">
        <v>13</v>
      </c>
      <c r="I39" s="8" t="s">
        <v>14</v>
      </c>
      <c r="J39" s="7">
        <f>+C39/(C39+D39)</f>
        <v>1</v>
      </c>
    </row>
    <row r="40" spans="2:10" x14ac:dyDescent="0.25">
      <c r="B40" s="3" t="s">
        <v>22</v>
      </c>
      <c r="C40" s="3">
        <f>+H10-H9</f>
        <v>0</v>
      </c>
      <c r="D40" s="3">
        <f>+SUM(E6:G8)</f>
        <v>158</v>
      </c>
      <c r="E40" s="3">
        <f>SUM(C40:D40)</f>
        <v>158</v>
      </c>
      <c r="H40" s="5" t="s">
        <v>15</v>
      </c>
      <c r="I40" s="8" t="s">
        <v>16</v>
      </c>
      <c r="J40" s="7">
        <f>+D40/(D40+C40)</f>
        <v>1</v>
      </c>
    </row>
    <row r="41" spans="2:10" x14ac:dyDescent="0.25">
      <c r="B41" s="3" t="s">
        <v>6</v>
      </c>
      <c r="C41" s="3">
        <f>SUM(C39:C40)</f>
        <v>24</v>
      </c>
      <c r="D41" s="3">
        <f>SUM(D39:D40)</f>
        <v>158</v>
      </c>
      <c r="E41" s="3">
        <f>SUM(C41:D41)</f>
        <v>182</v>
      </c>
      <c r="H41" s="5" t="s">
        <v>17</v>
      </c>
      <c r="I41" s="9" t="s">
        <v>18</v>
      </c>
      <c r="J41" s="7">
        <f>2*J38*J39/(J39+J38)</f>
        <v>1</v>
      </c>
    </row>
  </sheetData>
  <mergeCells count="6">
    <mergeCell ref="M4:P4"/>
    <mergeCell ref="E4:I4"/>
    <mergeCell ref="C16:E16"/>
    <mergeCell ref="C23:E23"/>
    <mergeCell ref="C30:E30"/>
    <mergeCell ref="C37:E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Alberto Aristizabal Pinzon</dc:creator>
  <cp:lastModifiedBy>Juan Sebastián Guzmán Giraldo</cp:lastModifiedBy>
  <dcterms:created xsi:type="dcterms:W3CDTF">2021-03-05T00:48:26Z</dcterms:created>
  <dcterms:modified xsi:type="dcterms:W3CDTF">2024-04-27T00:05:28Z</dcterms:modified>
</cp:coreProperties>
</file>