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thverdeflor/Documents/EAGLE/projects/audio-amplifier-pcb/calcs/"/>
    </mc:Choice>
  </mc:AlternateContent>
  <xr:revisionPtr revIDLastSave="0" documentId="13_ncr:1_{515BB8C0-9602-1544-967E-A1B4BF01D7DD}" xr6:coauthVersionLast="47" xr6:coauthVersionMax="47" xr10:uidLastSave="{00000000-0000-0000-0000-000000000000}"/>
  <bookViews>
    <workbookView xWindow="-38400" yWindow="-3600" windowWidth="38400" windowHeight="21600" activeTab="1" xr2:uid="{75B25817-BB02-B742-B7A5-0F6E04A36568}"/>
  </bookViews>
  <sheets>
    <sheet name="Switches" sheetId="1" r:id="rId1"/>
    <sheet name="Passives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E37" i="1" s="1"/>
  <c r="F37" i="1" s="1"/>
  <c r="D37" i="1"/>
  <c r="C38" i="1"/>
  <c r="D38" i="1"/>
  <c r="E38" i="1"/>
  <c r="F38" i="1" s="1"/>
  <c r="B37" i="1"/>
  <c r="C34" i="1"/>
  <c r="B34" i="1"/>
  <c r="C36" i="1"/>
  <c r="B36" i="1"/>
  <c r="B38" i="1"/>
  <c r="C39" i="1"/>
  <c r="B39" i="1"/>
  <c r="C33" i="1"/>
  <c r="B33" i="1"/>
  <c r="C32" i="1"/>
  <c r="C35" i="1"/>
  <c r="B32" i="1"/>
  <c r="C13" i="8"/>
  <c r="C14" i="8"/>
  <c r="C15" i="8" s="1"/>
  <c r="C6" i="8"/>
  <c r="B40" i="1"/>
  <c r="B35" i="1"/>
  <c r="B31" i="1"/>
  <c r="B30" i="1"/>
  <c r="C7" i="1"/>
  <c r="D30" i="1" s="1"/>
  <c r="D34" i="1" l="1"/>
  <c r="E34" i="1" s="1"/>
  <c r="F34" i="1" s="1"/>
  <c r="D36" i="1"/>
  <c r="E36" i="1"/>
  <c r="F36" i="1" s="1"/>
  <c r="D39" i="1"/>
  <c r="E39" i="1" s="1"/>
  <c r="F39" i="1" s="1"/>
  <c r="D33" i="1"/>
  <c r="E33" i="1" s="1"/>
  <c r="F33" i="1" s="1"/>
  <c r="D32" i="1"/>
  <c r="E32" i="1" s="1"/>
  <c r="F32" i="1" s="1"/>
  <c r="D31" i="1"/>
  <c r="C30" i="1"/>
  <c r="C31" i="1"/>
  <c r="D35" i="1"/>
  <c r="E35" i="1" s="1"/>
  <c r="F35" i="1" s="1"/>
  <c r="D40" i="1"/>
  <c r="C40" i="1"/>
  <c r="E30" i="1" l="1"/>
  <c r="F30" i="1" s="1"/>
  <c r="E31" i="1"/>
  <c r="F31" i="1" s="1"/>
  <c r="E40" i="1"/>
  <c r="F40" i="1" s="1"/>
</calcChain>
</file>

<file path=xl/sharedStrings.xml><?xml version="1.0" encoding="utf-8"?>
<sst xmlns="http://schemas.openxmlformats.org/spreadsheetml/2006/main" count="100" uniqueCount="83">
  <si>
    <t>Part No.</t>
  </si>
  <si>
    <t>Parameters</t>
  </si>
  <si>
    <t>Device Characteristics</t>
  </si>
  <si>
    <t>Power Loss Calculations</t>
  </si>
  <si>
    <t>V</t>
  </si>
  <si>
    <t>A</t>
  </si>
  <si>
    <t>Hz</t>
  </si>
  <si>
    <t>Equations</t>
  </si>
  <si>
    <t>Switching Loss</t>
  </si>
  <si>
    <t>Conduction Loss</t>
  </si>
  <si>
    <t>Pcond = Irms^2 * Ron</t>
  </si>
  <si>
    <t>Total Loss</t>
  </si>
  <si>
    <t>Ploss = Psw + Pcond</t>
  </si>
  <si>
    <r>
      <t xml:space="preserve">Gate-drive swing voltage, </t>
    </r>
    <r>
      <rPr>
        <i/>
        <sz val="12"/>
        <color theme="1"/>
        <rFont val="Calibri"/>
        <family val="2"/>
        <scheme val="minor"/>
      </rPr>
      <t>Vgg</t>
    </r>
  </si>
  <si>
    <r>
      <t xml:space="preserve">Drain-source swing voltage, </t>
    </r>
    <r>
      <rPr>
        <i/>
        <sz val="12"/>
        <color theme="1"/>
        <rFont val="Calibri"/>
        <family val="2"/>
        <scheme val="minor"/>
      </rPr>
      <t>Vdd</t>
    </r>
  </si>
  <si>
    <r>
      <t xml:space="preserve">Switch RMS current, </t>
    </r>
    <r>
      <rPr>
        <i/>
        <sz val="12"/>
        <color theme="1"/>
        <rFont val="Calibri"/>
        <family val="2"/>
        <scheme val="minor"/>
      </rPr>
      <t>Iswrms</t>
    </r>
  </si>
  <si>
    <r>
      <t xml:space="preserve">Switching frequency, </t>
    </r>
    <r>
      <rPr>
        <i/>
        <sz val="12"/>
        <color theme="1"/>
        <rFont val="Calibri"/>
        <family val="2"/>
        <scheme val="minor"/>
      </rPr>
      <t>Fsw</t>
    </r>
  </si>
  <si>
    <t>Psw = ((Qgs + Qgd)*Vgg + (Qoss*Vin)) * fsw</t>
  </si>
  <si>
    <t>IPD220N06L3GBTMA1CT</t>
  </si>
  <si>
    <t>IPD031N06L3 GCT-ND</t>
  </si>
  <si>
    <t>IPD50N06S4L12ATMACT-ND</t>
  </si>
  <si>
    <t>AUIRLR024ZTRLDKR-ND</t>
  </si>
  <si>
    <t>Switching Losses</t>
  </si>
  <si>
    <t>Conduction Losses</t>
  </si>
  <si>
    <t>Psw (W)</t>
  </si>
  <si>
    <t>Pcond (W)</t>
  </si>
  <si>
    <t>Ploss (W)</t>
  </si>
  <si>
    <t>Gate-Source Charge</t>
  </si>
  <si>
    <t>Qgs (nC)</t>
  </si>
  <si>
    <t>Gate-Drain Charge</t>
  </si>
  <si>
    <t>Qgd (nC)</t>
  </si>
  <si>
    <t>Output Charge</t>
  </si>
  <si>
    <t xml:space="preserve"> Qoss (nC)</t>
  </si>
  <si>
    <t>Ron (mΩ)</t>
  </si>
  <si>
    <t>On Resistance</t>
  </si>
  <si>
    <t>Thermal Resistance</t>
  </si>
  <si>
    <t>Total Power Loss</t>
  </si>
  <si>
    <t>ΔT (°C)</t>
  </si>
  <si>
    <t>Temp. Change</t>
  </si>
  <si>
    <t>RthJA (°C/W)</t>
  </si>
  <si>
    <t>Vdd = 30V, Vgs = 4.5V</t>
  </si>
  <si>
    <t>Vdd = 48V, Vgs = 10V</t>
  </si>
  <si>
    <t>Vdd = 44V, Vgs = 5V</t>
  </si>
  <si>
    <t>Capacitance</t>
  </si>
  <si>
    <t>Inductance</t>
  </si>
  <si>
    <t>uH</t>
  </si>
  <si>
    <t>uC</t>
  </si>
  <si>
    <t>Resistance</t>
  </si>
  <si>
    <t>Ω</t>
  </si>
  <si>
    <r>
      <t xml:space="preserve">Duty Cycle, </t>
    </r>
    <r>
      <rPr>
        <i/>
        <sz val="12"/>
        <color theme="1"/>
        <rFont val="Calibri"/>
        <family val="2"/>
        <scheme val="minor"/>
      </rPr>
      <t>D</t>
    </r>
  </si>
  <si>
    <r>
      <t xml:space="preserve">Inductor RMS current, </t>
    </r>
    <r>
      <rPr>
        <i/>
        <sz val="12"/>
        <color theme="1"/>
        <rFont val="Calibri"/>
        <family val="2"/>
        <scheme val="minor"/>
      </rPr>
      <t>Ilrms</t>
    </r>
  </si>
  <si>
    <r>
      <t xml:space="preserve">Duty Cycle, </t>
    </r>
    <r>
      <rPr>
        <i/>
        <sz val="12"/>
        <color rgb="FF000000"/>
        <rFont val="Calibri"/>
        <family val="2"/>
        <scheme val="minor"/>
      </rPr>
      <t>D</t>
    </r>
  </si>
  <si>
    <t>Switching frequency, Fsw</t>
  </si>
  <si>
    <r>
      <t xml:space="preserve">Quality Factor, </t>
    </r>
    <r>
      <rPr>
        <i/>
        <sz val="12"/>
        <color theme="1"/>
        <rFont val="Calibri"/>
        <family val="2"/>
        <scheme val="minor"/>
      </rPr>
      <t>Q</t>
    </r>
  </si>
  <si>
    <t>Inductor Current Ripple</t>
  </si>
  <si>
    <t>Output Voltage Ripple</t>
  </si>
  <si>
    <t>Constraints</t>
  </si>
  <si>
    <t>Ouptut Voltage Ripple</t>
  </si>
  <si>
    <r>
      <t xml:space="preserve">Inductor Current Ripple, </t>
    </r>
    <r>
      <rPr>
        <b/>
        <i/>
        <sz val="12"/>
        <color theme="1"/>
        <rFont val="Calibri"/>
        <family val="2"/>
        <scheme val="minor"/>
      </rPr>
      <t>ΔIL,pp</t>
    </r>
  </si>
  <si>
    <t>Output Voltage Ripple, ΔVout,pp</t>
  </si>
  <si>
    <t>ΔIL,pp = (D * (1-D) * Vin * Tsw ) / L =  (D * (1-D) * Vin) / (L * fsw)</t>
  </si>
  <si>
    <t>Input Voltage</t>
  </si>
  <si>
    <t>kHz</t>
  </si>
  <si>
    <t xml:space="preserve">ΔVout,pp = (ΔIL,pp * Tsw ) / 8C = ΔIL,pp / (8C * fsw) </t>
  </si>
  <si>
    <t>mV</t>
  </si>
  <si>
    <t>-</t>
  </si>
  <si>
    <t>Q = R * (C/L)^(1/2)</t>
  </si>
  <si>
    <t>Calculations</t>
  </si>
  <si>
    <r>
      <t xml:space="preserve">Quality Factor, </t>
    </r>
    <r>
      <rPr>
        <b/>
        <i/>
        <sz val="12"/>
        <color theme="1"/>
        <rFont val="Calibri"/>
        <family val="2"/>
        <scheme val="minor"/>
      </rPr>
      <t>Q</t>
    </r>
  </si>
  <si>
    <t>DMN1004UFV-7</t>
  </si>
  <si>
    <t>Vdd = 6V, Vgs =</t>
  </si>
  <si>
    <t>IRLR3802PBF</t>
  </si>
  <si>
    <t>AUIRFZ24NSTRL</t>
  </si>
  <si>
    <t>Vdd = 44V, Vgs = 10V</t>
  </si>
  <si>
    <t>BSC0906NS</t>
  </si>
  <si>
    <t>BSC050NE2LSATMA1</t>
  </si>
  <si>
    <t>Vdd = 12V, Vgs = 4.5V</t>
  </si>
  <si>
    <t>Vdd = 15V, Vgs = 4.5V</t>
  </si>
  <si>
    <t>X</t>
  </si>
  <si>
    <t>IRLU3802PBF</t>
  </si>
  <si>
    <t>Vdd = 6V, Vgs = 5V</t>
  </si>
  <si>
    <t>BSZ060NE2LSATMA1</t>
  </si>
  <si>
    <t>Quality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</si>
</sst>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3" fillId="0" borderId="0" xfId="0" applyFont="1"/>
    <xf numFmtId="0" fontId="0" fillId="3" borderId="1" xfId="0" applyFill="1" applyBorder="1"/>
    <xf numFmtId="0" fontId="0" fillId="3" borderId="3" xfId="0" applyFill="1" applyBorder="1"/>
    <xf numFmtId="0" fontId="0" fillId="3" borderId="5" xfId="0" applyFill="1" applyBorder="1"/>
    <xf numFmtId="0" fontId="0" fillId="0" borderId="0" xfId="0" applyFill="1" applyBorder="1"/>
    <xf numFmtId="0" fontId="1" fillId="3" borderId="2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3" fontId="1" fillId="3" borderId="7" xfId="0" applyNumberFormat="1" applyFont="1" applyFill="1" applyBorder="1" applyAlignment="1">
      <alignment horizontal="right"/>
    </xf>
    <xf numFmtId="164" fontId="0" fillId="4" borderId="0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0" fillId="4" borderId="3" xfId="0" applyFill="1" applyBorder="1"/>
    <xf numFmtId="0" fontId="0" fillId="4" borderId="5" xfId="0" applyFill="1" applyBorder="1"/>
    <xf numFmtId="0" fontId="4" fillId="5" borderId="3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0" fontId="2" fillId="0" borderId="0" xfId="0" applyFont="1"/>
    <xf numFmtId="2" fontId="1" fillId="3" borderId="4" xfId="0" applyNumberFormat="1" applyFont="1" applyFill="1" applyBorder="1" applyAlignment="1">
      <alignment horizontal="right"/>
    </xf>
    <xf numFmtId="165" fontId="5" fillId="4" borderId="0" xfId="0" applyNumberFormat="1" applyFont="1" applyFill="1" applyBorder="1" applyAlignment="1">
      <alignment horizontal="center"/>
    </xf>
    <xf numFmtId="0" fontId="4" fillId="6" borderId="3" xfId="0" applyFont="1" applyFill="1" applyBorder="1"/>
    <xf numFmtId="0" fontId="3" fillId="2" borderId="8" xfId="0" applyFont="1" applyFill="1" applyBorder="1" applyAlignment="1">
      <alignment horizontal="center" wrapText="1"/>
    </xf>
    <xf numFmtId="1" fontId="1" fillId="3" borderId="4" xfId="0" applyNumberFormat="1" applyFont="1" applyFill="1" applyBorder="1" applyAlignment="1">
      <alignment horizontal="right"/>
    </xf>
    <xf numFmtId="0" fontId="0" fillId="7" borderId="1" xfId="0" applyFill="1" applyBorder="1"/>
    <xf numFmtId="0" fontId="0" fillId="7" borderId="5" xfId="0" applyFill="1" applyBorder="1"/>
    <xf numFmtId="0" fontId="1" fillId="7" borderId="7" xfId="0" applyFont="1" applyFill="1" applyBorder="1" applyAlignment="1">
      <alignment horizontal="right"/>
    </xf>
    <xf numFmtId="0" fontId="1" fillId="2" borderId="3" xfId="0" applyFont="1" applyFill="1" applyBorder="1"/>
    <xf numFmtId="2" fontId="0" fillId="4" borderId="2" xfId="0" applyNumberFormat="1" applyFill="1" applyBorder="1" applyAlignment="1">
      <alignment horizontal="center"/>
    </xf>
    <xf numFmtId="0" fontId="0" fillId="7" borderId="3" xfId="0" applyFill="1" applyBorder="1"/>
    <xf numFmtId="0" fontId="1" fillId="7" borderId="4" xfId="0" applyFont="1" applyFill="1" applyBorder="1" applyAlignment="1">
      <alignment horizontal="right"/>
    </xf>
    <xf numFmtId="165" fontId="1" fillId="7" borderId="2" xfId="0" applyNumberFormat="1" applyFont="1" applyFill="1" applyBorder="1" applyAlignment="1">
      <alignment horizontal="right"/>
    </xf>
    <xf numFmtId="0" fontId="6" fillId="0" borderId="0" xfId="0" applyFont="1"/>
    <xf numFmtId="0" fontId="0" fillId="0" borderId="0" xfId="0" applyAlignment="1">
      <alignment horizontal="right"/>
    </xf>
    <xf numFmtId="0" fontId="1" fillId="4" borderId="3" xfId="0" applyFont="1" applyFill="1" applyBorder="1"/>
    <xf numFmtId="165" fontId="1" fillId="4" borderId="0" xfId="0" applyNumberFormat="1" applyFont="1" applyFill="1" applyBorder="1" applyAlignment="1">
      <alignment horizontal="center"/>
    </xf>
    <xf numFmtId="165" fontId="1" fillId="4" borderId="4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166" fontId="0" fillId="4" borderId="7" xfId="0" applyNumberFormat="1" applyFill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D606-EF74-554C-B19A-2497921E86B7}">
  <dimension ref="A2:H45"/>
  <sheetViews>
    <sheetView showGridLines="0" zoomScale="107" workbookViewId="0">
      <selection activeCell="N33" sqref="N33"/>
    </sheetView>
  </sheetViews>
  <sheetFormatPr baseColWidth="10" defaultRowHeight="16" x14ac:dyDescent="0.2"/>
  <cols>
    <col min="1" max="1" width="10.83203125" style="48"/>
    <col min="2" max="2" width="28.1640625" customWidth="1"/>
    <col min="3" max="3" width="18.6640625" customWidth="1"/>
    <col min="4" max="4" width="22.33203125" customWidth="1"/>
    <col min="5" max="5" width="19.5" customWidth="1"/>
    <col min="6" max="6" width="19.83203125" customWidth="1"/>
    <col min="7" max="7" width="24.33203125" bestFit="1" customWidth="1"/>
  </cols>
  <sheetData>
    <row r="2" spans="2:8" ht="17" thickBot="1" x14ac:dyDescent="0.25">
      <c r="B2" s="2" t="s">
        <v>1</v>
      </c>
    </row>
    <row r="3" spans="2:8" x14ac:dyDescent="0.2">
      <c r="B3" s="3" t="s">
        <v>13</v>
      </c>
      <c r="C3" s="7">
        <v>6</v>
      </c>
      <c r="D3" s="6" t="s">
        <v>4</v>
      </c>
    </row>
    <row r="4" spans="2:8" x14ac:dyDescent="0.2">
      <c r="B4" s="4" t="s">
        <v>14</v>
      </c>
      <c r="C4" s="8">
        <v>12</v>
      </c>
      <c r="D4" s="6" t="s">
        <v>4</v>
      </c>
      <c r="E4" s="1"/>
    </row>
    <row r="5" spans="2:8" x14ac:dyDescent="0.2">
      <c r="B5" s="4" t="s">
        <v>50</v>
      </c>
      <c r="C5" s="8">
        <v>1.5</v>
      </c>
      <c r="D5" s="6" t="s">
        <v>5</v>
      </c>
      <c r="E5" s="1"/>
    </row>
    <row r="6" spans="2:8" x14ac:dyDescent="0.2">
      <c r="B6" s="4" t="s">
        <v>49</v>
      </c>
      <c r="C6" s="8">
        <v>0.5</v>
      </c>
      <c r="D6" s="6"/>
      <c r="E6" s="1"/>
    </row>
    <row r="7" spans="2:8" x14ac:dyDescent="0.2">
      <c r="B7" s="4" t="s">
        <v>15</v>
      </c>
      <c r="C7" s="34">
        <f>SQRT(C6)*C5</f>
        <v>1.0606601717798214</v>
      </c>
      <c r="D7" s="6" t="s">
        <v>5</v>
      </c>
    </row>
    <row r="8" spans="2:8" ht="17" thickBot="1" x14ac:dyDescent="0.25">
      <c r="B8" s="5" t="s">
        <v>16</v>
      </c>
      <c r="C8" s="9">
        <v>500000</v>
      </c>
      <c r="D8" s="6" t="s">
        <v>6</v>
      </c>
    </row>
    <row r="11" spans="2:8" ht="17" thickBot="1" x14ac:dyDescent="0.25">
      <c r="B11" s="2" t="s">
        <v>2</v>
      </c>
      <c r="E11" s="1"/>
    </row>
    <row r="12" spans="2:8" x14ac:dyDescent="0.2">
      <c r="B12" s="18"/>
      <c r="C12" s="19" t="s">
        <v>27</v>
      </c>
      <c r="D12" s="19" t="s">
        <v>29</v>
      </c>
      <c r="E12" s="19" t="s">
        <v>31</v>
      </c>
      <c r="F12" s="19" t="s">
        <v>34</v>
      </c>
      <c r="G12" s="20" t="s">
        <v>35</v>
      </c>
    </row>
    <row r="13" spans="2:8" ht="17" thickBot="1" x14ac:dyDescent="0.25">
      <c r="B13" s="17" t="s">
        <v>0</v>
      </c>
      <c r="C13" s="21" t="s">
        <v>28</v>
      </c>
      <c r="D13" s="21" t="s">
        <v>30</v>
      </c>
      <c r="E13" s="21" t="s">
        <v>32</v>
      </c>
      <c r="F13" s="21" t="s">
        <v>33</v>
      </c>
      <c r="G13" s="22" t="s">
        <v>39</v>
      </c>
    </row>
    <row r="14" spans="2:8" x14ac:dyDescent="0.2">
      <c r="B14" s="14" t="s">
        <v>18</v>
      </c>
      <c r="C14" s="30">
        <v>5</v>
      </c>
      <c r="D14" s="30">
        <v>2</v>
      </c>
      <c r="E14" s="30">
        <v>17</v>
      </c>
      <c r="F14" s="30">
        <v>22</v>
      </c>
      <c r="G14" s="29">
        <v>62</v>
      </c>
      <c r="H14" s="33" t="s">
        <v>40</v>
      </c>
    </row>
    <row r="15" spans="2:8" x14ac:dyDescent="0.2">
      <c r="B15" s="14" t="s">
        <v>19</v>
      </c>
      <c r="C15" s="30">
        <v>34</v>
      </c>
      <c r="D15" s="30">
        <v>11</v>
      </c>
      <c r="E15" s="30">
        <v>83</v>
      </c>
      <c r="F15" s="30">
        <v>3.1</v>
      </c>
      <c r="G15" s="29">
        <v>62</v>
      </c>
      <c r="H15" s="33" t="s">
        <v>40</v>
      </c>
    </row>
    <row r="16" spans="2:8" x14ac:dyDescent="0.2">
      <c r="B16" s="14" t="s">
        <v>69</v>
      </c>
      <c r="C16" s="30">
        <v>2.8</v>
      </c>
      <c r="D16" s="30">
        <v>5.3</v>
      </c>
      <c r="E16" s="30">
        <v>8.1300000000000008</v>
      </c>
      <c r="F16" s="30">
        <v>3.8</v>
      </c>
      <c r="G16" s="29">
        <v>66</v>
      </c>
      <c r="H16" s="33" t="s">
        <v>70</v>
      </c>
    </row>
    <row r="17" spans="1:8" x14ac:dyDescent="0.2">
      <c r="B17" s="14" t="s">
        <v>71</v>
      </c>
      <c r="C17" s="30">
        <v>2.8</v>
      </c>
      <c r="D17" s="30">
        <v>10</v>
      </c>
      <c r="E17" s="30">
        <v>28</v>
      </c>
      <c r="F17" s="30">
        <v>8.5</v>
      </c>
      <c r="G17" s="29">
        <v>110</v>
      </c>
      <c r="H17" s="47" t="s">
        <v>80</v>
      </c>
    </row>
    <row r="18" spans="1:8" x14ac:dyDescent="0.2">
      <c r="B18" s="14" t="s">
        <v>79</v>
      </c>
      <c r="C18" s="30">
        <v>2.8</v>
      </c>
      <c r="D18" s="30">
        <v>10</v>
      </c>
      <c r="E18" s="30">
        <v>28</v>
      </c>
      <c r="F18" s="30">
        <v>8.5</v>
      </c>
      <c r="G18" s="29">
        <v>110</v>
      </c>
      <c r="H18" s="47" t="s">
        <v>80</v>
      </c>
    </row>
    <row r="19" spans="1:8" x14ac:dyDescent="0.2">
      <c r="B19" s="14" t="s">
        <v>20</v>
      </c>
      <c r="C19" s="30">
        <v>19</v>
      </c>
      <c r="D19" s="30">
        <v>10</v>
      </c>
      <c r="E19" s="35">
        <v>64</v>
      </c>
      <c r="F19" s="30">
        <v>13.5</v>
      </c>
      <c r="G19" s="29">
        <v>62</v>
      </c>
      <c r="H19" s="33" t="s">
        <v>41</v>
      </c>
    </row>
    <row r="20" spans="1:8" x14ac:dyDescent="0.2">
      <c r="A20" s="48" t="s">
        <v>78</v>
      </c>
      <c r="B20" s="49" t="s">
        <v>75</v>
      </c>
      <c r="C20" s="50">
        <v>3</v>
      </c>
      <c r="D20" s="50">
        <v>2</v>
      </c>
      <c r="E20" s="50">
        <v>8.5</v>
      </c>
      <c r="F20" s="50">
        <v>7.12</v>
      </c>
      <c r="G20" s="51">
        <v>50</v>
      </c>
      <c r="H20" s="33" t="s">
        <v>76</v>
      </c>
    </row>
    <row r="21" spans="1:8" x14ac:dyDescent="0.2">
      <c r="A21" s="48" t="s">
        <v>78</v>
      </c>
      <c r="B21" s="49" t="s">
        <v>81</v>
      </c>
      <c r="C21" s="50">
        <v>2.6</v>
      </c>
      <c r="D21" s="50">
        <v>1.7</v>
      </c>
      <c r="E21" s="50">
        <v>7.7</v>
      </c>
      <c r="F21" s="50">
        <v>8.1</v>
      </c>
      <c r="G21" s="51">
        <v>60</v>
      </c>
      <c r="H21" s="33" t="s">
        <v>76</v>
      </c>
    </row>
    <row r="22" spans="1:8" x14ac:dyDescent="0.2">
      <c r="B22" s="14" t="s">
        <v>74</v>
      </c>
      <c r="C22" s="30">
        <v>3</v>
      </c>
      <c r="D22" s="30">
        <v>2.9</v>
      </c>
      <c r="E22" s="30">
        <v>11</v>
      </c>
      <c r="F22" s="30">
        <v>6.4</v>
      </c>
      <c r="G22" s="29">
        <v>50</v>
      </c>
      <c r="H22" s="33" t="s">
        <v>77</v>
      </c>
    </row>
    <row r="23" spans="1:8" x14ac:dyDescent="0.2">
      <c r="B23" s="14" t="s">
        <v>72</v>
      </c>
      <c r="C23" s="30">
        <v>5.3</v>
      </c>
      <c r="D23" s="30">
        <v>7.6</v>
      </c>
      <c r="E23" s="30">
        <v>1.68</v>
      </c>
      <c r="F23" s="30">
        <v>70</v>
      </c>
      <c r="G23" s="29">
        <v>40</v>
      </c>
      <c r="H23" s="33" t="s">
        <v>73</v>
      </c>
    </row>
    <row r="24" spans="1:8" ht="17" thickBot="1" x14ac:dyDescent="0.25">
      <c r="B24" s="15" t="s">
        <v>21</v>
      </c>
      <c r="C24" s="31">
        <v>1.6</v>
      </c>
      <c r="D24" s="31">
        <v>3.9</v>
      </c>
      <c r="E24" s="31">
        <v>1</v>
      </c>
      <c r="F24" s="31">
        <v>58</v>
      </c>
      <c r="G24" s="32">
        <v>110</v>
      </c>
      <c r="H24" s="33" t="s">
        <v>42</v>
      </c>
    </row>
    <row r="27" spans="1:8" ht="17" thickBot="1" x14ac:dyDescent="0.25">
      <c r="B27" s="2" t="s">
        <v>3</v>
      </c>
    </row>
    <row r="28" spans="1:8" x14ac:dyDescent="0.2">
      <c r="B28" s="18"/>
      <c r="C28" s="19" t="s">
        <v>22</v>
      </c>
      <c r="D28" s="19" t="s">
        <v>23</v>
      </c>
      <c r="E28" s="23" t="s">
        <v>36</v>
      </c>
      <c r="F28" s="23" t="s">
        <v>38</v>
      </c>
    </row>
    <row r="29" spans="1:8" ht="18" thickBot="1" x14ac:dyDescent="0.25">
      <c r="B29" s="17" t="s">
        <v>0</v>
      </c>
      <c r="C29" s="21" t="s">
        <v>24</v>
      </c>
      <c r="D29" s="21" t="s">
        <v>25</v>
      </c>
      <c r="E29" s="26" t="s">
        <v>26</v>
      </c>
      <c r="F29" s="37" t="s">
        <v>37</v>
      </c>
    </row>
    <row r="30" spans="1:8" x14ac:dyDescent="0.2">
      <c r="B30" s="16" t="str">
        <f t="shared" ref="B30:B40" si="0">B14</f>
        <v>IPD220N06L3GBTMA1CT</v>
      </c>
      <c r="C30" s="10">
        <f>(((C14+D14)*$C$3)+(E14*$C$4))*$C$8*10^-9</f>
        <v>0.12300000000000001</v>
      </c>
      <c r="D30" s="10">
        <f t="shared" ref="D30:D40" si="1">($C$7^2)*F14*10^-3</f>
        <v>2.4750000000000005E-2</v>
      </c>
      <c r="E30" s="27">
        <f>SUM(C30:D30)</f>
        <v>0.14775000000000002</v>
      </c>
      <c r="F30" s="28">
        <f t="shared" ref="F30:F38" si="2">E30*G14</f>
        <v>9.1605000000000008</v>
      </c>
    </row>
    <row r="31" spans="1:8" x14ac:dyDescent="0.2">
      <c r="B31" s="14" t="str">
        <f t="shared" si="0"/>
        <v>IPD031N06L3 GCT-ND</v>
      </c>
      <c r="C31" s="10">
        <f>(((C15+D15)*$C$3)+(E15*$C$4))*$C$8*10^-9</f>
        <v>0.63300000000000001</v>
      </c>
      <c r="D31" s="10">
        <f t="shared" si="1"/>
        <v>3.4875000000000006E-3</v>
      </c>
      <c r="E31" s="24">
        <f t="shared" ref="E31:E40" si="3">SUM(C31:D31)</f>
        <v>0.63648749999999998</v>
      </c>
      <c r="F31" s="11">
        <f t="shared" si="2"/>
        <v>39.462224999999997</v>
      </c>
    </row>
    <row r="32" spans="1:8" x14ac:dyDescent="0.2">
      <c r="B32" s="14" t="str">
        <f t="shared" si="0"/>
        <v>DMN1004UFV-7</v>
      </c>
      <c r="C32" s="10">
        <f>(((C16+D16)*$C$3)+(E16*$C$4))*$C$8*10^-9</f>
        <v>7.3080000000000006E-2</v>
      </c>
      <c r="D32" s="10">
        <f t="shared" si="1"/>
        <v>4.2750000000000002E-3</v>
      </c>
      <c r="E32" s="24">
        <f t="shared" si="3"/>
        <v>7.7355000000000007E-2</v>
      </c>
      <c r="F32" s="11">
        <f t="shared" si="2"/>
        <v>5.1054300000000001</v>
      </c>
    </row>
    <row r="33" spans="1:6" x14ac:dyDescent="0.2">
      <c r="B33" s="14" t="str">
        <f t="shared" si="0"/>
        <v>IRLR3802PBF</v>
      </c>
      <c r="C33" s="10">
        <f>(((C17+D17)*$C$3)+(E17*$C$4))*$C$8*10^-9</f>
        <v>0.2064</v>
      </c>
      <c r="D33" s="10">
        <f t="shared" si="1"/>
        <v>9.5625000000000016E-3</v>
      </c>
      <c r="E33" s="24">
        <f t="shared" si="3"/>
        <v>0.2159625</v>
      </c>
      <c r="F33" s="11">
        <f t="shared" si="2"/>
        <v>23.755875</v>
      </c>
    </row>
    <row r="34" spans="1:6" x14ac:dyDescent="0.2">
      <c r="B34" s="14" t="str">
        <f t="shared" si="0"/>
        <v>IRLU3802PBF</v>
      </c>
      <c r="C34" s="10">
        <f>(((C18+D18)*$C$3)+(E18*$C$4))*$C$8*10^-9</f>
        <v>0.2064</v>
      </c>
      <c r="D34" s="10">
        <f t="shared" si="1"/>
        <v>9.5625000000000016E-3</v>
      </c>
      <c r="E34" s="24">
        <f t="shared" ref="E34" si="4">SUM(C34:D34)</f>
        <v>0.2159625</v>
      </c>
      <c r="F34" s="11">
        <f t="shared" si="2"/>
        <v>23.755875</v>
      </c>
    </row>
    <row r="35" spans="1:6" x14ac:dyDescent="0.2">
      <c r="B35" s="14" t="str">
        <f t="shared" si="0"/>
        <v>IPD50N06S4L12ATMACT-ND</v>
      </c>
      <c r="C35" s="10">
        <f t="shared" ref="C35" si="5">(((C19+D19)*$C$3)+(E19*$C$4))*$C$8*10^-9</f>
        <v>0.47100000000000003</v>
      </c>
      <c r="D35" s="10">
        <f t="shared" si="1"/>
        <v>1.5187500000000003E-2</v>
      </c>
      <c r="E35" s="24">
        <f t="shared" si="3"/>
        <v>0.48618750000000005</v>
      </c>
      <c r="F35" s="11">
        <f t="shared" si="2"/>
        <v>30.143625000000004</v>
      </c>
    </row>
    <row r="36" spans="1:6" x14ac:dyDescent="0.2">
      <c r="A36" s="48" t="s">
        <v>78</v>
      </c>
      <c r="B36" s="49" t="str">
        <f t="shared" si="0"/>
        <v>BSC050NE2LSATMA1</v>
      </c>
      <c r="C36" s="52">
        <f>(((C20+D20)*$C$3)+(E20*$C$4))*$C$8*10^-9</f>
        <v>6.6000000000000003E-2</v>
      </c>
      <c r="D36" s="52">
        <f t="shared" si="1"/>
        <v>8.0100000000000015E-3</v>
      </c>
      <c r="E36" s="53">
        <f t="shared" si="3"/>
        <v>7.4010000000000006E-2</v>
      </c>
      <c r="F36" s="54">
        <f t="shared" si="2"/>
        <v>3.7005000000000003</v>
      </c>
    </row>
    <row r="37" spans="1:6" x14ac:dyDescent="0.2">
      <c r="A37" s="48" t="s">
        <v>78</v>
      </c>
      <c r="B37" s="49" t="str">
        <f t="shared" si="0"/>
        <v>BSZ060NE2LSATMA1</v>
      </c>
      <c r="C37" s="52">
        <f>(((C21+D21)*$C$3)+(E21*$C$4))*$C$8*10^-9</f>
        <v>5.9100000000000007E-2</v>
      </c>
      <c r="D37" s="52">
        <f t="shared" si="1"/>
        <v>9.1125000000000008E-3</v>
      </c>
      <c r="E37" s="53">
        <f t="shared" ref="E37" si="6">SUM(C37:D37)</f>
        <v>6.8212500000000009E-2</v>
      </c>
      <c r="F37" s="54">
        <f t="shared" si="2"/>
        <v>4.0927500000000006</v>
      </c>
    </row>
    <row r="38" spans="1:6" x14ac:dyDescent="0.2">
      <c r="B38" s="14" t="str">
        <f t="shared" si="0"/>
        <v>BSC0906NS</v>
      </c>
      <c r="C38" s="10">
        <f>(((C22+D22)*$C$3)+(E22*$C$4))*$C$8*10^-9</f>
        <v>8.3700000000000011E-2</v>
      </c>
      <c r="D38" s="10">
        <f t="shared" si="1"/>
        <v>7.2000000000000024E-3</v>
      </c>
      <c r="E38" s="24">
        <f t="shared" si="3"/>
        <v>9.0900000000000009E-2</v>
      </c>
      <c r="F38" s="11">
        <f t="shared" si="2"/>
        <v>4.5450000000000008</v>
      </c>
    </row>
    <row r="39" spans="1:6" x14ac:dyDescent="0.2">
      <c r="B39" s="14" t="str">
        <f t="shared" si="0"/>
        <v>AUIRFZ24NSTRL</v>
      </c>
      <c r="C39" s="10">
        <f t="shared" ref="C39" si="7">(((C23+D23)*$C$3)+(E23*$C$4))*$C$8*10^-9</f>
        <v>4.8779999999999997E-2</v>
      </c>
      <c r="D39" s="10">
        <f t="shared" si="1"/>
        <v>7.8750000000000014E-2</v>
      </c>
      <c r="E39" s="24">
        <f t="shared" ref="E39" si="8">SUM(C39:D39)</f>
        <v>0.12753</v>
      </c>
      <c r="F39" s="11">
        <f t="shared" ref="F39" si="9">E39*G23</f>
        <v>5.1012000000000004</v>
      </c>
    </row>
    <row r="40" spans="1:6" ht="17" thickBot="1" x14ac:dyDescent="0.25">
      <c r="B40" s="15" t="str">
        <f t="shared" si="0"/>
        <v>AUIRLR024ZTRLDKR-ND</v>
      </c>
      <c r="C40" s="12">
        <f>(((C24+D24)*$C$3)+(E24*$C$4))*$C$8*10^-9</f>
        <v>2.2500000000000003E-2</v>
      </c>
      <c r="D40" s="12">
        <f t="shared" si="1"/>
        <v>6.5250000000000016E-2</v>
      </c>
      <c r="E40" s="25">
        <f t="shared" si="3"/>
        <v>8.7750000000000022E-2</v>
      </c>
      <c r="F40" s="13">
        <f>E40*G24</f>
        <v>9.6525000000000016</v>
      </c>
    </row>
    <row r="42" spans="1:6" x14ac:dyDescent="0.2">
      <c r="B42" s="2" t="s">
        <v>7</v>
      </c>
    </row>
    <row r="43" spans="1:6" x14ac:dyDescent="0.2">
      <c r="B43" t="s">
        <v>8</v>
      </c>
      <c r="C43" t="s">
        <v>17</v>
      </c>
    </row>
    <row r="44" spans="1:6" x14ac:dyDescent="0.2">
      <c r="B44" t="s">
        <v>9</v>
      </c>
      <c r="C44" t="s">
        <v>10</v>
      </c>
    </row>
    <row r="45" spans="1:6" x14ac:dyDescent="0.2">
      <c r="B45" t="s">
        <v>11</v>
      </c>
      <c r="C45" t="s">
        <v>12</v>
      </c>
    </row>
  </sheetData>
  <conditionalFormatting sqref="E30:E40">
    <cfRule type="expression" dxfId="3" priority="7">
      <formula>E30=MAX($E$30:$E$40)</formula>
    </cfRule>
    <cfRule type="expression" dxfId="2" priority="8">
      <formula>E30=MIN($E$30:$E$40)</formula>
    </cfRule>
  </conditionalFormatting>
  <conditionalFormatting sqref="F30:F40">
    <cfRule type="expression" dxfId="1" priority="1">
      <formula>F30=MAX($F$30:$F$40)</formula>
    </cfRule>
    <cfRule type="expression" dxfId="0" priority="2">
      <formula>F30=MIN($F$30:$F$40)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3B8F-F30B-5A4A-AF35-A4832B0CC704}">
  <dimension ref="B2:G21"/>
  <sheetViews>
    <sheetView showGridLines="0" tabSelected="1" zoomScale="182" workbookViewId="0">
      <selection activeCell="F15" sqref="F15"/>
    </sheetView>
  </sheetViews>
  <sheetFormatPr baseColWidth="10" defaultRowHeight="16" x14ac:dyDescent="0.2"/>
  <cols>
    <col min="2" max="2" width="31.83203125" customWidth="1"/>
    <col min="3" max="3" width="15.83203125" customWidth="1"/>
    <col min="4" max="4" width="13.1640625" customWidth="1"/>
    <col min="5" max="5" width="23.33203125" customWidth="1"/>
    <col min="6" max="6" width="9.83203125" customWidth="1"/>
    <col min="7" max="7" width="24.33203125" bestFit="1" customWidth="1"/>
  </cols>
  <sheetData>
    <row r="2" spans="2:7" ht="17" thickBot="1" x14ac:dyDescent="0.25">
      <c r="B2" s="2" t="s">
        <v>1</v>
      </c>
      <c r="E2" s="2" t="s">
        <v>56</v>
      </c>
    </row>
    <row r="3" spans="2:7" x14ac:dyDescent="0.2">
      <c r="B3" s="3" t="s">
        <v>47</v>
      </c>
      <c r="C3" s="7">
        <v>4</v>
      </c>
      <c r="D3" s="6" t="s">
        <v>48</v>
      </c>
      <c r="E3" s="39" t="s">
        <v>82</v>
      </c>
      <c r="F3" s="46">
        <v>1</v>
      </c>
    </row>
    <row r="4" spans="2:7" x14ac:dyDescent="0.2">
      <c r="B4" s="4" t="s">
        <v>44</v>
      </c>
      <c r="C4" s="8">
        <v>33</v>
      </c>
      <c r="D4" s="6" t="s">
        <v>45</v>
      </c>
      <c r="E4" s="44" t="s">
        <v>54</v>
      </c>
      <c r="F4" s="45" t="s">
        <v>65</v>
      </c>
      <c r="G4" t="s">
        <v>5</v>
      </c>
    </row>
    <row r="5" spans="2:7" ht="17" thickBot="1" x14ac:dyDescent="0.25">
      <c r="B5" s="4" t="s">
        <v>43</v>
      </c>
      <c r="C5" s="8">
        <v>1.5</v>
      </c>
      <c r="D5" s="6" t="s">
        <v>46</v>
      </c>
      <c r="E5" s="40" t="s">
        <v>57</v>
      </c>
      <c r="F5" s="41">
        <v>100</v>
      </c>
      <c r="G5" t="s">
        <v>64</v>
      </c>
    </row>
    <row r="6" spans="2:7" x14ac:dyDescent="0.2">
      <c r="B6" s="4" t="s">
        <v>53</v>
      </c>
      <c r="C6" s="34">
        <f>C3*SQRT(C5/C4)</f>
        <v>0.85280286542244177</v>
      </c>
      <c r="D6" s="6"/>
    </row>
    <row r="7" spans="2:7" x14ac:dyDescent="0.2">
      <c r="B7" s="4" t="s">
        <v>61</v>
      </c>
      <c r="C7" s="38">
        <v>12</v>
      </c>
      <c r="D7" s="6" t="s">
        <v>4</v>
      </c>
    </row>
    <row r="8" spans="2:7" x14ac:dyDescent="0.2">
      <c r="B8" s="36" t="s">
        <v>51</v>
      </c>
      <c r="C8" s="8">
        <v>0.5</v>
      </c>
      <c r="D8" s="6"/>
    </row>
    <row r="9" spans="2:7" ht="17" thickBot="1" x14ac:dyDescent="0.25">
      <c r="B9" s="5" t="s">
        <v>52</v>
      </c>
      <c r="C9" s="9">
        <v>500</v>
      </c>
      <c r="D9" s="6" t="s">
        <v>62</v>
      </c>
    </row>
    <row r="12" spans="2:7" ht="17" thickBot="1" x14ac:dyDescent="0.25">
      <c r="B12" s="2" t="s">
        <v>67</v>
      </c>
    </row>
    <row r="13" spans="2:7" x14ac:dyDescent="0.2">
      <c r="B13" s="18" t="s">
        <v>68</v>
      </c>
      <c r="C13" s="43">
        <f>C3*SQRT(C5/C4)</f>
        <v>0.85280286542244177</v>
      </c>
      <c r="E13" s="1"/>
    </row>
    <row r="14" spans="2:7" x14ac:dyDescent="0.2">
      <c r="B14" s="42" t="s">
        <v>58</v>
      </c>
      <c r="C14" s="55">
        <f>C8*(1-C8)*C7 / ((C4*0.000001) * (C9*1000))</f>
        <v>0.18181818181818185</v>
      </c>
      <c r="D14" t="s">
        <v>5</v>
      </c>
      <c r="E14" s="1"/>
    </row>
    <row r="15" spans="2:7" ht="17" thickBot="1" x14ac:dyDescent="0.25">
      <c r="B15" s="17" t="s">
        <v>59</v>
      </c>
      <c r="C15" s="56">
        <f>C14 / (8 * (C5*0.000001) *(C9*1000))</f>
        <v>3.0303030303030307E-2</v>
      </c>
      <c r="D15" t="s">
        <v>4</v>
      </c>
    </row>
    <row r="18" spans="2:3" x14ac:dyDescent="0.2">
      <c r="B18" s="2" t="s">
        <v>7</v>
      </c>
    </row>
    <row r="19" spans="2:3" x14ac:dyDescent="0.2">
      <c r="B19" t="s">
        <v>54</v>
      </c>
      <c r="C19" t="s">
        <v>60</v>
      </c>
    </row>
    <row r="20" spans="2:3" x14ac:dyDescent="0.2">
      <c r="B20" t="s">
        <v>55</v>
      </c>
      <c r="C20" t="s">
        <v>63</v>
      </c>
    </row>
    <row r="21" spans="2:3" x14ac:dyDescent="0.2">
      <c r="B21" t="s">
        <v>53</v>
      </c>
      <c r="C2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Switches</vt:lpstr>
      <vt:lpstr>Passives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2022-02-06T02:23:42Z</dcterms:created>
  <dcterms:modified xsi:type="dcterms:W3CDTF">2022-02-23T04:50:23Z</dcterms:modified>
</cp:coreProperties>
</file>