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thverdeflor/Documents/EAGLE/projects/audio-amplifier-pcb/calcs/"/>
    </mc:Choice>
  </mc:AlternateContent>
  <xr:revisionPtr revIDLastSave="0" documentId="13_ncr:1_{3398E577-87B9-3E46-9899-6B29C4191E2B}" xr6:coauthVersionLast="47" xr6:coauthVersionMax="47" xr10:uidLastSave="{00000000-0000-0000-0000-000000000000}"/>
  <bookViews>
    <workbookView xWindow="0" yWindow="500" windowWidth="28800" windowHeight="17500" activeTab="2" xr2:uid="{75B25817-BB02-B742-B7A5-0F6E04A36568}"/>
  </bookViews>
  <sheets>
    <sheet name="Switches" sheetId="1" r:id="rId1"/>
    <sheet name="Passives" sheetId="8" r:id="rId2"/>
    <sheet name="Efficiency" sheetId="9" r:id="rId3"/>
    <sheet name="Frequenc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0" l="1"/>
  <c r="E43" i="10"/>
  <c r="E37" i="10"/>
  <c r="E38" i="10"/>
  <c r="E39" i="10"/>
  <c r="E40" i="10"/>
  <c r="E34" i="10"/>
  <c r="E35" i="10"/>
  <c r="E36" i="10"/>
  <c r="E41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14" i="10"/>
  <c r="C7" i="10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C7" i="9"/>
  <c r="C37" i="1"/>
  <c r="E37" i="1" s="1"/>
  <c r="F37" i="1" s="1"/>
  <c r="D37" i="1"/>
  <c r="C38" i="1"/>
  <c r="D38" i="1"/>
  <c r="E38" i="1"/>
  <c r="F38" i="1" s="1"/>
  <c r="B37" i="1"/>
  <c r="C34" i="1"/>
  <c r="B34" i="1"/>
  <c r="C36" i="1"/>
  <c r="B36" i="1"/>
  <c r="B38" i="1"/>
  <c r="C39" i="1"/>
  <c r="B39" i="1"/>
  <c r="C33" i="1"/>
  <c r="B33" i="1"/>
  <c r="C32" i="1"/>
  <c r="C35" i="1"/>
  <c r="B32" i="1"/>
  <c r="C13" i="8"/>
  <c r="C14" i="8"/>
  <c r="C15" i="8" s="1"/>
  <c r="C6" i="8"/>
  <c r="B40" i="1"/>
  <c r="B35" i="1"/>
  <c r="B31" i="1"/>
  <c r="B30" i="1"/>
  <c r="C7" i="1"/>
  <c r="D30" i="1" s="1"/>
  <c r="D34" i="1" l="1"/>
  <c r="E34" i="1" s="1"/>
  <c r="F34" i="1" s="1"/>
  <c r="D36" i="1"/>
  <c r="E36" i="1"/>
  <c r="F36" i="1" s="1"/>
  <c r="D39" i="1"/>
  <c r="E39" i="1" s="1"/>
  <c r="F39" i="1" s="1"/>
  <c r="D33" i="1"/>
  <c r="E33" i="1" s="1"/>
  <c r="F33" i="1" s="1"/>
  <c r="D32" i="1"/>
  <c r="E32" i="1" s="1"/>
  <c r="F32" i="1" s="1"/>
  <c r="D31" i="1"/>
  <c r="C30" i="1"/>
  <c r="C31" i="1"/>
  <c r="D35" i="1"/>
  <c r="E35" i="1" s="1"/>
  <c r="F35" i="1" s="1"/>
  <c r="D40" i="1"/>
  <c r="C40" i="1"/>
  <c r="E30" i="1" l="1"/>
  <c r="F30" i="1" s="1"/>
  <c r="E31" i="1"/>
  <c r="F31" i="1" s="1"/>
  <c r="E40" i="1"/>
  <c r="F40" i="1" s="1"/>
</calcChain>
</file>

<file path=xl/sharedStrings.xml><?xml version="1.0" encoding="utf-8"?>
<sst xmlns="http://schemas.openxmlformats.org/spreadsheetml/2006/main" count="166" uniqueCount="121">
  <si>
    <t>Part No.</t>
  </si>
  <si>
    <t>Parameters</t>
  </si>
  <si>
    <t>Device Characteristics</t>
  </si>
  <si>
    <t>Power Loss Calculations</t>
  </si>
  <si>
    <t>V</t>
  </si>
  <si>
    <t>A</t>
  </si>
  <si>
    <t>Hz</t>
  </si>
  <si>
    <t>Equations</t>
  </si>
  <si>
    <t>Switching Loss</t>
  </si>
  <si>
    <t>Conduction Loss</t>
  </si>
  <si>
    <t>Pcond = Irms^2 * Ron</t>
  </si>
  <si>
    <t>Total Loss</t>
  </si>
  <si>
    <t>Ploss = Psw + Pcond</t>
  </si>
  <si>
    <r>
      <t xml:space="preserve">Gate-drive swing voltage, </t>
    </r>
    <r>
      <rPr>
        <i/>
        <sz val="12"/>
        <color theme="1"/>
        <rFont val="Calibri"/>
        <family val="2"/>
        <scheme val="minor"/>
      </rPr>
      <t>Vgg</t>
    </r>
  </si>
  <si>
    <r>
      <t xml:space="preserve">Drain-source swing voltage, </t>
    </r>
    <r>
      <rPr>
        <i/>
        <sz val="12"/>
        <color theme="1"/>
        <rFont val="Calibri"/>
        <family val="2"/>
        <scheme val="minor"/>
      </rPr>
      <t>Vdd</t>
    </r>
  </si>
  <si>
    <r>
      <t xml:space="preserve">Switch RMS current, </t>
    </r>
    <r>
      <rPr>
        <i/>
        <sz val="12"/>
        <color theme="1"/>
        <rFont val="Calibri"/>
        <family val="2"/>
        <scheme val="minor"/>
      </rPr>
      <t>Iswrms</t>
    </r>
  </si>
  <si>
    <r>
      <t xml:space="preserve">Switching frequency, </t>
    </r>
    <r>
      <rPr>
        <i/>
        <sz val="12"/>
        <color theme="1"/>
        <rFont val="Calibri"/>
        <family val="2"/>
        <scheme val="minor"/>
      </rPr>
      <t>Fsw</t>
    </r>
  </si>
  <si>
    <t>Psw = ((Qgs + Qgd)*Vgg + (Qoss*Vin)) * fsw</t>
  </si>
  <si>
    <t>IPD220N06L3GBTMA1CT</t>
  </si>
  <si>
    <t>IPD031N06L3 GCT-ND</t>
  </si>
  <si>
    <t>IPD50N06S4L12ATMACT-ND</t>
  </si>
  <si>
    <t>AUIRLR024ZTRLDKR-ND</t>
  </si>
  <si>
    <t>Switching Losses</t>
  </si>
  <si>
    <t>Conduction Losses</t>
  </si>
  <si>
    <t>Psw (W)</t>
  </si>
  <si>
    <t>Pcond (W)</t>
  </si>
  <si>
    <t>Ploss (W)</t>
  </si>
  <si>
    <t>Gate-Source Charge</t>
  </si>
  <si>
    <t>Qgs (nC)</t>
  </si>
  <si>
    <t>Gate-Drain Charge</t>
  </si>
  <si>
    <t>Qgd (nC)</t>
  </si>
  <si>
    <t>Output Charge</t>
  </si>
  <si>
    <t xml:space="preserve"> Qoss (nC)</t>
  </si>
  <si>
    <t>Ron (mΩ)</t>
  </si>
  <si>
    <t>On Resistance</t>
  </si>
  <si>
    <t>Thermal Resistance</t>
  </si>
  <si>
    <t>Total Power Loss</t>
  </si>
  <si>
    <t>ΔT (°C)</t>
  </si>
  <si>
    <t>Temp. Change</t>
  </si>
  <si>
    <t>RthJA (°C/W)</t>
  </si>
  <si>
    <t>Vdd = 30V, Vgs = 4.5V</t>
  </si>
  <si>
    <t>Vdd = 48V, Vgs = 10V</t>
  </si>
  <si>
    <t>Vdd = 44V, Vgs = 5V</t>
  </si>
  <si>
    <t>Capacitance</t>
  </si>
  <si>
    <t>Inductance</t>
  </si>
  <si>
    <t>uH</t>
  </si>
  <si>
    <t>uC</t>
  </si>
  <si>
    <t>Resistance</t>
  </si>
  <si>
    <t>Ω</t>
  </si>
  <si>
    <r>
      <t xml:space="preserve">Duty Cycle, </t>
    </r>
    <r>
      <rPr>
        <i/>
        <sz val="12"/>
        <color theme="1"/>
        <rFont val="Calibri"/>
        <family val="2"/>
        <scheme val="minor"/>
      </rPr>
      <t>D</t>
    </r>
  </si>
  <si>
    <r>
      <t xml:space="preserve">Inductor RMS current, </t>
    </r>
    <r>
      <rPr>
        <i/>
        <sz val="12"/>
        <color theme="1"/>
        <rFont val="Calibri"/>
        <family val="2"/>
        <scheme val="minor"/>
      </rPr>
      <t>Ilrms</t>
    </r>
  </si>
  <si>
    <r>
      <t xml:space="preserve">Duty Cycle, </t>
    </r>
    <r>
      <rPr>
        <i/>
        <sz val="12"/>
        <color rgb="FF000000"/>
        <rFont val="Calibri"/>
        <family val="2"/>
        <scheme val="minor"/>
      </rPr>
      <t>D</t>
    </r>
  </si>
  <si>
    <t>Switching frequency, Fsw</t>
  </si>
  <si>
    <r>
      <t xml:space="preserve">Quality Factor, </t>
    </r>
    <r>
      <rPr>
        <i/>
        <sz val="12"/>
        <color theme="1"/>
        <rFont val="Calibri"/>
        <family val="2"/>
        <scheme val="minor"/>
      </rPr>
      <t>Q</t>
    </r>
  </si>
  <si>
    <t>Inductor Current Ripple</t>
  </si>
  <si>
    <t>Output Voltage Ripple</t>
  </si>
  <si>
    <t>Constraints</t>
  </si>
  <si>
    <t>Ouptut Voltage Ripple</t>
  </si>
  <si>
    <r>
      <t xml:space="preserve">Inductor Current Ripple, </t>
    </r>
    <r>
      <rPr>
        <b/>
        <i/>
        <sz val="12"/>
        <color theme="1"/>
        <rFont val="Calibri"/>
        <family val="2"/>
        <scheme val="minor"/>
      </rPr>
      <t>ΔIL,pp</t>
    </r>
  </si>
  <si>
    <t>Output Voltage Ripple, ΔVout,pp</t>
  </si>
  <si>
    <t>ΔIL,pp = (D * (1-D) * Vin * Tsw ) / L =  (D * (1-D) * Vin) / (L * fsw)</t>
  </si>
  <si>
    <t>Input Voltage</t>
  </si>
  <si>
    <t>kHz</t>
  </si>
  <si>
    <t xml:space="preserve">ΔVout,pp = (ΔIL,pp * Tsw ) / 8C = ΔIL,pp / (8C * fsw) </t>
  </si>
  <si>
    <t>mV</t>
  </si>
  <si>
    <t>-</t>
  </si>
  <si>
    <t>Q = R * (C/L)^(1/2)</t>
  </si>
  <si>
    <t>Calculations</t>
  </si>
  <si>
    <r>
      <t xml:space="preserve">Quality Factor, </t>
    </r>
    <r>
      <rPr>
        <b/>
        <i/>
        <sz val="12"/>
        <color theme="1"/>
        <rFont val="Calibri"/>
        <family val="2"/>
        <scheme val="minor"/>
      </rPr>
      <t>Q</t>
    </r>
  </si>
  <si>
    <t>DMN1004UFV-7</t>
  </si>
  <si>
    <t>Vdd = 6V, Vgs =</t>
  </si>
  <si>
    <t>IRLR3802PBF</t>
  </si>
  <si>
    <t>AUIRFZ24NSTRL</t>
  </si>
  <si>
    <t>Vdd = 44V, Vgs = 10V</t>
  </si>
  <si>
    <t>BSC0906NS</t>
  </si>
  <si>
    <t>BSC050NE2LSATMA1</t>
  </si>
  <si>
    <t>Vdd = 12V, Vgs = 4.5V</t>
  </si>
  <si>
    <t>Vdd = 15V, Vgs = 4.5V</t>
  </si>
  <si>
    <t>X</t>
  </si>
  <si>
    <t>IRLU3802PBF</t>
  </si>
  <si>
    <t>Vdd = 6V, Vgs = 5V</t>
  </si>
  <si>
    <t>BSZ060NE2LSATMA1</t>
  </si>
  <si>
    <t>Quality Factor</t>
  </si>
  <si>
    <t>Efficiency</t>
  </si>
  <si>
    <t>Vgg (V)</t>
  </si>
  <si>
    <t>Input Current</t>
  </si>
  <si>
    <t>Gate Drive Current</t>
  </si>
  <si>
    <t>Vin (V)</t>
  </si>
  <si>
    <r>
      <t xml:space="preserve">Drain-source swing voltage, </t>
    </r>
    <r>
      <rPr>
        <i/>
        <sz val="12"/>
        <color theme="1"/>
        <rFont val="Calibri"/>
        <family val="2"/>
        <scheme val="minor"/>
      </rPr>
      <t>Vin</t>
    </r>
  </si>
  <si>
    <t>Iin (A)</t>
  </si>
  <si>
    <t xml:space="preserve">Igg (A) </t>
  </si>
  <si>
    <t>Load Resistance</t>
  </si>
  <si>
    <t>Rload (Ω)</t>
  </si>
  <si>
    <t>Efficiency Calculations</t>
  </si>
  <si>
    <t>Output Voltage</t>
  </si>
  <si>
    <t>Output Current</t>
  </si>
  <si>
    <t>Gate Drive Voltage</t>
  </si>
  <si>
    <t>Vout (V)</t>
  </si>
  <si>
    <t>Iout (A)</t>
  </si>
  <si>
    <t>η (%)</t>
  </si>
  <si>
    <t>Input Power</t>
  </si>
  <si>
    <t>Gate Drive Power</t>
  </si>
  <si>
    <t>Output Power</t>
  </si>
  <si>
    <t xml:space="preserve">Pin = Vin * Iin </t>
  </si>
  <si>
    <t>Pgg = Vgg * Igg</t>
  </si>
  <si>
    <t>Pout = Vout * Iout</t>
  </si>
  <si>
    <t xml:space="preserve">Efficiency </t>
  </si>
  <si>
    <t>η = Pout / (Pin + Pgg)</t>
  </si>
  <si>
    <t>Switching Frequency</t>
  </si>
  <si>
    <r>
      <t xml:space="preserve">Load Resistance, </t>
    </r>
    <r>
      <rPr>
        <i/>
        <sz val="12"/>
        <color theme="1"/>
        <rFont val="Calibri"/>
        <family val="2"/>
        <scheme val="minor"/>
      </rPr>
      <t>Rload</t>
    </r>
  </si>
  <si>
    <t>fsw (Hz)</t>
  </si>
  <si>
    <t>Magnitude</t>
  </si>
  <si>
    <t>Vref (V)</t>
  </si>
  <si>
    <t>Reference Voltage</t>
  </si>
  <si>
    <t>Frequency Calculations</t>
  </si>
  <si>
    <t xml:space="preserve">Magnitude </t>
  </si>
  <si>
    <t>|H| (dB)</t>
  </si>
  <si>
    <t>|H|= Vout/Vref</t>
  </si>
  <si>
    <t>Audio Signal</t>
  </si>
  <si>
    <t>measured</t>
  </si>
  <si>
    <t xml:space="preserve">measured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</si>
</sst>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#,##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Border="1"/>
    <xf numFmtId="0" fontId="3" fillId="0" borderId="0" xfId="0" applyFont="1"/>
    <xf numFmtId="0" fontId="0" fillId="3" borderId="1" xfId="0" applyFill="1" applyBorder="1"/>
    <xf numFmtId="0" fontId="0" fillId="3" borderId="3" xfId="0" applyFill="1" applyBorder="1"/>
    <xf numFmtId="0" fontId="0" fillId="3" borderId="5" xfId="0" applyFill="1" applyBorder="1"/>
    <xf numFmtId="0" fontId="0" fillId="0" borderId="0" xfId="0" applyFill="1" applyBorder="1"/>
    <xf numFmtId="0" fontId="1" fillId="3" borderId="2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3" fontId="1" fillId="3" borderId="7" xfId="0" applyNumberFormat="1" applyFont="1" applyFill="1" applyBorder="1" applyAlignment="1">
      <alignment horizontal="right"/>
    </xf>
    <xf numFmtId="164" fontId="0" fillId="4" borderId="0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0" fillId="4" borderId="3" xfId="0" applyFill="1" applyBorder="1"/>
    <xf numFmtId="0" fontId="0" fillId="4" borderId="5" xfId="0" applyFill="1" applyBorder="1"/>
    <xf numFmtId="0" fontId="4" fillId="5" borderId="3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0" fontId="2" fillId="0" borderId="0" xfId="0" applyFont="1"/>
    <xf numFmtId="2" fontId="1" fillId="3" borderId="4" xfId="0" applyNumberFormat="1" applyFont="1" applyFill="1" applyBorder="1" applyAlignment="1">
      <alignment horizontal="right"/>
    </xf>
    <xf numFmtId="165" fontId="5" fillId="4" borderId="0" xfId="0" applyNumberFormat="1" applyFont="1" applyFill="1" applyBorder="1" applyAlignment="1">
      <alignment horizontal="center"/>
    </xf>
    <xf numFmtId="0" fontId="4" fillId="6" borderId="3" xfId="0" applyFont="1" applyFill="1" applyBorder="1"/>
    <xf numFmtId="0" fontId="3" fillId="2" borderId="8" xfId="0" applyFont="1" applyFill="1" applyBorder="1" applyAlignment="1">
      <alignment horizontal="center" wrapText="1"/>
    </xf>
    <xf numFmtId="1" fontId="1" fillId="3" borderId="4" xfId="0" applyNumberFormat="1" applyFont="1" applyFill="1" applyBorder="1" applyAlignment="1">
      <alignment horizontal="right"/>
    </xf>
    <xf numFmtId="0" fontId="0" fillId="7" borderId="1" xfId="0" applyFill="1" applyBorder="1"/>
    <xf numFmtId="0" fontId="0" fillId="7" borderId="5" xfId="0" applyFill="1" applyBorder="1"/>
    <xf numFmtId="0" fontId="1" fillId="7" borderId="7" xfId="0" applyFont="1" applyFill="1" applyBorder="1" applyAlignment="1">
      <alignment horizontal="right"/>
    </xf>
    <xf numFmtId="0" fontId="1" fillId="2" borderId="3" xfId="0" applyFont="1" applyFill="1" applyBorder="1"/>
    <xf numFmtId="2" fontId="0" fillId="4" borderId="2" xfId="0" applyNumberFormat="1" applyFill="1" applyBorder="1" applyAlignment="1">
      <alignment horizontal="center"/>
    </xf>
    <xf numFmtId="0" fontId="0" fillId="7" borderId="3" xfId="0" applyFill="1" applyBorder="1"/>
    <xf numFmtId="0" fontId="1" fillId="7" borderId="4" xfId="0" applyFont="1" applyFill="1" applyBorder="1" applyAlignment="1">
      <alignment horizontal="right"/>
    </xf>
    <xf numFmtId="165" fontId="1" fillId="7" borderId="2" xfId="0" applyNumberFormat="1" applyFont="1" applyFill="1" applyBorder="1" applyAlignment="1">
      <alignment horizontal="right"/>
    </xf>
    <xf numFmtId="0" fontId="6" fillId="0" borderId="0" xfId="0" applyFont="1"/>
    <xf numFmtId="0" fontId="0" fillId="0" borderId="0" xfId="0" applyAlignment="1">
      <alignment horizontal="right"/>
    </xf>
    <xf numFmtId="0" fontId="1" fillId="4" borderId="3" xfId="0" applyFont="1" applyFill="1" applyBorder="1"/>
    <xf numFmtId="165" fontId="1" fillId="4" borderId="0" xfId="0" applyNumberFormat="1" applyFont="1" applyFill="1" applyBorder="1" applyAlignment="1">
      <alignment horizontal="center"/>
    </xf>
    <xf numFmtId="165" fontId="1" fillId="4" borderId="4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166" fontId="0" fillId="4" borderId="7" xfId="0" applyNumberFormat="1" applyFill="1" applyBorder="1" applyAlignment="1">
      <alignment horizontal="center"/>
    </xf>
    <xf numFmtId="0" fontId="3" fillId="0" borderId="0" xfId="0" applyFont="1" applyAlignment="1"/>
    <xf numFmtId="0" fontId="0" fillId="3" borderId="1" xfId="0" applyFill="1" applyBorder="1" applyAlignment="1"/>
    <xf numFmtId="0" fontId="0" fillId="3" borderId="3" xfId="0" applyFill="1" applyBorder="1" applyAlignment="1"/>
    <xf numFmtId="0" fontId="0" fillId="3" borderId="5" xfId="0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5" fontId="1" fillId="4" borderId="3" xfId="0" applyNumberFormat="1" applyFont="1" applyFill="1" applyBorder="1" applyAlignment="1">
      <alignment horizontal="center"/>
    </xf>
    <xf numFmtId="165" fontId="0" fillId="4" borderId="3" xfId="0" applyNumberFormat="1" applyFont="1" applyFill="1" applyBorder="1" applyAlignment="1">
      <alignment horizontal="center"/>
    </xf>
    <xf numFmtId="165" fontId="0" fillId="4" borderId="5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/>
    </xf>
    <xf numFmtId="164" fontId="0" fillId="4" borderId="7" xfId="0" applyNumberFormat="1" applyFont="1" applyFill="1" applyBorder="1" applyAlignment="1">
      <alignment horizontal="center"/>
    </xf>
    <xf numFmtId="164" fontId="0" fillId="4" borderId="6" xfId="0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2" fontId="0" fillId="4" borderId="7" xfId="0" applyNumberFormat="1" applyFont="1" applyFill="1" applyBorder="1" applyAlignment="1">
      <alignment horizontal="center"/>
    </xf>
    <xf numFmtId="167" fontId="1" fillId="3" borderId="7" xfId="0" applyNumberFormat="1" applyFont="1" applyFill="1" applyBorder="1" applyAlignment="1">
      <alignment horizontal="right"/>
    </xf>
    <xf numFmtId="1" fontId="0" fillId="4" borderId="3" xfId="0" applyNumberFormat="1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Converter Efficiency</a:t>
            </a:r>
            <a:r>
              <a:rPr lang="en-US" baseline="0"/>
              <a:t> vs. Load Resistance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Efficiency!$B$14:$B$34</c:f>
              <c:numCache>
                <c:formatCode>0.0</c:formatCode>
                <c:ptCount val="21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3.5</c:v>
                </c:pt>
                <c:pt idx="18">
                  <c:v>3</c:v>
                </c:pt>
                <c:pt idx="19">
                  <c:v>2.5</c:v>
                </c:pt>
                <c:pt idx="20">
                  <c:v>2</c:v>
                </c:pt>
              </c:numCache>
            </c:numRef>
          </c:xVal>
          <c:yVal>
            <c:numRef>
              <c:f>Efficiency!$I$14:$I$34</c:f>
              <c:numCache>
                <c:formatCode>0.00</c:formatCode>
                <c:ptCount val="21"/>
                <c:pt idx="0">
                  <c:v>74.91024773854032</c:v>
                </c:pt>
                <c:pt idx="1">
                  <c:v>76.833190765279198</c:v>
                </c:pt>
                <c:pt idx="2">
                  <c:v>78.334466718387347</c:v>
                </c:pt>
                <c:pt idx="3">
                  <c:v>82.423022837608343</c:v>
                </c:pt>
                <c:pt idx="4">
                  <c:v>82.588265539305311</c:v>
                </c:pt>
                <c:pt idx="5">
                  <c:v>84.848748639825885</c:v>
                </c:pt>
                <c:pt idx="6">
                  <c:v>87.268629560350035</c:v>
                </c:pt>
                <c:pt idx="7">
                  <c:v>89.082194470910821</c:v>
                </c:pt>
                <c:pt idx="8">
                  <c:v>91.753722382324682</c:v>
                </c:pt>
                <c:pt idx="9">
                  <c:v>94.063126847101358</c:v>
                </c:pt>
                <c:pt idx="10">
                  <c:v>95.457758085040723</c:v>
                </c:pt>
                <c:pt idx="11">
                  <c:v>96.218259645523545</c:v>
                </c:pt>
                <c:pt idx="12">
                  <c:v>96.278424156354518</c:v>
                </c:pt>
                <c:pt idx="13">
                  <c:v>96.566980481437284</c:v>
                </c:pt>
                <c:pt idx="14">
                  <c:v>97.037524842483975</c:v>
                </c:pt>
                <c:pt idx="15">
                  <c:v>97.031193192869225</c:v>
                </c:pt>
                <c:pt idx="16">
                  <c:v>97.483973774583447</c:v>
                </c:pt>
                <c:pt idx="17">
                  <c:v>97.910086431200455</c:v>
                </c:pt>
                <c:pt idx="18">
                  <c:v>98.133858417365246</c:v>
                </c:pt>
                <c:pt idx="19">
                  <c:v>98.382786925666451</c:v>
                </c:pt>
                <c:pt idx="20">
                  <c:v>98.232671068759586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D-D540-BC22-E016ADF6B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11055"/>
        <c:axId val="1617068432"/>
      </c:scatterChart>
      <c:valAx>
        <c:axId val="11862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68432"/>
        <c:crosses val="autoZero"/>
        <c:crossBetween val="midCat"/>
      </c:valAx>
      <c:valAx>
        <c:axId val="16170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Converter Efficiency</a:t>
            </a:r>
            <a:r>
              <a:rPr lang="en-US" baseline="0"/>
              <a:t> vs. Load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Efficiency!$H$14:$H$34</c:f>
              <c:numCache>
                <c:formatCode>0.000</c:formatCode>
                <c:ptCount val="21"/>
                <c:pt idx="0">
                  <c:v>9.9000000000000005E-2</c:v>
                </c:pt>
                <c:pt idx="1">
                  <c:v>0.108</c:v>
                </c:pt>
                <c:pt idx="2">
                  <c:v>0.12</c:v>
                </c:pt>
                <c:pt idx="3">
                  <c:v>0.13400000000000001</c:v>
                </c:pt>
                <c:pt idx="4">
                  <c:v>0.15</c:v>
                </c:pt>
                <c:pt idx="5">
                  <c:v>0.17100000000000001</c:v>
                </c:pt>
                <c:pt idx="6">
                  <c:v>0.2</c:v>
                </c:pt>
                <c:pt idx="7">
                  <c:v>0.24</c:v>
                </c:pt>
                <c:pt idx="8">
                  <c:v>0.3</c:v>
                </c:pt>
                <c:pt idx="9">
                  <c:v>0.39700000000000002</c:v>
                </c:pt>
                <c:pt idx="10">
                  <c:v>0.58899999999999997</c:v>
                </c:pt>
                <c:pt idx="11">
                  <c:v>0.65200000000000002</c:v>
                </c:pt>
                <c:pt idx="12">
                  <c:v>0.73099999999999998</c:v>
                </c:pt>
                <c:pt idx="13">
                  <c:v>0.83199999999999996</c:v>
                </c:pt>
                <c:pt idx="14">
                  <c:v>0.96499999999999997</c:v>
                </c:pt>
                <c:pt idx="15">
                  <c:v>1.149</c:v>
                </c:pt>
                <c:pt idx="16">
                  <c:v>1.421</c:v>
                </c:pt>
                <c:pt idx="17">
                  <c:v>1.6120000000000001</c:v>
                </c:pt>
                <c:pt idx="18">
                  <c:v>1.8660000000000001</c:v>
                </c:pt>
                <c:pt idx="19">
                  <c:v>2.2189999999999999</c:v>
                </c:pt>
                <c:pt idx="20">
                  <c:v>2.71</c:v>
                </c:pt>
              </c:numCache>
            </c:numRef>
          </c:xVal>
          <c:yVal>
            <c:numRef>
              <c:f>Efficiency!$I$14:$I$34</c:f>
              <c:numCache>
                <c:formatCode>0.00</c:formatCode>
                <c:ptCount val="21"/>
                <c:pt idx="0">
                  <c:v>74.91024773854032</c:v>
                </c:pt>
                <c:pt idx="1">
                  <c:v>76.833190765279198</c:v>
                </c:pt>
                <c:pt idx="2">
                  <c:v>78.334466718387347</c:v>
                </c:pt>
                <c:pt idx="3">
                  <c:v>82.423022837608343</c:v>
                </c:pt>
                <c:pt idx="4">
                  <c:v>82.588265539305311</c:v>
                </c:pt>
                <c:pt idx="5">
                  <c:v>84.848748639825885</c:v>
                </c:pt>
                <c:pt idx="6">
                  <c:v>87.268629560350035</c:v>
                </c:pt>
                <c:pt idx="7">
                  <c:v>89.082194470910821</c:v>
                </c:pt>
                <c:pt idx="8">
                  <c:v>91.753722382324682</c:v>
                </c:pt>
                <c:pt idx="9">
                  <c:v>94.063126847101358</c:v>
                </c:pt>
                <c:pt idx="10">
                  <c:v>95.457758085040723</c:v>
                </c:pt>
                <c:pt idx="11">
                  <c:v>96.218259645523545</c:v>
                </c:pt>
                <c:pt idx="12">
                  <c:v>96.278424156354518</c:v>
                </c:pt>
                <c:pt idx="13">
                  <c:v>96.566980481437284</c:v>
                </c:pt>
                <c:pt idx="14">
                  <c:v>97.037524842483975</c:v>
                </c:pt>
                <c:pt idx="15">
                  <c:v>97.031193192869225</c:v>
                </c:pt>
                <c:pt idx="16">
                  <c:v>97.483973774583447</c:v>
                </c:pt>
                <c:pt idx="17">
                  <c:v>97.910086431200455</c:v>
                </c:pt>
                <c:pt idx="18">
                  <c:v>98.133858417365246</c:v>
                </c:pt>
                <c:pt idx="19">
                  <c:v>98.382786925666451</c:v>
                </c:pt>
                <c:pt idx="20">
                  <c:v>98.232671068759586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8-894E-8DA0-E4E1504AB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11055"/>
        <c:axId val="1617068432"/>
      </c:scatterChart>
      <c:valAx>
        <c:axId val="11862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68432"/>
        <c:crosses val="autoZero"/>
        <c:crossBetween val="midCat"/>
      </c:valAx>
      <c:valAx>
        <c:axId val="16170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 </a:t>
            </a:r>
            <a:r>
              <a:rPr lang="en-US" baseline="0"/>
              <a:t>vs.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Frequency!$B$14:$B$43</c:f>
              <c:numCache>
                <c:formatCode>0</c:formatCode>
                <c:ptCount val="30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  <c:pt idx="17">
                  <c:v>13000</c:v>
                </c:pt>
                <c:pt idx="18">
                  <c:v>14000</c:v>
                </c:pt>
                <c:pt idx="19">
                  <c:v>15000</c:v>
                </c:pt>
                <c:pt idx="20">
                  <c:v>16000</c:v>
                </c:pt>
                <c:pt idx="21">
                  <c:v>17000</c:v>
                </c:pt>
                <c:pt idx="22">
                  <c:v>18000</c:v>
                </c:pt>
                <c:pt idx="23">
                  <c:v>19000</c:v>
                </c:pt>
                <c:pt idx="24">
                  <c:v>20000</c:v>
                </c:pt>
                <c:pt idx="25">
                  <c:v>21000</c:v>
                </c:pt>
                <c:pt idx="26">
                  <c:v>22000</c:v>
                </c:pt>
                <c:pt idx="27">
                  <c:v>23000</c:v>
                </c:pt>
                <c:pt idx="28">
                  <c:v>24000</c:v>
                </c:pt>
                <c:pt idx="29">
                  <c:v>25000</c:v>
                </c:pt>
              </c:numCache>
            </c:numRef>
          </c:xVal>
          <c:yVal>
            <c:numRef>
              <c:f>Frequency!$E$14:$E$43</c:f>
              <c:numCache>
                <c:formatCode>0.00</c:formatCode>
                <c:ptCount val="30"/>
                <c:pt idx="0">
                  <c:v>14.848484848484848</c:v>
                </c:pt>
                <c:pt idx="1">
                  <c:v>14.848484848484848</c:v>
                </c:pt>
                <c:pt idx="2">
                  <c:v>14.899999999999999</c:v>
                </c:pt>
                <c:pt idx="3">
                  <c:v>14.803921568627452</c:v>
                </c:pt>
                <c:pt idx="4">
                  <c:v>14.951456310679612</c:v>
                </c:pt>
                <c:pt idx="5">
                  <c:v>14.951456310679612</c:v>
                </c:pt>
                <c:pt idx="6">
                  <c:v>15.000000000000002</c:v>
                </c:pt>
                <c:pt idx="7">
                  <c:v>15.140186915887853</c:v>
                </c:pt>
                <c:pt idx="8">
                  <c:v>15.88785046728972</c:v>
                </c:pt>
                <c:pt idx="9">
                  <c:v>17.009345794392523</c:v>
                </c:pt>
                <c:pt idx="10">
                  <c:v>18.679245283018869</c:v>
                </c:pt>
                <c:pt idx="11">
                  <c:v>19.90909090909091</c:v>
                </c:pt>
                <c:pt idx="12">
                  <c:v>22.410714285714285</c:v>
                </c:pt>
                <c:pt idx="13">
                  <c:v>25.000000000000004</c:v>
                </c:pt>
                <c:pt idx="14">
                  <c:v>32.112676056338032</c:v>
                </c:pt>
                <c:pt idx="15">
                  <c:v>40.769230769230774</c:v>
                </c:pt>
                <c:pt idx="16">
                  <c:v>68.65384615384616</c:v>
                </c:pt>
                <c:pt idx="17">
                  <c:v>84.318181818181827</c:v>
                </c:pt>
                <c:pt idx="18">
                  <c:v>47.303370786516858</c:v>
                </c:pt>
                <c:pt idx="19">
                  <c:v>31.279069767441861</c:v>
                </c:pt>
                <c:pt idx="20">
                  <c:v>23.490566037735853</c:v>
                </c:pt>
                <c:pt idx="21">
                  <c:v>17.850467289719624</c:v>
                </c:pt>
                <c:pt idx="22">
                  <c:v>15.12</c:v>
                </c:pt>
                <c:pt idx="23">
                  <c:v>12.56</c:v>
                </c:pt>
                <c:pt idx="24">
                  <c:v>10.965517241379311</c:v>
                </c:pt>
                <c:pt idx="25">
                  <c:v>9.4520547945205475</c:v>
                </c:pt>
                <c:pt idx="26">
                  <c:v>8.4722222222222232</c:v>
                </c:pt>
                <c:pt idx="27">
                  <c:v>7.8014184397163131</c:v>
                </c:pt>
                <c:pt idx="28">
                  <c:v>6.666666666666667</c:v>
                </c:pt>
                <c:pt idx="29">
                  <c:v>6.2068965517241388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C-FF40-A222-7366E40F0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11055"/>
        <c:axId val="1617068432"/>
      </c:scatterChart>
      <c:valAx>
        <c:axId val="118621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68432"/>
        <c:crosses val="autoZero"/>
        <c:crossBetween val="midCat"/>
      </c:valAx>
      <c:valAx>
        <c:axId val="16170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1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692150</xdr:colOff>
      <xdr:row>10</xdr:row>
      <xdr:rowOff>146049</xdr:rowOff>
    </xdr:from>
    <xdr:to>
      <xdr:col>18</xdr:col>
      <xdr:colOff>626533</xdr:colOff>
      <xdr:row>28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2DA11-64FC-B04E-AD7D-55FA878E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728134</xdr:colOff>
      <xdr:row>30</xdr:row>
      <xdr:rowOff>135467</xdr:rowOff>
    </xdr:from>
    <xdr:to>
      <xdr:col>18</xdr:col>
      <xdr:colOff>662517</xdr:colOff>
      <xdr:row>48</xdr:row>
      <xdr:rowOff>40216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88709-6148-7A4C-B6E9-20F7D93D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692150</xdr:colOff>
      <xdr:row>10</xdr:row>
      <xdr:rowOff>146049</xdr:rowOff>
    </xdr:from>
    <xdr:to>
      <xdr:col>15</xdr:col>
      <xdr:colOff>321325</xdr:colOff>
      <xdr:row>42</xdr:row>
      <xdr:rowOff>198915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E57E9-C6BD-624C-949D-80CE13C74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D606-EF74-554C-B19A-2497921E86B7}">
  <dimension ref="A2:H45"/>
  <sheetViews>
    <sheetView showGridLines="0" topLeftCell="C13" zoomScale="125" workbookViewId="0">
      <selection activeCell="F30" sqref="F30:F40"/>
    </sheetView>
  </sheetViews>
  <sheetFormatPr baseColWidth="10" defaultRowHeight="16" x14ac:dyDescent="0.2"/>
  <cols>
    <col min="1" max="1" width="10.83203125" style="48"/>
    <col min="2" max="2" width="28.1640625" customWidth="1"/>
    <col min="3" max="3" width="18.6640625" customWidth="1"/>
    <col min="4" max="4" width="22.33203125" customWidth="1"/>
    <col min="5" max="5" width="19.5" customWidth="1"/>
    <col min="6" max="6" width="19.83203125" customWidth="1"/>
    <col min="7" max="7" width="24.33203125" bestFit="1" customWidth="1"/>
  </cols>
  <sheetData>
    <row r="2" spans="2:8" ht="17" thickBot="1" x14ac:dyDescent="0.25">
      <c r="B2" s="2" t="s">
        <v>1</v>
      </c>
    </row>
    <row r="3" spans="2:8" x14ac:dyDescent="0.2">
      <c r="B3" s="3" t="s">
        <v>13</v>
      </c>
      <c r="C3" s="7">
        <v>6</v>
      </c>
      <c r="D3" s="6" t="s">
        <v>4</v>
      </c>
    </row>
    <row r="4" spans="2:8" x14ac:dyDescent="0.2">
      <c r="B4" s="4" t="s">
        <v>14</v>
      </c>
      <c r="C4" s="8">
        <v>12</v>
      </c>
      <c r="D4" s="6" t="s">
        <v>4</v>
      </c>
      <c r="E4" s="1"/>
    </row>
    <row r="5" spans="2:8" x14ac:dyDescent="0.2">
      <c r="B5" s="4" t="s">
        <v>50</v>
      </c>
      <c r="C5" s="8">
        <v>1.5</v>
      </c>
      <c r="D5" s="6" t="s">
        <v>5</v>
      </c>
      <c r="E5" s="1"/>
    </row>
    <row r="6" spans="2:8" x14ac:dyDescent="0.2">
      <c r="B6" s="4" t="s">
        <v>49</v>
      </c>
      <c r="C6" s="8">
        <v>0.5</v>
      </c>
      <c r="D6" s="6"/>
      <c r="E6" s="1"/>
    </row>
    <row r="7" spans="2:8" x14ac:dyDescent="0.2">
      <c r="B7" s="4" t="s">
        <v>15</v>
      </c>
      <c r="C7" s="34">
        <f>SQRT(C6)*C5</f>
        <v>1.0606601717798214</v>
      </c>
      <c r="D7" s="6" t="s">
        <v>5</v>
      </c>
    </row>
    <row r="8" spans="2:8" ht="17" thickBot="1" x14ac:dyDescent="0.25">
      <c r="B8" s="5" t="s">
        <v>16</v>
      </c>
      <c r="C8" s="9">
        <v>500000</v>
      </c>
      <c r="D8" s="6" t="s">
        <v>6</v>
      </c>
    </row>
    <row r="11" spans="2:8" ht="17" thickBot="1" x14ac:dyDescent="0.25">
      <c r="B11" s="2" t="s">
        <v>2</v>
      </c>
      <c r="E11" s="1"/>
    </row>
    <row r="12" spans="2:8" x14ac:dyDescent="0.2">
      <c r="B12" s="18"/>
      <c r="C12" s="19" t="s">
        <v>27</v>
      </c>
      <c r="D12" s="19" t="s">
        <v>29</v>
      </c>
      <c r="E12" s="19" t="s">
        <v>31</v>
      </c>
      <c r="F12" s="19" t="s">
        <v>34</v>
      </c>
      <c r="G12" s="20" t="s">
        <v>35</v>
      </c>
    </row>
    <row r="13" spans="2:8" ht="17" thickBot="1" x14ac:dyDescent="0.25">
      <c r="B13" s="17" t="s">
        <v>0</v>
      </c>
      <c r="C13" s="21" t="s">
        <v>28</v>
      </c>
      <c r="D13" s="21" t="s">
        <v>30</v>
      </c>
      <c r="E13" s="21" t="s">
        <v>32</v>
      </c>
      <c r="F13" s="21" t="s">
        <v>33</v>
      </c>
      <c r="G13" s="22" t="s">
        <v>39</v>
      </c>
    </row>
    <row r="14" spans="2:8" x14ac:dyDescent="0.2">
      <c r="B14" s="14" t="s">
        <v>18</v>
      </c>
      <c r="C14" s="30">
        <v>5</v>
      </c>
      <c r="D14" s="30">
        <v>2</v>
      </c>
      <c r="E14" s="30">
        <v>17</v>
      </c>
      <c r="F14" s="30">
        <v>22</v>
      </c>
      <c r="G14" s="29">
        <v>62</v>
      </c>
      <c r="H14" s="33" t="s">
        <v>40</v>
      </c>
    </row>
    <row r="15" spans="2:8" x14ac:dyDescent="0.2">
      <c r="B15" s="14" t="s">
        <v>19</v>
      </c>
      <c r="C15" s="30">
        <v>34</v>
      </c>
      <c r="D15" s="30">
        <v>11</v>
      </c>
      <c r="E15" s="30">
        <v>83</v>
      </c>
      <c r="F15" s="30">
        <v>3.1</v>
      </c>
      <c r="G15" s="29">
        <v>62</v>
      </c>
      <c r="H15" s="33" t="s">
        <v>40</v>
      </c>
    </row>
    <row r="16" spans="2:8" x14ac:dyDescent="0.2">
      <c r="B16" s="14" t="s">
        <v>69</v>
      </c>
      <c r="C16" s="30">
        <v>2.8</v>
      </c>
      <c r="D16" s="30">
        <v>5.3</v>
      </c>
      <c r="E16" s="30">
        <v>8.1300000000000008</v>
      </c>
      <c r="F16" s="30">
        <v>3.8</v>
      </c>
      <c r="G16" s="29">
        <v>66</v>
      </c>
      <c r="H16" s="33" t="s">
        <v>70</v>
      </c>
    </row>
    <row r="17" spans="1:8" x14ac:dyDescent="0.2">
      <c r="B17" s="14" t="s">
        <v>71</v>
      </c>
      <c r="C17" s="30">
        <v>2.8</v>
      </c>
      <c r="D17" s="30">
        <v>10</v>
      </c>
      <c r="E17" s="30">
        <v>28</v>
      </c>
      <c r="F17" s="30">
        <v>8.5</v>
      </c>
      <c r="G17" s="29">
        <v>110</v>
      </c>
      <c r="H17" s="47" t="s">
        <v>80</v>
      </c>
    </row>
    <row r="18" spans="1:8" x14ac:dyDescent="0.2">
      <c r="B18" s="14" t="s">
        <v>79</v>
      </c>
      <c r="C18" s="30">
        <v>2.8</v>
      </c>
      <c r="D18" s="30">
        <v>10</v>
      </c>
      <c r="E18" s="30">
        <v>28</v>
      </c>
      <c r="F18" s="30">
        <v>8.5</v>
      </c>
      <c r="G18" s="29">
        <v>110</v>
      </c>
      <c r="H18" s="47" t="s">
        <v>80</v>
      </c>
    </row>
    <row r="19" spans="1:8" x14ac:dyDescent="0.2">
      <c r="B19" s="14" t="s">
        <v>20</v>
      </c>
      <c r="C19" s="30">
        <v>19</v>
      </c>
      <c r="D19" s="30">
        <v>10</v>
      </c>
      <c r="E19" s="35">
        <v>64</v>
      </c>
      <c r="F19" s="30">
        <v>13.5</v>
      </c>
      <c r="G19" s="29">
        <v>62</v>
      </c>
      <c r="H19" s="33" t="s">
        <v>41</v>
      </c>
    </row>
    <row r="20" spans="1:8" x14ac:dyDescent="0.2">
      <c r="A20" s="48" t="s">
        <v>78</v>
      </c>
      <c r="B20" s="49" t="s">
        <v>75</v>
      </c>
      <c r="C20" s="50">
        <v>3</v>
      </c>
      <c r="D20" s="50">
        <v>2</v>
      </c>
      <c r="E20" s="50">
        <v>8.5</v>
      </c>
      <c r="F20" s="50">
        <v>7.12</v>
      </c>
      <c r="G20" s="51">
        <v>50</v>
      </c>
      <c r="H20" s="33" t="s">
        <v>76</v>
      </c>
    </row>
    <row r="21" spans="1:8" x14ac:dyDescent="0.2">
      <c r="A21" s="48" t="s">
        <v>78</v>
      </c>
      <c r="B21" s="49" t="s">
        <v>81</v>
      </c>
      <c r="C21" s="50">
        <v>2.6</v>
      </c>
      <c r="D21" s="50">
        <v>1.7</v>
      </c>
      <c r="E21" s="50">
        <v>7.7</v>
      </c>
      <c r="F21" s="50">
        <v>8.1</v>
      </c>
      <c r="G21" s="51">
        <v>60</v>
      </c>
      <c r="H21" s="33" t="s">
        <v>76</v>
      </c>
    </row>
    <row r="22" spans="1:8" x14ac:dyDescent="0.2">
      <c r="B22" s="14" t="s">
        <v>74</v>
      </c>
      <c r="C22" s="30">
        <v>3</v>
      </c>
      <c r="D22" s="30">
        <v>2.9</v>
      </c>
      <c r="E22" s="30">
        <v>11</v>
      </c>
      <c r="F22" s="30">
        <v>6.4</v>
      </c>
      <c r="G22" s="29">
        <v>50</v>
      </c>
      <c r="H22" s="33" t="s">
        <v>77</v>
      </c>
    </row>
    <row r="23" spans="1:8" x14ac:dyDescent="0.2">
      <c r="B23" s="14" t="s">
        <v>72</v>
      </c>
      <c r="C23" s="30">
        <v>5.3</v>
      </c>
      <c r="D23" s="30">
        <v>7.6</v>
      </c>
      <c r="E23" s="30">
        <v>1.68</v>
      </c>
      <c r="F23" s="30">
        <v>70</v>
      </c>
      <c r="G23" s="29">
        <v>40</v>
      </c>
      <c r="H23" s="33" t="s">
        <v>73</v>
      </c>
    </row>
    <row r="24" spans="1:8" ht="17" thickBot="1" x14ac:dyDescent="0.25">
      <c r="B24" s="15" t="s">
        <v>21</v>
      </c>
      <c r="C24" s="31">
        <v>1.6</v>
      </c>
      <c r="D24" s="31">
        <v>3.9</v>
      </c>
      <c r="E24" s="31">
        <v>1</v>
      </c>
      <c r="F24" s="31">
        <v>58</v>
      </c>
      <c r="G24" s="32">
        <v>110</v>
      </c>
      <c r="H24" s="33" t="s">
        <v>42</v>
      </c>
    </row>
    <row r="27" spans="1:8" ht="17" thickBot="1" x14ac:dyDescent="0.25">
      <c r="B27" s="2" t="s">
        <v>3</v>
      </c>
    </row>
    <row r="28" spans="1:8" x14ac:dyDescent="0.2">
      <c r="B28" s="18"/>
      <c r="C28" s="19" t="s">
        <v>22</v>
      </c>
      <c r="D28" s="19" t="s">
        <v>23</v>
      </c>
      <c r="E28" s="23" t="s">
        <v>36</v>
      </c>
      <c r="F28" s="23" t="s">
        <v>38</v>
      </c>
    </row>
    <row r="29" spans="1:8" ht="18" thickBot="1" x14ac:dyDescent="0.25">
      <c r="B29" s="17" t="s">
        <v>0</v>
      </c>
      <c r="C29" s="21" t="s">
        <v>24</v>
      </c>
      <c r="D29" s="21" t="s">
        <v>25</v>
      </c>
      <c r="E29" s="26" t="s">
        <v>26</v>
      </c>
      <c r="F29" s="37" t="s">
        <v>37</v>
      </c>
    </row>
    <row r="30" spans="1:8" x14ac:dyDescent="0.2">
      <c r="B30" s="16" t="str">
        <f t="shared" ref="B30:B40" si="0">B14</f>
        <v>IPD220N06L3GBTMA1CT</v>
      </c>
      <c r="C30" s="10">
        <f>(((C14+D14)*$C$3)+(E14*$C$4))*$C$8*10^-9</f>
        <v>0.12300000000000001</v>
      </c>
      <c r="D30" s="10">
        <f t="shared" ref="D30:D40" si="1">($C$7^2)*F14*10^-3</f>
        <v>2.4750000000000005E-2</v>
      </c>
      <c r="E30" s="27">
        <f>SUM(C30:D30)</f>
        <v>0.14775000000000002</v>
      </c>
      <c r="F30" s="28">
        <f t="shared" ref="F30:F38" si="2">E30*G14</f>
        <v>9.1605000000000008</v>
      </c>
    </row>
    <row r="31" spans="1:8" x14ac:dyDescent="0.2">
      <c r="B31" s="14" t="str">
        <f t="shared" si="0"/>
        <v>IPD031N06L3 GCT-ND</v>
      </c>
      <c r="C31" s="10">
        <f>(((C15+D15)*$C$3)+(E15*$C$4))*$C$8*10^-9</f>
        <v>0.63300000000000001</v>
      </c>
      <c r="D31" s="10">
        <f t="shared" si="1"/>
        <v>3.4875000000000006E-3</v>
      </c>
      <c r="E31" s="24">
        <f t="shared" ref="E31:E40" si="3">SUM(C31:D31)</f>
        <v>0.63648749999999998</v>
      </c>
      <c r="F31" s="11">
        <f t="shared" si="2"/>
        <v>39.462224999999997</v>
      </c>
    </row>
    <row r="32" spans="1:8" x14ac:dyDescent="0.2">
      <c r="B32" s="14" t="str">
        <f t="shared" si="0"/>
        <v>DMN1004UFV-7</v>
      </c>
      <c r="C32" s="10">
        <f>(((C16+D16)*$C$3)+(E16*$C$4))*$C$8*10^-9</f>
        <v>7.3080000000000006E-2</v>
      </c>
      <c r="D32" s="10">
        <f t="shared" si="1"/>
        <v>4.2750000000000002E-3</v>
      </c>
      <c r="E32" s="24">
        <f t="shared" si="3"/>
        <v>7.7355000000000007E-2</v>
      </c>
      <c r="F32" s="11">
        <f t="shared" si="2"/>
        <v>5.1054300000000001</v>
      </c>
    </row>
    <row r="33" spans="1:6" x14ac:dyDescent="0.2">
      <c r="B33" s="14" t="str">
        <f t="shared" si="0"/>
        <v>IRLR3802PBF</v>
      </c>
      <c r="C33" s="10">
        <f>(((C17+D17)*$C$3)+(E17*$C$4))*$C$8*10^-9</f>
        <v>0.2064</v>
      </c>
      <c r="D33" s="10">
        <f t="shared" si="1"/>
        <v>9.5625000000000016E-3</v>
      </c>
      <c r="E33" s="24">
        <f t="shared" si="3"/>
        <v>0.2159625</v>
      </c>
      <c r="F33" s="11">
        <f t="shared" si="2"/>
        <v>23.755875</v>
      </c>
    </row>
    <row r="34" spans="1:6" x14ac:dyDescent="0.2">
      <c r="B34" s="14" t="str">
        <f t="shared" si="0"/>
        <v>IRLU3802PBF</v>
      </c>
      <c r="C34" s="10">
        <f>(((C18+D18)*$C$3)+(E18*$C$4))*$C$8*10^-9</f>
        <v>0.2064</v>
      </c>
      <c r="D34" s="10">
        <f t="shared" si="1"/>
        <v>9.5625000000000016E-3</v>
      </c>
      <c r="E34" s="24">
        <f t="shared" ref="E34" si="4">SUM(C34:D34)</f>
        <v>0.2159625</v>
      </c>
      <c r="F34" s="11">
        <f t="shared" si="2"/>
        <v>23.755875</v>
      </c>
    </row>
    <row r="35" spans="1:6" x14ac:dyDescent="0.2">
      <c r="B35" s="14" t="str">
        <f t="shared" si="0"/>
        <v>IPD50N06S4L12ATMACT-ND</v>
      </c>
      <c r="C35" s="10">
        <f t="shared" ref="C35" si="5">(((C19+D19)*$C$3)+(E19*$C$4))*$C$8*10^-9</f>
        <v>0.47100000000000003</v>
      </c>
      <c r="D35" s="10">
        <f t="shared" si="1"/>
        <v>1.5187500000000003E-2</v>
      </c>
      <c r="E35" s="24">
        <f t="shared" si="3"/>
        <v>0.48618750000000005</v>
      </c>
      <c r="F35" s="11">
        <f t="shared" si="2"/>
        <v>30.143625000000004</v>
      </c>
    </row>
    <row r="36" spans="1:6" x14ac:dyDescent="0.2">
      <c r="A36" s="48" t="s">
        <v>78</v>
      </c>
      <c r="B36" s="49" t="str">
        <f t="shared" si="0"/>
        <v>BSC050NE2LSATMA1</v>
      </c>
      <c r="C36" s="52">
        <f>(((C20+D20)*$C$3)+(E20*$C$4))*$C$8*10^-9</f>
        <v>6.6000000000000003E-2</v>
      </c>
      <c r="D36" s="52">
        <f t="shared" si="1"/>
        <v>8.0100000000000015E-3</v>
      </c>
      <c r="E36" s="53">
        <f t="shared" si="3"/>
        <v>7.4010000000000006E-2</v>
      </c>
      <c r="F36" s="54">
        <f t="shared" si="2"/>
        <v>3.7005000000000003</v>
      </c>
    </row>
    <row r="37" spans="1:6" x14ac:dyDescent="0.2">
      <c r="A37" s="48" t="s">
        <v>78</v>
      </c>
      <c r="B37" s="49" t="str">
        <f t="shared" si="0"/>
        <v>BSZ060NE2LSATMA1</v>
      </c>
      <c r="C37" s="52">
        <f>(((C21+D21)*$C$3)+(E21*$C$4))*$C$8*10^-9</f>
        <v>5.9100000000000007E-2</v>
      </c>
      <c r="D37" s="52">
        <f t="shared" si="1"/>
        <v>9.1125000000000008E-3</v>
      </c>
      <c r="E37" s="53">
        <f t="shared" ref="E37" si="6">SUM(C37:D37)</f>
        <v>6.8212500000000009E-2</v>
      </c>
      <c r="F37" s="54">
        <f t="shared" si="2"/>
        <v>4.0927500000000006</v>
      </c>
    </row>
    <row r="38" spans="1:6" x14ac:dyDescent="0.2">
      <c r="B38" s="14" t="str">
        <f t="shared" si="0"/>
        <v>BSC0906NS</v>
      </c>
      <c r="C38" s="10">
        <f>(((C22+D22)*$C$3)+(E22*$C$4))*$C$8*10^-9</f>
        <v>8.3700000000000011E-2</v>
      </c>
      <c r="D38" s="10">
        <f t="shared" si="1"/>
        <v>7.2000000000000024E-3</v>
      </c>
      <c r="E38" s="24">
        <f t="shared" si="3"/>
        <v>9.0900000000000009E-2</v>
      </c>
      <c r="F38" s="11">
        <f t="shared" si="2"/>
        <v>4.5450000000000008</v>
      </c>
    </row>
    <row r="39" spans="1:6" x14ac:dyDescent="0.2">
      <c r="B39" s="14" t="str">
        <f t="shared" si="0"/>
        <v>AUIRFZ24NSTRL</v>
      </c>
      <c r="C39" s="10">
        <f t="shared" ref="C39" si="7">(((C23+D23)*$C$3)+(E23*$C$4))*$C$8*10^-9</f>
        <v>4.8779999999999997E-2</v>
      </c>
      <c r="D39" s="10">
        <f t="shared" si="1"/>
        <v>7.8750000000000014E-2</v>
      </c>
      <c r="E39" s="24">
        <f t="shared" ref="E39" si="8">SUM(C39:D39)</f>
        <v>0.12753</v>
      </c>
      <c r="F39" s="11">
        <f t="shared" ref="F39" si="9">E39*G23</f>
        <v>5.1012000000000004</v>
      </c>
    </row>
    <row r="40" spans="1:6" ht="17" thickBot="1" x14ac:dyDescent="0.25">
      <c r="B40" s="15" t="str">
        <f t="shared" si="0"/>
        <v>AUIRLR024ZTRLDKR-ND</v>
      </c>
      <c r="C40" s="12">
        <f>(((C24+D24)*$C$3)+(E24*$C$4))*$C$8*10^-9</f>
        <v>2.2500000000000003E-2</v>
      </c>
      <c r="D40" s="12">
        <f t="shared" si="1"/>
        <v>6.5250000000000016E-2</v>
      </c>
      <c r="E40" s="25">
        <f t="shared" si="3"/>
        <v>8.7750000000000022E-2</v>
      </c>
      <c r="F40" s="13">
        <f>E40*G24</f>
        <v>9.6525000000000016</v>
      </c>
    </row>
    <row r="42" spans="1:6" x14ac:dyDescent="0.2">
      <c r="B42" s="2" t="s">
        <v>7</v>
      </c>
    </row>
    <row r="43" spans="1:6" x14ac:dyDescent="0.2">
      <c r="B43" t="s">
        <v>8</v>
      </c>
      <c r="C43" t="s">
        <v>17</v>
      </c>
    </row>
    <row r="44" spans="1:6" x14ac:dyDescent="0.2">
      <c r="B44" t="s">
        <v>9</v>
      </c>
      <c r="C44" t="s">
        <v>10</v>
      </c>
    </row>
    <row r="45" spans="1:6" x14ac:dyDescent="0.2">
      <c r="B45" t="s">
        <v>11</v>
      </c>
      <c r="C45" t="s">
        <v>12</v>
      </c>
    </row>
  </sheetData>
  <conditionalFormatting sqref="E30:E40">
    <cfRule type="expression" dxfId="3" priority="7">
      <formula>E30=MAX($E$30:$E$40)</formula>
    </cfRule>
    <cfRule type="expression" dxfId="2" priority="8">
      <formula>E30=MIN($E$30:$E$40)</formula>
    </cfRule>
  </conditionalFormatting>
  <conditionalFormatting sqref="F30:F40">
    <cfRule type="expression" dxfId="1" priority="1">
      <formula>F30=MAX($F$30:$F$40)</formula>
    </cfRule>
    <cfRule type="expression" dxfId="0" priority="2">
      <formula>F30=MIN($F$30:$F$40)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3B8F-F30B-5A4A-AF35-A4832B0CC704}">
  <dimension ref="B2:G21"/>
  <sheetViews>
    <sheetView showGridLines="0" zoomScale="182" workbookViewId="0">
      <selection activeCell="C5" sqref="C5"/>
    </sheetView>
  </sheetViews>
  <sheetFormatPr baseColWidth="10" defaultRowHeight="16" x14ac:dyDescent="0.2"/>
  <cols>
    <col min="2" max="2" width="31.83203125" customWidth="1"/>
    <col min="3" max="3" width="15.83203125" customWidth="1"/>
    <col min="4" max="4" width="13.1640625" customWidth="1"/>
    <col min="5" max="5" width="23.33203125" customWidth="1"/>
    <col min="6" max="6" width="9.83203125" customWidth="1"/>
    <col min="7" max="7" width="24.33203125" bestFit="1" customWidth="1"/>
  </cols>
  <sheetData>
    <row r="2" spans="2:7" ht="17" thickBot="1" x14ac:dyDescent="0.25">
      <c r="B2" s="2" t="s">
        <v>1</v>
      </c>
      <c r="E2" s="2" t="s">
        <v>56</v>
      </c>
    </row>
    <row r="3" spans="2:7" x14ac:dyDescent="0.2">
      <c r="B3" s="3" t="s">
        <v>47</v>
      </c>
      <c r="C3" s="7">
        <v>4</v>
      </c>
      <c r="D3" s="6" t="s">
        <v>48</v>
      </c>
      <c r="E3" s="39" t="s">
        <v>82</v>
      </c>
      <c r="F3" s="46">
        <v>1</v>
      </c>
    </row>
    <row r="4" spans="2:7" x14ac:dyDescent="0.2">
      <c r="B4" s="4" t="s">
        <v>44</v>
      </c>
      <c r="C4" s="8">
        <v>33</v>
      </c>
      <c r="D4" s="6" t="s">
        <v>45</v>
      </c>
      <c r="E4" s="44" t="s">
        <v>54</v>
      </c>
      <c r="F4" s="45" t="s">
        <v>65</v>
      </c>
      <c r="G4" t="s">
        <v>5</v>
      </c>
    </row>
    <row r="5" spans="2:7" ht="17" thickBot="1" x14ac:dyDescent="0.25">
      <c r="B5" s="4" t="s">
        <v>43</v>
      </c>
      <c r="C5" s="8">
        <v>1.5</v>
      </c>
      <c r="D5" s="6" t="s">
        <v>46</v>
      </c>
      <c r="E5" s="40" t="s">
        <v>57</v>
      </c>
      <c r="F5" s="41">
        <v>100</v>
      </c>
      <c r="G5" t="s">
        <v>64</v>
      </c>
    </row>
    <row r="6" spans="2:7" x14ac:dyDescent="0.2">
      <c r="B6" s="4" t="s">
        <v>53</v>
      </c>
      <c r="C6" s="34">
        <f>C3*SQRT(C5/C4)</f>
        <v>0.85280286542244177</v>
      </c>
      <c r="D6" s="6"/>
    </row>
    <row r="7" spans="2:7" x14ac:dyDescent="0.2">
      <c r="B7" s="4" t="s">
        <v>61</v>
      </c>
      <c r="C7" s="38">
        <v>12</v>
      </c>
      <c r="D7" s="6" t="s">
        <v>4</v>
      </c>
    </row>
    <row r="8" spans="2:7" x14ac:dyDescent="0.2">
      <c r="B8" s="36" t="s">
        <v>51</v>
      </c>
      <c r="C8" s="8">
        <v>0.5</v>
      </c>
      <c r="D8" s="6"/>
    </row>
    <row r="9" spans="2:7" ht="17" thickBot="1" x14ac:dyDescent="0.25">
      <c r="B9" s="5" t="s">
        <v>52</v>
      </c>
      <c r="C9" s="9">
        <v>500</v>
      </c>
      <c r="D9" s="6" t="s">
        <v>62</v>
      </c>
    </row>
    <row r="12" spans="2:7" ht="17" thickBot="1" x14ac:dyDescent="0.25">
      <c r="B12" s="2" t="s">
        <v>67</v>
      </c>
    </row>
    <row r="13" spans="2:7" x14ac:dyDescent="0.2">
      <c r="B13" s="18" t="s">
        <v>68</v>
      </c>
      <c r="C13" s="43">
        <f>C3*SQRT(C5/C4)</f>
        <v>0.85280286542244177</v>
      </c>
      <c r="E13" s="1"/>
    </row>
    <row r="14" spans="2:7" x14ac:dyDescent="0.2">
      <c r="B14" s="42" t="s">
        <v>58</v>
      </c>
      <c r="C14" s="55">
        <f>C8*(1-C8)*C7 / ((C4*0.000001) * (C9*1000))</f>
        <v>0.18181818181818185</v>
      </c>
      <c r="D14" t="s">
        <v>5</v>
      </c>
      <c r="E14" s="1"/>
    </row>
    <row r="15" spans="2:7" ht="17" thickBot="1" x14ac:dyDescent="0.25">
      <c r="B15" s="17" t="s">
        <v>59</v>
      </c>
      <c r="C15" s="56">
        <f>C14 / (8 * (C5*0.000001) *(C9*1000))</f>
        <v>3.0303030303030307E-2</v>
      </c>
      <c r="D15" t="s">
        <v>4</v>
      </c>
    </row>
    <row r="18" spans="2:3" x14ac:dyDescent="0.2">
      <c r="B18" s="2" t="s">
        <v>7</v>
      </c>
    </row>
    <row r="19" spans="2:3" x14ac:dyDescent="0.2">
      <c r="B19" t="s">
        <v>54</v>
      </c>
      <c r="C19" t="s">
        <v>60</v>
      </c>
    </row>
    <row r="20" spans="2:3" x14ac:dyDescent="0.2">
      <c r="B20" t="s">
        <v>55</v>
      </c>
      <c r="C20" t="s">
        <v>63</v>
      </c>
    </row>
    <row r="21" spans="2:3" x14ac:dyDescent="0.2">
      <c r="B21" t="s">
        <v>53</v>
      </c>
      <c r="C2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765E-CAE0-D84D-833F-D8A6B02B0CF5}">
  <dimension ref="A2:J42"/>
  <sheetViews>
    <sheetView showGridLines="0" tabSelected="1" topLeftCell="E5" zoomScale="133" zoomScaleNormal="75" workbookViewId="0">
      <selection activeCell="Q10" sqref="Q10"/>
    </sheetView>
  </sheetViews>
  <sheetFormatPr baseColWidth="10" defaultRowHeight="16" x14ac:dyDescent="0.2"/>
  <cols>
    <col min="1" max="1" width="10.83203125" style="48"/>
    <col min="2" max="2" width="27.83203125" style="61" bestFit="1" customWidth="1"/>
    <col min="3" max="4" width="14.33203125" customWidth="1"/>
    <col min="5" max="6" width="19.1640625" customWidth="1"/>
    <col min="7" max="7" width="13.6640625" bestFit="1" customWidth="1"/>
    <col min="8" max="8" width="15.33203125" customWidth="1"/>
    <col min="9" max="9" width="9.1640625" bestFit="1" customWidth="1"/>
  </cols>
  <sheetData>
    <row r="2" spans="2:10" ht="17" thickBot="1" x14ac:dyDescent="0.25">
      <c r="B2" s="57" t="s">
        <v>1</v>
      </c>
    </row>
    <row r="3" spans="2:10" x14ac:dyDescent="0.2">
      <c r="B3" s="58" t="s">
        <v>13</v>
      </c>
      <c r="C3" s="7">
        <v>6</v>
      </c>
      <c r="D3" s="6" t="s">
        <v>4</v>
      </c>
    </row>
    <row r="4" spans="2:10" x14ac:dyDescent="0.2">
      <c r="B4" s="59" t="s">
        <v>88</v>
      </c>
      <c r="C4" s="8">
        <v>12</v>
      </c>
      <c r="D4" s="6" t="s">
        <v>4</v>
      </c>
      <c r="E4" s="1"/>
      <c r="F4" s="1"/>
      <c r="G4" s="1"/>
    </row>
    <row r="5" spans="2:10" x14ac:dyDescent="0.2">
      <c r="B5" s="59" t="s">
        <v>50</v>
      </c>
      <c r="C5" s="8">
        <v>1.5</v>
      </c>
      <c r="D5" s="6" t="s">
        <v>5</v>
      </c>
      <c r="E5" s="1"/>
      <c r="F5" s="1"/>
      <c r="G5" s="1"/>
    </row>
    <row r="6" spans="2:10" x14ac:dyDescent="0.2">
      <c r="B6" s="59" t="s">
        <v>49</v>
      </c>
      <c r="C6" s="8">
        <v>0.5</v>
      </c>
      <c r="D6" s="6"/>
      <c r="E6" s="1"/>
      <c r="F6" s="1"/>
      <c r="G6" s="1"/>
    </row>
    <row r="7" spans="2:10" x14ac:dyDescent="0.2">
      <c r="B7" s="59" t="s">
        <v>15</v>
      </c>
      <c r="C7" s="34">
        <f>SQRT(C6)*C5</f>
        <v>1.0606601717798214</v>
      </c>
      <c r="D7" s="6" t="s">
        <v>5</v>
      </c>
    </row>
    <row r="8" spans="2:10" ht="17" thickBot="1" x14ac:dyDescent="0.25">
      <c r="B8" s="60" t="s">
        <v>16</v>
      </c>
      <c r="C8" s="9">
        <v>771000</v>
      </c>
      <c r="D8" s="6" t="s">
        <v>6</v>
      </c>
    </row>
    <row r="11" spans="2:10" ht="17" thickBot="1" x14ac:dyDescent="0.25">
      <c r="B11" s="57" t="s">
        <v>93</v>
      </c>
      <c r="E11" s="1"/>
      <c r="F11" s="1"/>
      <c r="G11" s="1"/>
    </row>
    <row r="12" spans="2:10" x14ac:dyDescent="0.2">
      <c r="B12" s="62" t="s">
        <v>91</v>
      </c>
      <c r="C12" s="62" t="s">
        <v>61</v>
      </c>
      <c r="D12" s="20" t="s">
        <v>85</v>
      </c>
      <c r="E12" s="19" t="s">
        <v>96</v>
      </c>
      <c r="F12" s="20" t="s">
        <v>86</v>
      </c>
      <c r="G12" s="62" t="s">
        <v>94</v>
      </c>
      <c r="H12" s="20" t="s">
        <v>95</v>
      </c>
      <c r="I12" s="20" t="s">
        <v>83</v>
      </c>
    </row>
    <row r="13" spans="2:10" ht="17" thickBot="1" x14ac:dyDescent="0.25">
      <c r="B13" s="63" t="s">
        <v>92</v>
      </c>
      <c r="C13" s="63" t="s">
        <v>87</v>
      </c>
      <c r="D13" s="22" t="s">
        <v>89</v>
      </c>
      <c r="E13" s="21" t="s">
        <v>84</v>
      </c>
      <c r="F13" s="22" t="s">
        <v>90</v>
      </c>
      <c r="G13" s="63" t="s">
        <v>97</v>
      </c>
      <c r="H13" s="22" t="s">
        <v>98</v>
      </c>
      <c r="I13" s="22" t="s">
        <v>99</v>
      </c>
    </row>
    <row r="14" spans="2:10" x14ac:dyDescent="0.2">
      <c r="B14" s="65">
        <v>60</v>
      </c>
      <c r="C14" s="69">
        <v>12.053000000000001</v>
      </c>
      <c r="D14" s="70">
        <v>0.06</v>
      </c>
      <c r="E14" s="71">
        <v>6.0030000000000001</v>
      </c>
      <c r="F14" s="70">
        <v>1.4E-2</v>
      </c>
      <c r="G14" s="69">
        <v>6.1079999999999997</v>
      </c>
      <c r="H14" s="70">
        <v>9.9000000000000005E-2</v>
      </c>
      <c r="I14" s="75">
        <f>(G14*H14) / (( C14*D14) + (E14*F14)) * 100</f>
        <v>74.91024773854032</v>
      </c>
      <c r="J14" s="33"/>
    </row>
    <row r="15" spans="2:10" x14ac:dyDescent="0.2">
      <c r="B15" s="65">
        <v>55</v>
      </c>
      <c r="C15" s="69">
        <v>12.052</v>
      </c>
      <c r="D15" s="70">
        <v>6.5000000000000002E-2</v>
      </c>
      <c r="E15" s="71">
        <v>6.0030000000000001</v>
      </c>
      <c r="F15" s="70">
        <v>1.4E-2</v>
      </c>
      <c r="G15" s="69">
        <v>6.1710000000000003</v>
      </c>
      <c r="H15" s="70">
        <v>0.108</v>
      </c>
      <c r="I15" s="75">
        <f t="shared" ref="I15:I34" si="0">(G15*H15) / (( C15*D15) + (E15*F15)) * 100</f>
        <v>76.833190765279198</v>
      </c>
      <c r="J15" s="33"/>
    </row>
    <row r="16" spans="2:10" x14ac:dyDescent="0.2">
      <c r="B16" s="65">
        <v>50</v>
      </c>
      <c r="C16" s="69">
        <v>12.051</v>
      </c>
      <c r="D16" s="70">
        <v>7.0999999999999994E-2</v>
      </c>
      <c r="E16" s="71">
        <v>6.0030000000000001</v>
      </c>
      <c r="F16" s="70">
        <v>1.4E-2</v>
      </c>
      <c r="G16" s="69">
        <v>6.1340000000000003</v>
      </c>
      <c r="H16" s="70">
        <v>0.12</v>
      </c>
      <c r="I16" s="75">
        <f t="shared" si="0"/>
        <v>78.334466718387347</v>
      </c>
      <c r="J16" s="33"/>
    </row>
    <row r="17" spans="2:10" x14ac:dyDescent="0.2">
      <c r="B17" s="65">
        <v>45</v>
      </c>
      <c r="C17" s="69">
        <v>12.05</v>
      </c>
      <c r="D17" s="70">
        <v>7.5999999999999998E-2</v>
      </c>
      <c r="E17" s="71">
        <v>6.0030000000000001</v>
      </c>
      <c r="F17" s="70">
        <v>1.4E-2</v>
      </c>
      <c r="G17" s="69">
        <v>6.15</v>
      </c>
      <c r="H17" s="70">
        <v>0.13400000000000001</v>
      </c>
      <c r="I17" s="75">
        <f t="shared" si="0"/>
        <v>82.423022837608343</v>
      </c>
      <c r="J17" s="47"/>
    </row>
    <row r="18" spans="2:10" x14ac:dyDescent="0.2">
      <c r="B18" s="65">
        <v>40</v>
      </c>
      <c r="C18" s="69">
        <v>12.048999999999999</v>
      </c>
      <c r="D18" s="70">
        <v>8.5999999999999993E-2</v>
      </c>
      <c r="E18" s="71">
        <v>6.0030000000000001</v>
      </c>
      <c r="F18" s="70">
        <v>1.4E-2</v>
      </c>
      <c r="G18" s="69">
        <v>6.1680000000000001</v>
      </c>
      <c r="H18" s="70">
        <v>0.15</v>
      </c>
      <c r="I18" s="75">
        <f t="shared" si="0"/>
        <v>82.588265539305311</v>
      </c>
      <c r="J18" s="47"/>
    </row>
    <row r="19" spans="2:10" x14ac:dyDescent="0.2">
      <c r="B19" s="65">
        <v>35</v>
      </c>
      <c r="C19" s="69">
        <v>12.048</v>
      </c>
      <c r="D19" s="70">
        <v>9.6000000000000002E-2</v>
      </c>
      <c r="E19" s="71">
        <v>6.0030000000000001</v>
      </c>
      <c r="F19" s="70">
        <v>1.4E-2</v>
      </c>
      <c r="G19" s="69">
        <v>6.1559999999999997</v>
      </c>
      <c r="H19" s="70">
        <v>0.17100000000000001</v>
      </c>
      <c r="I19" s="75">
        <f t="shared" si="0"/>
        <v>84.848748639825885</v>
      </c>
      <c r="J19" s="33"/>
    </row>
    <row r="20" spans="2:10" x14ac:dyDescent="0.2">
      <c r="B20" s="65">
        <v>30</v>
      </c>
      <c r="C20" s="69">
        <v>12.047000000000001</v>
      </c>
      <c r="D20" s="70">
        <v>0.11</v>
      </c>
      <c r="E20" s="71">
        <v>6.0030000000000001</v>
      </c>
      <c r="F20" s="70">
        <v>1.4E-2</v>
      </c>
      <c r="G20" s="69">
        <v>6.149</v>
      </c>
      <c r="H20" s="70">
        <v>0.2</v>
      </c>
      <c r="I20" s="75">
        <f t="shared" si="0"/>
        <v>87.268629560350035</v>
      </c>
      <c r="J20" s="33"/>
    </row>
    <row r="21" spans="2:10" x14ac:dyDescent="0.2">
      <c r="B21" s="65">
        <v>25</v>
      </c>
      <c r="C21" s="69">
        <v>12.045</v>
      </c>
      <c r="D21" s="70">
        <v>0.13</v>
      </c>
      <c r="E21" s="71">
        <v>6.0030000000000001</v>
      </c>
      <c r="F21" s="70">
        <v>1.4E-2</v>
      </c>
      <c r="G21" s="69">
        <v>6.1239999999999997</v>
      </c>
      <c r="H21" s="70">
        <v>0.24</v>
      </c>
      <c r="I21" s="75">
        <f t="shared" si="0"/>
        <v>89.082194470910821</v>
      </c>
      <c r="J21" s="33"/>
    </row>
    <row r="22" spans="2:10" x14ac:dyDescent="0.2">
      <c r="B22" s="65">
        <v>20</v>
      </c>
      <c r="C22" s="69">
        <v>12.042</v>
      </c>
      <c r="D22" s="70">
        <v>0.159</v>
      </c>
      <c r="E22" s="71">
        <v>6.0030000000000001</v>
      </c>
      <c r="F22" s="70">
        <v>1.4E-2</v>
      </c>
      <c r="G22" s="69">
        <v>6.1130000000000004</v>
      </c>
      <c r="H22" s="70">
        <v>0.3</v>
      </c>
      <c r="I22" s="75">
        <f t="shared" si="0"/>
        <v>91.753722382324682</v>
      </c>
      <c r="J22" s="33"/>
    </row>
    <row r="23" spans="2:10" x14ac:dyDescent="0.2">
      <c r="B23" s="65">
        <v>15</v>
      </c>
      <c r="C23" s="69">
        <v>12.038</v>
      </c>
      <c r="D23" s="70">
        <v>0.20699999999999999</v>
      </c>
      <c r="E23" s="71">
        <v>6.0030000000000001</v>
      </c>
      <c r="F23" s="70">
        <v>1.2999999999999999E-2</v>
      </c>
      <c r="G23" s="69">
        <v>6.0890000000000004</v>
      </c>
      <c r="H23" s="70">
        <v>0.39700000000000002</v>
      </c>
      <c r="I23" s="75">
        <f t="shared" si="0"/>
        <v>94.063126847101358</v>
      </c>
      <c r="J23" s="33"/>
    </row>
    <row r="24" spans="2:10" x14ac:dyDescent="0.2">
      <c r="B24" s="64">
        <v>10</v>
      </c>
      <c r="C24" s="53">
        <v>12.028</v>
      </c>
      <c r="D24" s="68">
        <v>0.30299999999999999</v>
      </c>
      <c r="E24" s="52">
        <v>6.0030000000000001</v>
      </c>
      <c r="F24" s="68">
        <v>1.2999999999999999E-2</v>
      </c>
      <c r="G24" s="53">
        <v>6.0330000000000004</v>
      </c>
      <c r="H24" s="68">
        <v>0.58899999999999997</v>
      </c>
      <c r="I24" s="67">
        <f t="shared" si="0"/>
        <v>95.457758085040723</v>
      </c>
      <c r="J24" s="33"/>
    </row>
    <row r="25" spans="2:10" x14ac:dyDescent="0.2">
      <c r="B25" s="65">
        <v>9</v>
      </c>
      <c r="C25" s="69">
        <v>12.026</v>
      </c>
      <c r="D25" s="70">
        <v>0.33300000000000002</v>
      </c>
      <c r="E25" s="71">
        <v>6.0030000000000001</v>
      </c>
      <c r="F25" s="70">
        <v>1.2999999999999999E-2</v>
      </c>
      <c r="G25" s="69">
        <v>6.0250000000000004</v>
      </c>
      <c r="H25" s="70">
        <v>0.65200000000000002</v>
      </c>
      <c r="I25" s="75">
        <f t="shared" si="0"/>
        <v>96.218259645523545</v>
      </c>
      <c r="J25" s="33"/>
    </row>
    <row r="26" spans="2:10" x14ac:dyDescent="0.2">
      <c r="B26" s="65">
        <v>8</v>
      </c>
      <c r="C26" s="69">
        <v>12.022</v>
      </c>
      <c r="D26" s="70">
        <v>0.372</v>
      </c>
      <c r="E26" s="71">
        <v>6.0030000000000001</v>
      </c>
      <c r="F26" s="70">
        <v>1.2999999999999999E-2</v>
      </c>
      <c r="G26" s="69">
        <v>5.9930000000000003</v>
      </c>
      <c r="H26" s="70">
        <v>0.73099999999999998</v>
      </c>
      <c r="I26" s="75">
        <f t="shared" si="0"/>
        <v>96.278424156354518</v>
      </c>
      <c r="J26" s="33"/>
    </row>
    <row r="27" spans="2:10" x14ac:dyDescent="0.2">
      <c r="B27" s="65">
        <v>7</v>
      </c>
      <c r="C27" s="69">
        <v>12.016</v>
      </c>
      <c r="D27" s="70">
        <v>0.42199999999999999</v>
      </c>
      <c r="E27" s="71">
        <v>6.0030000000000001</v>
      </c>
      <c r="F27" s="70">
        <v>1.2999999999999999E-2</v>
      </c>
      <c r="G27" s="69">
        <v>5.976</v>
      </c>
      <c r="H27" s="70">
        <v>0.83199999999999996</v>
      </c>
      <c r="I27" s="75">
        <f t="shared" si="0"/>
        <v>96.566980481437284</v>
      </c>
      <c r="J27" s="33"/>
    </row>
    <row r="28" spans="2:10" x14ac:dyDescent="0.2">
      <c r="B28" s="65">
        <v>6</v>
      </c>
      <c r="C28" s="69">
        <v>12.01</v>
      </c>
      <c r="D28" s="70">
        <v>0.48799999999999999</v>
      </c>
      <c r="E28" s="71">
        <v>6.0030000000000001</v>
      </c>
      <c r="F28" s="70">
        <v>1.2999999999999999E-2</v>
      </c>
      <c r="G28" s="69">
        <v>5.9720000000000004</v>
      </c>
      <c r="H28" s="70">
        <v>0.96499999999999997</v>
      </c>
      <c r="I28" s="75">
        <f t="shared" si="0"/>
        <v>97.037524842483975</v>
      </c>
      <c r="J28" s="33"/>
    </row>
    <row r="29" spans="2:10" x14ac:dyDescent="0.2">
      <c r="B29" s="65">
        <v>5</v>
      </c>
      <c r="C29" s="69">
        <v>12.000999999999999</v>
      </c>
      <c r="D29" s="70">
        <v>0.57999999999999996</v>
      </c>
      <c r="E29" s="71">
        <v>6.0030000000000001</v>
      </c>
      <c r="F29" s="70">
        <v>1.2999999999999999E-2</v>
      </c>
      <c r="G29" s="69">
        <v>5.944</v>
      </c>
      <c r="H29" s="70">
        <v>1.149</v>
      </c>
      <c r="I29" s="75">
        <f t="shared" si="0"/>
        <v>97.031193192869225</v>
      </c>
      <c r="J29" s="33"/>
    </row>
    <row r="30" spans="2:10" x14ac:dyDescent="0.2">
      <c r="B30" s="65">
        <v>4</v>
      </c>
      <c r="C30" s="69">
        <v>11.989000000000001</v>
      </c>
      <c r="D30" s="70">
        <v>0.71399999999999997</v>
      </c>
      <c r="E30" s="71">
        <v>6.0030000000000001</v>
      </c>
      <c r="F30" s="70">
        <v>1.2999999999999999E-2</v>
      </c>
      <c r="G30" s="69">
        <v>5.9260000000000002</v>
      </c>
      <c r="H30" s="70">
        <v>1.421</v>
      </c>
      <c r="I30" s="75">
        <f t="shared" si="0"/>
        <v>97.483973774583447</v>
      </c>
      <c r="J30" s="33"/>
    </row>
    <row r="31" spans="2:10" x14ac:dyDescent="0.2">
      <c r="B31" s="65">
        <v>3.5</v>
      </c>
      <c r="C31" s="69">
        <v>11.978999999999999</v>
      </c>
      <c r="D31" s="70">
        <v>0.80700000000000005</v>
      </c>
      <c r="E31" s="71">
        <v>6.0030000000000001</v>
      </c>
      <c r="F31" s="70">
        <v>1.2999999999999999E-2</v>
      </c>
      <c r="G31" s="69">
        <v>5.9189999999999996</v>
      </c>
      <c r="H31" s="70">
        <v>1.6120000000000001</v>
      </c>
      <c r="I31" s="75">
        <f t="shared" si="0"/>
        <v>97.910086431200455</v>
      </c>
      <c r="J31" s="33"/>
    </row>
    <row r="32" spans="2:10" x14ac:dyDescent="0.2">
      <c r="B32" s="65">
        <v>3</v>
      </c>
      <c r="C32" s="69">
        <v>11.967000000000001</v>
      </c>
      <c r="D32" s="70">
        <v>0.93</v>
      </c>
      <c r="E32" s="71">
        <v>6.0030000000000001</v>
      </c>
      <c r="F32" s="70">
        <v>1.2999999999999999E-2</v>
      </c>
      <c r="G32" s="69">
        <v>5.8940000000000001</v>
      </c>
      <c r="H32" s="70">
        <v>1.8660000000000001</v>
      </c>
      <c r="I32" s="75">
        <f t="shared" si="0"/>
        <v>98.133858417365246</v>
      </c>
      <c r="J32" s="33"/>
    </row>
    <row r="33" spans="2:10" x14ac:dyDescent="0.2">
      <c r="B33" s="64">
        <v>2.5</v>
      </c>
      <c r="C33" s="53">
        <v>11.952999999999999</v>
      </c>
      <c r="D33" s="68">
        <v>1.103</v>
      </c>
      <c r="E33" s="52">
        <v>6.0030000000000001</v>
      </c>
      <c r="F33" s="68">
        <v>1.2999999999999999E-2</v>
      </c>
      <c r="G33" s="53">
        <v>5.88</v>
      </c>
      <c r="H33" s="68">
        <v>2.2189999999999999</v>
      </c>
      <c r="I33" s="67">
        <f t="shared" si="0"/>
        <v>98.382786925666451</v>
      </c>
      <c r="J33" s="33"/>
    </row>
    <row r="34" spans="2:10" ht="17" thickBot="1" x14ac:dyDescent="0.25">
      <c r="B34" s="66">
        <v>2</v>
      </c>
      <c r="C34" s="72">
        <v>11.928000000000001</v>
      </c>
      <c r="D34" s="73">
        <v>1.343</v>
      </c>
      <c r="E34" s="74">
        <v>6.0030000000000001</v>
      </c>
      <c r="F34" s="73">
        <v>1.2999999999999999E-2</v>
      </c>
      <c r="G34" s="72">
        <v>5.835</v>
      </c>
      <c r="H34" s="73">
        <v>2.71</v>
      </c>
      <c r="I34" s="76">
        <f t="shared" si="0"/>
        <v>98.232671068759586</v>
      </c>
      <c r="J34" s="33"/>
    </row>
    <row r="35" spans="2:10" x14ac:dyDescent="0.2">
      <c r="J35" s="33"/>
    </row>
    <row r="38" spans="2:10" x14ac:dyDescent="0.2">
      <c r="B38" s="57" t="s">
        <v>7</v>
      </c>
    </row>
    <row r="39" spans="2:10" x14ac:dyDescent="0.2">
      <c r="B39" s="61" t="s">
        <v>100</v>
      </c>
      <c r="C39" t="s">
        <v>103</v>
      </c>
    </row>
    <row r="40" spans="2:10" x14ac:dyDescent="0.2">
      <c r="B40" s="61" t="s">
        <v>101</v>
      </c>
      <c r="C40" t="s">
        <v>104</v>
      </c>
    </row>
    <row r="41" spans="2:10" x14ac:dyDescent="0.2">
      <c r="B41" s="61" t="s">
        <v>102</v>
      </c>
      <c r="C41" t="s">
        <v>105</v>
      </c>
    </row>
    <row r="42" spans="2:10" x14ac:dyDescent="0.2">
      <c r="B42" s="61" t="s">
        <v>106</v>
      </c>
      <c r="C42" t="s">
        <v>107</v>
      </c>
    </row>
  </sheetData>
  <conditionalFormatting sqref="I14:I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B25D-0315-C541-8162-FEE8C65F882A}">
  <dimension ref="A2:F49"/>
  <sheetViews>
    <sheetView showGridLines="0" topLeftCell="A7" zoomScaleNormal="75" workbookViewId="0">
      <selection activeCell="F39" sqref="F39"/>
    </sheetView>
  </sheetViews>
  <sheetFormatPr baseColWidth="10" defaultRowHeight="16" x14ac:dyDescent="0.2"/>
  <cols>
    <col min="1" max="1" width="10.83203125" style="48"/>
    <col min="2" max="2" width="27.83203125" style="61" bestFit="1" customWidth="1"/>
    <col min="3" max="3" width="18.1640625" customWidth="1"/>
    <col min="4" max="5" width="16.6640625" customWidth="1"/>
  </cols>
  <sheetData>
    <row r="2" spans="2:6" ht="17" thickBot="1" x14ac:dyDescent="0.25">
      <c r="B2" s="57" t="s">
        <v>1</v>
      </c>
    </row>
    <row r="3" spans="2:6" x14ac:dyDescent="0.2">
      <c r="B3" s="58" t="s">
        <v>13</v>
      </c>
      <c r="C3" s="7">
        <v>6</v>
      </c>
      <c r="D3" s="6" t="s">
        <v>4</v>
      </c>
    </row>
    <row r="4" spans="2:6" x14ac:dyDescent="0.2">
      <c r="B4" s="59" t="s">
        <v>88</v>
      </c>
      <c r="C4" s="8">
        <v>12</v>
      </c>
      <c r="D4" s="6" t="s">
        <v>4</v>
      </c>
    </row>
    <row r="5" spans="2:6" x14ac:dyDescent="0.2">
      <c r="B5" s="59" t="s">
        <v>50</v>
      </c>
      <c r="C5" s="8">
        <v>1.5</v>
      </c>
      <c r="D5" s="6" t="s">
        <v>5</v>
      </c>
    </row>
    <row r="6" spans="2:6" x14ac:dyDescent="0.2">
      <c r="B6" s="59" t="s">
        <v>49</v>
      </c>
      <c r="C6" s="8">
        <v>0.5</v>
      </c>
      <c r="D6" s="6"/>
    </row>
    <row r="7" spans="2:6" x14ac:dyDescent="0.2">
      <c r="B7" s="59" t="s">
        <v>15</v>
      </c>
      <c r="C7" s="34">
        <f>SQRT(C6)*C5</f>
        <v>1.0606601717798214</v>
      </c>
      <c r="D7" s="6" t="s">
        <v>5</v>
      </c>
    </row>
    <row r="8" spans="2:6" ht="17" thickBot="1" x14ac:dyDescent="0.25">
      <c r="B8" s="60" t="s">
        <v>109</v>
      </c>
      <c r="C8" s="77">
        <v>4</v>
      </c>
      <c r="D8" s="6" t="s">
        <v>48</v>
      </c>
    </row>
    <row r="11" spans="2:6" ht="17" thickBot="1" x14ac:dyDescent="0.25">
      <c r="B11" s="57" t="s">
        <v>114</v>
      </c>
    </row>
    <row r="12" spans="2:6" x14ac:dyDescent="0.2">
      <c r="B12" s="62" t="s">
        <v>108</v>
      </c>
      <c r="C12" s="62" t="s">
        <v>113</v>
      </c>
      <c r="D12" s="20" t="s">
        <v>94</v>
      </c>
      <c r="E12" s="20" t="s">
        <v>111</v>
      </c>
    </row>
    <row r="13" spans="2:6" ht="17" thickBot="1" x14ac:dyDescent="0.25">
      <c r="B13" s="63" t="s">
        <v>110</v>
      </c>
      <c r="C13" s="63" t="s">
        <v>112</v>
      </c>
      <c r="D13" s="22" t="s">
        <v>97</v>
      </c>
      <c r="E13" s="22" t="s">
        <v>116</v>
      </c>
    </row>
    <row r="14" spans="2:6" x14ac:dyDescent="0.2">
      <c r="B14" s="78">
        <v>20</v>
      </c>
      <c r="C14" s="69">
        <v>9.9000000000000005E-2</v>
      </c>
      <c r="D14" s="70">
        <v>1.47</v>
      </c>
      <c r="E14" s="75">
        <f>D14/C14</f>
        <v>14.848484848484848</v>
      </c>
      <c r="F14" s="33"/>
    </row>
    <row r="15" spans="2:6" x14ac:dyDescent="0.2">
      <c r="B15" s="78">
        <v>100</v>
      </c>
      <c r="C15" s="69">
        <v>9.9000000000000005E-2</v>
      </c>
      <c r="D15" s="70">
        <v>1.47</v>
      </c>
      <c r="E15" s="75">
        <f t="shared" ref="E15:E43" si="0">D15/C15</f>
        <v>14.848484848484848</v>
      </c>
      <c r="F15" s="33"/>
    </row>
    <row r="16" spans="2:6" x14ac:dyDescent="0.2">
      <c r="B16" s="78">
        <v>200</v>
      </c>
      <c r="C16" s="69">
        <v>0.1</v>
      </c>
      <c r="D16" s="70">
        <v>1.49</v>
      </c>
      <c r="E16" s="75">
        <f t="shared" si="0"/>
        <v>14.899999999999999</v>
      </c>
      <c r="F16" s="33"/>
    </row>
    <row r="17" spans="2:6" x14ac:dyDescent="0.2">
      <c r="B17" s="78">
        <v>400</v>
      </c>
      <c r="C17" s="69">
        <v>0.10199999999999999</v>
      </c>
      <c r="D17" s="70">
        <v>1.51</v>
      </c>
      <c r="E17" s="75">
        <f t="shared" si="0"/>
        <v>14.803921568627452</v>
      </c>
      <c r="F17" s="47"/>
    </row>
    <row r="18" spans="2:6" x14ac:dyDescent="0.2">
      <c r="B18" s="78">
        <v>800</v>
      </c>
      <c r="C18" s="69">
        <v>0.10299999999999999</v>
      </c>
      <c r="D18" s="70">
        <v>1.54</v>
      </c>
      <c r="E18" s="75">
        <f t="shared" si="0"/>
        <v>14.951456310679612</v>
      </c>
      <c r="F18" s="47"/>
    </row>
    <row r="19" spans="2:6" x14ac:dyDescent="0.2">
      <c r="B19" s="78">
        <v>1000</v>
      </c>
      <c r="C19" s="69">
        <v>0.10299999999999999</v>
      </c>
      <c r="D19" s="70">
        <v>1.54</v>
      </c>
      <c r="E19" s="75">
        <f t="shared" si="0"/>
        <v>14.951456310679612</v>
      </c>
      <c r="F19" s="33"/>
    </row>
    <row r="20" spans="2:6" x14ac:dyDescent="0.2">
      <c r="B20" s="78">
        <v>2000</v>
      </c>
      <c r="C20" s="69">
        <v>0.104</v>
      </c>
      <c r="D20" s="70">
        <v>1.56</v>
      </c>
      <c r="E20" s="75">
        <f t="shared" si="0"/>
        <v>15.000000000000002</v>
      </c>
      <c r="F20" s="33"/>
    </row>
    <row r="21" spans="2:6" x14ac:dyDescent="0.2">
      <c r="B21" s="78">
        <v>3000</v>
      </c>
      <c r="C21" s="69">
        <v>0.107</v>
      </c>
      <c r="D21" s="70">
        <v>1.62</v>
      </c>
      <c r="E21" s="75">
        <f t="shared" si="0"/>
        <v>15.140186915887853</v>
      </c>
      <c r="F21" s="33"/>
    </row>
    <row r="22" spans="2:6" x14ac:dyDescent="0.2">
      <c r="B22" s="78">
        <v>4000</v>
      </c>
      <c r="C22" s="69">
        <v>0.107</v>
      </c>
      <c r="D22" s="70">
        <v>1.7</v>
      </c>
      <c r="E22" s="75">
        <f t="shared" si="0"/>
        <v>15.88785046728972</v>
      </c>
      <c r="F22" s="33"/>
    </row>
    <row r="23" spans="2:6" x14ac:dyDescent="0.2">
      <c r="B23" s="78">
        <v>5000</v>
      </c>
      <c r="C23" s="69">
        <v>0.107</v>
      </c>
      <c r="D23" s="70">
        <v>1.82</v>
      </c>
      <c r="E23" s="75">
        <f t="shared" si="0"/>
        <v>17.009345794392523</v>
      </c>
      <c r="F23" s="33"/>
    </row>
    <row r="24" spans="2:6" x14ac:dyDescent="0.2">
      <c r="B24" s="78">
        <v>6000</v>
      </c>
      <c r="C24" s="69">
        <v>0.106</v>
      </c>
      <c r="D24" s="70">
        <v>1.98</v>
      </c>
      <c r="E24" s="75">
        <f t="shared" si="0"/>
        <v>18.679245283018869</v>
      </c>
      <c r="F24" s="33"/>
    </row>
    <row r="25" spans="2:6" x14ac:dyDescent="0.2">
      <c r="B25" s="78">
        <v>7000</v>
      </c>
      <c r="C25" s="69">
        <v>0.11</v>
      </c>
      <c r="D25" s="70">
        <v>2.19</v>
      </c>
      <c r="E25" s="75">
        <f t="shared" si="0"/>
        <v>19.90909090909091</v>
      </c>
      <c r="F25" s="33"/>
    </row>
    <row r="26" spans="2:6" x14ac:dyDescent="0.2">
      <c r="B26" s="78">
        <v>8000</v>
      </c>
      <c r="C26" s="69">
        <v>0.112</v>
      </c>
      <c r="D26" s="70">
        <v>2.5099999999999998</v>
      </c>
      <c r="E26" s="75">
        <f t="shared" si="0"/>
        <v>22.410714285714285</v>
      </c>
      <c r="F26" s="33"/>
    </row>
    <row r="27" spans="2:6" x14ac:dyDescent="0.2">
      <c r="B27" s="78">
        <v>9000</v>
      </c>
      <c r="C27" s="69">
        <v>7.1999999999999995E-2</v>
      </c>
      <c r="D27" s="70">
        <v>1.8</v>
      </c>
      <c r="E27" s="75">
        <f t="shared" si="0"/>
        <v>25.000000000000004</v>
      </c>
      <c r="F27" s="33"/>
    </row>
    <row r="28" spans="2:6" x14ac:dyDescent="0.2">
      <c r="B28" s="78">
        <v>10000</v>
      </c>
      <c r="C28" s="69">
        <v>7.0999999999999994E-2</v>
      </c>
      <c r="D28" s="70">
        <v>2.2799999999999998</v>
      </c>
      <c r="E28" s="75">
        <f t="shared" si="0"/>
        <v>32.112676056338032</v>
      </c>
      <c r="F28" s="33"/>
    </row>
    <row r="29" spans="2:6" x14ac:dyDescent="0.2">
      <c r="B29" s="78">
        <v>11000</v>
      </c>
      <c r="C29" s="69">
        <v>5.1999999999999998E-2</v>
      </c>
      <c r="D29" s="70">
        <v>2.12</v>
      </c>
      <c r="E29" s="75">
        <f t="shared" si="0"/>
        <v>40.769230769230774</v>
      </c>
      <c r="F29" s="33"/>
    </row>
    <row r="30" spans="2:6" x14ac:dyDescent="0.2">
      <c r="B30" s="78">
        <v>12000</v>
      </c>
      <c r="C30" s="69">
        <v>5.1999999999999998E-2</v>
      </c>
      <c r="D30" s="70">
        <v>3.57</v>
      </c>
      <c r="E30" s="75">
        <f t="shared" si="0"/>
        <v>68.65384615384616</v>
      </c>
      <c r="F30" s="33"/>
    </row>
    <row r="31" spans="2:6" x14ac:dyDescent="0.2">
      <c r="B31" s="78">
        <v>13000</v>
      </c>
      <c r="C31" s="69">
        <v>4.3999999999999997E-2</v>
      </c>
      <c r="D31" s="70">
        <v>3.71</v>
      </c>
      <c r="E31" s="75">
        <f t="shared" si="0"/>
        <v>84.318181818181827</v>
      </c>
      <c r="F31" s="33"/>
    </row>
    <row r="32" spans="2:6" x14ac:dyDescent="0.2">
      <c r="B32" s="78">
        <v>14000</v>
      </c>
      <c r="C32" s="69">
        <v>8.8999999999999996E-2</v>
      </c>
      <c r="D32" s="70">
        <v>4.21</v>
      </c>
      <c r="E32" s="75">
        <f t="shared" si="0"/>
        <v>47.303370786516858</v>
      </c>
      <c r="F32" s="33"/>
    </row>
    <row r="33" spans="2:6" x14ac:dyDescent="0.2">
      <c r="B33" s="78">
        <v>15000</v>
      </c>
      <c r="C33" s="69">
        <v>8.5999999999999993E-2</v>
      </c>
      <c r="D33" s="70">
        <v>2.69</v>
      </c>
      <c r="E33" s="75">
        <f t="shared" si="0"/>
        <v>31.279069767441861</v>
      </c>
      <c r="F33" s="33"/>
    </row>
    <row r="34" spans="2:6" x14ac:dyDescent="0.2">
      <c r="B34" s="78">
        <v>16000</v>
      </c>
      <c r="C34" s="69">
        <v>0.106</v>
      </c>
      <c r="D34" s="70">
        <v>2.4900000000000002</v>
      </c>
      <c r="E34" s="75">
        <f t="shared" si="0"/>
        <v>23.490566037735853</v>
      </c>
      <c r="F34" s="33"/>
    </row>
    <row r="35" spans="2:6" x14ac:dyDescent="0.2">
      <c r="B35" s="78">
        <v>17000</v>
      </c>
      <c r="C35" s="69">
        <v>0.107</v>
      </c>
      <c r="D35" s="70">
        <v>1.91</v>
      </c>
      <c r="E35" s="75">
        <f t="shared" si="0"/>
        <v>17.850467289719624</v>
      </c>
      <c r="F35" s="33"/>
    </row>
    <row r="36" spans="2:6" x14ac:dyDescent="0.2">
      <c r="B36" s="78">
        <v>18000</v>
      </c>
      <c r="C36" s="69">
        <v>0.125</v>
      </c>
      <c r="D36" s="70">
        <v>1.89</v>
      </c>
      <c r="E36" s="75">
        <f t="shared" si="0"/>
        <v>15.12</v>
      </c>
      <c r="F36" s="33"/>
    </row>
    <row r="37" spans="2:6" x14ac:dyDescent="0.2">
      <c r="B37" s="78">
        <v>19000</v>
      </c>
      <c r="C37" s="69">
        <v>0.125</v>
      </c>
      <c r="D37" s="70">
        <v>1.57</v>
      </c>
      <c r="E37" s="75">
        <f t="shared" si="0"/>
        <v>12.56</v>
      </c>
      <c r="F37" s="33"/>
    </row>
    <row r="38" spans="2:6" x14ac:dyDescent="0.2">
      <c r="B38" s="78">
        <v>20000</v>
      </c>
      <c r="C38" s="69">
        <v>0.14499999999999999</v>
      </c>
      <c r="D38" s="70">
        <v>1.59</v>
      </c>
      <c r="E38" s="75">
        <f t="shared" si="0"/>
        <v>10.965517241379311</v>
      </c>
      <c r="F38" s="33"/>
    </row>
    <row r="39" spans="2:6" x14ac:dyDescent="0.2">
      <c r="B39" s="78">
        <v>21000</v>
      </c>
      <c r="C39" s="69">
        <v>0.14599999999999999</v>
      </c>
      <c r="D39" s="70">
        <v>1.38</v>
      </c>
      <c r="E39" s="75">
        <f t="shared" si="0"/>
        <v>9.4520547945205475</v>
      </c>
      <c r="F39" s="33"/>
    </row>
    <row r="40" spans="2:6" x14ac:dyDescent="0.2">
      <c r="B40" s="78">
        <v>22000</v>
      </c>
      <c r="C40" s="69">
        <v>0.14399999999999999</v>
      </c>
      <c r="D40" s="70">
        <v>1.22</v>
      </c>
      <c r="E40" s="75">
        <f t="shared" si="0"/>
        <v>8.4722222222222232</v>
      </c>
      <c r="F40" s="33"/>
    </row>
    <row r="41" spans="2:6" x14ac:dyDescent="0.2">
      <c r="B41" s="78">
        <v>23000</v>
      </c>
      <c r="C41" s="69">
        <v>0.14099999999999999</v>
      </c>
      <c r="D41" s="70">
        <v>1.1000000000000001</v>
      </c>
      <c r="E41" s="75">
        <f t="shared" si="0"/>
        <v>7.8014184397163131</v>
      </c>
      <c r="F41" s="33"/>
    </row>
    <row r="42" spans="2:6" x14ac:dyDescent="0.2">
      <c r="B42" s="78">
        <v>24000</v>
      </c>
      <c r="C42" s="69">
        <v>0.14699999999999999</v>
      </c>
      <c r="D42" s="70">
        <v>0.98</v>
      </c>
      <c r="E42" s="75">
        <f t="shared" si="0"/>
        <v>6.666666666666667</v>
      </c>
      <c r="F42" s="33"/>
    </row>
    <row r="43" spans="2:6" ht="17" thickBot="1" x14ac:dyDescent="0.25">
      <c r="B43" s="79">
        <v>25000</v>
      </c>
      <c r="C43" s="72">
        <v>0.14499999999999999</v>
      </c>
      <c r="D43" s="73">
        <v>0.9</v>
      </c>
      <c r="E43" s="76">
        <f t="shared" si="0"/>
        <v>6.2068965517241388</v>
      </c>
      <c r="F43" s="33"/>
    </row>
    <row r="44" spans="2:6" x14ac:dyDescent="0.2">
      <c r="F44" s="33"/>
    </row>
    <row r="46" spans="2:6" x14ac:dyDescent="0.2">
      <c r="B46" s="57" t="s">
        <v>7</v>
      </c>
    </row>
    <row r="47" spans="2:6" x14ac:dyDescent="0.2">
      <c r="B47" s="61" t="s">
        <v>118</v>
      </c>
      <c r="C47" s="33" t="s">
        <v>119</v>
      </c>
    </row>
    <row r="48" spans="2:6" x14ac:dyDescent="0.2">
      <c r="B48" s="61" t="s">
        <v>94</v>
      </c>
      <c r="C48" s="33" t="s">
        <v>120</v>
      </c>
    </row>
    <row r="49" spans="2:3" x14ac:dyDescent="0.2">
      <c r="B49" s="61" t="s">
        <v>115</v>
      </c>
      <c r="C49" t="s">
        <v>117</v>
      </c>
    </row>
  </sheetData>
  <conditionalFormatting sqref="E14:E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Switches</vt:lpstr>
      <vt:lpstr>Passives</vt:lpstr>
      <vt:lpstr>Efficiency</vt:lpstr>
      <vt:lpstr>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2022-02-06T02:23:42Z</dcterms:created>
  <dcterms:modified xsi:type="dcterms:W3CDTF">2022-03-09T20:46:00Z</dcterms:modified>
</cp:coreProperties>
</file>