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1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1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1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2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2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2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5.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6.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7.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5.xml" ContentType="application/vnd.openxmlformats-officedocument.spreadsheetml.pivotTable+xml"/>
  <Override PartName="/xl/drawings/drawing2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6.xml" ContentType="application/vnd.openxmlformats-officedocument.spreadsheetml.pivotTable+xml"/>
  <Override PartName="/xl/drawings/drawing2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730" windowHeight="11760" firstSheet="9" activeTab="10"/>
  </bookViews>
  <sheets>
    <sheet name="HOME" sheetId="20" r:id="rId1"/>
    <sheet name="Formatting" sheetId="2" r:id="rId2"/>
    <sheet name="Freezing &amp; Splitting Panes" sheetId="15" r:id="rId3"/>
    <sheet name="Tables_Sorting_Filtering" sheetId="16" r:id="rId4"/>
    <sheet name="Cell Reference" sheetId="18" r:id="rId5"/>
    <sheet name="Group-Ungroup" sheetId="19" r:id="rId6"/>
    <sheet name="Conditional Formatting" sheetId="1" r:id="rId7"/>
    <sheet name="Text Functions" sheetId="3" r:id="rId8"/>
    <sheet name="Text to Columns" sheetId="8" r:id="rId9"/>
    <sheet name="Date Functions" sheetId="5" r:id="rId10"/>
    <sheet name="Maths &amp; Stats Functions" sheetId="6" r:id="rId11"/>
    <sheet name="Lookup Functions" sheetId="7" r:id="rId12"/>
    <sheet name="Logical Functions" sheetId="4" r:id="rId13"/>
    <sheet name="Remove Duplicates" sheetId="9" r:id="rId14"/>
    <sheet name="Data Validation" sheetId="10" r:id="rId15"/>
    <sheet name="Charts" sheetId="11" r:id="rId16"/>
    <sheet name="Sheet1" sheetId="21" r:id="rId17"/>
    <sheet name="Sheet3" sheetId="23" r:id="rId18"/>
    <sheet name="Sheet4" sheetId="24" r:id="rId19"/>
    <sheet name="Sheet5" sheetId="25" r:id="rId20"/>
    <sheet name="Sheet7" sheetId="27" r:id="rId21"/>
    <sheet name="Sheet8" sheetId="28" r:id="rId22"/>
    <sheet name="Sheet2" sheetId="29" r:id="rId23"/>
    <sheet name="Sheet6" sheetId="30" r:id="rId24"/>
    <sheet name="Sheet9" sheetId="31" r:id="rId25"/>
    <sheet name="Sheet11" sheetId="33" r:id="rId26"/>
    <sheet name="Sheet13" sheetId="35" r:id="rId27"/>
    <sheet name="Sheet15" sheetId="37" r:id="rId28"/>
    <sheet name="Sheet16" sheetId="38" r:id="rId29"/>
    <sheet name="PivotData" sheetId="12" r:id="rId30"/>
  </sheets>
  <definedNames>
    <definedName name="_xlnm._FilterDatabase" localSheetId="29" hidden="1">PivotData!$B$1:$Z$200</definedName>
    <definedName name="Slicer_City">#N/A</definedName>
    <definedName name="Slicer_City1">#N/A</definedName>
    <definedName name="Slicer_Country">#N/A</definedName>
    <definedName name="Slicer_Country1">#N/A</definedName>
    <definedName name="Slicer_Market">#N/A</definedName>
    <definedName name="Slicer_Product_Name">#N/A</definedName>
    <definedName name="Slicer_Region">#N/A</definedName>
    <definedName name="Slicer_State">#N/A</definedName>
    <definedName name="Slicer_State1">#N/A</definedName>
  </definedNames>
  <calcPr calcId="152511"/>
  <pivotCaches>
    <pivotCache cacheId="0" r:id="rId31"/>
    <pivotCache cacheId="1" r:id="rId32"/>
  </pivotCaches>
  <extLst>
    <ext xmlns:x14="http://schemas.microsoft.com/office/spreadsheetml/2009/9/main" uri="{BBE1A952-AA13-448e-AADC-164F8A28A991}">
      <x14:slicerCaches>
        <x14:slicerCache r:id="rId33"/>
        <x14:slicerCache r:id="rId34"/>
        <x14:slicerCache r:id="rId35"/>
        <x14:slicerCache r:id="rId36"/>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6" i="6" l="1"/>
  <c r="P16" i="6"/>
  <c r="Q15" i="6"/>
  <c r="P15" i="6"/>
  <c r="H3" i="4" l="1"/>
  <c r="H4" i="4"/>
  <c r="H5" i="4"/>
  <c r="H6" i="4"/>
  <c r="H7" i="4"/>
  <c r="H8" i="4"/>
  <c r="H9" i="4"/>
  <c r="H10" i="4"/>
  <c r="H2" i="4"/>
  <c r="D3" i="4"/>
  <c r="D4" i="4"/>
  <c r="D5" i="4"/>
  <c r="D6" i="4"/>
  <c r="D7" i="4"/>
  <c r="D8" i="4"/>
  <c r="D9" i="4"/>
  <c r="D10" i="4"/>
  <c r="D2" i="4"/>
  <c r="D24" i="7"/>
  <c r="E24" i="7"/>
  <c r="F24" i="7"/>
  <c r="G24" i="7"/>
  <c r="H24" i="7"/>
  <c r="I24" i="7"/>
  <c r="J24" i="7"/>
  <c r="K24" i="7"/>
  <c r="C24" i="7"/>
  <c r="D23" i="7"/>
  <c r="E23" i="7"/>
  <c r="F23" i="7"/>
  <c r="G23" i="7"/>
  <c r="H23" i="7"/>
  <c r="I23" i="7"/>
  <c r="J23" i="7"/>
  <c r="K23" i="7"/>
  <c r="C23" i="7"/>
  <c r="D22" i="7"/>
  <c r="E22" i="7"/>
  <c r="F22" i="7"/>
  <c r="G22" i="7"/>
  <c r="H22" i="7"/>
  <c r="I22" i="7"/>
  <c r="J22" i="7"/>
  <c r="K22" i="7"/>
  <c r="C22" i="7"/>
  <c r="D21" i="7"/>
  <c r="E21" i="7"/>
  <c r="F21" i="7"/>
  <c r="G21" i="7"/>
  <c r="H21" i="7"/>
  <c r="I21" i="7"/>
  <c r="J21" i="7"/>
  <c r="K21" i="7"/>
  <c r="C21" i="7"/>
  <c r="D20" i="7"/>
  <c r="E20" i="7"/>
  <c r="F20" i="7"/>
  <c r="G20" i="7"/>
  <c r="H20" i="7"/>
  <c r="I20" i="7"/>
  <c r="J20" i="7"/>
  <c r="K20" i="7"/>
  <c r="L20" i="7"/>
  <c r="M20" i="7"/>
  <c r="N20" i="7"/>
  <c r="C20" i="7"/>
  <c r="G5" i="7"/>
  <c r="G4" i="7"/>
  <c r="G6" i="7"/>
  <c r="G7" i="7"/>
  <c r="G8" i="7"/>
  <c r="G9" i="7"/>
  <c r="G10" i="7"/>
  <c r="G11" i="7"/>
  <c r="G3" i="7"/>
  <c r="F4" i="7"/>
  <c r="F5" i="7"/>
  <c r="F6" i="7"/>
  <c r="F7" i="7"/>
  <c r="F8" i="7"/>
  <c r="F9" i="7"/>
  <c r="F10" i="7"/>
  <c r="F11" i="7"/>
  <c r="F3" i="7"/>
  <c r="E4" i="7"/>
  <c r="E5" i="7"/>
  <c r="E6" i="7"/>
  <c r="E7" i="7"/>
  <c r="E8" i="7"/>
  <c r="E9" i="7"/>
  <c r="E10" i="7"/>
  <c r="E11" i="7"/>
  <c r="E3" i="7"/>
  <c r="D3" i="7"/>
  <c r="D4" i="7"/>
  <c r="D5" i="7"/>
  <c r="D6" i="7"/>
  <c r="D7" i="7"/>
  <c r="D8" i="7"/>
  <c r="D9" i="7"/>
  <c r="D10" i="7"/>
  <c r="D11" i="7"/>
  <c r="C7" i="7"/>
  <c r="C8" i="7"/>
  <c r="C9" i="7"/>
  <c r="C10" i="7"/>
  <c r="C11" i="7"/>
  <c r="C6" i="7"/>
  <c r="C5" i="7"/>
  <c r="C4" i="7"/>
  <c r="C3" i="7"/>
  <c r="L15" i="6"/>
  <c r="L14" i="6"/>
  <c r="L13" i="6"/>
  <c r="L12" i="6"/>
  <c r="L11" i="6"/>
  <c r="L10" i="6"/>
  <c r="L9" i="6"/>
  <c r="L8" i="6"/>
  <c r="L7" i="6"/>
  <c r="L6" i="6"/>
  <c r="L5" i="6"/>
  <c r="L4" i="6"/>
  <c r="L3" i="6"/>
  <c r="J2" i="5" l="1"/>
  <c r="I2" i="5"/>
  <c r="H2" i="5"/>
  <c r="C2" i="5"/>
  <c r="D2" i="5" s="1"/>
  <c r="B2" i="5"/>
  <c r="M4" i="3"/>
  <c r="N2" i="3"/>
  <c r="M2" i="3"/>
  <c r="L3" i="3"/>
  <c r="L4" i="3"/>
  <c r="L2" i="3"/>
  <c r="K3" i="3"/>
  <c r="K4" i="3"/>
  <c r="K2" i="3"/>
  <c r="F3" i="3"/>
  <c r="G3" i="3" s="1"/>
  <c r="E3" i="3"/>
  <c r="E4" i="3"/>
  <c r="F4" i="3" s="1"/>
  <c r="G4" i="3" s="1"/>
  <c r="D3" i="3"/>
  <c r="D4" i="3"/>
  <c r="D2" i="3"/>
  <c r="E2" i="3" s="1"/>
  <c r="F2" i="3" s="1"/>
  <c r="G2" i="3" s="1"/>
  <c r="C3" i="3"/>
  <c r="C4" i="3"/>
  <c r="C2" i="3"/>
  <c r="E2" i="5" l="1"/>
  <c r="G10" i="4"/>
  <c r="G3" i="4"/>
  <c r="G4" i="4"/>
  <c r="G5" i="4"/>
  <c r="G6" i="4"/>
  <c r="G7" i="4"/>
  <c r="G8" i="4"/>
  <c r="G9" i="4"/>
  <c r="G2" i="4"/>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114"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73"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4" i="19"/>
  <c r="I115" i="19"/>
  <c r="I116" i="19"/>
  <c r="I117" i="19"/>
  <c r="I118" i="19"/>
  <c r="I119" i="19"/>
  <c r="I120" i="19"/>
  <c r="I121" i="19"/>
  <c r="I122" i="19"/>
  <c r="I123" i="19"/>
  <c r="I124" i="19"/>
  <c r="I125" i="19"/>
  <c r="I126" i="19"/>
  <c r="I127" i="19"/>
  <c r="I128" i="19"/>
  <c r="I129" i="19"/>
  <c r="I130" i="19"/>
  <c r="I131" i="19"/>
  <c r="I132" i="19"/>
  <c r="I133" i="19"/>
  <c r="I134" i="19"/>
  <c r="I135" i="19"/>
  <c r="I136" i="19"/>
  <c r="I137" i="19"/>
  <c r="I138" i="19"/>
  <c r="I139" i="19"/>
  <c r="I140" i="19"/>
  <c r="I141" i="19"/>
  <c r="I142" i="19"/>
  <c r="I143" i="19"/>
  <c r="I144" i="19"/>
  <c r="I145" i="19"/>
  <c r="I146" i="19"/>
  <c r="I147" i="19"/>
  <c r="I148" i="19"/>
  <c r="I149" i="19"/>
  <c r="I150" i="19"/>
  <c r="I151" i="19"/>
  <c r="I152" i="19"/>
  <c r="I153" i="19"/>
  <c r="I154" i="19"/>
  <c r="I155" i="19"/>
  <c r="I156" i="19"/>
  <c r="I157" i="19"/>
  <c r="I158" i="19"/>
  <c r="I159" i="19"/>
  <c r="I160" i="19"/>
  <c r="I161" i="19"/>
  <c r="I162" i="19"/>
  <c r="I163" i="19"/>
  <c r="I164" i="19"/>
  <c r="I165" i="19"/>
  <c r="I166" i="19"/>
  <c r="I167" i="19"/>
  <c r="I168" i="19"/>
  <c r="I169" i="19"/>
  <c r="I170" i="19"/>
  <c r="I171" i="19"/>
  <c r="I172" i="19"/>
  <c r="I173" i="19"/>
  <c r="I174" i="19"/>
  <c r="I175" i="19"/>
  <c r="I176" i="19"/>
  <c r="I177" i="19"/>
  <c r="I178" i="19"/>
  <c r="I179" i="19"/>
  <c r="I180" i="19"/>
  <c r="I181" i="19"/>
  <c r="I182" i="19"/>
  <c r="I183" i="19"/>
  <c r="I184" i="19"/>
  <c r="I185" i="19"/>
  <c r="I186" i="19"/>
  <c r="I187" i="19"/>
  <c r="I188" i="19"/>
  <c r="I189" i="19"/>
  <c r="I190" i="19"/>
  <c r="I191" i="19"/>
  <c r="I192" i="19"/>
  <c r="I193" i="19"/>
  <c r="I194" i="19"/>
  <c r="I195" i="19"/>
  <c r="I196" i="19"/>
  <c r="I197" i="19"/>
  <c r="I198" i="19"/>
  <c r="I199" i="19"/>
  <c r="I200" i="19"/>
  <c r="I201" i="19"/>
  <c r="I202" i="19"/>
  <c r="I203" i="19"/>
  <c r="I204" i="19"/>
  <c r="I205" i="19"/>
  <c r="H206" i="19"/>
  <c r="G206" i="19"/>
  <c r="E206" i="19"/>
  <c r="D206" i="19"/>
  <c r="H113" i="19"/>
  <c r="G113" i="19"/>
  <c r="E113" i="19"/>
  <c r="D113" i="19"/>
  <c r="H72" i="19"/>
  <c r="G72" i="19"/>
  <c r="E72" i="19"/>
  <c r="D72" i="19"/>
  <c r="I71" i="19"/>
  <c r="F71" i="19"/>
  <c r="I70" i="19"/>
  <c r="F70" i="19"/>
  <c r="I69" i="19"/>
  <c r="F69" i="19"/>
  <c r="I68" i="19"/>
  <c r="F68" i="19"/>
  <c r="I67" i="19"/>
  <c r="F67" i="19"/>
  <c r="I66" i="19"/>
  <c r="F66" i="19"/>
  <c r="I65" i="19"/>
  <c r="F65" i="19"/>
  <c r="I64" i="19"/>
  <c r="F64" i="19"/>
  <c r="I63" i="19"/>
  <c r="F63" i="19"/>
  <c r="I62" i="19"/>
  <c r="F62" i="19"/>
  <c r="I61" i="19"/>
  <c r="F61" i="19"/>
  <c r="I60" i="19"/>
  <c r="F60" i="19"/>
  <c r="I59" i="19"/>
  <c r="F59" i="19"/>
  <c r="I58" i="19"/>
  <c r="F58" i="19"/>
  <c r="I57" i="19"/>
  <c r="F57" i="19"/>
  <c r="I56" i="19"/>
  <c r="F56" i="19"/>
  <c r="I55" i="19"/>
  <c r="F55" i="19"/>
  <c r="I54" i="19"/>
  <c r="F54" i="19"/>
  <c r="I53" i="19"/>
  <c r="F53" i="19"/>
  <c r="I52" i="19"/>
  <c r="F52" i="19"/>
  <c r="I51" i="19"/>
  <c r="F51" i="19"/>
  <c r="I50" i="19"/>
  <c r="F50" i="19"/>
  <c r="I49" i="19"/>
  <c r="F49" i="19"/>
  <c r="I48" i="19"/>
  <c r="F48" i="19"/>
  <c r="I47" i="19"/>
  <c r="F47" i="19"/>
  <c r="I46" i="19"/>
  <c r="F46" i="19"/>
  <c r="I45" i="19"/>
  <c r="F45" i="19"/>
  <c r="I44" i="19"/>
  <c r="F44" i="19"/>
  <c r="I43" i="19"/>
  <c r="F43" i="19"/>
  <c r="I42" i="19"/>
  <c r="F42" i="19"/>
  <c r="I41" i="19"/>
  <c r="F41" i="19"/>
  <c r="I40" i="19"/>
  <c r="F40" i="19"/>
  <c r="I39" i="19"/>
  <c r="F39" i="19"/>
  <c r="I38" i="19"/>
  <c r="F38" i="19"/>
  <c r="I37" i="19"/>
  <c r="F37" i="19"/>
  <c r="I36" i="19"/>
  <c r="F36" i="19"/>
  <c r="I35" i="19"/>
  <c r="F35" i="19"/>
  <c r="I34" i="19"/>
  <c r="F34" i="19"/>
  <c r="I33" i="19"/>
  <c r="F33" i="19"/>
  <c r="I32" i="19"/>
  <c r="F32" i="19"/>
  <c r="I31" i="19"/>
  <c r="F31" i="19"/>
  <c r="I30" i="19"/>
  <c r="F30" i="19"/>
  <c r="I29" i="19"/>
  <c r="F29" i="19"/>
  <c r="I28" i="19"/>
  <c r="F28" i="19"/>
  <c r="I27" i="19"/>
  <c r="F27" i="19"/>
  <c r="I26" i="19"/>
  <c r="F26" i="19"/>
  <c r="I25" i="19"/>
  <c r="F25" i="19"/>
  <c r="I24" i="19"/>
  <c r="F24" i="19"/>
  <c r="I23" i="19"/>
  <c r="F23" i="19"/>
  <c r="I22" i="19"/>
  <c r="F22" i="19"/>
  <c r="I21" i="19"/>
  <c r="F21" i="19"/>
  <c r="I20" i="19"/>
  <c r="F20" i="19"/>
  <c r="I19" i="19"/>
  <c r="F19" i="19"/>
  <c r="I18" i="19"/>
  <c r="F18" i="19"/>
  <c r="I17" i="19"/>
  <c r="F17" i="19"/>
  <c r="I16" i="19"/>
  <c r="F16" i="19"/>
  <c r="I15" i="19"/>
  <c r="F15" i="19"/>
  <c r="I14" i="19"/>
  <c r="F14" i="19"/>
  <c r="I13" i="19"/>
  <c r="F13" i="19"/>
  <c r="I12" i="19"/>
  <c r="F12" i="19"/>
  <c r="I11" i="19"/>
  <c r="F11" i="19"/>
  <c r="I10" i="19"/>
  <c r="F10" i="19"/>
  <c r="I9" i="19"/>
  <c r="F9" i="19"/>
  <c r="I8" i="19"/>
  <c r="F8" i="19"/>
  <c r="I7" i="19"/>
  <c r="F7" i="19"/>
  <c r="I6" i="19"/>
  <c r="F6" i="19"/>
  <c r="I5" i="19"/>
  <c r="F5" i="19"/>
  <c r="I72" i="19" l="1"/>
  <c r="I113" i="19"/>
  <c r="I206" i="19"/>
  <c r="F113" i="19"/>
  <c r="F206" i="19"/>
  <c r="F72" i="19"/>
  <c r="E3" i="1" l="1"/>
  <c r="E4" i="1"/>
  <c r="E5" i="1"/>
  <c r="E6" i="1"/>
  <c r="E7" i="1"/>
  <c r="E8" i="1"/>
  <c r="E9" i="1"/>
  <c r="E10" i="1"/>
  <c r="E11" i="1"/>
  <c r="E12" i="1"/>
  <c r="E13" i="1"/>
  <c r="E2" i="1"/>
  <c r="L16" i="6"/>
</calcChain>
</file>

<file path=xl/sharedStrings.xml><?xml version="1.0" encoding="utf-8"?>
<sst xmlns="http://schemas.openxmlformats.org/spreadsheetml/2006/main" count="10055" uniqueCount="1391">
  <si>
    <t>Excel Training</t>
  </si>
  <si>
    <t># of Participants Present</t>
  </si>
  <si>
    <t>Total Number of Nominations</t>
  </si>
  <si>
    <t>Comments</t>
  </si>
  <si>
    <t>This is to check how long texts can fit into a single cell using "Wrap Text"</t>
  </si>
  <si>
    <t>Name</t>
  </si>
  <si>
    <t xml:space="preserve">   john    mathew   </t>
  </si>
  <si>
    <t>siva Kumar</t>
  </si>
  <si>
    <t>zawed   ALI</t>
  </si>
  <si>
    <t>Remove Extra Spaces</t>
  </si>
  <si>
    <t>Convert Names in small letters</t>
  </si>
  <si>
    <t>Names in CAPITAL Letters</t>
  </si>
  <si>
    <t>Names to be in Proper case</t>
  </si>
  <si>
    <t>Copy-Paset data from Col "E" here</t>
  </si>
  <si>
    <t>Domain Name</t>
  </si>
  <si>
    <t>abc.com</t>
  </si>
  <si>
    <t>First Name</t>
  </si>
  <si>
    <t>john</t>
  </si>
  <si>
    <t>siva</t>
  </si>
  <si>
    <t>zawed</t>
  </si>
  <si>
    <t>Second Name</t>
  </si>
  <si>
    <t>mathew</t>
  </si>
  <si>
    <t>kumar</t>
  </si>
  <si>
    <t>ali</t>
  </si>
  <si>
    <t>Create an Email id (Use Concatenate)</t>
  </si>
  <si>
    <t>Robin</t>
  </si>
  <si>
    <t>Raj</t>
  </si>
  <si>
    <t>Tina</t>
  </si>
  <si>
    <t>Gender Code</t>
  </si>
  <si>
    <t>M</t>
  </si>
  <si>
    <t>F</t>
  </si>
  <si>
    <t>Gender</t>
  </si>
  <si>
    <t>Todays Date?</t>
  </si>
  <si>
    <t>Date with Current Time?</t>
  </si>
  <si>
    <t>Extract Month from Date (Col- A)</t>
  </si>
  <si>
    <t>Extract YEAR from Date (Col - B)</t>
  </si>
  <si>
    <t>Project Start Date</t>
  </si>
  <si>
    <t xml:space="preserve">Project End Date </t>
  </si>
  <si>
    <t>NETWORKDAYS</t>
  </si>
  <si>
    <t>Holiday List</t>
  </si>
  <si>
    <t>Total Number of days to complete</t>
  </si>
  <si>
    <t>NETWORKDAYS (Including holidays)</t>
  </si>
  <si>
    <t>Age</t>
  </si>
  <si>
    <t>Location</t>
  </si>
  <si>
    <t>Salary</t>
  </si>
  <si>
    <t>Rita</t>
  </si>
  <si>
    <t>Suba</t>
  </si>
  <si>
    <t>John</t>
  </si>
  <si>
    <t>Jim</t>
  </si>
  <si>
    <t>Tim</t>
  </si>
  <si>
    <t>Sam</t>
  </si>
  <si>
    <t>Liza</t>
  </si>
  <si>
    <t>Ram</t>
  </si>
  <si>
    <t>Doug</t>
  </si>
  <si>
    <t>BLR</t>
  </si>
  <si>
    <t>CHN</t>
  </si>
  <si>
    <t>Average Age</t>
  </si>
  <si>
    <t>SUMMARY</t>
  </si>
  <si>
    <t>Count of Names</t>
  </si>
  <si>
    <t>Maximum Age</t>
  </si>
  <si>
    <t>Minimum Age</t>
  </si>
  <si>
    <t>Highest Salary</t>
  </si>
  <si>
    <t>Lowest Salary</t>
  </si>
  <si>
    <t>Total Salary of BLR People</t>
  </si>
  <si>
    <t>Total Salary of CHN People</t>
  </si>
  <si>
    <t>Count of People in BLR</t>
  </si>
  <si>
    <t>Count of People in CHN</t>
  </si>
  <si>
    <t>Emp ID</t>
  </si>
  <si>
    <t>Delimited_Text</t>
  </si>
  <si>
    <t>Deepa Krishnamurthy</t>
  </si>
  <si>
    <t>Dinesh Karthik</t>
  </si>
  <si>
    <t>VehicleNumber</t>
  </si>
  <si>
    <t>TN51XP1190</t>
  </si>
  <si>
    <t>KA50MY1896</t>
  </si>
  <si>
    <t>StateCode</t>
  </si>
  <si>
    <t>RTO code</t>
  </si>
  <si>
    <t>Series</t>
  </si>
  <si>
    <t>Number</t>
  </si>
  <si>
    <t>Tom</t>
  </si>
  <si>
    <t>Liz</t>
  </si>
  <si>
    <t>Kim</t>
  </si>
  <si>
    <t>Drop-down for Gender</t>
  </si>
  <si>
    <t>Drop-down for Zone (using cell references)</t>
  </si>
  <si>
    <t>Range</t>
  </si>
  <si>
    <t>NORTH</t>
  </si>
  <si>
    <t>SOUTH</t>
  </si>
  <si>
    <t>EAST</t>
  </si>
  <si>
    <t>WEST</t>
  </si>
  <si>
    <t>SalesTeam</t>
  </si>
  <si>
    <t>Sales Achieved</t>
  </si>
  <si>
    <t>Roger</t>
  </si>
  <si>
    <t>David</t>
  </si>
  <si>
    <t>Cristina</t>
  </si>
  <si>
    <t>Elizabeth</t>
  </si>
  <si>
    <t>Ricardo</t>
  </si>
  <si>
    <t>Quarter</t>
  </si>
  <si>
    <t>Revenue</t>
  </si>
  <si>
    <t>Q1'15</t>
  </si>
  <si>
    <t>Q2'15</t>
  </si>
  <si>
    <t>Q1'16</t>
  </si>
  <si>
    <t>Q2'16</t>
  </si>
  <si>
    <t>Q1'17</t>
  </si>
  <si>
    <t>Q3'15</t>
  </si>
  <si>
    <t>Q4'15</t>
  </si>
  <si>
    <t>Q3'16</t>
  </si>
  <si>
    <t>Q4'16</t>
  </si>
  <si>
    <t>Zone</t>
  </si>
  <si>
    <t>Sales</t>
  </si>
  <si>
    <t>North</t>
  </si>
  <si>
    <t>South</t>
  </si>
  <si>
    <t>East</t>
  </si>
  <si>
    <t>West</t>
  </si>
  <si>
    <t>Target</t>
  </si>
  <si>
    <t>SalesRep</t>
  </si>
  <si>
    <t>Actual Sales</t>
  </si>
  <si>
    <t>% Achieved</t>
  </si>
  <si>
    <t>Row ID</t>
  </si>
  <si>
    <t>Order ID</t>
  </si>
  <si>
    <t>Order Date</t>
  </si>
  <si>
    <t>Ship Date</t>
  </si>
  <si>
    <t>Ship Mode</t>
  </si>
  <si>
    <t>Customer ID</t>
  </si>
  <si>
    <t>Customer Name</t>
  </si>
  <si>
    <t>Segment</t>
  </si>
  <si>
    <t>City</t>
  </si>
  <si>
    <t>State</t>
  </si>
  <si>
    <t>Country</t>
  </si>
  <si>
    <t>Postal Code</t>
  </si>
  <si>
    <t>Market</t>
  </si>
  <si>
    <t>Region</t>
  </si>
  <si>
    <t>Product ID</t>
  </si>
  <si>
    <t>Category</t>
  </si>
  <si>
    <t>Sub-Category</t>
  </si>
  <si>
    <t>Product Name</t>
  </si>
  <si>
    <t>Quantity</t>
  </si>
  <si>
    <t>Discount</t>
  </si>
  <si>
    <t>Profit</t>
  </si>
  <si>
    <t>Shipping Cost</t>
  </si>
  <si>
    <t>Order Priority</t>
  </si>
  <si>
    <t>CA-2012-124891</t>
  </si>
  <si>
    <t>Same Day</t>
  </si>
  <si>
    <t>RH-19495</t>
  </si>
  <si>
    <t>Rick Hansen</t>
  </si>
  <si>
    <t>Consumer</t>
  </si>
  <si>
    <t>New York City</t>
  </si>
  <si>
    <t>New York</t>
  </si>
  <si>
    <t>United States</t>
  </si>
  <si>
    <t>US</t>
  </si>
  <si>
    <t>TEC-AC-10003033</t>
  </si>
  <si>
    <t>Technology</t>
  </si>
  <si>
    <t>Accessories</t>
  </si>
  <si>
    <t>Plantronics CS510 - Over-the-Head monaural Wireless Headset System</t>
  </si>
  <si>
    <t>Critical</t>
  </si>
  <si>
    <t>IN-2013-77878</t>
  </si>
  <si>
    <t>Second Class</t>
  </si>
  <si>
    <t>JR-16210</t>
  </si>
  <si>
    <t>Justin Ritter</t>
  </si>
  <si>
    <t>Corporate</t>
  </si>
  <si>
    <t>Wollongong</t>
  </si>
  <si>
    <t>New South Wales</t>
  </si>
  <si>
    <t>Australia</t>
  </si>
  <si>
    <t>APAC</t>
  </si>
  <si>
    <t>Oceania</t>
  </si>
  <si>
    <t>FUR-CH-10003950</t>
  </si>
  <si>
    <t>Furniture</t>
  </si>
  <si>
    <t>Chairs</t>
  </si>
  <si>
    <t>Novimex Executive Leather Armchair, Black</t>
  </si>
  <si>
    <t>IN-2013-71249</t>
  </si>
  <si>
    <t>First Class</t>
  </si>
  <si>
    <t>CR-12730</t>
  </si>
  <si>
    <t>Craig Reiter</t>
  </si>
  <si>
    <t>Brisbane</t>
  </si>
  <si>
    <t>Queensland</t>
  </si>
  <si>
    <t>TEC-PH-10004664</t>
  </si>
  <si>
    <t>Phones</t>
  </si>
  <si>
    <t>Nokia Smart Phone, with Caller ID</t>
  </si>
  <si>
    <t>Medium</t>
  </si>
  <si>
    <t>ES-2013-1579342</t>
  </si>
  <si>
    <t>KM-16375</t>
  </si>
  <si>
    <t>Katherine Murray</t>
  </si>
  <si>
    <t>Home Office</t>
  </si>
  <si>
    <t>Berlin</t>
  </si>
  <si>
    <t>Germany</t>
  </si>
  <si>
    <t>EU</t>
  </si>
  <si>
    <t>Central</t>
  </si>
  <si>
    <t>TEC-PH-10004583</t>
  </si>
  <si>
    <t>Motorola Smart Phone, Cordless</t>
  </si>
  <si>
    <t>SG-2013-4320</t>
  </si>
  <si>
    <t>RH-9495</t>
  </si>
  <si>
    <t>Dakar</t>
  </si>
  <si>
    <t>Senegal</t>
  </si>
  <si>
    <t>Africa</t>
  </si>
  <si>
    <t>TEC-SHA-10000501</t>
  </si>
  <si>
    <t>Copiers</t>
  </si>
  <si>
    <t>Sharp Wireless Fax, High-Speed</t>
  </si>
  <si>
    <t>IN-2013-42360</t>
  </si>
  <si>
    <t>JM-15655</t>
  </si>
  <si>
    <t>Jim Mitchum</t>
  </si>
  <si>
    <t>Sydney</t>
  </si>
  <si>
    <t>TEC-PH-10000030</t>
  </si>
  <si>
    <t>Samsung Smart Phone, with Caller ID</t>
  </si>
  <si>
    <t>IN-2011-81826</t>
  </si>
  <si>
    <t>TS-21340</t>
  </si>
  <si>
    <t>Toby Swindell</t>
  </si>
  <si>
    <t>Porirua</t>
  </si>
  <si>
    <t>Wellington</t>
  </si>
  <si>
    <t>New Zealand</t>
  </si>
  <si>
    <t>FUR-CH-10004050</t>
  </si>
  <si>
    <t>Novimex Executive Leather Armchair, Adjustable</t>
  </si>
  <si>
    <t>IN-2012-86369</t>
  </si>
  <si>
    <t>Standard Class</t>
  </si>
  <si>
    <t>MB-18085</t>
  </si>
  <si>
    <t>Mick Brown</t>
  </si>
  <si>
    <t>Hamilton</t>
  </si>
  <si>
    <t>Waikato</t>
  </si>
  <si>
    <t>FUR-TA-10002958</t>
  </si>
  <si>
    <t>Tables</t>
  </si>
  <si>
    <t>Chromcraft Conference Table, Fully Assembled</t>
  </si>
  <si>
    <t>High</t>
  </si>
  <si>
    <t>CA-2014-135909</t>
  </si>
  <si>
    <t>JW-15220</t>
  </si>
  <si>
    <t>Jane Waco</t>
  </si>
  <si>
    <t>Sacramento</t>
  </si>
  <si>
    <t>California</t>
  </si>
  <si>
    <t>OFF-BI-10003527</t>
  </si>
  <si>
    <t>Office Supplies</t>
  </si>
  <si>
    <t>Binders</t>
  </si>
  <si>
    <t>Fellowes PB500 Electric Punch Plastic Comb Binding Machine with Manual Bind</t>
  </si>
  <si>
    <t>Low</t>
  </si>
  <si>
    <t>CA-2012-116638</t>
  </si>
  <si>
    <t>JH-15985</t>
  </si>
  <si>
    <t>Joseph Holt</t>
  </si>
  <si>
    <t>Concord</t>
  </si>
  <si>
    <t>North Carolina</t>
  </si>
  <si>
    <t>FUR-TA-10000198</t>
  </si>
  <si>
    <t>Chromcraft Bull-Nose Wood Oval Conference Tables &amp; Bases</t>
  </si>
  <si>
    <t>CA-2011-102988</t>
  </si>
  <si>
    <t>GM-14695</t>
  </si>
  <si>
    <t>Greg Maxwell</t>
  </si>
  <si>
    <t>Alexandria</t>
  </si>
  <si>
    <t>Virginia</t>
  </si>
  <si>
    <t>OFF-SU-10002881</t>
  </si>
  <si>
    <t>Supplies</t>
  </si>
  <si>
    <t>Martin Yale Chadless Opener Electric Letter Opener</t>
  </si>
  <si>
    <t>ID-2012-28402</t>
  </si>
  <si>
    <t>AJ-10780</t>
  </si>
  <si>
    <t>Anthony Jacobs</t>
  </si>
  <si>
    <t>Kabul</t>
  </si>
  <si>
    <t>Afghanistan</t>
  </si>
  <si>
    <t>Central Asia</t>
  </si>
  <si>
    <t>FUR-TA-10001889</t>
  </si>
  <si>
    <t>Bevis Conference Table, Fully Assembled</t>
  </si>
  <si>
    <t>SA-2011-1830</t>
  </si>
  <si>
    <t>MM-7260</t>
  </si>
  <si>
    <t>Magdelene Morse</t>
  </si>
  <si>
    <t>Jizan</t>
  </si>
  <si>
    <t>Saudi Arabia</t>
  </si>
  <si>
    <t>EMEA</t>
  </si>
  <si>
    <t>TEC-CIS-10001717</t>
  </si>
  <si>
    <t>Cisco Smart Phone, with Caller ID</t>
  </si>
  <si>
    <t>MX-2012-130015</t>
  </si>
  <si>
    <t>VF-21715</t>
  </si>
  <si>
    <t>Vicky Freymann</t>
  </si>
  <si>
    <t>Toledo</t>
  </si>
  <si>
    <t>Parana</t>
  </si>
  <si>
    <t>Brazil</t>
  </si>
  <si>
    <t>LATAM</t>
  </si>
  <si>
    <t>FUR-CH-10002033</t>
  </si>
  <si>
    <t>Harbour Creations Executive Leather Armchair, Adjustable</t>
  </si>
  <si>
    <t>IN-2013-73951</t>
  </si>
  <si>
    <t>PF-19120</t>
  </si>
  <si>
    <t>Peter Fuller</t>
  </si>
  <si>
    <t>Mudanjiang</t>
  </si>
  <si>
    <t>Heilongjiang</t>
  </si>
  <si>
    <t>China</t>
  </si>
  <si>
    <t>North Asia</t>
  </si>
  <si>
    <t>OFF-AP-10003500</t>
  </si>
  <si>
    <t>Appliances</t>
  </si>
  <si>
    <t>KitchenAid Microwave, White</t>
  </si>
  <si>
    <t>ES-2014-5099955</t>
  </si>
  <si>
    <t>BP-11185</t>
  </si>
  <si>
    <t>Ben Peterman</t>
  </si>
  <si>
    <t>Paris</t>
  </si>
  <si>
    <t>Ile-de-France</t>
  </si>
  <si>
    <t>France</t>
  </si>
  <si>
    <t>OFF-AP-10000423</t>
  </si>
  <si>
    <t>Breville Refrigerator, Red</t>
  </si>
  <si>
    <t>CA-2014-143567</t>
  </si>
  <si>
    <t>TB-21175</t>
  </si>
  <si>
    <t>Thomas Boland</t>
  </si>
  <si>
    <t>Henderson</t>
  </si>
  <si>
    <t>Kentucky</t>
  </si>
  <si>
    <t>TEC-AC-10004145</t>
  </si>
  <si>
    <t>Logitech diNovo Edge Keyboard</t>
  </si>
  <si>
    <t>ES-2014-1651774</t>
  </si>
  <si>
    <t>PJ-18835</t>
  </si>
  <si>
    <t>Patrick Jones</t>
  </si>
  <si>
    <t>Prato</t>
  </si>
  <si>
    <t>Tuscany</t>
  </si>
  <si>
    <t>Italy</t>
  </si>
  <si>
    <t>OFF-AP-10004512</t>
  </si>
  <si>
    <t>Hoover Stove, Red</t>
  </si>
  <si>
    <t>IN-2014-11763</t>
  </si>
  <si>
    <t>JS-15685</t>
  </si>
  <si>
    <t>Jim Sink</t>
  </si>
  <si>
    <t>Townsville</t>
  </si>
  <si>
    <t>TEC-CO-10000865</t>
  </si>
  <si>
    <t>Brother Fax Machine, High-Speed</t>
  </si>
  <si>
    <t>TZ-2014-8190</t>
  </si>
  <si>
    <t>RH-9555</t>
  </si>
  <si>
    <t>Ritsa Hightower</t>
  </si>
  <si>
    <t>Uvinza</t>
  </si>
  <si>
    <t>Kigoma</t>
  </si>
  <si>
    <t>Tanzania</t>
  </si>
  <si>
    <t>OFF-KIT-10004058</t>
  </si>
  <si>
    <t>KitchenAid Stove, White</t>
  </si>
  <si>
    <t>PL-2012-7820</t>
  </si>
  <si>
    <t>AB-600</t>
  </si>
  <si>
    <t>Ann Blume</t>
  </si>
  <si>
    <t>Bytom</t>
  </si>
  <si>
    <t>Silesia</t>
  </si>
  <si>
    <t>Poland</t>
  </si>
  <si>
    <t>FUR-HON-10000224</t>
  </si>
  <si>
    <t>Hon Computer Table, with Bottom Storage</t>
  </si>
  <si>
    <t>CA-2011-154627</t>
  </si>
  <si>
    <t>SA-20830</t>
  </si>
  <si>
    <t>Sue Ann Reed</t>
  </si>
  <si>
    <t>Chicago</t>
  </si>
  <si>
    <t>Illinois</t>
  </si>
  <si>
    <t>TEC-PH-10001363</t>
  </si>
  <si>
    <t>Apple iPhone 5S</t>
  </si>
  <si>
    <t>IN-2011-44803</t>
  </si>
  <si>
    <t>JK-15325</t>
  </si>
  <si>
    <t>Jason Klamczynski</t>
  </si>
  <si>
    <t>Suzhou</t>
  </si>
  <si>
    <t>Anhui</t>
  </si>
  <si>
    <t>FUR-CH-10000027</t>
  </si>
  <si>
    <t>SAFCO Executive Leather Armchair, Black</t>
  </si>
  <si>
    <t>ES-2013-2860574</t>
  </si>
  <si>
    <t>LB-16795</t>
  </si>
  <si>
    <t>Laurel Beltran</t>
  </si>
  <si>
    <t>Edinburgh</t>
  </si>
  <si>
    <t>Scotland</t>
  </si>
  <si>
    <t>United Kingdom</t>
  </si>
  <si>
    <t>OFF-AP-10003590</t>
  </si>
  <si>
    <t>KitchenAid Refrigerator, Black</t>
  </si>
  <si>
    <t>US-2014-133193</t>
  </si>
  <si>
    <t>NP-18325</t>
  </si>
  <si>
    <t>Naresj Patel</t>
  </si>
  <si>
    <t>Juárez</t>
  </si>
  <si>
    <t>Chihuahua</t>
  </si>
  <si>
    <t>Mexico</t>
  </si>
  <si>
    <t>TEC-PH-10004182</t>
  </si>
  <si>
    <t>Motorola Smart Phone, Full Size</t>
  </si>
  <si>
    <t>MX-2014-165309</t>
  </si>
  <si>
    <t>VD-21670</t>
  </si>
  <si>
    <t>Valerie Dominguez</t>
  </si>
  <si>
    <t>Soyapango</t>
  </si>
  <si>
    <t>San Salvador</t>
  </si>
  <si>
    <t>El Salvador</t>
  </si>
  <si>
    <t>FUR-TA-10002827</t>
  </si>
  <si>
    <t>Hon Computer Table, Fully Assembled</t>
  </si>
  <si>
    <t>IN-2011-10286</t>
  </si>
  <si>
    <t>PB-19210</t>
  </si>
  <si>
    <t>Phillip Breyer</t>
  </si>
  <si>
    <t>Taipei</t>
  </si>
  <si>
    <t>Taipei City</t>
  </si>
  <si>
    <t>Taiwan</t>
  </si>
  <si>
    <t>FUR-TA-10004744</t>
  </si>
  <si>
    <t>Lesro Conference Table, with Bottom Storage</t>
  </si>
  <si>
    <t>ES-2011-4699764</t>
  </si>
  <si>
    <t>EB-14110</t>
  </si>
  <si>
    <t>Eugene Barchas</t>
  </si>
  <si>
    <t>Leipzig</t>
  </si>
  <si>
    <t>Saxony</t>
  </si>
  <si>
    <t>CA-2013-159016</t>
  </si>
  <si>
    <t>KF-16285</t>
  </si>
  <si>
    <t>Karen Ferguson</t>
  </si>
  <si>
    <t>Los Angeles</t>
  </si>
  <si>
    <t>TEC-PH-10002885</t>
  </si>
  <si>
    <t>Apple iPhone 5</t>
  </si>
  <si>
    <t>IN-2012-44810</t>
  </si>
  <si>
    <t>BP-11230</t>
  </si>
  <si>
    <t>Benjamin Patterson</t>
  </si>
  <si>
    <t>Surat</t>
  </si>
  <si>
    <t>Gujarat</t>
  </si>
  <si>
    <t>India</t>
  </si>
  <si>
    <t>FUR-CH-10001415</t>
  </si>
  <si>
    <t>Office Star Executive Leather Armchair, Red</t>
  </si>
  <si>
    <t>US-2011-128776</t>
  </si>
  <si>
    <t>RR-19525</t>
  </si>
  <si>
    <t>Rick Reed</t>
  </si>
  <si>
    <t>Santo Domingo</t>
  </si>
  <si>
    <t>Dominican Republic</t>
  </si>
  <si>
    <t>Caribbean</t>
  </si>
  <si>
    <t>TEC-PH-10002815</t>
  </si>
  <si>
    <t>Samsung Smart Phone, VoIP</t>
  </si>
  <si>
    <t>ES-2012-5870268</t>
  </si>
  <si>
    <t>BS-11365</t>
  </si>
  <si>
    <t>Bill Shonely</t>
  </si>
  <si>
    <t>Saint-Brieuc</t>
  </si>
  <si>
    <t>Brittany</t>
  </si>
  <si>
    <t>TEC-MA-10000161</t>
  </si>
  <si>
    <t>Machines</t>
  </si>
  <si>
    <t>Okidata Inkjet, Wireless</t>
  </si>
  <si>
    <t>CA-2012-139731</t>
  </si>
  <si>
    <t>JE-15745</t>
  </si>
  <si>
    <t>Joel Eaton</t>
  </si>
  <si>
    <t>Amarillo</t>
  </si>
  <si>
    <t>Texas</t>
  </si>
  <si>
    <t>FUR-CH-10002024</t>
  </si>
  <si>
    <t>HON 5400 Series Task Chairs for Big and Tall</t>
  </si>
  <si>
    <t>IN-2011-28087</t>
  </si>
  <si>
    <t>DP-13105</t>
  </si>
  <si>
    <t>Dave Poirier</t>
  </si>
  <si>
    <t>Gold Coast</t>
  </si>
  <si>
    <t>OFF-AP-10004246</t>
  </si>
  <si>
    <t>Breville Stove, Red</t>
  </si>
  <si>
    <t>CA-2011-168494</t>
  </si>
  <si>
    <t>NP-18700</t>
  </si>
  <si>
    <t>Nora Preis</t>
  </si>
  <si>
    <t>Fresno</t>
  </si>
  <si>
    <t>FUR-TA-10003473</t>
  </si>
  <si>
    <t>Bretford Rectangular Conference Table Tops</t>
  </si>
  <si>
    <t>CG-2011-8610</t>
  </si>
  <si>
    <t>AH-30</t>
  </si>
  <si>
    <t>Aaron Hawkins</t>
  </si>
  <si>
    <t>Kamina</t>
  </si>
  <si>
    <t>Katanga</t>
  </si>
  <si>
    <t>Democratic Republic of the Congo</t>
  </si>
  <si>
    <t>TEC-APP-10000308</t>
  </si>
  <si>
    <t>Apple Smart Phone, Full Size</t>
  </si>
  <si>
    <t>CA-2011-160766</t>
  </si>
  <si>
    <t>DM-13015</t>
  </si>
  <si>
    <t>Darrin Martin</t>
  </si>
  <si>
    <t>TEC-MA-10003979</t>
  </si>
  <si>
    <t>Ativa V4110MDD Micro-Cut Shredder</t>
  </si>
  <si>
    <t>US-2014-168116</t>
  </si>
  <si>
    <t>GT-14635</t>
  </si>
  <si>
    <t>Grant Thornton</t>
  </si>
  <si>
    <t>Burlington</t>
  </si>
  <si>
    <t>TEC-MA-10004125</t>
  </si>
  <si>
    <t>Cubify CubeX 3D Printer Triple Head Print</t>
  </si>
  <si>
    <t>ES-2014-2637201</t>
  </si>
  <si>
    <t>PO-18865</t>
  </si>
  <si>
    <t>Patrick O'Donnell</t>
  </si>
  <si>
    <t>Stockton-on-Tees</t>
  </si>
  <si>
    <t>England</t>
  </si>
  <si>
    <t>TEC-CO-10000013</t>
  </si>
  <si>
    <t>Brother Fax Machine, Laser</t>
  </si>
  <si>
    <t>IN-2011-61302</t>
  </si>
  <si>
    <t>DL-12865</t>
  </si>
  <si>
    <t>Dan Lawera</t>
  </si>
  <si>
    <t>ID-2013-63976</t>
  </si>
  <si>
    <t>JB-16000</t>
  </si>
  <si>
    <t>Joy Bell-</t>
  </si>
  <si>
    <t>Mataram</t>
  </si>
  <si>
    <t>Nusa Tenggara Barat</t>
  </si>
  <si>
    <t>Indonesia</t>
  </si>
  <si>
    <t>Southeast Asia</t>
  </si>
  <si>
    <t>TEC-PH-10000499</t>
  </si>
  <si>
    <t>IN-2014-37320</t>
  </si>
  <si>
    <t>BF-11005</t>
  </si>
  <si>
    <t>Barry Franz</t>
  </si>
  <si>
    <t>Gorakhpur</t>
  </si>
  <si>
    <t>Haryana</t>
  </si>
  <si>
    <t>TEC-PH-10003856</t>
  </si>
  <si>
    <t>Motorola Smart Phone, with Caller ID</t>
  </si>
  <si>
    <t>IN-2014-76016</t>
  </si>
  <si>
    <t>VG-21805</t>
  </si>
  <si>
    <t>Vivek Grady</t>
  </si>
  <si>
    <t>Thiruvananthapuram</t>
  </si>
  <si>
    <t>Kerala</t>
  </si>
  <si>
    <t>FUR-BO-10004852</t>
  </si>
  <si>
    <t>Bookcases</t>
  </si>
  <si>
    <t>Sauder Classic Bookcase, Traditional</t>
  </si>
  <si>
    <t>ES-2012-5877219</t>
  </si>
  <si>
    <t>GT-14710</t>
  </si>
  <si>
    <t>Greg Tran</t>
  </si>
  <si>
    <t>Huddersfield</t>
  </si>
  <si>
    <t>IT-2011-3183678</t>
  </si>
  <si>
    <t>ZC-21910</t>
  </si>
  <si>
    <t>Zuschuss Carroll</t>
  </si>
  <si>
    <t>OFF-AP-10000486</t>
  </si>
  <si>
    <t>Cuisinart Stove, Silver</t>
  </si>
  <si>
    <t>CA-2011-116904</t>
  </si>
  <si>
    <t>SC-20095</t>
  </si>
  <si>
    <t>Sanjit Chand</t>
  </si>
  <si>
    <t>Minneapolis</t>
  </si>
  <si>
    <t>Minnesota</t>
  </si>
  <si>
    <t>OFF-BI-10001120</t>
  </si>
  <si>
    <t>Ibico EPK-21 Electric Binding System</t>
  </si>
  <si>
    <t>IT-2013-3085011</t>
  </si>
  <si>
    <t>EB-13840</t>
  </si>
  <si>
    <t>Ellis Ballard</t>
  </si>
  <si>
    <t>Montreuil</t>
  </si>
  <si>
    <t>FUR-CH-10003365</t>
  </si>
  <si>
    <t>Office Star Executive Leather Armchair, Adjustable</t>
  </si>
  <si>
    <t>IN-2014-50473</t>
  </si>
  <si>
    <t>AP-10915</t>
  </si>
  <si>
    <t>Arthur Prichep</t>
  </si>
  <si>
    <t>Shouguang</t>
  </si>
  <si>
    <t>Shandong</t>
  </si>
  <si>
    <t>FUR-CH-10000602</t>
  </si>
  <si>
    <t>Novimex Executive Leather Armchair, Red</t>
  </si>
  <si>
    <t>IN-2014-35983</t>
  </si>
  <si>
    <t>SW-20275</t>
  </si>
  <si>
    <t>Scott Williamson</t>
  </si>
  <si>
    <t>Jamshedpur</t>
  </si>
  <si>
    <t>Jharkhand</t>
  </si>
  <si>
    <t>TEC-MA-10002680</t>
  </si>
  <si>
    <t>Konica Inkjet, White</t>
  </si>
  <si>
    <t>MX-2014-126984</t>
  </si>
  <si>
    <t>JH-15820</t>
  </si>
  <si>
    <t>John Huston</t>
  </si>
  <si>
    <t>Paysandú</t>
  </si>
  <si>
    <t>Uruguay</t>
  </si>
  <si>
    <t>FUR-CH-10000891</t>
  </si>
  <si>
    <t>Harbour Creations Executive Leather Armchair, Black</t>
  </si>
  <si>
    <t>US-2012-163825</t>
  </si>
  <si>
    <t>LC-16885</t>
  </si>
  <si>
    <t>Lena Creighton</t>
  </si>
  <si>
    <t>IR-2014-8540</t>
  </si>
  <si>
    <t>TG-11640</t>
  </si>
  <si>
    <t>Trudy Glocke</t>
  </si>
  <si>
    <t>Behshahr</t>
  </si>
  <si>
    <t>Mazandaran</t>
  </si>
  <si>
    <t>Iran</t>
  </si>
  <si>
    <t>TEC-CAN-10003392</t>
  </si>
  <si>
    <t>Canon Copy Machine, Color</t>
  </si>
  <si>
    <t>US-2014-135013</t>
  </si>
  <si>
    <t>HR-14830</t>
  </si>
  <si>
    <t>Harold Ryan</t>
  </si>
  <si>
    <t>Huntington Beach</t>
  </si>
  <si>
    <t>TEC-CO-10001449</t>
  </si>
  <si>
    <t>Hewlett Packard LaserJet 3310 Copier</t>
  </si>
  <si>
    <t>FUR-BO-10001372</t>
  </si>
  <si>
    <t>Safco Classic Bookcase, Pine</t>
  </si>
  <si>
    <t>MZ-2013-3690</t>
  </si>
  <si>
    <t>DG-3300</t>
  </si>
  <si>
    <t>Deirdre Greer</t>
  </si>
  <si>
    <t>Maputo</t>
  </si>
  <si>
    <t>Cidade De Maputo</t>
  </si>
  <si>
    <t>Mozambique</t>
  </si>
  <si>
    <t>TEC-MOT-10002272</t>
  </si>
  <si>
    <t>IN-2012-66342</t>
  </si>
  <si>
    <t>SG-20470</t>
  </si>
  <si>
    <t>Sheri Gordon</t>
  </si>
  <si>
    <t>Bhopal</t>
  </si>
  <si>
    <t>Madhya Pradesh</t>
  </si>
  <si>
    <t>TEC-CO-10004997</t>
  </si>
  <si>
    <t>Hewlett Wireless Fax, Color</t>
  </si>
  <si>
    <t>CA-2012-111829</t>
  </si>
  <si>
    <t>FH-14365</t>
  </si>
  <si>
    <t>Fred Hopkins</t>
  </si>
  <si>
    <t>Seattle</t>
  </si>
  <si>
    <t>Washington</t>
  </si>
  <si>
    <t>TEC-CO-10001766</t>
  </si>
  <si>
    <t>Canon PC940 Copier</t>
  </si>
  <si>
    <t>IN-2012-48240</t>
  </si>
  <si>
    <t>GP-14740</t>
  </si>
  <si>
    <t>Guy Phonely</t>
  </si>
  <si>
    <t>Delhi</t>
  </si>
  <si>
    <t>FUR-TA-10000226</t>
  </si>
  <si>
    <t>Chromcraft Conference Table, with Bottom Storage</t>
  </si>
  <si>
    <t>IN-2014-61792</t>
  </si>
  <si>
    <t>MW-18220</t>
  </si>
  <si>
    <t>Mitch Webber</t>
  </si>
  <si>
    <t>Geraldton</t>
  </si>
  <si>
    <t>Western Australia</t>
  </si>
  <si>
    <t>OFF-AP-10002244</t>
  </si>
  <si>
    <t>Breville Refrigerator, White</t>
  </si>
  <si>
    <t>CA-2014-129021</t>
  </si>
  <si>
    <t>PO-18850</t>
  </si>
  <si>
    <t>Patrick O'Brill</t>
  </si>
  <si>
    <t>Tallahassee</t>
  </si>
  <si>
    <t>Florida</t>
  </si>
  <si>
    <t>TEC-PH-10001459</t>
  </si>
  <si>
    <t>Samsung Galaxy Mega 6.3</t>
  </si>
  <si>
    <t>IN-2014-75470</t>
  </si>
  <si>
    <t>CS-12460</t>
  </si>
  <si>
    <t>Chuck Sachs</t>
  </si>
  <si>
    <t>Dhaka</t>
  </si>
  <si>
    <t>Bangladesh</t>
  </si>
  <si>
    <t>FUR-BO-10001073</t>
  </si>
  <si>
    <t>Safco Classic Bookcase, Metal</t>
  </si>
  <si>
    <t>CA-2012-114811</t>
  </si>
  <si>
    <t>KD-16495</t>
  </si>
  <si>
    <t>Keith Dawkins</t>
  </si>
  <si>
    <t>TEC-MA-10000045</t>
  </si>
  <si>
    <t>Zebra ZM400 Thermal Label Printer</t>
  </si>
  <si>
    <t>ES-2014-4673578</t>
  </si>
  <si>
    <t>MS-17980</t>
  </si>
  <si>
    <t>Michael Stewart</t>
  </si>
  <si>
    <t>Munster</t>
  </si>
  <si>
    <t>Lower Saxony</t>
  </si>
  <si>
    <t>TEC-PH-10002035</t>
  </si>
  <si>
    <t>Samsung Smart Phone, Cordless</t>
  </si>
  <si>
    <t>IT-2013-3376681</t>
  </si>
  <si>
    <t>KC-16675</t>
  </si>
  <si>
    <t>Kimberly Carter</t>
  </si>
  <si>
    <t>Celle</t>
  </si>
  <si>
    <t>TEC-PH-10002565</t>
  </si>
  <si>
    <t>Apple Audio Dock, with Caller ID</t>
  </si>
  <si>
    <t>IN-2014-66615</t>
  </si>
  <si>
    <t>DB-13405</t>
  </si>
  <si>
    <t>Denny Blanton</t>
  </si>
  <si>
    <t>Wuxi</t>
  </si>
  <si>
    <t>Jiangsu</t>
  </si>
  <si>
    <t>CA-2013-143805</t>
  </si>
  <si>
    <t>JD-15895</t>
  </si>
  <si>
    <t>Jonathan Doherty</t>
  </si>
  <si>
    <t>Richmond</t>
  </si>
  <si>
    <t>OFF-AP-10002945</t>
  </si>
  <si>
    <t>Honeywell Enviracaire Portable HEPA Air Cleaner for 17' x 22' Room</t>
  </si>
  <si>
    <t>IT-2014-4540740</t>
  </si>
  <si>
    <t>DK-13090</t>
  </si>
  <si>
    <t>Dave Kipp</t>
  </si>
  <si>
    <t>Seville</t>
  </si>
  <si>
    <t>Andalusía</t>
  </si>
  <si>
    <t>Spain</t>
  </si>
  <si>
    <t>FUR-BO-10004999</t>
  </si>
  <si>
    <t>IN-2014-11231</t>
  </si>
  <si>
    <t>CS-11845</t>
  </si>
  <si>
    <t>Cari Sayre</t>
  </si>
  <si>
    <t>Raipur</t>
  </si>
  <si>
    <t>Uttarakhand</t>
  </si>
  <si>
    <t>FUR-TA-10001205</t>
  </si>
  <si>
    <t>Chromcraft Wood Table, Rectangular</t>
  </si>
  <si>
    <t>MX-2014-154907</t>
  </si>
  <si>
    <t>EM-14200</t>
  </si>
  <si>
    <t>Evan Minnotte</t>
  </si>
  <si>
    <t>Gómez Palacio</t>
  </si>
  <si>
    <t>Durango</t>
  </si>
  <si>
    <t>TEC-PH-10004196</t>
  </si>
  <si>
    <t>UP-2011-8610</t>
  </si>
  <si>
    <t>DW-3480</t>
  </si>
  <si>
    <t>Dianna Wilson</t>
  </si>
  <si>
    <t>Kharkiv</t>
  </si>
  <si>
    <t>Ukraine</t>
  </si>
  <si>
    <t>FUR-CHR-10001018</t>
  </si>
  <si>
    <t>Chromcraft Round Table, Rectangular</t>
  </si>
  <si>
    <t>IN-2013-40050</t>
  </si>
  <si>
    <t>AS-10225</t>
  </si>
  <si>
    <t>Alan Schoenberger</t>
  </si>
  <si>
    <t>Jinan</t>
  </si>
  <si>
    <t>FUR-CH-10003232</t>
  </si>
  <si>
    <t>MX-2011-110275</t>
  </si>
  <si>
    <t>ST-20530</t>
  </si>
  <si>
    <t>Shui Tom</t>
  </si>
  <si>
    <t>Chinandega</t>
  </si>
  <si>
    <t>Nicaragua</t>
  </si>
  <si>
    <t>OFF-AP-10001630</t>
  </si>
  <si>
    <t>Hamilton Beach Microwave, Black</t>
  </si>
  <si>
    <t>CG-2013-6110</t>
  </si>
  <si>
    <t>BW-1065</t>
  </si>
  <si>
    <t>Barry Weirich</t>
  </si>
  <si>
    <t>Kananga</t>
  </si>
  <si>
    <t>Kasai-Occidental</t>
  </si>
  <si>
    <t>FUR-HAR-10002873</t>
  </si>
  <si>
    <t>IN-2014-30110</t>
  </si>
  <si>
    <t>LA-16780</t>
  </si>
  <si>
    <t>Laura Armstrong</t>
  </si>
  <si>
    <t>Palembang</t>
  </si>
  <si>
    <t>Sumatera Selatan</t>
  </si>
  <si>
    <t>FUR-TA-10000687</t>
  </si>
  <si>
    <t>Bevis Conference Table, with Bottom Storage</t>
  </si>
  <si>
    <t>ES-2012-2058076</t>
  </si>
  <si>
    <t>AB-10150</t>
  </si>
  <si>
    <t>Aimee Bixby</t>
  </si>
  <si>
    <t>London</t>
  </si>
  <si>
    <t>TEC-PH-10004505</t>
  </si>
  <si>
    <t>Nokia Smart Phone, Full Size</t>
  </si>
  <si>
    <t>IN-2014-51950</t>
  </si>
  <si>
    <t>Melbourne</t>
  </si>
  <si>
    <t>Victoria</t>
  </si>
  <si>
    <t>TEC-PH-10002683</t>
  </si>
  <si>
    <t>Apple Smart Phone, Cordless</t>
  </si>
  <si>
    <t>CA-2012-145352</t>
  </si>
  <si>
    <t>CM-12385</t>
  </si>
  <si>
    <t>Christopher Martinez</t>
  </si>
  <si>
    <t>Atlanta</t>
  </si>
  <si>
    <t>Georgia</t>
  </si>
  <si>
    <t>ES-2013-4670866</t>
  </si>
  <si>
    <t>BE-11410</t>
  </si>
  <si>
    <t>Bobby Elias</t>
  </si>
  <si>
    <t>Duisburg</t>
  </si>
  <si>
    <t>North Rhine-Westphalia</t>
  </si>
  <si>
    <t>TEC-CO-10002269</t>
  </si>
  <si>
    <t>Brother Ink, Color</t>
  </si>
  <si>
    <t>IN-2011-62506</t>
  </si>
  <si>
    <t>SZ-20035</t>
  </si>
  <si>
    <t>Sam Zeldin</t>
  </si>
  <si>
    <t>Nanchong</t>
  </si>
  <si>
    <t>Sichuan</t>
  </si>
  <si>
    <t>TEC-CO-10002526</t>
  </si>
  <si>
    <t>Sharp Wireless Fax, Digital</t>
  </si>
  <si>
    <t>IN-2011-46413</t>
  </si>
  <si>
    <t>RM-19375</t>
  </si>
  <si>
    <t>Raymond Messe</t>
  </si>
  <si>
    <t>Naihati</t>
  </si>
  <si>
    <t>West Bengal</t>
  </si>
  <si>
    <t>ES-2014-3785216</t>
  </si>
  <si>
    <t>HG-14845</t>
  </si>
  <si>
    <t>Harry Greene</t>
  </si>
  <si>
    <t>Lille</t>
  </si>
  <si>
    <t>Nord-Pas-de-Calais</t>
  </si>
  <si>
    <t>FUR-CH-10002891</t>
  </si>
  <si>
    <t>Hon Executive Leather Armchair, Adjustable</t>
  </si>
  <si>
    <t>MO-2014-2000</t>
  </si>
  <si>
    <t>DP-3105</t>
  </si>
  <si>
    <t>Meknes</t>
  </si>
  <si>
    <t>Meknès-Tafilalet</t>
  </si>
  <si>
    <t>Morocco</t>
  </si>
  <si>
    <t>TEC-CAN-10001437</t>
  </si>
  <si>
    <t>Canon Wireless Fax, Laser</t>
  </si>
  <si>
    <t>CA-2014-138289</t>
  </si>
  <si>
    <t>AR-10540</t>
  </si>
  <si>
    <t>Andy Reiter</t>
  </si>
  <si>
    <t>Jackson</t>
  </si>
  <si>
    <t>Michigan</t>
  </si>
  <si>
    <t>OFF-BI-10004995</t>
  </si>
  <si>
    <t>GBC DocuBind P400 Electric Binding System</t>
  </si>
  <si>
    <t>CA-2014-118892</t>
  </si>
  <si>
    <t>TP-21415</t>
  </si>
  <si>
    <t>Tom Prescott</t>
  </si>
  <si>
    <t>Philadelphia</t>
  </si>
  <si>
    <t>Pennsylvania</t>
  </si>
  <si>
    <t>ES-2013-1434123</t>
  </si>
  <si>
    <t>Krefeld</t>
  </si>
  <si>
    <t>TEC-PH-10004327</t>
  </si>
  <si>
    <t>ID-2012-78207</t>
  </si>
  <si>
    <t>AM-10705</t>
  </si>
  <si>
    <t>Anne McFarland</t>
  </si>
  <si>
    <t>Bandung</t>
  </si>
  <si>
    <t>Jawa Barat</t>
  </si>
  <si>
    <t>OFF-AP-10001621</t>
  </si>
  <si>
    <t>Hamilton Beach Refrigerator, Black</t>
  </si>
  <si>
    <t>MO-2013-8630</t>
  </si>
  <si>
    <t>AB-255</t>
  </si>
  <si>
    <t>Alejandro Ballentine</t>
  </si>
  <si>
    <t>Casablanca</t>
  </si>
  <si>
    <t>Grand Casablanca</t>
  </si>
  <si>
    <t>OFF-HOO-10001881</t>
  </si>
  <si>
    <t>Hoover Stove, White</t>
  </si>
  <si>
    <t>IN-2012-64774</t>
  </si>
  <si>
    <t>RP-19270</t>
  </si>
  <si>
    <t>Rachel Payne</t>
  </si>
  <si>
    <t>TEC-CO-10001954</t>
  </si>
  <si>
    <t>Brother Wireless Fax, Laser</t>
  </si>
  <si>
    <t>IN-2013-48765</t>
  </si>
  <si>
    <t>BK-11260</t>
  </si>
  <si>
    <t>Berenike Kampe</t>
  </si>
  <si>
    <t>Tongi</t>
  </si>
  <si>
    <t>FUR-BO-10003282</t>
  </si>
  <si>
    <t>Ikea Classic Bookcase, Mobile</t>
  </si>
  <si>
    <t>IN-2013-69730</t>
  </si>
  <si>
    <t>JM-15250</t>
  </si>
  <si>
    <t>Janet Martin</t>
  </si>
  <si>
    <t>TEC-CO-10003102</t>
  </si>
  <si>
    <t>US-2013-102239</t>
  </si>
  <si>
    <t>LW-16990</t>
  </si>
  <si>
    <t>Lindsay Williams</t>
  </si>
  <si>
    <t>Nevada</t>
  </si>
  <si>
    <t>FUR-TA-10003392</t>
  </si>
  <si>
    <t>Global Adaptabilities Conference Tables</t>
  </si>
  <si>
    <t>ES-2013-3467296</t>
  </si>
  <si>
    <t>NZ-18565</t>
  </si>
  <si>
    <t>Nick Zandusky</t>
  </si>
  <si>
    <t>OFF-AP-10002552</t>
  </si>
  <si>
    <t>Hamilton Beach Stove, White</t>
  </si>
  <si>
    <t>CA-2014-6550</t>
  </si>
  <si>
    <t>SV-10815</t>
  </si>
  <si>
    <t>Stuart Van</t>
  </si>
  <si>
    <t>Montréal</t>
  </si>
  <si>
    <t>Quebec</t>
  </si>
  <si>
    <t>Canada</t>
  </si>
  <si>
    <t>TEC-MOT-10000554</t>
  </si>
  <si>
    <t>ID-2013-25742</t>
  </si>
  <si>
    <t>SC-20695</t>
  </si>
  <si>
    <t>Steve Chapman</t>
  </si>
  <si>
    <t>Manila</t>
  </si>
  <si>
    <t>National Capital</t>
  </si>
  <si>
    <t>Philippines</t>
  </si>
  <si>
    <t>IN-2012-86698</t>
  </si>
  <si>
    <t>NC-18625</t>
  </si>
  <si>
    <t>Noah Childs</t>
  </si>
  <si>
    <t>Newcastle</t>
  </si>
  <si>
    <t>FUR-TA-10003627</t>
  </si>
  <si>
    <t>ES-2013-2903666</t>
  </si>
  <si>
    <t>NF-18385</t>
  </si>
  <si>
    <t>Natalie Fritzler</t>
  </si>
  <si>
    <t>Graz</t>
  </si>
  <si>
    <t>Styria</t>
  </si>
  <si>
    <t>Austria</t>
  </si>
  <si>
    <t>FUR-BO-10001133</t>
  </si>
  <si>
    <t>IN-2012-30446</t>
  </si>
  <si>
    <t>Nowra</t>
  </si>
  <si>
    <t>IT-2012-1779015</t>
  </si>
  <si>
    <t>PM-18940</t>
  </si>
  <si>
    <t>Paul MacIntyre</t>
  </si>
  <si>
    <t>Boulogne-Billancourt</t>
  </si>
  <si>
    <t>TEC-MA-10003515</t>
  </si>
  <si>
    <t>Panasonic Printer, Red</t>
  </si>
  <si>
    <t>ES-2013-3903130</t>
  </si>
  <si>
    <t>MZ-17335</t>
  </si>
  <si>
    <t>Maria Zettner</t>
  </si>
  <si>
    <t>Malakoff</t>
  </si>
  <si>
    <t>OFF-AP-10002904</t>
  </si>
  <si>
    <t>Hamilton Beach Refrigerator, Silver</t>
  </si>
  <si>
    <t>CG-2013-3470</t>
  </si>
  <si>
    <t>HM-4980</t>
  </si>
  <si>
    <t>Henry MacAllister</t>
  </si>
  <si>
    <t>Kinshasa</t>
  </si>
  <si>
    <t>TEC-MOT-10003348</t>
  </si>
  <si>
    <t>IN-2014-13639</t>
  </si>
  <si>
    <t>RW-19540</t>
  </si>
  <si>
    <t>Rick Wilson</t>
  </si>
  <si>
    <t>Perth</t>
  </si>
  <si>
    <t>TEC-PH-10001990</t>
  </si>
  <si>
    <t>Cisco Smart Phone, Full Size</t>
  </si>
  <si>
    <t>ES-2012-2510515</t>
  </si>
  <si>
    <t>LH-17155</t>
  </si>
  <si>
    <t>Logan Haushalter</t>
  </si>
  <si>
    <t>Le Bouscat</t>
  </si>
  <si>
    <t>Aquitaine</t>
  </si>
  <si>
    <t>TEC-PH-10002898</t>
  </si>
  <si>
    <t>Samsung Smart Phone, Full Size</t>
  </si>
  <si>
    <t>MX-2012-153157</t>
  </si>
  <si>
    <t>Puebla</t>
  </si>
  <si>
    <t>ES-2011-2585328</t>
  </si>
  <si>
    <t>KM-16660</t>
  </si>
  <si>
    <t>Khloe Miller</t>
  </si>
  <si>
    <t>Augsburg</t>
  </si>
  <si>
    <t>Bavaria</t>
  </si>
  <si>
    <t>TEC-CO-10001633</t>
  </si>
  <si>
    <t>Sharp Fax Machine, High-Speed</t>
  </si>
  <si>
    <t>ES-2011-4500805</t>
  </si>
  <si>
    <t>Nice</t>
  </si>
  <si>
    <t>Provence-Alpes-Côte d'Azur</t>
  </si>
  <si>
    <t>TEC-PH-10002623</t>
  </si>
  <si>
    <t>CA-2014-107174</t>
  </si>
  <si>
    <t>AB-10060</t>
  </si>
  <si>
    <t>Adam Bellavance</t>
  </si>
  <si>
    <t>FUR-TA-10004575</t>
  </si>
  <si>
    <t>Hon 5100 Series Wood Tables</t>
  </si>
  <si>
    <t>MX-2013-113824</t>
  </si>
  <si>
    <t>Medellín</t>
  </si>
  <si>
    <t>Antioquia</t>
  </si>
  <si>
    <t>Colombia</t>
  </si>
  <si>
    <t>FUR-BO-10001498</t>
  </si>
  <si>
    <t>Dania Classic Bookcase, Pine</t>
  </si>
  <si>
    <t>IN-2013-45076</t>
  </si>
  <si>
    <t>DB-13060</t>
  </si>
  <si>
    <t>Dave Brooks</t>
  </si>
  <si>
    <t>OFF-AP-10003598</t>
  </si>
  <si>
    <t>IT-2013-5208514</t>
  </si>
  <si>
    <t>VM-21685</t>
  </si>
  <si>
    <t>Valerie Mitchum</t>
  </si>
  <si>
    <t>Bergen op Zoom</t>
  </si>
  <si>
    <t>North Brabant</t>
  </si>
  <si>
    <t>Netherlands</t>
  </si>
  <si>
    <t>FUR-CH-10001582</t>
  </si>
  <si>
    <t>Office Star Executive Leather Armchair, Black</t>
  </si>
  <si>
    <t>US-2013-107440</t>
  </si>
  <si>
    <t>Lakewood</t>
  </si>
  <si>
    <t>New Jersey</t>
  </si>
  <si>
    <t>TEC-MA-10001047</t>
  </si>
  <si>
    <t>3D Systems Cube Printer, 2nd Generation, Magenta</t>
  </si>
  <si>
    <t>ES-2012-2314672</t>
  </si>
  <si>
    <t>DM-13525</t>
  </si>
  <si>
    <t>Don Miller</t>
  </si>
  <si>
    <t>Hanover</t>
  </si>
  <si>
    <t>TEC-PH-10000505</t>
  </si>
  <si>
    <t>Apple Smart Phone, with Caller ID</t>
  </si>
  <si>
    <t>ES-2012-4765389</t>
  </si>
  <si>
    <t>NM-18520</t>
  </si>
  <si>
    <t>Neoma Murray</t>
  </si>
  <si>
    <t>Vigo</t>
  </si>
  <si>
    <t>Galicia</t>
  </si>
  <si>
    <t>FUR-BO-10002003</t>
  </si>
  <si>
    <t>Sauder Classic Bookcase, Metal</t>
  </si>
  <si>
    <t>IN-2013-15368</t>
  </si>
  <si>
    <t>TEC-CO-10001775</t>
  </si>
  <si>
    <t>Sharp Wireless Fax, Laser</t>
  </si>
  <si>
    <t>IN-2011-18385</t>
  </si>
  <si>
    <t>RO-19780</t>
  </si>
  <si>
    <t>Rose O'Brian</t>
  </si>
  <si>
    <t>Gaoyou</t>
  </si>
  <si>
    <t>OFF-AP-10000647</t>
  </si>
  <si>
    <t>Hoover Refrigerator, White</t>
  </si>
  <si>
    <t>CA-2012-149846</t>
  </si>
  <si>
    <t>SB-20185</t>
  </si>
  <si>
    <t>Sarah Brown</t>
  </si>
  <si>
    <t>TEC-MA-10004002</t>
  </si>
  <si>
    <t>Zebra GX420t Direct Thermal/Thermal Transfer Printer</t>
  </si>
  <si>
    <t>ES-2013-2757712</t>
  </si>
  <si>
    <t>EM-14065</t>
  </si>
  <si>
    <t>Erin Mull</t>
  </si>
  <si>
    <t>Bremen</t>
  </si>
  <si>
    <t>TEC-CO-10001926</t>
  </si>
  <si>
    <t>Hewlett Wireless Fax, Laser</t>
  </si>
  <si>
    <t>CA-2011-106726</t>
  </si>
  <si>
    <t>RS-19765</t>
  </si>
  <si>
    <t>Roland Schwarz</t>
  </si>
  <si>
    <t>OFF-ST-10001496</t>
  </si>
  <si>
    <t>Storage</t>
  </si>
  <si>
    <t>Standard Rollaway File with Lock</t>
  </si>
  <si>
    <t>IT-2011-1978668</t>
  </si>
  <si>
    <t>ON-18715</t>
  </si>
  <si>
    <t>Odella Nelson</t>
  </si>
  <si>
    <t>Muret</t>
  </si>
  <si>
    <t>Midi-Pyrénées</t>
  </si>
  <si>
    <t>FUR-CH-10002203</t>
  </si>
  <si>
    <t>IN-2013-63773</t>
  </si>
  <si>
    <t>VS-21820</t>
  </si>
  <si>
    <t>Vivek Sundaresam</t>
  </si>
  <si>
    <t>Zigong</t>
  </si>
  <si>
    <t>FUR-BO-10001934</t>
  </si>
  <si>
    <t>Bush Library with Doors, Metal</t>
  </si>
  <si>
    <t>IN-2013-10965</t>
  </si>
  <si>
    <t>CM-12115</t>
  </si>
  <si>
    <t>Chad McGuire</t>
  </si>
  <si>
    <t>Adelaide</t>
  </si>
  <si>
    <t>South Australia</t>
  </si>
  <si>
    <t>TEC-CO-10000562</t>
  </si>
  <si>
    <t>HP Wireless Fax, Digital</t>
  </si>
  <si>
    <t>CA-2011-145541</t>
  </si>
  <si>
    <t>TB-21400</t>
  </si>
  <si>
    <t>Tom Boeckenhauer</t>
  </si>
  <si>
    <t>TEC-MA-10001127</t>
  </si>
  <si>
    <t>HP Designjet T520 Inkjet Large Format Printer - 24" Color</t>
  </si>
  <si>
    <t>CA-2013-117121</t>
  </si>
  <si>
    <t>AB-10105</t>
  </si>
  <si>
    <t>Adrian Barton</t>
  </si>
  <si>
    <t>Detroit</t>
  </si>
  <si>
    <t>OFF-BI-10000545</t>
  </si>
  <si>
    <t>GBC Ibimaster 500 Manual ProClick Binding System</t>
  </si>
  <si>
    <t>ID-2013-79432</t>
  </si>
  <si>
    <t>TEC-CO-10002035</t>
  </si>
  <si>
    <t>Canon Wireless Fax, High-Speed</t>
  </si>
  <si>
    <t>IT-2014-4499061</t>
  </si>
  <si>
    <t>Chelles</t>
  </si>
  <si>
    <t>TEC-CO-10004099</t>
  </si>
  <si>
    <t>Sharp Fax Machine, Digital</t>
  </si>
  <si>
    <t>IN-2014-34226</t>
  </si>
  <si>
    <t>DW-13540</t>
  </si>
  <si>
    <t>Don Weiss</t>
  </si>
  <si>
    <t>Kuantan</t>
  </si>
  <si>
    <t>Pahang</t>
  </si>
  <si>
    <t>Malaysia</t>
  </si>
  <si>
    <t>TEC-PH-10003002</t>
  </si>
  <si>
    <t>CA-2011-136567</t>
  </si>
  <si>
    <t>PS-19045</t>
  </si>
  <si>
    <t>Penelope Sewall</t>
  </si>
  <si>
    <t>Harrisonburg</t>
  </si>
  <si>
    <t>FUR-TA-10001932</t>
  </si>
  <si>
    <t>Chromcraft 48" x 96" Racetrack Double Pedestal Table</t>
  </si>
  <si>
    <t>CA-2013-143714</t>
  </si>
  <si>
    <t>CC-12370</t>
  </si>
  <si>
    <t>Christopher Conant</t>
  </si>
  <si>
    <t>TEC-CO-10004722</t>
  </si>
  <si>
    <t>Canon imageCLASS 2200 Advanced Copier</t>
  </si>
  <si>
    <t>CA-2011-151330</t>
  </si>
  <si>
    <t>TC-21295</t>
  </si>
  <si>
    <t>Toby Carlisle</t>
  </si>
  <si>
    <t>Everett</t>
  </si>
  <si>
    <t>Massachusetts</t>
  </si>
  <si>
    <t>FUR-CH-10000749</t>
  </si>
  <si>
    <t>Office Star - Ergonomic Mid Back Chair with 2-Way Adjustable Arms</t>
  </si>
  <si>
    <t>MX-2014-158386</t>
  </si>
  <si>
    <t>GM-14440</t>
  </si>
  <si>
    <t>Gary McGarr</t>
  </si>
  <si>
    <t>Quito</t>
  </si>
  <si>
    <t>Pichincha</t>
  </si>
  <si>
    <t>Ecuador</t>
  </si>
  <si>
    <t>TEC-CO-10004398</t>
  </si>
  <si>
    <t>Brother Copy Machine, Color</t>
  </si>
  <si>
    <t>IN-2013-30663</t>
  </si>
  <si>
    <t>SV-20815</t>
  </si>
  <si>
    <t>Vadodara</t>
  </si>
  <si>
    <t>TEC-CO-10004535</t>
  </si>
  <si>
    <t>Hewlett Fax Machine, High-Speed</t>
  </si>
  <si>
    <t>IN-2013-77444</t>
  </si>
  <si>
    <t>MM-17920</t>
  </si>
  <si>
    <t>Michael Moore</t>
  </si>
  <si>
    <t>Sanya</t>
  </si>
  <si>
    <t>Hainan</t>
  </si>
  <si>
    <t>TEC-AC-10000420</t>
  </si>
  <si>
    <t>Belkin Router, USB</t>
  </si>
  <si>
    <t>IN-2014-39077</t>
  </si>
  <si>
    <t>JK-16120</t>
  </si>
  <si>
    <t>Julie Kriz</t>
  </si>
  <si>
    <t>FUR-BO-10001212</t>
  </si>
  <si>
    <t>Safco Classic Bookcase, Mobile</t>
  </si>
  <si>
    <t>ID-2012-60980</t>
  </si>
  <si>
    <t>Bangkok</t>
  </si>
  <si>
    <t>Thailand</t>
  </si>
  <si>
    <t>TEC-PH-10001670</t>
  </si>
  <si>
    <t>CA-2013-128594</t>
  </si>
  <si>
    <t>DJ-13510</t>
  </si>
  <si>
    <t>Don Jones</t>
  </si>
  <si>
    <t>San Diego</t>
  </si>
  <si>
    <t>FUR-CH-10001215</t>
  </si>
  <si>
    <t>Global Troy Executive Leather Low-Back Tilter</t>
  </si>
  <si>
    <t>IN-2012-57025</t>
  </si>
  <si>
    <t>Tasikmalaya</t>
  </si>
  <si>
    <t>FUR-BO-10004679</t>
  </si>
  <si>
    <t>Safco Library with Doors, Pine</t>
  </si>
  <si>
    <t>MX-2013-157868</t>
  </si>
  <si>
    <t>AT-10435</t>
  </si>
  <si>
    <t>Alyssa Tate</t>
  </si>
  <si>
    <t>Guaymas</t>
  </si>
  <si>
    <t>Sonora</t>
  </si>
  <si>
    <t>OFF-AP-10001776</t>
  </si>
  <si>
    <t>Hoover Refrigerator, Red</t>
  </si>
  <si>
    <t>ID-2012-66111</t>
  </si>
  <si>
    <t>AB-10015</t>
  </si>
  <si>
    <t>Aaron Bergman</t>
  </si>
  <si>
    <t>Wuhan</t>
  </si>
  <si>
    <t>Hubei</t>
  </si>
  <si>
    <t>TEC-MA-10003704</t>
  </si>
  <si>
    <t>StarTech Printer, Wireless</t>
  </si>
  <si>
    <t>CA-2011-120474</t>
  </si>
  <si>
    <t>RP-19390</t>
  </si>
  <si>
    <t>Resi Pölking</t>
  </si>
  <si>
    <t>Madison</t>
  </si>
  <si>
    <t>Wisconsin</t>
  </si>
  <si>
    <t>FUR-CH-10001854</t>
  </si>
  <si>
    <t>Office Star - Professional Matrix Back Chair with 2-to-1 Synchro Tilt and Mesh Fabric Seat</t>
  </si>
  <si>
    <t>CA-2013-100300</t>
  </si>
  <si>
    <t>MJ-17740</t>
  </si>
  <si>
    <t>Max Jones</t>
  </si>
  <si>
    <t>TEC-MA-10000984</t>
  </si>
  <si>
    <t>Okidata MB760 Printer</t>
  </si>
  <si>
    <t>MX-2012-164791</t>
  </si>
  <si>
    <t>PV-18985</t>
  </si>
  <si>
    <t>Paul Van Hugh</t>
  </si>
  <si>
    <t>Salto</t>
  </si>
  <si>
    <t>São Paulo</t>
  </si>
  <si>
    <t>TEC-AC-10000376</t>
  </si>
  <si>
    <t>Memorex Router, Bluetooth</t>
  </si>
  <si>
    <t>IT-2013-1350483</t>
  </si>
  <si>
    <t>SB-20290</t>
  </si>
  <si>
    <t>Sean Braxton</t>
  </si>
  <si>
    <t>Treviso</t>
  </si>
  <si>
    <t>Veneto</t>
  </si>
  <si>
    <t>TEC-CO-10003800</t>
  </si>
  <si>
    <t>SO-2014-4990</t>
  </si>
  <si>
    <t>SM-10005</t>
  </si>
  <si>
    <t>Sally Matthias</t>
  </si>
  <si>
    <t>Hargeysa</t>
  </si>
  <si>
    <t>Woqooyi Galbeed</t>
  </si>
  <si>
    <t>Somalia</t>
  </si>
  <si>
    <t>TEC-SAM-10004230</t>
  </si>
  <si>
    <t>CA-2014-149559</t>
  </si>
  <si>
    <t>Long Beach</t>
  </si>
  <si>
    <t>FUR-CH-10002320</t>
  </si>
  <si>
    <t>Hon Pagoda Stacking Chairs</t>
  </si>
  <si>
    <t>IN-2012-30943</t>
  </si>
  <si>
    <t>KH-16330</t>
  </si>
  <si>
    <t>Katharine Harms</t>
  </si>
  <si>
    <t>Yogyakarta</t>
  </si>
  <si>
    <t>OFF-AP-10002312</t>
  </si>
  <si>
    <t>IN-2014-13324</t>
  </si>
  <si>
    <t>MP-18175</t>
  </si>
  <si>
    <t>Mike Pelletier</t>
  </si>
  <si>
    <t>TEC-PH-10000169</t>
  </si>
  <si>
    <t>IN-2012-46889</t>
  </si>
  <si>
    <t>LH-17020</t>
  </si>
  <si>
    <t>Lisa Hazard</t>
  </si>
  <si>
    <t>Anshan</t>
  </si>
  <si>
    <t>Liaoning</t>
  </si>
  <si>
    <t>CA-2012-114069</t>
  </si>
  <si>
    <t>ND-18370</t>
  </si>
  <si>
    <t>Natalie DeCherney</t>
  </si>
  <si>
    <t>FUR-CH-10000595</t>
  </si>
  <si>
    <t>Safco Contoured Stacking Chairs</t>
  </si>
  <si>
    <t>ID-2013-35640</t>
  </si>
  <si>
    <t>CR-12625</t>
  </si>
  <si>
    <t>Corey Roper</t>
  </si>
  <si>
    <t>FUR-BO-10000288</t>
  </si>
  <si>
    <t>Safco Classic Bookcase, Traditional</t>
  </si>
  <si>
    <t>IN-2011-30292</t>
  </si>
  <si>
    <t>TEC-AC-10000866</t>
  </si>
  <si>
    <t>Belkin Router, Erganomic</t>
  </si>
  <si>
    <t>IT-2011-3675195</t>
  </si>
  <si>
    <t>GM-14680</t>
  </si>
  <si>
    <t>Greg Matthias</t>
  </si>
  <si>
    <t>Amsterdam</t>
  </si>
  <si>
    <t>North Holland</t>
  </si>
  <si>
    <t>OFF-AP-10001623</t>
  </si>
  <si>
    <t>ES-2014-2034971</t>
  </si>
  <si>
    <t>RA-19945</t>
  </si>
  <si>
    <t>Ryan Akin</t>
  </si>
  <si>
    <t>Le Petit-Quevilly</t>
  </si>
  <si>
    <t>Upper Normandy</t>
  </si>
  <si>
    <t>FUR-BO-10003541</t>
  </si>
  <si>
    <t>Bush Classic Bookcase, Metal</t>
  </si>
  <si>
    <t>ES-2011-1426891</t>
  </si>
  <si>
    <t>Bochum</t>
  </si>
  <si>
    <t>TEC-CO-10004365</t>
  </si>
  <si>
    <t>HP Wireless Fax, Color</t>
  </si>
  <si>
    <t>CA-2014-159366</t>
  </si>
  <si>
    <t>BW-11110</t>
  </si>
  <si>
    <t>Bart Watters</t>
  </si>
  <si>
    <t>TEC-MA-10000822</t>
  </si>
  <si>
    <t>Lexmark MX611dhe Monochrome Laser Printer</t>
  </si>
  <si>
    <t>IN-2013-14773</t>
  </si>
  <si>
    <t>RF-19735</t>
  </si>
  <si>
    <t>Roland Fjeld</t>
  </si>
  <si>
    <t>ES-2012-4934238</t>
  </si>
  <si>
    <t>Hamburg</t>
  </si>
  <si>
    <t>TEC-PH-10000800</t>
  </si>
  <si>
    <t>CA-2013-108987</t>
  </si>
  <si>
    <t>AG-10675</t>
  </si>
  <si>
    <t>Anna Gayman</t>
  </si>
  <si>
    <t>Houston</t>
  </si>
  <si>
    <t>FUR-BO-10004834</t>
  </si>
  <si>
    <t>Riverside Palais Royal Lawyers Bookcase, Royale Cherry Finish</t>
  </si>
  <si>
    <t>MX-2014-111941</t>
  </si>
  <si>
    <t>DM-12955</t>
  </si>
  <si>
    <t>Dario Medina</t>
  </si>
  <si>
    <t>Mixco</t>
  </si>
  <si>
    <t>Guatemala</t>
  </si>
  <si>
    <t>FUR-TA-10001642</t>
  </si>
  <si>
    <t>Lesro Round Table, Rectangular</t>
  </si>
  <si>
    <t>US-2013-143819</t>
  </si>
  <si>
    <t>KD-16270</t>
  </si>
  <si>
    <t>Karen Daniels</t>
  </si>
  <si>
    <t>Yonkers</t>
  </si>
  <si>
    <t>MX-2014-152961</t>
  </si>
  <si>
    <t>BE-11335</t>
  </si>
  <si>
    <t>Bill Eplett</t>
  </si>
  <si>
    <t>Morelia</t>
  </si>
  <si>
    <t>Michoacán</t>
  </si>
  <si>
    <t>OFF-AP-10001041</t>
  </si>
  <si>
    <t>IN-2013-17041</t>
  </si>
  <si>
    <t>SO-20335</t>
  </si>
  <si>
    <t>Sean O'Donnell</t>
  </si>
  <si>
    <t>Changchun</t>
  </si>
  <si>
    <t>Jilin</t>
  </si>
  <si>
    <t>OFF-AP-10002090</t>
  </si>
  <si>
    <t>Hamilton Beach Refrigerator, Red</t>
  </si>
  <si>
    <t>ES-2013-4679331</t>
  </si>
  <si>
    <t>DK-12835</t>
  </si>
  <si>
    <t>Damala Kotsonis</t>
  </si>
  <si>
    <t>Madrid</t>
  </si>
  <si>
    <t>OFF-AP-10002330</t>
  </si>
  <si>
    <t>Hamilton Beach Stove, Silver</t>
  </si>
  <si>
    <t>SA-2014-1270</t>
  </si>
  <si>
    <t>LC-7050</t>
  </si>
  <si>
    <t>Liz Carlisle</t>
  </si>
  <si>
    <t>Jeddah</t>
  </si>
  <si>
    <t>Makkah</t>
  </si>
  <si>
    <t>TEC-CIS-10002344</t>
  </si>
  <si>
    <t>FUR-TA-10002153</t>
  </si>
  <si>
    <t>Lesro Round Table, with Bottom Storage</t>
  </si>
  <si>
    <t>IN-2014-12897</t>
  </si>
  <si>
    <t>CG-12520</t>
  </si>
  <si>
    <t>Claire Gute</t>
  </si>
  <si>
    <t>OFF-AP-10004964</t>
  </si>
  <si>
    <t>CA-2013-134887</t>
  </si>
  <si>
    <t>TB-21280</t>
  </si>
  <si>
    <t>Toby Braunhardt</t>
  </si>
  <si>
    <t>Norman</t>
  </si>
  <si>
    <t>Oklahoma</t>
  </si>
  <si>
    <t>TEC-AC-10003832</t>
  </si>
  <si>
    <t>Logitech P710e Mobile Speakerphone</t>
  </si>
  <si>
    <t>ID-2014-10076</t>
  </si>
  <si>
    <t>HG-15025</t>
  </si>
  <si>
    <t>Hunter Glantz</t>
  </si>
  <si>
    <t>Medan</t>
  </si>
  <si>
    <t>Sumatera Utara</t>
  </si>
  <si>
    <t>ID-2013-70122</t>
  </si>
  <si>
    <t>AD-10180</t>
  </si>
  <si>
    <t>Alan Dominguez</t>
  </si>
  <si>
    <t>Jakarta</t>
  </si>
  <si>
    <t>FUR-CH-10002061</t>
  </si>
  <si>
    <t>Harbour Creations Executive Leather Armchair, Red</t>
  </si>
  <si>
    <t>ES-2011-2257437</t>
  </si>
  <si>
    <t>BP-11155</t>
  </si>
  <si>
    <t>Becky Pak</t>
  </si>
  <si>
    <t>TEC-PH-10002759</t>
  </si>
  <si>
    <t>Cisco Smart Phone, Cordless</t>
  </si>
  <si>
    <t>ID-2014-63920</t>
  </si>
  <si>
    <t>AA-10480</t>
  </si>
  <si>
    <t>Andrew Allen</t>
  </si>
  <si>
    <t>TEC-PH-10001699</t>
  </si>
  <si>
    <t>ID-2013-29564</t>
  </si>
  <si>
    <t>RL-19615</t>
  </si>
  <si>
    <t>Rob Lucas</t>
  </si>
  <si>
    <t>CA-2013-108196</t>
  </si>
  <si>
    <t>CS-12505</t>
  </si>
  <si>
    <t>Cindy Stewart</t>
  </si>
  <si>
    <t>Lancaster</t>
  </si>
  <si>
    <t>Ohio</t>
  </si>
  <si>
    <t>TEC-MA-10000418</t>
  </si>
  <si>
    <t>Cubify CubeX 3D Printer Double Head Print</t>
  </si>
  <si>
    <t>ID-2012-36403</t>
  </si>
  <si>
    <t>SW-20245</t>
  </si>
  <si>
    <t>Scot Wooten</t>
  </si>
  <si>
    <t>Surakarta</t>
  </si>
  <si>
    <t>Jawa Tengah</t>
  </si>
  <si>
    <t>CA-2014-127180</t>
  </si>
  <si>
    <t>TA-21385</t>
  </si>
  <si>
    <t>Tom Ashbrook</t>
  </si>
  <si>
    <t>TEC-PH-10001494</t>
  </si>
  <si>
    <t>Polycom CX600 IP Phone VoIP phone</t>
  </si>
  <si>
    <t>IN-2011-19351</t>
  </si>
  <si>
    <t>Beijing</t>
  </si>
  <si>
    <t>ES-2014-5842530</t>
  </si>
  <si>
    <t>YC-21895</t>
  </si>
  <si>
    <t>Yoseph Carroll</t>
  </si>
  <si>
    <t>FUR-BO-10000490</t>
  </si>
  <si>
    <t>MX-2011-137897</t>
  </si>
  <si>
    <t>JM-15580</t>
  </si>
  <si>
    <t>Jill Matthias</t>
  </si>
  <si>
    <t>Tulancingo</t>
  </si>
  <si>
    <t>Hidalgo</t>
  </si>
  <si>
    <t>TEC-PH-10000018</t>
  </si>
  <si>
    <t>BO-2014-8960</t>
  </si>
  <si>
    <t>MZ-7335</t>
  </si>
  <si>
    <t>Brest</t>
  </si>
  <si>
    <t>Belarus</t>
  </si>
  <si>
    <t>FUR-HON-10003533</t>
  </si>
  <si>
    <t>ES-2013-2220066</t>
  </si>
  <si>
    <t>JF-15295</t>
  </si>
  <si>
    <t>Jason Fortune-</t>
  </si>
  <si>
    <t>Valencia</t>
  </si>
  <si>
    <t>Valenciana</t>
  </si>
  <si>
    <t>TEC-AC-10001949</t>
  </si>
  <si>
    <t>Enermax Router, Bluetooth</t>
  </si>
  <si>
    <t>CA-2011-127299</t>
  </si>
  <si>
    <t>JL-15835</t>
  </si>
  <si>
    <t>John Lee</t>
  </si>
  <si>
    <t>Charlotte</t>
  </si>
  <si>
    <t>UP-2014-4500</t>
  </si>
  <si>
    <t>DJ-3510</t>
  </si>
  <si>
    <t>Zhytomyr</t>
  </si>
  <si>
    <t>OFF-HOO-10004910</t>
  </si>
  <si>
    <t>ES-2014-2440513</t>
  </si>
  <si>
    <t>MF-18250</t>
  </si>
  <si>
    <t>Monica Federle</t>
  </si>
  <si>
    <t>Argenteuil</t>
  </si>
  <si>
    <t>TEC-MA-10001335</t>
  </si>
  <si>
    <t>Epson Printer, Durable</t>
  </si>
  <si>
    <t>IT-2011-5629016</t>
  </si>
  <si>
    <t>Talence</t>
  </si>
  <si>
    <t>FUR-TA-10000347</t>
  </si>
  <si>
    <t>Hon Computer Table, Adjustable Height</t>
  </si>
  <si>
    <t>CA-2014-133263</t>
  </si>
  <si>
    <t>JE-15610</t>
  </si>
  <si>
    <t>Jim Epp</t>
  </si>
  <si>
    <t>IN-2014-65488</t>
  </si>
  <si>
    <t>CP-12340</t>
  </si>
  <si>
    <t>Christine Phan</t>
  </si>
  <si>
    <t>Aurangabad</t>
  </si>
  <si>
    <t>Bihar</t>
  </si>
  <si>
    <t>ES-2014-5530354</t>
  </si>
  <si>
    <t>EH-14125</t>
  </si>
  <si>
    <t>Eugene Hildebrand</t>
  </si>
  <si>
    <t>Plaisir</t>
  </si>
  <si>
    <t>TEC-PH-10000493</t>
  </si>
  <si>
    <t>IN-2012-23782</t>
  </si>
  <si>
    <t>NC-18340</t>
  </si>
  <si>
    <t>Nat Carroll</t>
  </si>
  <si>
    <t>FUR-TA-10003596</t>
  </si>
  <si>
    <t>Lesro Computer Table, Adjustable Height</t>
  </si>
  <si>
    <t>ID-2013-31720</t>
  </si>
  <si>
    <t>JS-16030</t>
  </si>
  <si>
    <t>Joy Smith</t>
  </si>
  <si>
    <t>FUR-TA-10003179</t>
  </si>
  <si>
    <t>Lesro Wood Table, Fully Assembled</t>
  </si>
  <si>
    <t>ES-2011-1712442</t>
  </si>
  <si>
    <t>AM-10360</t>
  </si>
  <si>
    <t>Alice McCarthy</t>
  </si>
  <si>
    <t>Harrogate</t>
  </si>
  <si>
    <t>TEC-PH-10001396</t>
  </si>
  <si>
    <t>Nokia Smart Phone, Cordless</t>
  </si>
  <si>
    <t>IN-2014-78900</t>
  </si>
  <si>
    <t>JF-15190</t>
  </si>
  <si>
    <t>Jamie Frazer</t>
  </si>
  <si>
    <t>Phnom Penh</t>
  </si>
  <si>
    <t>Cambodia</t>
  </si>
  <si>
    <t>FUR-TA-10003078</t>
  </si>
  <si>
    <t>Hon Training Table, Fully Assembled</t>
  </si>
  <si>
    <t>IN-2013-37803</t>
  </si>
  <si>
    <t>Mackay</t>
  </si>
  <si>
    <t>FUR-CH-10003581</t>
  </si>
  <si>
    <t>ES-2013-3939561</t>
  </si>
  <si>
    <t>JG-15160</t>
  </si>
  <si>
    <t>James Galang</t>
  </si>
  <si>
    <t>FUR-TA-10000184</t>
  </si>
  <si>
    <t>Barricks Conference Table, Fully Assembled</t>
  </si>
  <si>
    <t>CA-2013-138478</t>
  </si>
  <si>
    <t>DP-13390</t>
  </si>
  <si>
    <t>Dennis Pardue</t>
  </si>
  <si>
    <t>North Las Vegas</t>
  </si>
  <si>
    <t>IN-2014-56808</t>
  </si>
  <si>
    <t>AG-10330</t>
  </si>
  <si>
    <t>Alex Grayson</t>
  </si>
  <si>
    <t>Jambi</t>
  </si>
  <si>
    <t>OFF-AP-10001956</t>
  </si>
  <si>
    <t>Breville Refrigerator, Black</t>
  </si>
  <si>
    <t>US-2013-116729</t>
  </si>
  <si>
    <t>GK-14620</t>
  </si>
  <si>
    <t>Grace Kelly</t>
  </si>
  <si>
    <t>TEC-PH-10002200</t>
  </si>
  <si>
    <t>Samsung Galaxy Note 2</t>
  </si>
  <si>
    <t>ES-2014-1972860</t>
  </si>
  <si>
    <t>NF-18475</t>
  </si>
  <si>
    <t>Neil Französisch</t>
  </si>
  <si>
    <t>Moers</t>
  </si>
  <si>
    <t>OFF-AP-10003382</t>
  </si>
  <si>
    <t>Breville Stove, White</t>
  </si>
  <si>
    <t>CA-2011-119375</t>
  </si>
  <si>
    <t>Newark</t>
  </si>
  <si>
    <t>Delaware</t>
  </si>
  <si>
    <t>OFF-ST-10002011</t>
  </si>
  <si>
    <t>Smead Adjustable Mobile File Trolley with Lockable Top</t>
  </si>
  <si>
    <t>IN-2011-64326</t>
  </si>
  <si>
    <t>DR-12940</t>
  </si>
  <si>
    <t>Daniel Raglin</t>
  </si>
  <si>
    <t>OFF-AP-10003917</t>
  </si>
  <si>
    <t>KitchenAid Stove, Silver</t>
  </si>
  <si>
    <t>Score</t>
  </si>
  <si>
    <t>Lim</t>
  </si>
  <si>
    <t>Bonus</t>
  </si>
  <si>
    <t>Total</t>
  </si>
  <si>
    <t>% Contribution</t>
  </si>
  <si>
    <t>Grand Total --&gt;</t>
  </si>
  <si>
    <t>Q1 Sale</t>
  </si>
  <si>
    <t>Q2 Sale</t>
  </si>
  <si>
    <t>1H</t>
  </si>
  <si>
    <t>Q3 Sale</t>
  </si>
  <si>
    <t>Q4 Sale</t>
  </si>
  <si>
    <t>2H</t>
  </si>
  <si>
    <t>Furniture Total</t>
  </si>
  <si>
    <t>Training Name</t>
  </si>
  <si>
    <t>Excel for Business</t>
  </si>
  <si>
    <t>Sales Report</t>
  </si>
  <si>
    <t>Second higest salary</t>
  </si>
  <si>
    <t>Third lowest Salary</t>
  </si>
  <si>
    <t>Vim</t>
  </si>
  <si>
    <t>Sales Target</t>
  </si>
  <si>
    <t>Sales Rep Name</t>
  </si>
  <si>
    <t>Incentive</t>
  </si>
  <si>
    <t>John Mathew</t>
  </si>
  <si>
    <t>William Sirico</t>
  </si>
  <si>
    <t>Last Name</t>
  </si>
  <si>
    <t>KA13MM1234</t>
  </si>
  <si>
    <t>KA15EW1640</t>
  </si>
  <si>
    <t>Jay</t>
  </si>
  <si>
    <t>VLOOKUP</t>
  </si>
  <si>
    <t>HLOOKUP</t>
  </si>
  <si>
    <t>Find the length of First Name in col "H"</t>
  </si>
  <si>
    <t>Extract "abc" from column "J"</t>
  </si>
  <si>
    <t>Extract "com" from col "J"</t>
  </si>
  <si>
    <t>Mathew</t>
  </si>
  <si>
    <t>William</t>
  </si>
  <si>
    <t>Sirico</t>
  </si>
  <si>
    <t>Deepa</t>
  </si>
  <si>
    <t>Krishnamurthy</t>
  </si>
  <si>
    <t>Dinesh</t>
  </si>
  <si>
    <t>Karthik</t>
  </si>
  <si>
    <t>KA</t>
  </si>
  <si>
    <t>MM</t>
  </si>
  <si>
    <t>TN</t>
  </si>
  <si>
    <t>XP</t>
  </si>
  <si>
    <t>MY</t>
  </si>
  <si>
    <t>EW</t>
  </si>
  <si>
    <t>Total salary of female employees in BLR</t>
  </si>
  <si>
    <t>Total salary of female employee Rita in Chennai</t>
  </si>
  <si>
    <t>Row Labels</t>
  </si>
  <si>
    <t>Grand Total</t>
  </si>
  <si>
    <t>Sum of Sales</t>
  </si>
  <si>
    <t>Average of Sales</t>
  </si>
  <si>
    <t>(All)</t>
  </si>
  <si>
    <t>Sum of Profit</t>
  </si>
  <si>
    <t>Year</t>
  </si>
  <si>
    <t>Max of Sales</t>
  </si>
  <si>
    <t>Max of Profit</t>
  </si>
  <si>
    <t>Sum of Shipping Cost</t>
  </si>
  <si>
    <t>Column Labels</t>
  </si>
  <si>
    <t>Sum of Quantity</t>
  </si>
  <si>
    <t>Sum of Sales Range</t>
  </si>
  <si>
    <t>Sum of Quantity nos</t>
  </si>
  <si>
    <t>Sum of Profit Ratio</t>
  </si>
  <si>
    <t>Total salary of male employees in BLR and CHN</t>
  </si>
  <si>
    <t>Count of male employees in BLR &amp; CHN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</si>
</sst>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b/>
      <u/>
      <sz val="11"/>
      <color theme="1"/>
      <name val="Calibri"/>
      <family val="2"/>
      <scheme val="minor"/>
    </font>
    <font>
      <b/>
      <sz val="14"/>
      <color theme="1"/>
      <name val="Calibri"/>
      <family val="2"/>
      <scheme val="minor"/>
    </font>
    <font>
      <sz val="14"/>
      <color theme="1"/>
      <name val="Calibri"/>
      <family val="2"/>
      <scheme val="minor"/>
    </font>
    <font>
      <u/>
      <sz val="14"/>
      <color theme="10"/>
      <name val="Calibri"/>
      <family val="2"/>
      <scheme val="minor"/>
    </font>
    <font>
      <sz val="12"/>
      <color theme="1"/>
      <name val="Calibri"/>
      <family val="2"/>
      <scheme val="minor"/>
    </font>
    <font>
      <sz val="11"/>
      <color theme="5" tint="-0.249977111117893"/>
      <name val="Calibri"/>
      <family val="2"/>
      <scheme val="minor"/>
    </font>
    <font>
      <sz val="11"/>
      <color rgb="FF7030A0"/>
      <name val="Calibri"/>
      <family val="2"/>
      <scheme val="minor"/>
    </font>
    <font>
      <sz val="11"/>
      <color rgb="FF00B050"/>
      <name val="Calibri"/>
      <family val="2"/>
      <scheme val="minor"/>
    </font>
    <font>
      <sz val="18"/>
      <color theme="0"/>
      <name val="Calibri"/>
      <family val="2"/>
      <scheme val="minor"/>
    </font>
  </fonts>
  <fills count="17">
    <fill>
      <patternFill patternType="none"/>
    </fill>
    <fill>
      <patternFill patternType="gray125"/>
    </fill>
    <fill>
      <patternFill patternType="solid">
        <fgColor theme="4"/>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theme="7"/>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rgb="FF0070C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9"/>
        <bgColor indexed="64"/>
      </patternFill>
    </fill>
    <fill>
      <patternFill patternType="solid">
        <fgColor rgb="FFFFC000"/>
        <bgColor indexed="64"/>
      </patternFill>
    </fill>
  </fills>
  <borders count="17">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auto="1"/>
      </right>
      <top style="medium">
        <color indexed="64"/>
      </top>
      <bottom style="hair">
        <color auto="1"/>
      </bottom>
      <diagonal/>
    </border>
    <border>
      <left style="hair">
        <color auto="1"/>
      </left>
      <right/>
      <top/>
      <bottom style="hair">
        <color auto="1"/>
      </bottom>
      <diagonal/>
    </border>
    <border>
      <left style="hair">
        <color auto="1"/>
      </left>
      <right/>
      <top/>
      <bottom/>
      <diagonal/>
    </border>
    <border>
      <left style="hair">
        <color auto="1"/>
      </left>
      <right/>
      <top style="hair">
        <color auto="1"/>
      </top>
      <bottom/>
      <diagonal/>
    </border>
    <border>
      <left/>
      <right/>
      <top style="hair">
        <color auto="1"/>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87">
    <xf numFmtId="0" fontId="0" fillId="0" borderId="0" xfId="0"/>
    <xf numFmtId="0" fontId="0" fillId="0" borderId="0" xfId="0" applyAlignment="1">
      <alignment wrapText="1"/>
    </xf>
    <xf numFmtId="0" fontId="0" fillId="0" borderId="1" xfId="0" applyBorder="1"/>
    <xf numFmtId="0" fontId="5" fillId="5"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xf>
    <xf numFmtId="0" fontId="0" fillId="0" borderId="2" xfId="0" applyBorder="1"/>
    <xf numFmtId="0" fontId="0" fillId="0" borderId="1" xfId="0" applyBorder="1" applyAlignment="1">
      <alignment horizontal="center"/>
    </xf>
    <xf numFmtId="14" fontId="0" fillId="0" borderId="1" xfId="0" applyNumberFormat="1" applyBorder="1"/>
    <xf numFmtId="14" fontId="0" fillId="9" borderId="0" xfId="0" applyNumberFormat="1" applyFill="1"/>
    <xf numFmtId="0" fontId="7" fillId="9" borderId="0" xfId="0" applyFont="1" applyFill="1" applyAlignment="1">
      <alignment horizontal="center" vertical="center" wrapText="1"/>
    </xf>
    <xf numFmtId="0" fontId="5" fillId="10" borderId="1" xfId="0" applyFont="1" applyFill="1" applyBorder="1" applyAlignment="1">
      <alignment horizontal="center" vertical="center" wrapText="1"/>
    </xf>
    <xf numFmtId="0" fontId="0" fillId="0" borderId="1" xfId="0" applyFill="1" applyBorder="1"/>
    <xf numFmtId="164" fontId="0" fillId="0" borderId="1" xfId="1" applyNumberFormat="1" applyFont="1" applyBorder="1"/>
    <xf numFmtId="0" fontId="5" fillId="3" borderId="1" xfId="0" applyFont="1" applyFill="1" applyBorder="1" applyAlignment="1">
      <alignment horizontal="center" vertical="center" wrapText="1"/>
    </xf>
    <xf numFmtId="0" fontId="0" fillId="7" borderId="6" xfId="0" applyFill="1" applyBorder="1"/>
    <xf numFmtId="0" fontId="0" fillId="7" borderId="1" xfId="0" applyFill="1" applyBorder="1"/>
    <xf numFmtId="0" fontId="2" fillId="8" borderId="1" xfId="0" applyFont="1" applyFill="1" applyBorder="1"/>
    <xf numFmtId="0" fontId="3" fillId="2" borderId="1" xfId="0" applyFont="1" applyFill="1" applyBorder="1"/>
    <xf numFmtId="0" fontId="3" fillId="2" borderId="1" xfId="0" applyFont="1" applyFill="1" applyBorder="1" applyAlignment="1">
      <alignment horizontal="center"/>
    </xf>
    <xf numFmtId="0" fontId="3" fillId="10" borderId="1" xfId="0" applyFont="1" applyFill="1" applyBorder="1"/>
    <xf numFmtId="0" fontId="4" fillId="11" borderId="1" xfId="0" applyFont="1" applyFill="1" applyBorder="1" applyAlignment="1">
      <alignment horizontal="center"/>
    </xf>
    <xf numFmtId="0" fontId="4" fillId="11" borderId="1" xfId="0" applyFont="1" applyFill="1" applyBorder="1"/>
    <xf numFmtId="0" fontId="2" fillId="5" borderId="0" xfId="0" applyFont="1" applyFill="1" applyAlignment="1">
      <alignment horizontal="center" vertical="center" wrapText="1"/>
    </xf>
    <xf numFmtId="0" fontId="2" fillId="4" borderId="0" xfId="0" applyFont="1" applyFill="1" applyAlignment="1">
      <alignment horizontal="center" vertical="center" wrapText="1"/>
    </xf>
    <xf numFmtId="0" fontId="3" fillId="0" borderId="2" xfId="0" applyFont="1" applyBorder="1" applyAlignment="1">
      <alignment horizontal="center" vertical="center" wrapText="1"/>
    </xf>
    <xf numFmtId="0" fontId="0" fillId="0" borderId="2" xfId="0" applyFill="1" applyBorder="1"/>
    <xf numFmtId="0" fontId="2" fillId="5" borderId="1" xfId="0" applyFont="1" applyFill="1" applyBorder="1"/>
    <xf numFmtId="0" fontId="2" fillId="11" borderId="2" xfId="0" applyFont="1" applyFill="1" applyBorder="1" applyAlignment="1">
      <alignment horizontal="center"/>
    </xf>
    <xf numFmtId="0" fontId="2" fillId="4" borderId="2" xfId="0" applyFont="1" applyFill="1" applyBorder="1" applyAlignment="1">
      <alignment horizontal="center"/>
    </xf>
    <xf numFmtId="9" fontId="0" fillId="0" borderId="1" xfId="2" applyFont="1" applyBorder="1"/>
    <xf numFmtId="0" fontId="3" fillId="6" borderId="1" xfId="0" applyFont="1" applyFill="1" applyBorder="1" applyAlignment="1">
      <alignment horizontal="center"/>
    </xf>
    <xf numFmtId="0" fontId="10" fillId="0" borderId="0" xfId="0" applyFont="1"/>
    <xf numFmtId="0" fontId="10" fillId="0" borderId="0" xfId="0" applyFont="1" applyAlignment="1">
      <alignment horizontal="center"/>
    </xf>
    <xf numFmtId="0" fontId="11" fillId="0" borderId="0" xfId="0" applyFont="1" applyAlignment="1">
      <alignment horizontal="center"/>
    </xf>
    <xf numFmtId="0" fontId="12" fillId="0" borderId="0" xfId="3" applyFont="1"/>
    <xf numFmtId="0" fontId="11" fillId="0" borderId="0" xfId="0" applyFont="1"/>
    <xf numFmtId="0" fontId="0" fillId="0" borderId="0" xfId="0" applyFill="1"/>
    <xf numFmtId="14" fontId="0" fillId="0" borderId="0" xfId="0" applyNumberFormat="1" applyFill="1"/>
    <xf numFmtId="43" fontId="13" fillId="0" borderId="0" xfId="1" applyFont="1" applyFill="1"/>
    <xf numFmtId="0" fontId="3" fillId="0" borderId="2" xfId="0" applyFont="1" applyBorder="1" applyAlignment="1">
      <alignment horizontal="center"/>
    </xf>
    <xf numFmtId="0" fontId="3" fillId="0" borderId="9" xfId="0" applyFont="1" applyBorder="1" applyAlignment="1">
      <alignment horizontal="center"/>
    </xf>
    <xf numFmtId="0" fontId="3" fillId="0" borderId="2" xfId="0" applyFont="1" applyFill="1" applyBorder="1" applyAlignment="1">
      <alignment horizontal="center"/>
    </xf>
    <xf numFmtId="0" fontId="0" fillId="0" borderId="9" xfId="0" applyBorder="1"/>
    <xf numFmtId="0" fontId="0" fillId="0" borderId="10" xfId="0" applyBorder="1"/>
    <xf numFmtId="0" fontId="0" fillId="0" borderId="11" xfId="0" applyBorder="1"/>
    <xf numFmtId="43" fontId="0" fillId="0" borderId="0" xfId="1" applyNumberFormat="1" applyFont="1"/>
    <xf numFmtId="43" fontId="0" fillId="0" borderId="1" xfId="1" applyNumberFormat="1" applyFont="1" applyFill="1" applyBorder="1"/>
    <xf numFmtId="43" fontId="0" fillId="0" borderId="1" xfId="0" applyNumberFormat="1" applyBorder="1"/>
    <xf numFmtId="43" fontId="14" fillId="0" borderId="1" xfId="1" applyNumberFormat="1" applyFont="1" applyFill="1" applyBorder="1"/>
    <xf numFmtId="43" fontId="15" fillId="0" borderId="1" xfId="1" applyNumberFormat="1" applyFont="1" applyFill="1" applyBorder="1"/>
    <xf numFmtId="43" fontId="16" fillId="0" borderId="1" xfId="1" applyNumberFormat="1" applyFont="1" applyBorder="1"/>
    <xf numFmtId="164" fontId="0" fillId="0" borderId="1" xfId="0" applyNumberFormat="1" applyBorder="1"/>
    <xf numFmtId="164" fontId="0" fillId="0" borderId="0" xfId="0" applyNumberFormat="1"/>
    <xf numFmtId="0" fontId="3" fillId="14" borderId="1" xfId="0" applyFont="1" applyFill="1" applyBorder="1" applyAlignment="1">
      <alignment horizontal="center" vertical="center"/>
    </xf>
    <xf numFmtId="43" fontId="3" fillId="14" borderId="1" xfId="1" applyNumberFormat="1" applyFont="1" applyFill="1" applyBorder="1" applyAlignment="1">
      <alignment horizontal="center" vertical="center"/>
    </xf>
    <xf numFmtId="164" fontId="3" fillId="14" borderId="1" xfId="1" applyNumberFormat="1" applyFont="1" applyFill="1" applyBorder="1" applyAlignment="1">
      <alignment horizontal="center" vertical="center"/>
    </xf>
    <xf numFmtId="0" fontId="0" fillId="0" borderId="0" xfId="0" applyAlignment="1">
      <alignment horizontal="center" vertical="center"/>
    </xf>
    <xf numFmtId="0" fontId="5" fillId="13" borderId="1" xfId="0" applyFont="1" applyFill="1" applyBorder="1" applyAlignment="1">
      <alignment horizontal="center" vertical="center" wrapText="1"/>
    </xf>
    <xf numFmtId="0" fontId="3" fillId="15" borderId="0" xfId="0" applyFont="1" applyFill="1"/>
    <xf numFmtId="0" fontId="3" fillId="16" borderId="0" xfId="0" applyFont="1" applyFill="1"/>
    <xf numFmtId="0" fontId="0" fillId="7" borderId="13" xfId="0" applyFill="1" applyBorder="1"/>
    <xf numFmtId="0" fontId="0" fillId="7" borderId="7" xfId="0" applyFill="1" applyBorder="1"/>
    <xf numFmtId="0" fontId="0" fillId="7" borderId="12" xfId="0" applyFill="1" applyBorder="1"/>
    <xf numFmtId="0" fontId="0" fillId="7" borderId="8" xfId="0" applyFill="1" applyBorder="1"/>
    <xf numFmtId="0" fontId="0" fillId="0" borderId="1" xfId="0" applyFill="1" applyBorder="1" applyAlignment="1">
      <alignment horizontal="center"/>
    </xf>
    <xf numFmtId="164" fontId="0" fillId="0" borderId="1" xfId="1" applyNumberFormat="1" applyFont="1" applyBorder="1" applyAlignment="1">
      <alignment horizontal="center"/>
    </xf>
    <xf numFmtId="0" fontId="6" fillId="0" borderId="0" xfId="0" applyFont="1"/>
    <xf numFmtId="22" fontId="0" fillId="0" borderId="1" xfId="0" applyNumberFormat="1" applyBorder="1"/>
    <xf numFmtId="1" fontId="0" fillId="0" borderId="1" xfId="0" applyNumberFormat="1" applyBorder="1"/>
    <xf numFmtId="164" fontId="0" fillId="7" borderId="1" xfId="0" applyNumberForma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17" fillId="12" borderId="0" xfId="0" applyFont="1" applyFill="1" applyAlignment="1">
      <alignment horizontal="center" vertical="center"/>
    </xf>
    <xf numFmtId="0" fontId="14" fillId="0" borderId="1" xfId="0" applyFont="1" applyFill="1" applyBorder="1" applyAlignment="1">
      <alignment horizontal="center"/>
    </xf>
    <xf numFmtId="43" fontId="15" fillId="0" borderId="1" xfId="1" applyNumberFormat="1" applyFont="1" applyFill="1" applyBorder="1" applyAlignment="1">
      <alignment horizontal="center"/>
    </xf>
    <xf numFmtId="0" fontId="16" fillId="0" borderId="1" xfId="0" applyFont="1" applyFill="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0" fillId="7" borderId="15" xfId="0" applyFill="1" applyBorder="1" applyAlignment="1">
      <alignment horizontal="center" wrapText="1"/>
    </xf>
    <xf numFmtId="0" fontId="0" fillId="7" borderId="16" xfId="0" applyFill="1" applyBorder="1" applyAlignment="1">
      <alignment horizontal="center" wrapText="1"/>
    </xf>
    <xf numFmtId="0" fontId="0" fillId="7" borderId="14" xfId="0" applyFill="1" applyBorder="1" applyAlignment="1">
      <alignment horizontal="center" wrapText="1"/>
    </xf>
    <xf numFmtId="0" fontId="0" fillId="7" borderId="0" xfId="0" applyFill="1" applyBorder="1" applyAlignment="1">
      <alignment horizontal="center" wrapText="1"/>
    </xf>
  </cellXfs>
  <cellStyles count="4">
    <cellStyle name="Comma" xfId="1" builtinId="3"/>
    <cellStyle name="Hyperlink" xfId="3" builtinId="8"/>
    <cellStyle name="Normal" xfId="0" builtinId="0"/>
    <cellStyle name="Percent" xfId="2" builtinId="5"/>
  </cellStyles>
  <dxfs count="3">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07/relationships/slicerCache" Target="slicerCaches/slicerCache7.xml"/><Relationship Id="rId21" Type="http://schemas.openxmlformats.org/officeDocument/2006/relationships/worksheet" Target="worksheets/sheet21.xml"/><Relationship Id="rId34" Type="http://schemas.microsoft.com/office/2007/relationships/slicerCache" Target="slicerCaches/slicerCache2.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2.xml"/><Relationship Id="rId37" Type="http://schemas.microsoft.com/office/2007/relationships/slicerCache" Target="slicerCaches/slicerCache5.xml"/><Relationship Id="rId40" Type="http://schemas.microsoft.com/office/2007/relationships/slicerCache" Target="slicerCaches/slicerCache8.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07/relationships/slicerCache" Target="slicerCaches/slicerCache3.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07/relationships/slicerCache" Target="slicerCaches/slicerCache1.xml"/><Relationship Id="rId38" Type="http://schemas.microsoft.com/office/2007/relationships/slicerCache" Target="slicerCaches/slicerCache6.xml"/><Relationship Id="rId20" Type="http://schemas.openxmlformats.org/officeDocument/2006/relationships/worksheet" Target="worksheets/sheet20.xml"/><Relationship Id="rId41"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0618667979002624"/>
          <c:y val="3.6799330597566293E-2"/>
          <c:w val="0.89019685039370078"/>
          <c:h val="0.72088764946048411"/>
        </c:manualLayout>
      </c:layout>
      <c:barChart>
        <c:barDir val="col"/>
        <c:grouping val="clustered"/>
        <c:varyColors val="0"/>
        <c:ser>
          <c:idx val="0"/>
          <c:order val="0"/>
          <c:tx>
            <c:strRef>
              <c:f>Charts!$C$1</c:f>
              <c:strCache>
                <c:ptCount val="1"/>
                <c:pt idx="0">
                  <c:v>Sales Achieved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Charts!$B$2:$B$6</c:f>
              <c:strCache>
                <c:ptCount val="5"/>
                <c:pt idx="0">
                  <c:v>Roger</c:v>
                </c:pt>
                <c:pt idx="1">
                  <c:v>David</c:v>
                </c:pt>
                <c:pt idx="2">
                  <c:v>Cristina</c:v>
                </c:pt>
                <c:pt idx="3">
                  <c:v>Elizabeth</c:v>
                </c:pt>
                <c:pt idx="4">
                  <c:v>Ricardo</c:v>
                </c:pt>
              </c:strCache>
            </c:strRef>
          </c:cat>
          <c:val>
            <c:numRef>
              <c:f>Charts!$C$2:$C$6</c:f>
              <c:numCache>
                <c:formatCode>General</c:formatCode>
                <c:ptCount val="5"/>
                <c:pt idx="0">
                  <c:v>196</c:v>
                </c:pt>
                <c:pt idx="1">
                  <c:v>137</c:v>
                </c:pt>
                <c:pt idx="2">
                  <c:v>176</c:v>
                </c:pt>
                <c:pt idx="3">
                  <c:v>132</c:v>
                </c:pt>
                <c:pt idx="4">
                  <c:v>39</c:v>
                </c:pt>
              </c:numCache>
            </c:numRef>
          </c:val>
        </c:ser>
        <c:dLbls>
          <c:dLblPos val="inEnd"/>
          <c:showLegendKey val="0"/>
          <c:showVal val="1"/>
          <c:showCatName val="0"/>
          <c:showSerName val="0"/>
          <c:showPercent val="0"/>
          <c:showBubbleSize val="0"/>
        </c:dLbls>
        <c:gapWidth val="100"/>
        <c:overlap val="-24"/>
        <c:axId val="979494896"/>
        <c:axId val="979495984"/>
      </c:barChart>
      <c:catAx>
        <c:axId val="9794948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Sales Team</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9495984"/>
        <c:crosses val="autoZero"/>
        <c:auto val="1"/>
        <c:lblAlgn val="ctr"/>
        <c:lblOffset val="100"/>
        <c:noMultiLvlLbl val="0"/>
      </c:catAx>
      <c:valAx>
        <c:axId val="97949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Sales Achieved</a:t>
                </a:r>
              </a:p>
            </c:rich>
          </c:tx>
          <c:layout>
            <c:manualLayout>
              <c:xMode val="edge"/>
              <c:yMode val="edge"/>
              <c:x val="0.05"/>
              <c:y val="0.3016823417906094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9494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[Saved_lesson2.xlsx]Sheet2!PivotTable1</c:name>
    <c:fmtId val="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Sheet2!$B$3:$B$4</c:f>
              <c:strCache>
                <c:ptCount val="1"/>
                <c:pt idx="0">
                  <c:v>2011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Sheet2!$A$5:$A$8</c:f>
              <c:strCache>
                <c:ptCount val="3"/>
                <c:pt idx="0">
                  <c:v>Furniture</c:v>
                </c:pt>
                <c:pt idx="1">
                  <c:v>Office Supplies</c:v>
                </c:pt>
                <c:pt idx="2">
                  <c:v>Technology</c:v>
                </c:pt>
              </c:strCache>
            </c:strRef>
          </c:cat>
          <c:val>
            <c:numRef>
              <c:f>Sheet2!$B$5:$B$8</c:f>
              <c:numCache>
                <c:formatCode>General</c:formatCode>
                <c:ptCount val="3"/>
                <c:pt idx="0">
                  <c:v>34307.478499999997</c:v>
                </c:pt>
                <c:pt idx="1">
                  <c:v>39146.656999999999</c:v>
                </c:pt>
                <c:pt idx="2">
                  <c:v>53834.692000000003</c:v>
                </c:pt>
              </c:numCache>
            </c:numRef>
          </c:val>
          <c:smooth val="0"/>
        </c:ser>
        <c:ser>
          <c:idx val="1"/>
          <c:order val="1"/>
          <c:tx>
            <c:strRef>
              <c:f>Sheet2!$C$3:$C$4</c:f>
              <c:strCache>
                <c:ptCount val="1"/>
                <c:pt idx="0">
                  <c:v>2012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Sheet2!$A$5:$A$8</c:f>
              <c:strCache>
                <c:ptCount val="3"/>
                <c:pt idx="0">
                  <c:v>Furniture</c:v>
                </c:pt>
                <c:pt idx="1">
                  <c:v>Office Supplies</c:v>
                </c:pt>
                <c:pt idx="2">
                  <c:v>Technology</c:v>
                </c:pt>
              </c:strCache>
            </c:strRef>
          </c:cat>
          <c:val>
            <c:numRef>
              <c:f>Sheet2!$C$5:$C$8</c:f>
              <c:numCache>
                <c:formatCode>General</c:formatCode>
                <c:ptCount val="3"/>
                <c:pt idx="0">
                  <c:v>38284.128000000004</c:v>
                </c:pt>
                <c:pt idx="1">
                  <c:v>15394.871599999999</c:v>
                </c:pt>
                <c:pt idx="2">
                  <c:v>55390.4378</c:v>
                </c:pt>
              </c:numCache>
            </c:numRef>
          </c:val>
          <c:smooth val="0"/>
        </c:ser>
        <c:ser>
          <c:idx val="2"/>
          <c:order val="2"/>
          <c:tx>
            <c:strRef>
              <c:f>Sheet2!$D$3:$D$4</c:f>
              <c:strCache>
                <c:ptCount val="1"/>
                <c:pt idx="0">
                  <c:v>2013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Sheet2!$A$5:$A$8</c:f>
              <c:strCache>
                <c:ptCount val="3"/>
                <c:pt idx="0">
                  <c:v>Furniture</c:v>
                </c:pt>
                <c:pt idx="1">
                  <c:v>Office Supplies</c:v>
                </c:pt>
                <c:pt idx="2">
                  <c:v>Technology</c:v>
                </c:pt>
              </c:strCache>
            </c:strRef>
          </c:cat>
          <c:val>
            <c:numRef>
              <c:f>Sheet2!$D$5:$D$8</c:f>
              <c:numCache>
                <c:formatCode>General</c:formatCode>
                <c:ptCount val="3"/>
                <c:pt idx="0">
                  <c:v>50450.856799999994</c:v>
                </c:pt>
                <c:pt idx="1">
                  <c:v>46360.09599999999</c:v>
                </c:pt>
                <c:pt idx="2">
                  <c:v>88768.314199999993</c:v>
                </c:pt>
              </c:numCache>
            </c:numRef>
          </c:val>
          <c:smooth val="0"/>
        </c:ser>
        <c:ser>
          <c:idx val="3"/>
          <c:order val="3"/>
          <c:tx>
            <c:strRef>
              <c:f>Sheet2!$E$3:$E$4</c:f>
              <c:strCache>
                <c:ptCount val="1"/>
                <c:pt idx="0">
                  <c:v>2014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Sheet2!$A$5:$A$8</c:f>
              <c:strCache>
                <c:ptCount val="3"/>
                <c:pt idx="0">
                  <c:v>Furniture</c:v>
                </c:pt>
                <c:pt idx="1">
                  <c:v>Office Supplies</c:v>
                </c:pt>
                <c:pt idx="2">
                  <c:v>Technology</c:v>
                </c:pt>
              </c:strCache>
            </c:strRef>
          </c:cat>
          <c:val>
            <c:numRef>
              <c:f>Sheet2!$E$5:$E$8</c:f>
              <c:numCache>
                <c:formatCode>General</c:formatCode>
                <c:ptCount val="3"/>
                <c:pt idx="0">
                  <c:v>62034.673999999992</c:v>
                </c:pt>
                <c:pt idx="1">
                  <c:v>46915.1152</c:v>
                </c:pt>
                <c:pt idx="2">
                  <c:v>89852.013760000002</c:v>
                </c:pt>
              </c:numCache>
            </c:numRef>
          </c:val>
          <c:smooth val="0"/>
        </c:ser>
        <c:dLbls>
          <c:showLegendKey val="0"/>
          <c:showVal val="0"/>
          <c:showCatName val="0"/>
          <c:showSerName val="0"/>
          <c:showPercent val="0"/>
          <c:showBubbleSize val="0"/>
        </c:dLbls>
        <c:marker val="1"/>
        <c:smooth val="0"/>
        <c:axId val="1170936416"/>
        <c:axId val="1293822672"/>
      </c:lineChart>
      <c:catAx>
        <c:axId val="117093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22672"/>
        <c:crosses val="autoZero"/>
        <c:auto val="1"/>
        <c:lblAlgn val="ctr"/>
        <c:lblOffset val="100"/>
        <c:noMultiLvlLbl val="0"/>
      </c:catAx>
      <c:valAx>
        <c:axId val="12938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3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[Saved_lesson2.xlsx]Sheet6!PivotTable2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s>
    <c:plotArea>
      <c:layout/>
      <c:barChart>
        <c:barDir val="col"/>
        <c:grouping val="clustered"/>
        <c:varyColors val="0"/>
        <c:ser>
          <c:idx val="0"/>
          <c:order val="0"/>
          <c:tx>
            <c:strRef>
              <c:f>Sheet6!$B$3:$B$4</c:f>
              <c:strCache>
                <c:ptCount val="1"/>
                <c:pt idx="0">
                  <c:v>India</c:v>
                </c:pt>
              </c:strCache>
            </c:strRef>
          </c:tx>
          <c:spPr>
            <a:solidFill>
              <a:schemeClr val="accent1"/>
            </a:solidFill>
            <a:ln>
              <a:noFill/>
            </a:ln>
            <a:effectLst/>
          </c:spPr>
          <c:invertIfNegative val="0"/>
          <c:cat>
            <c:strRef>
              <c:f>Sheet6!$A$5:$A$15</c:f>
              <c:strCache>
                <c:ptCount val="10"/>
                <c:pt idx="0">
                  <c:v>Aurangabad</c:v>
                </c:pt>
                <c:pt idx="1">
                  <c:v>Bhopal</c:v>
                </c:pt>
                <c:pt idx="2">
                  <c:v>Delhi</c:v>
                </c:pt>
                <c:pt idx="3">
                  <c:v>Gorakhpur</c:v>
                </c:pt>
                <c:pt idx="4">
                  <c:v>Jamshedpur</c:v>
                </c:pt>
                <c:pt idx="5">
                  <c:v>Naihati</c:v>
                </c:pt>
                <c:pt idx="6">
                  <c:v>Raipur</c:v>
                </c:pt>
                <c:pt idx="7">
                  <c:v>Surat</c:v>
                </c:pt>
                <c:pt idx="8">
                  <c:v>Thiruvananthapuram</c:v>
                </c:pt>
                <c:pt idx="9">
                  <c:v>Vadodara</c:v>
                </c:pt>
              </c:strCache>
            </c:strRef>
          </c:cat>
          <c:val>
            <c:numRef>
              <c:f>Sheet6!$B$5:$B$15</c:f>
              <c:numCache>
                <c:formatCode>General</c:formatCode>
                <c:ptCount val="10"/>
                <c:pt idx="0">
                  <c:v>4001.0399999999995</c:v>
                </c:pt>
                <c:pt idx="1">
                  <c:v>1526.52</c:v>
                </c:pt>
                <c:pt idx="2">
                  <c:v>3662.07</c:v>
                </c:pt>
                <c:pt idx="3">
                  <c:v>8141.07</c:v>
                </c:pt>
                <c:pt idx="4">
                  <c:v>2174.13</c:v>
                </c:pt>
                <c:pt idx="5">
                  <c:v>2300.9999999999995</c:v>
                </c:pt>
                <c:pt idx="6">
                  <c:v>1920.3600000000001</c:v>
                </c:pt>
                <c:pt idx="7">
                  <c:v>1878.7199999999998</c:v>
                </c:pt>
                <c:pt idx="8">
                  <c:v>5667.87</c:v>
                </c:pt>
                <c:pt idx="9">
                  <c:v>1590.6</c:v>
                </c:pt>
              </c:numCache>
            </c:numRef>
          </c:val>
        </c:ser>
        <c:dLbls>
          <c:showLegendKey val="0"/>
          <c:showVal val="0"/>
          <c:showCatName val="0"/>
          <c:showSerName val="0"/>
          <c:showPercent val="0"/>
          <c:showBubbleSize val="0"/>
        </c:dLbls>
        <c:gapWidth val="219"/>
        <c:overlap val="-27"/>
        <c:axId val="1293821040"/>
        <c:axId val="1293818864"/>
      </c:barChart>
      <c:catAx>
        <c:axId val="129382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8864"/>
        <c:crosses val="autoZero"/>
        <c:auto val="1"/>
        <c:lblAlgn val="ctr"/>
        <c:lblOffset val="100"/>
        <c:noMultiLvlLbl val="0"/>
      </c:catAx>
      <c:valAx>
        <c:axId val="129381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2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[Saved_lesson2.xlsx]Sheet9!PivotTable3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Sheet9!$A$4:$A$7</c:f>
              <c:strCache>
                <c:ptCount val="3"/>
                <c:pt idx="0">
                  <c:v>Furniture</c:v>
                </c:pt>
                <c:pt idx="1">
                  <c:v>Office Supplies</c:v>
                </c:pt>
                <c:pt idx="2">
                  <c:v>Technology</c:v>
                </c:pt>
              </c:strCache>
            </c:strRef>
          </c:cat>
          <c:val>
            <c:numRef>
              <c:f>Sheet9!$B$4:$B$7</c:f>
              <c:numCache>
                <c:formatCode>General</c:formatCode>
                <c:ptCount val="3"/>
                <c:pt idx="0">
                  <c:v>185077.1373</c:v>
                </c:pt>
                <c:pt idx="1">
                  <c:v>147816.73980000001</c:v>
                </c:pt>
                <c:pt idx="2">
                  <c:v>287845.45776000002</c:v>
                </c:pt>
              </c:numCache>
            </c:numRef>
          </c:val>
        </c:ser>
        <c:dLbls>
          <c:showLegendKey val="0"/>
          <c:showVal val="0"/>
          <c:showCatName val="0"/>
          <c:showSerName val="0"/>
          <c:showPercent val="0"/>
          <c:showBubbleSize val="0"/>
        </c:dLbls>
        <c:gapWidth val="219"/>
        <c:overlap val="-27"/>
        <c:axId val="1293818320"/>
        <c:axId val="1293819408"/>
      </c:barChart>
      <c:catAx>
        <c:axId val="129381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9408"/>
        <c:crosses val="autoZero"/>
        <c:auto val="1"/>
        <c:lblAlgn val="ctr"/>
        <c:lblOffset val="100"/>
        <c:noMultiLvlLbl val="0"/>
      </c:catAx>
      <c:valAx>
        <c:axId val="129381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[Saved_lesson2.xlsx]Sheet9!PivotTable4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Sheet9!$B$12</c:f>
              <c:strCache>
                <c:ptCount val="1"/>
                <c:pt idx="0">
                  <c:v>Total</c:v>
                </c:pt>
              </c:strCache>
            </c:strRef>
          </c:tx>
          <c:spPr>
            <a:solidFill>
              <a:schemeClr val="accent1"/>
            </a:solidFill>
            <a:ln>
              <a:noFill/>
            </a:ln>
            <a:effectLst/>
          </c:spPr>
          <c:invertIfNegative val="0"/>
          <c:cat>
            <c:strRef>
              <c:f>Sheet9!$A$13:$A$17</c:f>
              <c:strCache>
                <c:ptCount val="4"/>
                <c:pt idx="0">
                  <c:v>First Class</c:v>
                </c:pt>
                <c:pt idx="1">
                  <c:v>Same Day</c:v>
                </c:pt>
                <c:pt idx="2">
                  <c:v>Second Class</c:v>
                </c:pt>
                <c:pt idx="3">
                  <c:v>Standard Class</c:v>
                </c:pt>
              </c:strCache>
            </c:strRef>
          </c:cat>
          <c:val>
            <c:numRef>
              <c:f>Sheet9!$B$13:$B$17</c:f>
              <c:numCache>
                <c:formatCode>General</c:formatCode>
                <c:ptCount val="4"/>
                <c:pt idx="0">
                  <c:v>176154.70910000001</c:v>
                </c:pt>
                <c:pt idx="1">
                  <c:v>76021.144560000001</c:v>
                </c:pt>
                <c:pt idx="2">
                  <c:v>178711.0766</c:v>
                </c:pt>
                <c:pt idx="3">
                  <c:v>189852.40459999995</c:v>
                </c:pt>
              </c:numCache>
            </c:numRef>
          </c:val>
        </c:ser>
        <c:dLbls>
          <c:showLegendKey val="0"/>
          <c:showVal val="0"/>
          <c:showCatName val="0"/>
          <c:showSerName val="0"/>
          <c:showPercent val="0"/>
          <c:showBubbleSize val="0"/>
        </c:dLbls>
        <c:gapWidth val="219"/>
        <c:overlap val="-27"/>
        <c:axId val="1293810704"/>
        <c:axId val="1293810160"/>
      </c:barChart>
      <c:catAx>
        <c:axId val="129381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0160"/>
        <c:crosses val="autoZero"/>
        <c:auto val="1"/>
        <c:lblAlgn val="ctr"/>
        <c:lblOffset val="100"/>
        <c:noMultiLvlLbl val="0"/>
      </c:catAx>
      <c:valAx>
        <c:axId val="129381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[Saved_lesson2.xlsx]Sheet11!PivotTable5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Sheet11!$A$4:$A$5</c:f>
              <c:strCache>
                <c:ptCount val="1"/>
                <c:pt idx="0">
                  <c:v>Technology</c:v>
                </c:pt>
              </c:strCache>
            </c:strRef>
          </c:cat>
          <c:val>
            <c:numRef>
              <c:f>Sheet11!$B$4:$B$5</c:f>
              <c:numCache>
                <c:formatCode>General</c:formatCode>
                <c:ptCount val="1"/>
                <c:pt idx="0">
                  <c:v>4158.9120000000003</c:v>
                </c:pt>
              </c:numCache>
            </c:numRef>
          </c:val>
        </c:ser>
        <c:dLbls>
          <c:showLegendKey val="0"/>
          <c:showVal val="0"/>
          <c:showCatName val="0"/>
          <c:showSerName val="0"/>
          <c:showPercent val="0"/>
          <c:showBubbleSize val="0"/>
        </c:dLbls>
        <c:gapWidth val="219"/>
        <c:overlap val="-27"/>
        <c:axId val="1293817776"/>
        <c:axId val="1293816688"/>
      </c:barChart>
      <c:catAx>
        <c:axId val="12938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6688"/>
        <c:crosses val="autoZero"/>
        <c:auto val="1"/>
        <c:lblAlgn val="ctr"/>
        <c:lblOffset val="100"/>
        <c:noMultiLvlLbl val="0"/>
      </c:catAx>
      <c:valAx>
        <c:axId val="129381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[Saved_lesson2.xlsx]Sheet11!PivotTable6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solidFill>
              <a:schemeClr val="accent4"/>
            </a:solidFill>
          </a:ln>
          <a:effectLst/>
        </c:spPr>
      </c:pivotFmt>
    </c:pivotFmts>
    <c:plotArea>
      <c:layout/>
      <c:barChart>
        <c:barDir val="col"/>
        <c:grouping val="clustered"/>
        <c:varyColors val="0"/>
        <c:ser>
          <c:idx val="0"/>
          <c:order val="0"/>
          <c:tx>
            <c:strRef>
              <c:f>Sheet11!$B$10</c:f>
              <c:strCache>
                <c:ptCount val="1"/>
                <c:pt idx="0">
                  <c:v>Total</c:v>
                </c:pt>
              </c:strCache>
            </c:strRef>
          </c:tx>
          <c:spPr>
            <a:solidFill>
              <a:schemeClr val="accent4"/>
            </a:solidFill>
            <a:ln>
              <a:noFill/>
            </a:ln>
            <a:effectLst/>
          </c:spPr>
          <c:invertIfNegative val="0"/>
          <c:dPt>
            <c:idx val="0"/>
            <c:invertIfNegative val="0"/>
            <c:bubble3D val="0"/>
            <c:spPr>
              <a:solidFill>
                <a:schemeClr val="accent4"/>
              </a:solidFill>
              <a:ln>
                <a:solidFill>
                  <a:schemeClr val="accent4"/>
                </a:solidFill>
              </a:ln>
              <a:effectLst/>
            </c:spPr>
          </c:dPt>
          <c:cat>
            <c:strRef>
              <c:f>Sheet11!$A$11:$A$12</c:f>
              <c:strCache>
                <c:ptCount val="1"/>
                <c:pt idx="0">
                  <c:v>Phones</c:v>
                </c:pt>
              </c:strCache>
            </c:strRef>
          </c:cat>
          <c:val>
            <c:numRef>
              <c:f>Sheet11!$B$11:$B$12</c:f>
              <c:numCache>
                <c:formatCode>General</c:formatCode>
                <c:ptCount val="1"/>
                <c:pt idx="0">
                  <c:v>4158.9120000000003</c:v>
                </c:pt>
              </c:numCache>
            </c:numRef>
          </c:val>
        </c:ser>
        <c:dLbls>
          <c:showLegendKey val="0"/>
          <c:showVal val="0"/>
          <c:showCatName val="0"/>
          <c:showSerName val="0"/>
          <c:showPercent val="0"/>
          <c:showBubbleSize val="0"/>
        </c:dLbls>
        <c:gapWidth val="219"/>
        <c:overlap val="-27"/>
        <c:axId val="1293819952"/>
        <c:axId val="1293813424"/>
      </c:barChart>
      <c:catAx>
        <c:axId val="129381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3424"/>
        <c:crosses val="autoZero"/>
        <c:auto val="1"/>
        <c:lblAlgn val="ctr"/>
        <c:lblOffset val="100"/>
        <c:noMultiLvlLbl val="0"/>
      </c:catAx>
      <c:valAx>
        <c:axId val="129381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[Saved_lesson2.xlsx]Sheet13!PivotTable7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Sheet13!$B$3</c:f>
              <c:strCache>
                <c:ptCount val="1"/>
                <c:pt idx="0">
                  <c:v>Total</c:v>
                </c:pt>
              </c:strCache>
            </c:strRef>
          </c:tx>
          <c:spPr>
            <a:solidFill>
              <a:schemeClr val="accent1"/>
            </a:solidFill>
            <a:ln>
              <a:noFill/>
            </a:ln>
            <a:effectLst/>
          </c:spPr>
          <c:invertIfNegative val="0"/>
          <c:cat>
            <c:strRef>
              <c:f>Sheet13!$A$4:$A$5</c:f>
              <c:strCache>
                <c:ptCount val="1"/>
                <c:pt idx="0">
                  <c:v>Furniture</c:v>
                </c:pt>
              </c:strCache>
            </c:strRef>
          </c:cat>
          <c:val>
            <c:numRef>
              <c:f>Sheet13!$B$4:$B$5</c:f>
              <c:numCache>
                <c:formatCode>General</c:formatCode>
                <c:ptCount val="1"/>
                <c:pt idx="0">
                  <c:v>-740.29499999999985</c:v>
                </c:pt>
              </c:numCache>
            </c:numRef>
          </c:val>
        </c:ser>
        <c:dLbls>
          <c:showLegendKey val="0"/>
          <c:showVal val="0"/>
          <c:showCatName val="0"/>
          <c:showSerName val="0"/>
          <c:showPercent val="0"/>
          <c:showBubbleSize val="0"/>
        </c:dLbls>
        <c:gapWidth val="219"/>
        <c:overlap val="-27"/>
        <c:axId val="1293820496"/>
        <c:axId val="1293817232"/>
      </c:barChart>
      <c:catAx>
        <c:axId val="129382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7232"/>
        <c:crosses val="autoZero"/>
        <c:auto val="1"/>
        <c:lblAlgn val="ctr"/>
        <c:lblOffset val="100"/>
        <c:noMultiLvlLbl val="0"/>
      </c:catAx>
      <c:valAx>
        <c:axId val="129381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[Saved_lesson2.xlsx]Sheet13!PivotTable8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Sheet13!$B$11</c:f>
              <c:strCache>
                <c:ptCount val="1"/>
                <c:pt idx="0">
                  <c:v>Total</c:v>
                </c:pt>
              </c:strCache>
            </c:strRef>
          </c:tx>
          <c:spPr>
            <a:solidFill>
              <a:schemeClr val="accent1"/>
            </a:solidFill>
            <a:ln>
              <a:noFill/>
            </a:ln>
            <a:effectLst/>
          </c:spPr>
          <c:invertIfNegative val="0"/>
          <c:cat>
            <c:strRef>
              <c:f>Sheet13!$A$12:$A$13</c:f>
              <c:strCache>
                <c:ptCount val="1"/>
                <c:pt idx="0">
                  <c:v>Tables</c:v>
                </c:pt>
              </c:strCache>
            </c:strRef>
          </c:cat>
          <c:val>
            <c:numRef>
              <c:f>Sheet13!$B$12:$B$13</c:f>
              <c:numCache>
                <c:formatCode>General</c:formatCode>
                <c:ptCount val="1"/>
                <c:pt idx="0">
                  <c:v>-740.29499999999985</c:v>
                </c:pt>
              </c:numCache>
            </c:numRef>
          </c:val>
        </c:ser>
        <c:dLbls>
          <c:showLegendKey val="0"/>
          <c:showVal val="0"/>
          <c:showCatName val="0"/>
          <c:showSerName val="0"/>
          <c:showPercent val="0"/>
          <c:showBubbleSize val="0"/>
        </c:dLbls>
        <c:gapWidth val="219"/>
        <c:overlap val="-27"/>
        <c:axId val="1293821584"/>
        <c:axId val="1293815600"/>
      </c:barChart>
      <c:catAx>
        <c:axId val="129382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5600"/>
        <c:crosses val="autoZero"/>
        <c:auto val="1"/>
        <c:lblAlgn val="ctr"/>
        <c:lblOffset val="100"/>
        <c:noMultiLvlLbl val="0"/>
      </c:catAx>
      <c:valAx>
        <c:axId val="129381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2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[Saved_lesson2.xlsx]Sheet15!PivotTable9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Sheet15!$B$5</c:f>
              <c:strCache>
                <c:ptCount val="1"/>
                <c:pt idx="0">
                  <c:v>Sum of Sales</c:v>
                </c:pt>
              </c:strCache>
            </c:strRef>
          </c:tx>
          <c:spPr>
            <a:solidFill>
              <a:schemeClr val="accent1"/>
            </a:solidFill>
            <a:ln>
              <a:noFill/>
            </a:ln>
            <a:effectLst/>
          </c:spPr>
          <c:invertIfNegative val="0"/>
          <c:cat>
            <c:strRef>
              <c:f>Sheet15!$A$6:$A$148</c:f>
              <c:strCache>
                <c:ptCount val="142"/>
                <c:pt idx="0">
                  <c:v>3D Systems Cube Printer, 2nd Generation, Magenta</c:v>
                </c:pt>
                <c:pt idx="1">
                  <c:v>Apple Audio Dock, with Caller ID</c:v>
                </c:pt>
                <c:pt idx="2">
                  <c:v>Apple iPhone 5</c:v>
                </c:pt>
                <c:pt idx="3">
                  <c:v>Apple iPhone 5S</c:v>
                </c:pt>
                <c:pt idx="4">
                  <c:v>Apple Smart Phone, Cordless</c:v>
                </c:pt>
                <c:pt idx="5">
                  <c:v>Apple Smart Phone, Full Size</c:v>
                </c:pt>
                <c:pt idx="6">
                  <c:v>Apple Smart Phone, with Caller ID</c:v>
                </c:pt>
                <c:pt idx="7">
                  <c:v>Ativa V4110MDD Micro-Cut Shredder</c:v>
                </c:pt>
                <c:pt idx="8">
                  <c:v>Barricks Conference Table, Fully Assembled</c:v>
                </c:pt>
                <c:pt idx="9">
                  <c:v>Belkin Router, Erganomic</c:v>
                </c:pt>
                <c:pt idx="10">
                  <c:v>Belkin Router, USB</c:v>
                </c:pt>
                <c:pt idx="11">
                  <c:v>Bevis Conference Table, Fully Assembled</c:v>
                </c:pt>
                <c:pt idx="12">
                  <c:v>Bevis Conference Table, with Bottom Storage</c:v>
                </c:pt>
                <c:pt idx="13">
                  <c:v>Bretford Rectangular Conference Table Tops</c:v>
                </c:pt>
                <c:pt idx="14">
                  <c:v>Breville Refrigerator, Black</c:v>
                </c:pt>
                <c:pt idx="15">
                  <c:v>Breville Refrigerator, Red</c:v>
                </c:pt>
                <c:pt idx="16">
                  <c:v>Breville Refrigerator, White</c:v>
                </c:pt>
                <c:pt idx="17">
                  <c:v>Breville Stove, Red</c:v>
                </c:pt>
                <c:pt idx="18">
                  <c:v>Breville Stove, White</c:v>
                </c:pt>
                <c:pt idx="19">
                  <c:v>Brother Copy Machine, Color</c:v>
                </c:pt>
                <c:pt idx="20">
                  <c:v>Brother Fax Machine, High-Speed</c:v>
                </c:pt>
                <c:pt idx="21">
                  <c:v>Brother Fax Machine, Laser</c:v>
                </c:pt>
                <c:pt idx="22">
                  <c:v>Brother Ink, Color</c:v>
                </c:pt>
                <c:pt idx="23">
                  <c:v>Brother Wireless Fax, Laser</c:v>
                </c:pt>
                <c:pt idx="24">
                  <c:v>Bush Classic Bookcase, Metal</c:v>
                </c:pt>
                <c:pt idx="25">
                  <c:v>Bush Library with Doors, Metal</c:v>
                </c:pt>
                <c:pt idx="26">
                  <c:v>Canon Copy Machine, Color</c:v>
                </c:pt>
                <c:pt idx="27">
                  <c:v>Canon imageCLASS 2200 Advanced Copier</c:v>
                </c:pt>
                <c:pt idx="28">
                  <c:v>Canon PC940 Copier</c:v>
                </c:pt>
                <c:pt idx="29">
                  <c:v>Canon Wireless Fax, High-Speed</c:v>
                </c:pt>
                <c:pt idx="30">
                  <c:v>Canon Wireless Fax, Laser</c:v>
                </c:pt>
                <c:pt idx="31">
                  <c:v>Chromcraft 48" x 96" Racetrack Double Pedestal Table</c:v>
                </c:pt>
                <c:pt idx="32">
                  <c:v>Chromcraft Bull-Nose Wood Oval Conference Tables &amp; Bases</c:v>
                </c:pt>
                <c:pt idx="33">
                  <c:v>Chromcraft Conference Table, Fully Assembled</c:v>
                </c:pt>
                <c:pt idx="34">
                  <c:v>Chromcraft Conference Table, with Bottom Storage</c:v>
                </c:pt>
                <c:pt idx="35">
                  <c:v>Chromcraft Round Table, Rectangular</c:v>
                </c:pt>
                <c:pt idx="36">
                  <c:v>Chromcraft Wood Table, Rectangular</c:v>
                </c:pt>
                <c:pt idx="37">
                  <c:v>Cisco Smart Phone, Cordless</c:v>
                </c:pt>
                <c:pt idx="38">
                  <c:v>Cisco Smart Phone, Full Size</c:v>
                </c:pt>
                <c:pt idx="39">
                  <c:v>Cisco Smart Phone, with Caller ID</c:v>
                </c:pt>
                <c:pt idx="40">
                  <c:v>Cubify CubeX 3D Printer Double Head Print</c:v>
                </c:pt>
                <c:pt idx="41">
                  <c:v>Cubify CubeX 3D Printer Triple Head Print</c:v>
                </c:pt>
                <c:pt idx="42">
                  <c:v>Cuisinart Stove, Silver</c:v>
                </c:pt>
                <c:pt idx="43">
                  <c:v>Dania Classic Bookcase, Pine</c:v>
                </c:pt>
                <c:pt idx="44">
                  <c:v>Enermax Router, Bluetooth</c:v>
                </c:pt>
                <c:pt idx="45">
                  <c:v>Epson Printer, Durable</c:v>
                </c:pt>
                <c:pt idx="46">
                  <c:v>Fellowes PB500 Electric Punch Plastic Comb Binding Machine with Manual Bind</c:v>
                </c:pt>
                <c:pt idx="47">
                  <c:v>GBC DocuBind P400 Electric Binding System</c:v>
                </c:pt>
                <c:pt idx="48">
                  <c:v>GBC Ibimaster 500 Manual ProClick Binding System</c:v>
                </c:pt>
                <c:pt idx="49">
                  <c:v>Global Adaptabilities Conference Tables</c:v>
                </c:pt>
                <c:pt idx="50">
                  <c:v>Global Troy Executive Leather Low-Back Tilter</c:v>
                </c:pt>
                <c:pt idx="51">
                  <c:v>Hamilton Beach Microwave, Black</c:v>
                </c:pt>
                <c:pt idx="52">
                  <c:v>Hamilton Beach Refrigerator, Black</c:v>
                </c:pt>
                <c:pt idx="53">
                  <c:v>Hamilton Beach Refrigerator, Red</c:v>
                </c:pt>
                <c:pt idx="54">
                  <c:v>Hamilton Beach Refrigerator, Silver</c:v>
                </c:pt>
                <c:pt idx="55">
                  <c:v>Hamilton Beach Stove, Silver</c:v>
                </c:pt>
                <c:pt idx="56">
                  <c:v>Hamilton Beach Stove, White</c:v>
                </c:pt>
                <c:pt idx="57">
                  <c:v>Harbour Creations Executive Leather Armchair, Adjustable</c:v>
                </c:pt>
                <c:pt idx="58">
                  <c:v>Harbour Creations Executive Leather Armchair, Black</c:v>
                </c:pt>
                <c:pt idx="59">
                  <c:v>Harbour Creations Executive Leather Armchair, Red</c:v>
                </c:pt>
                <c:pt idx="60">
                  <c:v>Hewlett Fax Machine, High-Speed</c:v>
                </c:pt>
                <c:pt idx="61">
                  <c:v>Hewlett Packard LaserJet 3310 Copier</c:v>
                </c:pt>
                <c:pt idx="62">
                  <c:v>Hewlett Wireless Fax, Color</c:v>
                </c:pt>
                <c:pt idx="63">
                  <c:v>Hewlett Wireless Fax, Laser</c:v>
                </c:pt>
                <c:pt idx="64">
                  <c:v>Hon 5100 Series Wood Tables</c:v>
                </c:pt>
                <c:pt idx="65">
                  <c:v>HON 5400 Series Task Chairs for Big and Tall</c:v>
                </c:pt>
                <c:pt idx="66">
                  <c:v>Hon Computer Table, Adjustable Height</c:v>
                </c:pt>
                <c:pt idx="67">
                  <c:v>Hon Computer Table, Fully Assembled</c:v>
                </c:pt>
                <c:pt idx="68">
                  <c:v>Hon Computer Table, with Bottom Storage</c:v>
                </c:pt>
                <c:pt idx="69">
                  <c:v>Hon Executive Leather Armchair, Adjustable</c:v>
                </c:pt>
                <c:pt idx="70">
                  <c:v>Hon Pagoda Stacking Chairs</c:v>
                </c:pt>
                <c:pt idx="71">
                  <c:v>Hon Training Table, Fully Assembled</c:v>
                </c:pt>
                <c:pt idx="72">
                  <c:v>Honeywell Enviracaire Portable HEPA Air Cleaner for 17' x 22' Room</c:v>
                </c:pt>
                <c:pt idx="73">
                  <c:v>Hoover Refrigerator, Red</c:v>
                </c:pt>
                <c:pt idx="74">
                  <c:v>Hoover Refrigerator, White</c:v>
                </c:pt>
                <c:pt idx="75">
                  <c:v>Hoover Stove, Red</c:v>
                </c:pt>
                <c:pt idx="76">
                  <c:v>Hoover Stove, White</c:v>
                </c:pt>
                <c:pt idx="77">
                  <c:v>HP Designjet T520 Inkjet Large Format Printer - 24" Color</c:v>
                </c:pt>
                <c:pt idx="78">
                  <c:v>HP Wireless Fax, Color</c:v>
                </c:pt>
                <c:pt idx="79">
                  <c:v>HP Wireless Fax, Digital</c:v>
                </c:pt>
                <c:pt idx="80">
                  <c:v>Ibico EPK-21 Electric Binding System</c:v>
                </c:pt>
                <c:pt idx="81">
                  <c:v>Ikea Classic Bookcase, Mobile</c:v>
                </c:pt>
                <c:pt idx="82">
                  <c:v>KitchenAid Microwave, White</c:v>
                </c:pt>
                <c:pt idx="83">
                  <c:v>KitchenAid Refrigerator, Black</c:v>
                </c:pt>
                <c:pt idx="84">
                  <c:v>KitchenAid Stove, Silver</c:v>
                </c:pt>
                <c:pt idx="85">
                  <c:v>KitchenAid Stove, White</c:v>
                </c:pt>
                <c:pt idx="86">
                  <c:v>Konica Inkjet, White</c:v>
                </c:pt>
                <c:pt idx="87">
                  <c:v>Lesro Computer Table, Adjustable Height</c:v>
                </c:pt>
                <c:pt idx="88">
                  <c:v>Lesro Conference Table, with Bottom Storage</c:v>
                </c:pt>
                <c:pt idx="89">
                  <c:v>Lesro Round Table, Rectangular</c:v>
                </c:pt>
                <c:pt idx="90">
                  <c:v>Lesro Round Table, with Bottom Storage</c:v>
                </c:pt>
                <c:pt idx="91">
                  <c:v>Lesro Wood Table, Fully Assembled</c:v>
                </c:pt>
                <c:pt idx="92">
                  <c:v>Lexmark MX611dhe Monochrome Laser Printer</c:v>
                </c:pt>
                <c:pt idx="93">
                  <c:v>Logitech diNovo Edge Keyboard</c:v>
                </c:pt>
                <c:pt idx="94">
                  <c:v>Logitech P710e Mobile Speakerphone</c:v>
                </c:pt>
                <c:pt idx="95">
                  <c:v>Martin Yale Chadless Opener Electric Letter Opener</c:v>
                </c:pt>
                <c:pt idx="96">
                  <c:v>Memorex Router, Bluetooth</c:v>
                </c:pt>
                <c:pt idx="97">
                  <c:v>Motorola Smart Phone, Cordless</c:v>
                </c:pt>
                <c:pt idx="98">
                  <c:v>Motorola Smart Phone, Full Size</c:v>
                </c:pt>
                <c:pt idx="99">
                  <c:v>Motorola Smart Phone, with Caller ID</c:v>
                </c:pt>
                <c:pt idx="100">
                  <c:v>Nokia Smart Phone, Cordless</c:v>
                </c:pt>
                <c:pt idx="101">
                  <c:v>Nokia Smart Phone, Full Size</c:v>
                </c:pt>
                <c:pt idx="102">
                  <c:v>Nokia Smart Phone, with Caller ID</c:v>
                </c:pt>
                <c:pt idx="103">
                  <c:v>Novimex Executive Leather Armchair, Adjustable</c:v>
                </c:pt>
                <c:pt idx="104">
                  <c:v>Novimex Executive Leather Armchair, Black</c:v>
                </c:pt>
                <c:pt idx="105">
                  <c:v>Novimex Executive Leather Armchair, Red</c:v>
                </c:pt>
                <c:pt idx="106">
                  <c:v>Office Star - Ergonomic Mid Back Chair with 2-Way Adjustable Arms</c:v>
                </c:pt>
                <c:pt idx="107">
                  <c:v>Office Star - Professional Matrix Back Chair with 2-to-1 Synchro Tilt and Mesh Fabric Seat</c:v>
                </c:pt>
                <c:pt idx="108">
                  <c:v>Office Star Executive Leather Armchair, Adjustable</c:v>
                </c:pt>
                <c:pt idx="109">
                  <c:v>Office Star Executive Leather Armchair, Black</c:v>
                </c:pt>
                <c:pt idx="110">
                  <c:v>Office Star Executive Leather Armchair, Red</c:v>
                </c:pt>
                <c:pt idx="111">
                  <c:v>Okidata Inkjet, Wireless</c:v>
                </c:pt>
                <c:pt idx="112">
                  <c:v>Okidata MB760 Printer</c:v>
                </c:pt>
                <c:pt idx="113">
                  <c:v>Panasonic Printer, Red</c:v>
                </c:pt>
                <c:pt idx="114">
                  <c:v>Plantronics CS510 - Over-the-Head monaural Wireless Headset System</c:v>
                </c:pt>
                <c:pt idx="115">
                  <c:v>Polycom CX600 IP Phone VoIP phone</c:v>
                </c:pt>
                <c:pt idx="116">
                  <c:v>Riverside Palais Royal Lawyers Bookcase, Royale Cherry Finish</c:v>
                </c:pt>
                <c:pt idx="117">
                  <c:v>Safco Classic Bookcase, Metal</c:v>
                </c:pt>
                <c:pt idx="118">
                  <c:v>Safco Classic Bookcase, Mobile</c:v>
                </c:pt>
                <c:pt idx="119">
                  <c:v>Safco Classic Bookcase, Pine</c:v>
                </c:pt>
                <c:pt idx="120">
                  <c:v>Safco Classic Bookcase, Traditional</c:v>
                </c:pt>
                <c:pt idx="121">
                  <c:v>Safco Contoured Stacking Chairs</c:v>
                </c:pt>
                <c:pt idx="122">
                  <c:v>SAFCO Executive Leather Armchair, Black</c:v>
                </c:pt>
                <c:pt idx="123">
                  <c:v>Safco Library with Doors, Pine</c:v>
                </c:pt>
                <c:pt idx="124">
                  <c:v>Samsung Galaxy Mega 6.3</c:v>
                </c:pt>
                <c:pt idx="125">
                  <c:v>Samsung Galaxy Note 2</c:v>
                </c:pt>
                <c:pt idx="126">
                  <c:v>Samsung Smart Phone, Cordless</c:v>
                </c:pt>
                <c:pt idx="127">
                  <c:v>Samsung Smart Phone, Full Size</c:v>
                </c:pt>
                <c:pt idx="128">
                  <c:v>Samsung Smart Phone, VoIP</c:v>
                </c:pt>
                <c:pt idx="129">
                  <c:v>Samsung Smart Phone, with Caller ID</c:v>
                </c:pt>
                <c:pt idx="130">
                  <c:v>Sauder Classic Bookcase, Metal</c:v>
                </c:pt>
                <c:pt idx="131">
                  <c:v>Sauder Classic Bookcase, Traditional</c:v>
                </c:pt>
                <c:pt idx="132">
                  <c:v>Sharp Fax Machine, Digital</c:v>
                </c:pt>
                <c:pt idx="133">
                  <c:v>Sharp Fax Machine, High-Speed</c:v>
                </c:pt>
                <c:pt idx="134">
                  <c:v>Sharp Wireless Fax, Digital</c:v>
                </c:pt>
                <c:pt idx="135">
                  <c:v>Sharp Wireless Fax, High-Speed</c:v>
                </c:pt>
                <c:pt idx="136">
                  <c:v>Sharp Wireless Fax, Laser</c:v>
                </c:pt>
                <c:pt idx="137">
                  <c:v>Smead Adjustable Mobile File Trolley with Lockable Top</c:v>
                </c:pt>
                <c:pt idx="138">
                  <c:v>Standard Rollaway File with Lock</c:v>
                </c:pt>
                <c:pt idx="139">
                  <c:v>StarTech Printer, Wireless</c:v>
                </c:pt>
                <c:pt idx="140">
                  <c:v>Zebra GX420t Direct Thermal/Thermal Transfer Printer</c:v>
                </c:pt>
                <c:pt idx="141">
                  <c:v>Zebra ZM400 Thermal Label Printer</c:v>
                </c:pt>
              </c:strCache>
            </c:strRef>
          </c:cat>
          <c:val>
            <c:numRef>
              <c:f>Sheet15!$B$6:$B$148</c:f>
              <c:numCache>
                <c:formatCode>General</c:formatCode>
                <c:ptCount val="142"/>
                <c:pt idx="0">
                  <c:v>9099.93</c:v>
                </c:pt>
                <c:pt idx="1">
                  <c:v>1502.0100000000002</c:v>
                </c:pt>
                <c:pt idx="2">
                  <c:v>4158.9120000000003</c:v>
                </c:pt>
                <c:pt idx="3">
                  <c:v>2735.9520000000002</c:v>
                </c:pt>
                <c:pt idx="4">
                  <c:v>2863.35</c:v>
                </c:pt>
                <c:pt idx="5">
                  <c:v>8694.1350000000002</c:v>
                </c:pt>
                <c:pt idx="6">
                  <c:v>4601.2320000000009</c:v>
                </c:pt>
                <c:pt idx="7">
                  <c:v>7699.89</c:v>
                </c:pt>
                <c:pt idx="8">
                  <c:v>5451.2999999999993</c:v>
                </c:pt>
                <c:pt idx="9">
                  <c:v>3078.7200000000007</c:v>
                </c:pt>
                <c:pt idx="10">
                  <c:v>2330.6400000000003</c:v>
                </c:pt>
                <c:pt idx="11">
                  <c:v>7864.4549999999999</c:v>
                </c:pt>
                <c:pt idx="12">
                  <c:v>5274.6695999999993</c:v>
                </c:pt>
                <c:pt idx="13">
                  <c:v>3610.848</c:v>
                </c:pt>
                <c:pt idx="14">
                  <c:v>1722.2831999999999</c:v>
                </c:pt>
                <c:pt idx="15">
                  <c:v>5608.7639999999992</c:v>
                </c:pt>
                <c:pt idx="16">
                  <c:v>7813.7969999999987</c:v>
                </c:pt>
                <c:pt idx="17">
                  <c:v>2526.9299999999998</c:v>
                </c:pt>
                <c:pt idx="18">
                  <c:v>1007.4240000000001</c:v>
                </c:pt>
                <c:pt idx="19">
                  <c:v>1213.18876</c:v>
                </c:pt>
                <c:pt idx="20">
                  <c:v>4149.2939999999999</c:v>
                </c:pt>
                <c:pt idx="21">
                  <c:v>4141.0200000000004</c:v>
                </c:pt>
                <c:pt idx="22">
                  <c:v>1487.4</c:v>
                </c:pt>
                <c:pt idx="23">
                  <c:v>3068.3610000000008</c:v>
                </c:pt>
                <c:pt idx="24">
                  <c:v>1112.778</c:v>
                </c:pt>
                <c:pt idx="25">
                  <c:v>5383.9440000000004</c:v>
                </c:pt>
                <c:pt idx="26">
                  <c:v>3690.12</c:v>
                </c:pt>
                <c:pt idx="27">
                  <c:v>8399.9759999999987</c:v>
                </c:pt>
                <c:pt idx="28">
                  <c:v>3149.9300000000003</c:v>
                </c:pt>
                <c:pt idx="29">
                  <c:v>1695.8700000000001</c:v>
                </c:pt>
                <c:pt idx="30">
                  <c:v>5301.2400000000007</c:v>
                </c:pt>
                <c:pt idx="31">
                  <c:v>2244.48</c:v>
                </c:pt>
                <c:pt idx="32">
                  <c:v>4297.6440000000002</c:v>
                </c:pt>
                <c:pt idx="33">
                  <c:v>5244.84</c:v>
                </c:pt>
                <c:pt idx="34">
                  <c:v>1745.34</c:v>
                </c:pt>
                <c:pt idx="35">
                  <c:v>1858.6800000000003</c:v>
                </c:pt>
                <c:pt idx="36">
                  <c:v>1920.3600000000001</c:v>
                </c:pt>
                <c:pt idx="37">
                  <c:v>5276.9880000000003</c:v>
                </c:pt>
                <c:pt idx="38">
                  <c:v>13953.162</c:v>
                </c:pt>
                <c:pt idx="39">
                  <c:v>7065.7920000000004</c:v>
                </c:pt>
                <c:pt idx="40">
                  <c:v>4499.9850000000006</c:v>
                </c:pt>
                <c:pt idx="41">
                  <c:v>7999.98</c:v>
                </c:pt>
                <c:pt idx="42">
                  <c:v>3018.6239999999998</c:v>
                </c:pt>
                <c:pt idx="43">
                  <c:v>2472.6600000000003</c:v>
                </c:pt>
                <c:pt idx="44">
                  <c:v>1549.98</c:v>
                </c:pt>
                <c:pt idx="45">
                  <c:v>2456.6190000000001</c:v>
                </c:pt>
                <c:pt idx="46">
                  <c:v>14489.286</c:v>
                </c:pt>
                <c:pt idx="47">
                  <c:v>5443.96</c:v>
                </c:pt>
                <c:pt idx="48">
                  <c:v>9892.74</c:v>
                </c:pt>
                <c:pt idx="49">
                  <c:v>1685.88</c:v>
                </c:pt>
                <c:pt idx="50">
                  <c:v>1603.1360000000002</c:v>
                </c:pt>
                <c:pt idx="51">
                  <c:v>2443.48</c:v>
                </c:pt>
                <c:pt idx="52">
                  <c:v>2487.8087999999998</c:v>
                </c:pt>
                <c:pt idx="53">
                  <c:v>7001.82</c:v>
                </c:pt>
                <c:pt idx="54">
                  <c:v>3155.5439999999999</c:v>
                </c:pt>
                <c:pt idx="55">
                  <c:v>3801.63</c:v>
                </c:pt>
                <c:pt idx="56">
                  <c:v>2432.16</c:v>
                </c:pt>
                <c:pt idx="57">
                  <c:v>9328.8599999999988</c:v>
                </c:pt>
                <c:pt idx="58">
                  <c:v>3473.1399999999994</c:v>
                </c:pt>
                <c:pt idx="59">
                  <c:v>3126.4001999999991</c:v>
                </c:pt>
                <c:pt idx="60">
                  <c:v>1590.6</c:v>
                </c:pt>
                <c:pt idx="61">
                  <c:v>5399.91</c:v>
                </c:pt>
                <c:pt idx="62">
                  <c:v>4197.93</c:v>
                </c:pt>
                <c:pt idx="63">
                  <c:v>1900.95</c:v>
                </c:pt>
                <c:pt idx="64">
                  <c:v>2036.8600000000001</c:v>
                </c:pt>
                <c:pt idx="65">
                  <c:v>6869.6039999999994</c:v>
                </c:pt>
                <c:pt idx="66">
                  <c:v>2228.6354999999999</c:v>
                </c:pt>
                <c:pt idx="67">
                  <c:v>2106.4960000000001</c:v>
                </c:pt>
                <c:pt idx="68">
                  <c:v>1977.7199999999998</c:v>
                </c:pt>
                <c:pt idx="69">
                  <c:v>10533.320999999998</c:v>
                </c:pt>
                <c:pt idx="70">
                  <c:v>2054.2720000000004</c:v>
                </c:pt>
                <c:pt idx="71">
                  <c:v>2673.36</c:v>
                </c:pt>
                <c:pt idx="72">
                  <c:v>2104.5499999999997</c:v>
                </c:pt>
                <c:pt idx="73">
                  <c:v>2455.8799999999997</c:v>
                </c:pt>
                <c:pt idx="74">
                  <c:v>6817.1999999999989</c:v>
                </c:pt>
                <c:pt idx="75">
                  <c:v>11028.317999999999</c:v>
                </c:pt>
                <c:pt idx="76">
                  <c:v>9707.9179999999997</c:v>
                </c:pt>
                <c:pt idx="77">
                  <c:v>9624.9449999999997</c:v>
                </c:pt>
                <c:pt idx="78">
                  <c:v>3616.5</c:v>
                </c:pt>
                <c:pt idx="79">
                  <c:v>1943.19</c:v>
                </c:pt>
                <c:pt idx="80">
                  <c:v>13985.926000000001</c:v>
                </c:pt>
                <c:pt idx="81">
                  <c:v>6628.3199999999988</c:v>
                </c:pt>
                <c:pt idx="82">
                  <c:v>3701.5199999999995</c:v>
                </c:pt>
                <c:pt idx="83">
                  <c:v>8775.4367999999995</c:v>
                </c:pt>
                <c:pt idx="84">
                  <c:v>4624.2900000000009</c:v>
                </c:pt>
                <c:pt idx="85">
                  <c:v>3409.74</c:v>
                </c:pt>
                <c:pt idx="86">
                  <c:v>2174.13</c:v>
                </c:pt>
                <c:pt idx="87">
                  <c:v>1788.8219999999997</c:v>
                </c:pt>
                <c:pt idx="88">
                  <c:v>1715.1599999999999</c:v>
                </c:pt>
                <c:pt idx="89">
                  <c:v>3117.0879999999997</c:v>
                </c:pt>
                <c:pt idx="90">
                  <c:v>1356.0300000000002</c:v>
                </c:pt>
                <c:pt idx="91">
                  <c:v>1242.585</c:v>
                </c:pt>
                <c:pt idx="92">
                  <c:v>3059.982</c:v>
                </c:pt>
                <c:pt idx="93">
                  <c:v>2249.91</c:v>
                </c:pt>
                <c:pt idx="94">
                  <c:v>1287.45</c:v>
                </c:pt>
                <c:pt idx="95">
                  <c:v>4164.0499999999993</c:v>
                </c:pt>
                <c:pt idx="96">
                  <c:v>2297.96</c:v>
                </c:pt>
                <c:pt idx="97">
                  <c:v>8677.5299999999988</c:v>
                </c:pt>
                <c:pt idx="98">
                  <c:v>22487.984999999997</c:v>
                </c:pt>
                <c:pt idx="99">
                  <c:v>7100.94</c:v>
                </c:pt>
                <c:pt idx="100">
                  <c:v>4453.0500000000011</c:v>
                </c:pt>
                <c:pt idx="101">
                  <c:v>5566.1900000000005</c:v>
                </c:pt>
                <c:pt idx="102">
                  <c:v>9966.996000000001</c:v>
                </c:pt>
                <c:pt idx="103">
                  <c:v>1822.0799999999997</c:v>
                </c:pt>
                <c:pt idx="104">
                  <c:v>3709.3949999999995</c:v>
                </c:pt>
                <c:pt idx="105">
                  <c:v>5062.1999999999989</c:v>
                </c:pt>
                <c:pt idx="106">
                  <c:v>1628.82</c:v>
                </c:pt>
                <c:pt idx="107">
                  <c:v>2807.84</c:v>
                </c:pt>
                <c:pt idx="108">
                  <c:v>2092.4999999999995</c:v>
                </c:pt>
                <c:pt idx="109">
                  <c:v>2570.8649999999998</c:v>
                </c:pt>
                <c:pt idx="110">
                  <c:v>4344.5399999999991</c:v>
                </c:pt>
                <c:pt idx="111">
                  <c:v>2402.8650000000002</c:v>
                </c:pt>
                <c:pt idx="112">
                  <c:v>4476.8</c:v>
                </c:pt>
                <c:pt idx="113">
                  <c:v>2016.8460000000002</c:v>
                </c:pt>
                <c:pt idx="114">
                  <c:v>2309.65</c:v>
                </c:pt>
                <c:pt idx="115">
                  <c:v>2399.6</c:v>
                </c:pt>
                <c:pt idx="116">
                  <c:v>2396.2655999999997</c:v>
                </c:pt>
                <c:pt idx="117">
                  <c:v>5251.32</c:v>
                </c:pt>
                <c:pt idx="118">
                  <c:v>3278.5847999999996</c:v>
                </c:pt>
                <c:pt idx="119">
                  <c:v>2197.5</c:v>
                </c:pt>
                <c:pt idx="120">
                  <c:v>2760.3450000000003</c:v>
                </c:pt>
                <c:pt idx="121">
                  <c:v>1931.04</c:v>
                </c:pt>
                <c:pt idx="122">
                  <c:v>15238.799999999996</c:v>
                </c:pt>
                <c:pt idx="123">
                  <c:v>6547.6835999999985</c:v>
                </c:pt>
                <c:pt idx="124">
                  <c:v>4367.8960000000006</c:v>
                </c:pt>
                <c:pt idx="125">
                  <c:v>2575.944</c:v>
                </c:pt>
                <c:pt idx="126">
                  <c:v>12567.000000000004</c:v>
                </c:pt>
                <c:pt idx="127">
                  <c:v>7458.0480000000007</c:v>
                </c:pt>
                <c:pt idx="128">
                  <c:v>1696.64</c:v>
                </c:pt>
                <c:pt idx="129">
                  <c:v>2862.6750000000002</c:v>
                </c:pt>
                <c:pt idx="130">
                  <c:v>1741.8000000000002</c:v>
                </c:pt>
                <c:pt idx="131">
                  <c:v>5667.87</c:v>
                </c:pt>
                <c:pt idx="132">
                  <c:v>1505.9789999999998</c:v>
                </c:pt>
                <c:pt idx="133">
                  <c:v>1469.2499999999998</c:v>
                </c:pt>
                <c:pt idx="134">
                  <c:v>3200.04</c:v>
                </c:pt>
                <c:pt idx="135">
                  <c:v>2832.96</c:v>
                </c:pt>
                <c:pt idx="136">
                  <c:v>1601.64</c:v>
                </c:pt>
                <c:pt idx="137">
                  <c:v>2934.33</c:v>
                </c:pt>
                <c:pt idx="138">
                  <c:v>1261.33</c:v>
                </c:pt>
                <c:pt idx="139">
                  <c:v>1024.6800000000003</c:v>
                </c:pt>
                <c:pt idx="140">
                  <c:v>2973.32</c:v>
                </c:pt>
                <c:pt idx="141">
                  <c:v>4643.8</c:v>
                </c:pt>
              </c:numCache>
            </c:numRef>
          </c:val>
        </c:ser>
        <c:ser>
          <c:idx val="1"/>
          <c:order val="1"/>
          <c:tx>
            <c:strRef>
              <c:f>Sheet15!$C$5</c:f>
              <c:strCache>
                <c:ptCount val="1"/>
                <c:pt idx="0">
                  <c:v>Sum of Profit</c:v>
                </c:pt>
              </c:strCache>
            </c:strRef>
          </c:tx>
          <c:spPr>
            <a:solidFill>
              <a:schemeClr val="accent2"/>
            </a:solidFill>
            <a:ln>
              <a:noFill/>
            </a:ln>
            <a:effectLst/>
          </c:spPr>
          <c:invertIfNegative val="0"/>
          <c:cat>
            <c:strRef>
              <c:f>Sheet15!$A$6:$A$148</c:f>
              <c:strCache>
                <c:ptCount val="142"/>
                <c:pt idx="0">
                  <c:v>3D Systems Cube Printer, 2nd Generation, Magenta</c:v>
                </c:pt>
                <c:pt idx="1">
                  <c:v>Apple Audio Dock, with Caller ID</c:v>
                </c:pt>
                <c:pt idx="2">
                  <c:v>Apple iPhone 5</c:v>
                </c:pt>
                <c:pt idx="3">
                  <c:v>Apple iPhone 5S</c:v>
                </c:pt>
                <c:pt idx="4">
                  <c:v>Apple Smart Phone, Cordless</c:v>
                </c:pt>
                <c:pt idx="5">
                  <c:v>Apple Smart Phone, Full Size</c:v>
                </c:pt>
                <c:pt idx="6">
                  <c:v>Apple Smart Phone, with Caller ID</c:v>
                </c:pt>
                <c:pt idx="7">
                  <c:v>Ativa V4110MDD Micro-Cut Shredder</c:v>
                </c:pt>
                <c:pt idx="8">
                  <c:v>Barricks Conference Table, Fully Assembled</c:v>
                </c:pt>
                <c:pt idx="9">
                  <c:v>Belkin Router, Erganomic</c:v>
                </c:pt>
                <c:pt idx="10">
                  <c:v>Belkin Router, USB</c:v>
                </c:pt>
                <c:pt idx="11">
                  <c:v>Bevis Conference Table, Fully Assembled</c:v>
                </c:pt>
                <c:pt idx="12">
                  <c:v>Bevis Conference Table, with Bottom Storage</c:v>
                </c:pt>
                <c:pt idx="13">
                  <c:v>Bretford Rectangular Conference Table Tops</c:v>
                </c:pt>
                <c:pt idx="14">
                  <c:v>Breville Refrigerator, Black</c:v>
                </c:pt>
                <c:pt idx="15">
                  <c:v>Breville Refrigerator, Red</c:v>
                </c:pt>
                <c:pt idx="16">
                  <c:v>Breville Refrigerator, White</c:v>
                </c:pt>
                <c:pt idx="17">
                  <c:v>Breville Stove, Red</c:v>
                </c:pt>
                <c:pt idx="18">
                  <c:v>Breville Stove, White</c:v>
                </c:pt>
                <c:pt idx="19">
                  <c:v>Brother Copy Machine, Color</c:v>
                </c:pt>
                <c:pt idx="20">
                  <c:v>Brother Fax Machine, High-Speed</c:v>
                </c:pt>
                <c:pt idx="21">
                  <c:v>Brother Fax Machine, Laser</c:v>
                </c:pt>
                <c:pt idx="22">
                  <c:v>Brother Ink, Color</c:v>
                </c:pt>
                <c:pt idx="23">
                  <c:v>Brother Wireless Fax, Laser</c:v>
                </c:pt>
                <c:pt idx="24">
                  <c:v>Bush Classic Bookcase, Metal</c:v>
                </c:pt>
                <c:pt idx="25">
                  <c:v>Bush Library with Doors, Metal</c:v>
                </c:pt>
                <c:pt idx="26">
                  <c:v>Canon Copy Machine, Color</c:v>
                </c:pt>
                <c:pt idx="27">
                  <c:v>Canon imageCLASS 2200 Advanced Copier</c:v>
                </c:pt>
                <c:pt idx="28">
                  <c:v>Canon PC940 Copier</c:v>
                </c:pt>
                <c:pt idx="29">
                  <c:v>Canon Wireless Fax, High-Speed</c:v>
                </c:pt>
                <c:pt idx="30">
                  <c:v>Canon Wireless Fax, Laser</c:v>
                </c:pt>
                <c:pt idx="31">
                  <c:v>Chromcraft 48" x 96" Racetrack Double Pedestal Table</c:v>
                </c:pt>
                <c:pt idx="32">
                  <c:v>Chromcraft Bull-Nose Wood Oval Conference Tables &amp; Bases</c:v>
                </c:pt>
                <c:pt idx="33">
                  <c:v>Chromcraft Conference Table, Fully Assembled</c:v>
                </c:pt>
                <c:pt idx="34">
                  <c:v>Chromcraft Conference Table, with Bottom Storage</c:v>
                </c:pt>
                <c:pt idx="35">
                  <c:v>Chromcraft Round Table, Rectangular</c:v>
                </c:pt>
                <c:pt idx="36">
                  <c:v>Chromcraft Wood Table, Rectangular</c:v>
                </c:pt>
                <c:pt idx="37">
                  <c:v>Cisco Smart Phone, Cordless</c:v>
                </c:pt>
                <c:pt idx="38">
                  <c:v>Cisco Smart Phone, Full Size</c:v>
                </c:pt>
                <c:pt idx="39">
                  <c:v>Cisco Smart Phone, with Caller ID</c:v>
                </c:pt>
                <c:pt idx="40">
                  <c:v>Cubify CubeX 3D Printer Double Head Print</c:v>
                </c:pt>
                <c:pt idx="41">
                  <c:v>Cubify CubeX 3D Printer Triple Head Print</c:v>
                </c:pt>
                <c:pt idx="42">
                  <c:v>Cuisinart Stove, Silver</c:v>
                </c:pt>
                <c:pt idx="43">
                  <c:v>Dania Classic Bookcase, Pine</c:v>
                </c:pt>
                <c:pt idx="44">
                  <c:v>Enermax Router, Bluetooth</c:v>
                </c:pt>
                <c:pt idx="45">
                  <c:v>Epson Printer, Durable</c:v>
                </c:pt>
                <c:pt idx="46">
                  <c:v>Fellowes PB500 Electric Punch Plastic Comb Binding Machine with Manual Bind</c:v>
                </c:pt>
                <c:pt idx="47">
                  <c:v>GBC DocuBind P400 Electric Binding System</c:v>
                </c:pt>
                <c:pt idx="48">
                  <c:v>GBC Ibimaster 500 Manual ProClick Binding System</c:v>
                </c:pt>
                <c:pt idx="49">
                  <c:v>Global Adaptabilities Conference Tables</c:v>
                </c:pt>
                <c:pt idx="50">
                  <c:v>Global Troy Executive Leather Low-Back Tilter</c:v>
                </c:pt>
                <c:pt idx="51">
                  <c:v>Hamilton Beach Microwave, Black</c:v>
                </c:pt>
                <c:pt idx="52">
                  <c:v>Hamilton Beach Refrigerator, Black</c:v>
                </c:pt>
                <c:pt idx="53">
                  <c:v>Hamilton Beach Refrigerator, Red</c:v>
                </c:pt>
                <c:pt idx="54">
                  <c:v>Hamilton Beach Refrigerator, Silver</c:v>
                </c:pt>
                <c:pt idx="55">
                  <c:v>Hamilton Beach Stove, Silver</c:v>
                </c:pt>
                <c:pt idx="56">
                  <c:v>Hamilton Beach Stove, White</c:v>
                </c:pt>
                <c:pt idx="57">
                  <c:v>Harbour Creations Executive Leather Armchair, Adjustable</c:v>
                </c:pt>
                <c:pt idx="58">
                  <c:v>Harbour Creations Executive Leather Armchair, Black</c:v>
                </c:pt>
                <c:pt idx="59">
                  <c:v>Harbour Creations Executive Leather Armchair, Red</c:v>
                </c:pt>
                <c:pt idx="60">
                  <c:v>Hewlett Fax Machine, High-Speed</c:v>
                </c:pt>
                <c:pt idx="61">
                  <c:v>Hewlett Packard LaserJet 3310 Copier</c:v>
                </c:pt>
                <c:pt idx="62">
                  <c:v>Hewlett Wireless Fax, Color</c:v>
                </c:pt>
                <c:pt idx="63">
                  <c:v>Hewlett Wireless Fax, Laser</c:v>
                </c:pt>
                <c:pt idx="64">
                  <c:v>Hon 5100 Series Wood Tables</c:v>
                </c:pt>
                <c:pt idx="65">
                  <c:v>HON 5400 Series Task Chairs for Big and Tall</c:v>
                </c:pt>
                <c:pt idx="66">
                  <c:v>Hon Computer Table, Adjustable Height</c:v>
                </c:pt>
                <c:pt idx="67">
                  <c:v>Hon Computer Table, Fully Assembled</c:v>
                </c:pt>
                <c:pt idx="68">
                  <c:v>Hon Computer Table, with Bottom Storage</c:v>
                </c:pt>
                <c:pt idx="69">
                  <c:v>Hon Executive Leather Armchair, Adjustable</c:v>
                </c:pt>
                <c:pt idx="70">
                  <c:v>Hon Pagoda Stacking Chairs</c:v>
                </c:pt>
                <c:pt idx="71">
                  <c:v>Hon Training Table, Fully Assembled</c:v>
                </c:pt>
                <c:pt idx="72">
                  <c:v>Honeywell Enviracaire Portable HEPA Air Cleaner for 17' x 22' Room</c:v>
                </c:pt>
                <c:pt idx="73">
                  <c:v>Hoover Refrigerator, Red</c:v>
                </c:pt>
                <c:pt idx="74">
                  <c:v>Hoover Refrigerator, White</c:v>
                </c:pt>
                <c:pt idx="75">
                  <c:v>Hoover Stove, Red</c:v>
                </c:pt>
                <c:pt idx="76">
                  <c:v>Hoover Stove, White</c:v>
                </c:pt>
                <c:pt idx="77">
                  <c:v>HP Designjet T520 Inkjet Large Format Printer - 24" Color</c:v>
                </c:pt>
                <c:pt idx="78">
                  <c:v>HP Wireless Fax, Color</c:v>
                </c:pt>
                <c:pt idx="79">
                  <c:v>HP Wireless Fax, Digital</c:v>
                </c:pt>
                <c:pt idx="80">
                  <c:v>Ibico EPK-21 Electric Binding System</c:v>
                </c:pt>
                <c:pt idx="81">
                  <c:v>Ikea Classic Bookcase, Mobile</c:v>
                </c:pt>
                <c:pt idx="82">
                  <c:v>KitchenAid Microwave, White</c:v>
                </c:pt>
                <c:pt idx="83">
                  <c:v>KitchenAid Refrigerator, Black</c:v>
                </c:pt>
                <c:pt idx="84">
                  <c:v>KitchenAid Stove, Silver</c:v>
                </c:pt>
                <c:pt idx="85">
                  <c:v>KitchenAid Stove, White</c:v>
                </c:pt>
                <c:pt idx="86">
                  <c:v>Konica Inkjet, White</c:v>
                </c:pt>
                <c:pt idx="87">
                  <c:v>Lesro Computer Table, Adjustable Height</c:v>
                </c:pt>
                <c:pt idx="88">
                  <c:v>Lesro Conference Table, with Bottom Storage</c:v>
                </c:pt>
                <c:pt idx="89">
                  <c:v>Lesro Round Table, Rectangular</c:v>
                </c:pt>
                <c:pt idx="90">
                  <c:v>Lesro Round Table, with Bottom Storage</c:v>
                </c:pt>
                <c:pt idx="91">
                  <c:v>Lesro Wood Table, Fully Assembled</c:v>
                </c:pt>
                <c:pt idx="92">
                  <c:v>Lexmark MX611dhe Monochrome Laser Printer</c:v>
                </c:pt>
                <c:pt idx="93">
                  <c:v>Logitech diNovo Edge Keyboard</c:v>
                </c:pt>
                <c:pt idx="94">
                  <c:v>Logitech P710e Mobile Speakerphone</c:v>
                </c:pt>
                <c:pt idx="95">
                  <c:v>Martin Yale Chadless Opener Electric Letter Opener</c:v>
                </c:pt>
                <c:pt idx="96">
                  <c:v>Memorex Router, Bluetooth</c:v>
                </c:pt>
                <c:pt idx="97">
                  <c:v>Motorola Smart Phone, Cordless</c:v>
                </c:pt>
                <c:pt idx="98">
                  <c:v>Motorola Smart Phone, Full Size</c:v>
                </c:pt>
                <c:pt idx="99">
                  <c:v>Motorola Smart Phone, with Caller ID</c:v>
                </c:pt>
                <c:pt idx="100">
                  <c:v>Nokia Smart Phone, Cordless</c:v>
                </c:pt>
                <c:pt idx="101">
                  <c:v>Nokia Smart Phone, Full Size</c:v>
                </c:pt>
                <c:pt idx="102">
                  <c:v>Nokia Smart Phone, with Caller ID</c:v>
                </c:pt>
                <c:pt idx="103">
                  <c:v>Novimex Executive Leather Armchair, Adjustable</c:v>
                </c:pt>
                <c:pt idx="104">
                  <c:v>Novimex Executive Leather Armchair, Black</c:v>
                </c:pt>
                <c:pt idx="105">
                  <c:v>Novimex Executive Leather Armchair, Red</c:v>
                </c:pt>
                <c:pt idx="106">
                  <c:v>Office Star - Ergonomic Mid Back Chair with 2-Way Adjustable Arms</c:v>
                </c:pt>
                <c:pt idx="107">
                  <c:v>Office Star - Professional Matrix Back Chair with 2-to-1 Synchro Tilt and Mesh Fabric Seat</c:v>
                </c:pt>
                <c:pt idx="108">
                  <c:v>Office Star Executive Leather Armchair, Adjustable</c:v>
                </c:pt>
                <c:pt idx="109">
                  <c:v>Office Star Executive Leather Armchair, Black</c:v>
                </c:pt>
                <c:pt idx="110">
                  <c:v>Office Star Executive Leather Armchair, Red</c:v>
                </c:pt>
                <c:pt idx="111">
                  <c:v>Okidata Inkjet, Wireless</c:v>
                </c:pt>
                <c:pt idx="112">
                  <c:v>Okidata MB760 Printer</c:v>
                </c:pt>
                <c:pt idx="113">
                  <c:v>Panasonic Printer, Red</c:v>
                </c:pt>
                <c:pt idx="114">
                  <c:v>Plantronics CS510 - Over-the-Head monaural Wireless Headset System</c:v>
                </c:pt>
                <c:pt idx="115">
                  <c:v>Polycom CX600 IP Phone VoIP phone</c:v>
                </c:pt>
                <c:pt idx="116">
                  <c:v>Riverside Palais Royal Lawyers Bookcase, Royale Cherry Finish</c:v>
                </c:pt>
                <c:pt idx="117">
                  <c:v>Safco Classic Bookcase, Metal</c:v>
                </c:pt>
                <c:pt idx="118">
                  <c:v>Safco Classic Bookcase, Mobile</c:v>
                </c:pt>
                <c:pt idx="119">
                  <c:v>Safco Classic Bookcase, Pine</c:v>
                </c:pt>
                <c:pt idx="120">
                  <c:v>Safco Classic Bookcase, Traditional</c:v>
                </c:pt>
                <c:pt idx="121">
                  <c:v>Safco Contoured Stacking Chairs</c:v>
                </c:pt>
                <c:pt idx="122">
                  <c:v>SAFCO Executive Leather Armchair, Black</c:v>
                </c:pt>
                <c:pt idx="123">
                  <c:v>Safco Library with Doors, Pine</c:v>
                </c:pt>
                <c:pt idx="124">
                  <c:v>Samsung Galaxy Mega 6.3</c:v>
                </c:pt>
                <c:pt idx="125">
                  <c:v>Samsung Galaxy Note 2</c:v>
                </c:pt>
                <c:pt idx="126">
                  <c:v>Samsung Smart Phone, Cordless</c:v>
                </c:pt>
                <c:pt idx="127">
                  <c:v>Samsung Smart Phone, Full Size</c:v>
                </c:pt>
                <c:pt idx="128">
                  <c:v>Samsung Smart Phone, VoIP</c:v>
                </c:pt>
                <c:pt idx="129">
                  <c:v>Samsung Smart Phone, with Caller ID</c:v>
                </c:pt>
                <c:pt idx="130">
                  <c:v>Sauder Classic Bookcase, Metal</c:v>
                </c:pt>
                <c:pt idx="131">
                  <c:v>Sauder Classic Bookcase, Traditional</c:v>
                </c:pt>
                <c:pt idx="132">
                  <c:v>Sharp Fax Machine, Digital</c:v>
                </c:pt>
                <c:pt idx="133">
                  <c:v>Sharp Fax Machine, High-Speed</c:v>
                </c:pt>
                <c:pt idx="134">
                  <c:v>Sharp Wireless Fax, Digital</c:v>
                </c:pt>
                <c:pt idx="135">
                  <c:v>Sharp Wireless Fax, High-Speed</c:v>
                </c:pt>
                <c:pt idx="136">
                  <c:v>Sharp Wireless Fax, Laser</c:v>
                </c:pt>
                <c:pt idx="137">
                  <c:v>Smead Adjustable Mobile File Trolley with Lockable Top</c:v>
                </c:pt>
                <c:pt idx="138">
                  <c:v>Standard Rollaway File with Lock</c:v>
                </c:pt>
                <c:pt idx="139">
                  <c:v>StarTech Printer, Wireless</c:v>
                </c:pt>
                <c:pt idx="140">
                  <c:v>Zebra GX420t Direct Thermal/Thermal Transfer Printer</c:v>
                </c:pt>
                <c:pt idx="141">
                  <c:v>Zebra ZM400 Thermal Label Printer</c:v>
                </c:pt>
              </c:strCache>
            </c:strRef>
          </c:cat>
          <c:val>
            <c:numRef>
              <c:f>Sheet15!$C$6:$C$148</c:f>
              <c:numCache>
                <c:formatCode>General</c:formatCode>
                <c:ptCount val="142"/>
                <c:pt idx="0">
                  <c:v>2365.9817999999996</c:v>
                </c:pt>
                <c:pt idx="1">
                  <c:v>225.18</c:v>
                </c:pt>
                <c:pt idx="2">
                  <c:v>363.90480000000025</c:v>
                </c:pt>
                <c:pt idx="3">
                  <c:v>341.99399999999969</c:v>
                </c:pt>
                <c:pt idx="4">
                  <c:v>858.9</c:v>
                </c:pt>
                <c:pt idx="5">
                  <c:v>1814.5349999999999</c:v>
                </c:pt>
                <c:pt idx="6">
                  <c:v>-1035.4680000000003</c:v>
                </c:pt>
                <c:pt idx="7">
                  <c:v>3772.9460999999997</c:v>
                </c:pt>
                <c:pt idx="8">
                  <c:v>2071.44</c:v>
                </c:pt>
                <c:pt idx="9">
                  <c:v>523.07999999999993</c:v>
                </c:pt>
                <c:pt idx="10">
                  <c:v>1025.46</c:v>
                </c:pt>
                <c:pt idx="11">
                  <c:v>-92.744999999999891</c:v>
                </c:pt>
                <c:pt idx="12">
                  <c:v>286.14960000000019</c:v>
                </c:pt>
                <c:pt idx="13">
                  <c:v>135.4068000000002</c:v>
                </c:pt>
                <c:pt idx="14">
                  <c:v>539.44319999999993</c:v>
                </c:pt>
                <c:pt idx="15">
                  <c:v>934.76400000000012</c:v>
                </c:pt>
                <c:pt idx="16">
                  <c:v>2432.0369999999998</c:v>
                </c:pt>
                <c:pt idx="17">
                  <c:v>561.48</c:v>
                </c:pt>
                <c:pt idx="18">
                  <c:v>134.30399999999997</c:v>
                </c:pt>
                <c:pt idx="19">
                  <c:v>508.00876000000005</c:v>
                </c:pt>
                <c:pt idx="20">
                  <c:v>202.55399999999992</c:v>
                </c:pt>
                <c:pt idx="21">
                  <c:v>1697.67</c:v>
                </c:pt>
                <c:pt idx="22">
                  <c:v>728.7</c:v>
                </c:pt>
                <c:pt idx="23">
                  <c:v>1124.9009999999998</c:v>
                </c:pt>
                <c:pt idx="24">
                  <c:v>296.65800000000007</c:v>
                </c:pt>
                <c:pt idx="25">
                  <c:v>207.14399999999989</c:v>
                </c:pt>
                <c:pt idx="26">
                  <c:v>527.04</c:v>
                </c:pt>
                <c:pt idx="27">
                  <c:v>1119.996799999999</c:v>
                </c:pt>
                <c:pt idx="28">
                  <c:v>1480.4670999999998</c:v>
                </c:pt>
                <c:pt idx="29">
                  <c:v>-37.830000000000013</c:v>
                </c:pt>
                <c:pt idx="30">
                  <c:v>2597.2800000000002</c:v>
                </c:pt>
                <c:pt idx="31">
                  <c:v>493.78559999999993</c:v>
                </c:pt>
                <c:pt idx="32">
                  <c:v>-1862.3124000000003</c:v>
                </c:pt>
                <c:pt idx="33">
                  <c:v>996.4799999999999</c:v>
                </c:pt>
                <c:pt idx="34">
                  <c:v>226.86</c:v>
                </c:pt>
                <c:pt idx="35">
                  <c:v>130.07999999999998</c:v>
                </c:pt>
                <c:pt idx="36">
                  <c:v>652.91999999999996</c:v>
                </c:pt>
                <c:pt idx="37">
                  <c:v>1758.8879999999997</c:v>
                </c:pt>
                <c:pt idx="38">
                  <c:v>3168.672</c:v>
                </c:pt>
                <c:pt idx="39">
                  <c:v>2669.1120000000001</c:v>
                </c:pt>
                <c:pt idx="40">
                  <c:v>-6599.978000000001</c:v>
                </c:pt>
                <c:pt idx="41">
                  <c:v>-3839.9903999999988</c:v>
                </c:pt>
                <c:pt idx="42">
                  <c:v>377.24399999999991</c:v>
                </c:pt>
                <c:pt idx="43">
                  <c:v>914.76</c:v>
                </c:pt>
                <c:pt idx="44">
                  <c:v>139.32</c:v>
                </c:pt>
                <c:pt idx="45">
                  <c:v>664.71900000000005</c:v>
                </c:pt>
                <c:pt idx="46">
                  <c:v>6227.8510000000006</c:v>
                </c:pt>
                <c:pt idx="47">
                  <c:v>2504.2215999999999</c:v>
                </c:pt>
                <c:pt idx="48">
                  <c:v>4946.37</c:v>
                </c:pt>
                <c:pt idx="49">
                  <c:v>320.31720000000001</c:v>
                </c:pt>
                <c:pt idx="50">
                  <c:v>100.19599999999997</c:v>
                </c:pt>
                <c:pt idx="51">
                  <c:v>121.94000000000001</c:v>
                </c:pt>
                <c:pt idx="52">
                  <c:v>-269.7912</c:v>
                </c:pt>
                <c:pt idx="53">
                  <c:v>2520.42</c:v>
                </c:pt>
                <c:pt idx="54">
                  <c:v>34.944000000000017</c:v>
                </c:pt>
                <c:pt idx="55">
                  <c:v>1444.5900000000001</c:v>
                </c:pt>
                <c:pt idx="56">
                  <c:v>513.36</c:v>
                </c:pt>
                <c:pt idx="57">
                  <c:v>3200.79</c:v>
                </c:pt>
                <c:pt idx="58">
                  <c:v>868.12000000000012</c:v>
                </c:pt>
                <c:pt idx="59">
                  <c:v>-128.71979999999962</c:v>
                </c:pt>
                <c:pt idx="60">
                  <c:v>572.55000000000007</c:v>
                </c:pt>
                <c:pt idx="61">
                  <c:v>2279.9620000000004</c:v>
                </c:pt>
                <c:pt idx="62">
                  <c:v>1266.96</c:v>
                </c:pt>
                <c:pt idx="63">
                  <c:v>589.20000000000005</c:v>
                </c:pt>
                <c:pt idx="64">
                  <c:v>366.63479999999993</c:v>
                </c:pt>
                <c:pt idx="65">
                  <c:v>-981.37199999999996</c:v>
                </c:pt>
                <c:pt idx="66">
                  <c:v>-754.41449999999975</c:v>
                </c:pt>
                <c:pt idx="67">
                  <c:v>526.49600000000009</c:v>
                </c:pt>
                <c:pt idx="68">
                  <c:v>276.84000000000003</c:v>
                </c:pt>
                <c:pt idx="69">
                  <c:v>1399.0710000000004</c:v>
                </c:pt>
                <c:pt idx="70">
                  <c:v>256.78399999999976</c:v>
                </c:pt>
                <c:pt idx="71">
                  <c:v>1069.1999999999998</c:v>
                </c:pt>
                <c:pt idx="72">
                  <c:v>694.50149999999985</c:v>
                </c:pt>
                <c:pt idx="73">
                  <c:v>785.81999999999994</c:v>
                </c:pt>
                <c:pt idx="74">
                  <c:v>996.3599999999999</c:v>
                </c:pt>
                <c:pt idx="75">
                  <c:v>5343.3179999999993</c:v>
                </c:pt>
                <c:pt idx="76">
                  <c:v>-109.85199999999998</c:v>
                </c:pt>
                <c:pt idx="77">
                  <c:v>1294.9925999999991</c:v>
                </c:pt>
                <c:pt idx="78">
                  <c:v>36</c:v>
                </c:pt>
                <c:pt idx="79">
                  <c:v>258.93</c:v>
                </c:pt>
                <c:pt idx="80">
                  <c:v>6274.7668000000003</c:v>
                </c:pt>
                <c:pt idx="81">
                  <c:v>2120.64</c:v>
                </c:pt>
                <c:pt idx="82">
                  <c:v>1036.08</c:v>
                </c:pt>
                <c:pt idx="83">
                  <c:v>2109.2568000000001</c:v>
                </c:pt>
                <c:pt idx="84">
                  <c:v>1644.0300000000002</c:v>
                </c:pt>
                <c:pt idx="85">
                  <c:v>818.28</c:v>
                </c:pt>
                <c:pt idx="86">
                  <c:v>500.00999999999993</c:v>
                </c:pt>
                <c:pt idx="87">
                  <c:v>204.28200000000004</c:v>
                </c:pt>
                <c:pt idx="88">
                  <c:v>720.36</c:v>
                </c:pt>
                <c:pt idx="89">
                  <c:v>38.94800000000005</c:v>
                </c:pt>
                <c:pt idx="90">
                  <c:v>311.84999999999997</c:v>
                </c:pt>
                <c:pt idx="91">
                  <c:v>-140.71500000000015</c:v>
                </c:pt>
                <c:pt idx="92">
                  <c:v>679.99599999999964</c:v>
                </c:pt>
                <c:pt idx="93">
                  <c:v>517.47930000000008</c:v>
                </c:pt>
                <c:pt idx="94">
                  <c:v>244.61549999999988</c:v>
                </c:pt>
                <c:pt idx="95">
                  <c:v>83.281000000000063</c:v>
                </c:pt>
                <c:pt idx="96">
                  <c:v>988.11999999999989</c:v>
                </c:pt>
                <c:pt idx="97">
                  <c:v>308.18999999999994</c:v>
                </c:pt>
                <c:pt idx="98">
                  <c:v>5065.625</c:v>
                </c:pt>
                <c:pt idx="99">
                  <c:v>1226.4000000000001</c:v>
                </c:pt>
                <c:pt idx="100">
                  <c:v>1424.85</c:v>
                </c:pt>
                <c:pt idx="101">
                  <c:v>526.67000000000007</c:v>
                </c:pt>
                <c:pt idx="102">
                  <c:v>1929.3959999999995</c:v>
                </c:pt>
                <c:pt idx="103">
                  <c:v>564.84</c:v>
                </c:pt>
                <c:pt idx="104">
                  <c:v>-288.76499999999999</c:v>
                </c:pt>
                <c:pt idx="105">
                  <c:v>202.29000000000002</c:v>
                </c:pt>
                <c:pt idx="106">
                  <c:v>260.61120000000017</c:v>
                </c:pt>
                <c:pt idx="107">
                  <c:v>673.88160000000016</c:v>
                </c:pt>
                <c:pt idx="108">
                  <c:v>720.74999999999989</c:v>
                </c:pt>
                <c:pt idx="109">
                  <c:v>-2211.165</c:v>
                </c:pt>
                <c:pt idx="110">
                  <c:v>779.55000000000007</c:v>
                </c:pt>
                <c:pt idx="111">
                  <c:v>763.15499999999997</c:v>
                </c:pt>
                <c:pt idx="112">
                  <c:v>503.63999999999965</c:v>
                </c:pt>
                <c:pt idx="113">
                  <c:v>-5.4000000000030468E-2</c:v>
                </c:pt>
                <c:pt idx="114">
                  <c:v>762.18449999999984</c:v>
                </c:pt>
                <c:pt idx="115">
                  <c:v>647.89200000000005</c:v>
                </c:pt>
                <c:pt idx="116">
                  <c:v>-317.15280000000007</c:v>
                </c:pt>
                <c:pt idx="117">
                  <c:v>1632.06</c:v>
                </c:pt>
                <c:pt idx="118">
                  <c:v>140.82479999999995</c:v>
                </c:pt>
                <c:pt idx="119">
                  <c:v>153.75</c:v>
                </c:pt>
                <c:pt idx="120">
                  <c:v>-214.72500000000002</c:v>
                </c:pt>
                <c:pt idx="121">
                  <c:v>321.83999999999992</c:v>
                </c:pt>
                <c:pt idx="122">
                  <c:v>2978.91</c:v>
                </c:pt>
                <c:pt idx="123">
                  <c:v>281.52359999999987</c:v>
                </c:pt>
                <c:pt idx="124">
                  <c:v>327.59220000000005</c:v>
                </c:pt>
                <c:pt idx="125">
                  <c:v>257.59440000000029</c:v>
                </c:pt>
                <c:pt idx="126">
                  <c:v>879.68999999999994</c:v>
                </c:pt>
                <c:pt idx="127">
                  <c:v>790.36799999999971</c:v>
                </c:pt>
                <c:pt idx="128">
                  <c:v>-148.46000000000004</c:v>
                </c:pt>
                <c:pt idx="129">
                  <c:v>763.27500000000009</c:v>
                </c:pt>
                <c:pt idx="130">
                  <c:v>261.24</c:v>
                </c:pt>
                <c:pt idx="131">
                  <c:v>2097.0300000000002</c:v>
                </c:pt>
                <c:pt idx="132">
                  <c:v>-265.76099999999997</c:v>
                </c:pt>
                <c:pt idx="133">
                  <c:v>308.39999999999998</c:v>
                </c:pt>
                <c:pt idx="134">
                  <c:v>1183.95</c:v>
                </c:pt>
                <c:pt idx="135">
                  <c:v>311.52</c:v>
                </c:pt>
                <c:pt idx="136">
                  <c:v>587.18999999999994</c:v>
                </c:pt>
                <c:pt idx="137">
                  <c:v>792.26910000000021</c:v>
                </c:pt>
                <c:pt idx="138">
                  <c:v>327.94580000000002</c:v>
                </c:pt>
                <c:pt idx="139">
                  <c:v>-286.9200000000003</c:v>
                </c:pt>
                <c:pt idx="140">
                  <c:v>334.49849999999958</c:v>
                </c:pt>
                <c:pt idx="141">
                  <c:v>2229.0239999999999</c:v>
                </c:pt>
              </c:numCache>
            </c:numRef>
          </c:val>
        </c:ser>
        <c:ser>
          <c:idx val="2"/>
          <c:order val="2"/>
          <c:tx>
            <c:strRef>
              <c:f>Sheet15!$D$5</c:f>
              <c:strCache>
                <c:ptCount val="1"/>
                <c:pt idx="0">
                  <c:v>Sum of Profit Ratio</c:v>
                </c:pt>
              </c:strCache>
            </c:strRef>
          </c:tx>
          <c:spPr>
            <a:solidFill>
              <a:schemeClr val="accent3"/>
            </a:solidFill>
            <a:ln>
              <a:noFill/>
            </a:ln>
            <a:effectLst/>
          </c:spPr>
          <c:invertIfNegative val="0"/>
          <c:cat>
            <c:strRef>
              <c:f>Sheet15!$A$6:$A$148</c:f>
              <c:strCache>
                <c:ptCount val="142"/>
                <c:pt idx="0">
                  <c:v>3D Systems Cube Printer, 2nd Generation, Magenta</c:v>
                </c:pt>
                <c:pt idx="1">
                  <c:v>Apple Audio Dock, with Caller ID</c:v>
                </c:pt>
                <c:pt idx="2">
                  <c:v>Apple iPhone 5</c:v>
                </c:pt>
                <c:pt idx="3">
                  <c:v>Apple iPhone 5S</c:v>
                </c:pt>
                <c:pt idx="4">
                  <c:v>Apple Smart Phone, Cordless</c:v>
                </c:pt>
                <c:pt idx="5">
                  <c:v>Apple Smart Phone, Full Size</c:v>
                </c:pt>
                <c:pt idx="6">
                  <c:v>Apple Smart Phone, with Caller ID</c:v>
                </c:pt>
                <c:pt idx="7">
                  <c:v>Ativa V4110MDD Micro-Cut Shredder</c:v>
                </c:pt>
                <c:pt idx="8">
                  <c:v>Barricks Conference Table, Fully Assembled</c:v>
                </c:pt>
                <c:pt idx="9">
                  <c:v>Belkin Router, Erganomic</c:v>
                </c:pt>
                <c:pt idx="10">
                  <c:v>Belkin Router, USB</c:v>
                </c:pt>
                <c:pt idx="11">
                  <c:v>Bevis Conference Table, Fully Assembled</c:v>
                </c:pt>
                <c:pt idx="12">
                  <c:v>Bevis Conference Table, with Bottom Storage</c:v>
                </c:pt>
                <c:pt idx="13">
                  <c:v>Bretford Rectangular Conference Table Tops</c:v>
                </c:pt>
                <c:pt idx="14">
                  <c:v>Breville Refrigerator, Black</c:v>
                </c:pt>
                <c:pt idx="15">
                  <c:v>Breville Refrigerator, Red</c:v>
                </c:pt>
                <c:pt idx="16">
                  <c:v>Breville Refrigerator, White</c:v>
                </c:pt>
                <c:pt idx="17">
                  <c:v>Breville Stove, Red</c:v>
                </c:pt>
                <c:pt idx="18">
                  <c:v>Breville Stove, White</c:v>
                </c:pt>
                <c:pt idx="19">
                  <c:v>Brother Copy Machine, Color</c:v>
                </c:pt>
                <c:pt idx="20">
                  <c:v>Brother Fax Machine, High-Speed</c:v>
                </c:pt>
                <c:pt idx="21">
                  <c:v>Brother Fax Machine, Laser</c:v>
                </c:pt>
                <c:pt idx="22">
                  <c:v>Brother Ink, Color</c:v>
                </c:pt>
                <c:pt idx="23">
                  <c:v>Brother Wireless Fax, Laser</c:v>
                </c:pt>
                <c:pt idx="24">
                  <c:v>Bush Classic Bookcase, Metal</c:v>
                </c:pt>
                <c:pt idx="25">
                  <c:v>Bush Library with Doors, Metal</c:v>
                </c:pt>
                <c:pt idx="26">
                  <c:v>Canon Copy Machine, Color</c:v>
                </c:pt>
                <c:pt idx="27">
                  <c:v>Canon imageCLASS 2200 Advanced Copier</c:v>
                </c:pt>
                <c:pt idx="28">
                  <c:v>Canon PC940 Copier</c:v>
                </c:pt>
                <c:pt idx="29">
                  <c:v>Canon Wireless Fax, High-Speed</c:v>
                </c:pt>
                <c:pt idx="30">
                  <c:v>Canon Wireless Fax, Laser</c:v>
                </c:pt>
                <c:pt idx="31">
                  <c:v>Chromcraft 48" x 96" Racetrack Double Pedestal Table</c:v>
                </c:pt>
                <c:pt idx="32">
                  <c:v>Chromcraft Bull-Nose Wood Oval Conference Tables &amp; Bases</c:v>
                </c:pt>
                <c:pt idx="33">
                  <c:v>Chromcraft Conference Table, Fully Assembled</c:v>
                </c:pt>
                <c:pt idx="34">
                  <c:v>Chromcraft Conference Table, with Bottom Storage</c:v>
                </c:pt>
                <c:pt idx="35">
                  <c:v>Chromcraft Round Table, Rectangular</c:v>
                </c:pt>
                <c:pt idx="36">
                  <c:v>Chromcraft Wood Table, Rectangular</c:v>
                </c:pt>
                <c:pt idx="37">
                  <c:v>Cisco Smart Phone, Cordless</c:v>
                </c:pt>
                <c:pt idx="38">
                  <c:v>Cisco Smart Phone, Full Size</c:v>
                </c:pt>
                <c:pt idx="39">
                  <c:v>Cisco Smart Phone, with Caller ID</c:v>
                </c:pt>
                <c:pt idx="40">
                  <c:v>Cubify CubeX 3D Printer Double Head Print</c:v>
                </c:pt>
                <c:pt idx="41">
                  <c:v>Cubify CubeX 3D Printer Triple Head Print</c:v>
                </c:pt>
                <c:pt idx="42">
                  <c:v>Cuisinart Stove, Silver</c:v>
                </c:pt>
                <c:pt idx="43">
                  <c:v>Dania Classic Bookcase, Pine</c:v>
                </c:pt>
                <c:pt idx="44">
                  <c:v>Enermax Router, Bluetooth</c:v>
                </c:pt>
                <c:pt idx="45">
                  <c:v>Epson Printer, Durable</c:v>
                </c:pt>
                <c:pt idx="46">
                  <c:v>Fellowes PB500 Electric Punch Plastic Comb Binding Machine with Manual Bind</c:v>
                </c:pt>
                <c:pt idx="47">
                  <c:v>GBC DocuBind P400 Electric Binding System</c:v>
                </c:pt>
                <c:pt idx="48">
                  <c:v>GBC Ibimaster 500 Manual ProClick Binding System</c:v>
                </c:pt>
                <c:pt idx="49">
                  <c:v>Global Adaptabilities Conference Tables</c:v>
                </c:pt>
                <c:pt idx="50">
                  <c:v>Global Troy Executive Leather Low-Back Tilter</c:v>
                </c:pt>
                <c:pt idx="51">
                  <c:v>Hamilton Beach Microwave, Black</c:v>
                </c:pt>
                <c:pt idx="52">
                  <c:v>Hamilton Beach Refrigerator, Black</c:v>
                </c:pt>
                <c:pt idx="53">
                  <c:v>Hamilton Beach Refrigerator, Red</c:v>
                </c:pt>
                <c:pt idx="54">
                  <c:v>Hamilton Beach Refrigerator, Silver</c:v>
                </c:pt>
                <c:pt idx="55">
                  <c:v>Hamilton Beach Stove, Silver</c:v>
                </c:pt>
                <c:pt idx="56">
                  <c:v>Hamilton Beach Stove, White</c:v>
                </c:pt>
                <c:pt idx="57">
                  <c:v>Harbour Creations Executive Leather Armchair, Adjustable</c:v>
                </c:pt>
                <c:pt idx="58">
                  <c:v>Harbour Creations Executive Leather Armchair, Black</c:v>
                </c:pt>
                <c:pt idx="59">
                  <c:v>Harbour Creations Executive Leather Armchair, Red</c:v>
                </c:pt>
                <c:pt idx="60">
                  <c:v>Hewlett Fax Machine, High-Speed</c:v>
                </c:pt>
                <c:pt idx="61">
                  <c:v>Hewlett Packard LaserJet 3310 Copier</c:v>
                </c:pt>
                <c:pt idx="62">
                  <c:v>Hewlett Wireless Fax, Color</c:v>
                </c:pt>
                <c:pt idx="63">
                  <c:v>Hewlett Wireless Fax, Laser</c:v>
                </c:pt>
                <c:pt idx="64">
                  <c:v>Hon 5100 Series Wood Tables</c:v>
                </c:pt>
                <c:pt idx="65">
                  <c:v>HON 5400 Series Task Chairs for Big and Tall</c:v>
                </c:pt>
                <c:pt idx="66">
                  <c:v>Hon Computer Table, Adjustable Height</c:v>
                </c:pt>
                <c:pt idx="67">
                  <c:v>Hon Computer Table, Fully Assembled</c:v>
                </c:pt>
                <c:pt idx="68">
                  <c:v>Hon Computer Table, with Bottom Storage</c:v>
                </c:pt>
                <c:pt idx="69">
                  <c:v>Hon Executive Leather Armchair, Adjustable</c:v>
                </c:pt>
                <c:pt idx="70">
                  <c:v>Hon Pagoda Stacking Chairs</c:v>
                </c:pt>
                <c:pt idx="71">
                  <c:v>Hon Training Table, Fully Assembled</c:v>
                </c:pt>
                <c:pt idx="72">
                  <c:v>Honeywell Enviracaire Portable HEPA Air Cleaner for 17' x 22' Room</c:v>
                </c:pt>
                <c:pt idx="73">
                  <c:v>Hoover Refrigerator, Red</c:v>
                </c:pt>
                <c:pt idx="74">
                  <c:v>Hoover Refrigerator, White</c:v>
                </c:pt>
                <c:pt idx="75">
                  <c:v>Hoover Stove, Red</c:v>
                </c:pt>
                <c:pt idx="76">
                  <c:v>Hoover Stove, White</c:v>
                </c:pt>
                <c:pt idx="77">
                  <c:v>HP Designjet T520 Inkjet Large Format Printer - 24" Color</c:v>
                </c:pt>
                <c:pt idx="78">
                  <c:v>HP Wireless Fax, Color</c:v>
                </c:pt>
                <c:pt idx="79">
                  <c:v>HP Wireless Fax, Digital</c:v>
                </c:pt>
                <c:pt idx="80">
                  <c:v>Ibico EPK-21 Electric Binding System</c:v>
                </c:pt>
                <c:pt idx="81">
                  <c:v>Ikea Classic Bookcase, Mobile</c:v>
                </c:pt>
                <c:pt idx="82">
                  <c:v>KitchenAid Microwave, White</c:v>
                </c:pt>
                <c:pt idx="83">
                  <c:v>KitchenAid Refrigerator, Black</c:v>
                </c:pt>
                <c:pt idx="84">
                  <c:v>KitchenAid Stove, Silver</c:v>
                </c:pt>
                <c:pt idx="85">
                  <c:v>KitchenAid Stove, White</c:v>
                </c:pt>
                <c:pt idx="86">
                  <c:v>Konica Inkjet, White</c:v>
                </c:pt>
                <c:pt idx="87">
                  <c:v>Lesro Computer Table, Adjustable Height</c:v>
                </c:pt>
                <c:pt idx="88">
                  <c:v>Lesro Conference Table, with Bottom Storage</c:v>
                </c:pt>
                <c:pt idx="89">
                  <c:v>Lesro Round Table, Rectangular</c:v>
                </c:pt>
                <c:pt idx="90">
                  <c:v>Lesro Round Table, with Bottom Storage</c:v>
                </c:pt>
                <c:pt idx="91">
                  <c:v>Lesro Wood Table, Fully Assembled</c:v>
                </c:pt>
                <c:pt idx="92">
                  <c:v>Lexmark MX611dhe Monochrome Laser Printer</c:v>
                </c:pt>
                <c:pt idx="93">
                  <c:v>Logitech diNovo Edge Keyboard</c:v>
                </c:pt>
                <c:pt idx="94">
                  <c:v>Logitech P710e Mobile Speakerphone</c:v>
                </c:pt>
                <c:pt idx="95">
                  <c:v>Martin Yale Chadless Opener Electric Letter Opener</c:v>
                </c:pt>
                <c:pt idx="96">
                  <c:v>Memorex Router, Bluetooth</c:v>
                </c:pt>
                <c:pt idx="97">
                  <c:v>Motorola Smart Phone, Cordless</c:v>
                </c:pt>
                <c:pt idx="98">
                  <c:v>Motorola Smart Phone, Full Size</c:v>
                </c:pt>
                <c:pt idx="99">
                  <c:v>Motorola Smart Phone, with Caller ID</c:v>
                </c:pt>
                <c:pt idx="100">
                  <c:v>Nokia Smart Phone, Cordless</c:v>
                </c:pt>
                <c:pt idx="101">
                  <c:v>Nokia Smart Phone, Full Size</c:v>
                </c:pt>
                <c:pt idx="102">
                  <c:v>Nokia Smart Phone, with Caller ID</c:v>
                </c:pt>
                <c:pt idx="103">
                  <c:v>Novimex Executive Leather Armchair, Adjustable</c:v>
                </c:pt>
                <c:pt idx="104">
                  <c:v>Novimex Executive Leather Armchair, Black</c:v>
                </c:pt>
                <c:pt idx="105">
                  <c:v>Novimex Executive Leather Armchair, Red</c:v>
                </c:pt>
                <c:pt idx="106">
                  <c:v>Office Star - Ergonomic Mid Back Chair with 2-Way Adjustable Arms</c:v>
                </c:pt>
                <c:pt idx="107">
                  <c:v>Office Star - Professional Matrix Back Chair with 2-to-1 Synchro Tilt and Mesh Fabric Seat</c:v>
                </c:pt>
                <c:pt idx="108">
                  <c:v>Office Star Executive Leather Armchair, Adjustable</c:v>
                </c:pt>
                <c:pt idx="109">
                  <c:v>Office Star Executive Leather Armchair, Black</c:v>
                </c:pt>
                <c:pt idx="110">
                  <c:v>Office Star Executive Leather Armchair, Red</c:v>
                </c:pt>
                <c:pt idx="111">
                  <c:v>Okidata Inkjet, Wireless</c:v>
                </c:pt>
                <c:pt idx="112">
                  <c:v>Okidata MB760 Printer</c:v>
                </c:pt>
                <c:pt idx="113">
                  <c:v>Panasonic Printer, Red</c:v>
                </c:pt>
                <c:pt idx="114">
                  <c:v>Plantronics CS510 - Over-the-Head monaural Wireless Headset System</c:v>
                </c:pt>
                <c:pt idx="115">
                  <c:v>Polycom CX600 IP Phone VoIP phone</c:v>
                </c:pt>
                <c:pt idx="116">
                  <c:v>Riverside Palais Royal Lawyers Bookcase, Royale Cherry Finish</c:v>
                </c:pt>
                <c:pt idx="117">
                  <c:v>Safco Classic Bookcase, Metal</c:v>
                </c:pt>
                <c:pt idx="118">
                  <c:v>Safco Classic Bookcase, Mobile</c:v>
                </c:pt>
                <c:pt idx="119">
                  <c:v>Safco Classic Bookcase, Pine</c:v>
                </c:pt>
                <c:pt idx="120">
                  <c:v>Safco Classic Bookcase, Traditional</c:v>
                </c:pt>
                <c:pt idx="121">
                  <c:v>Safco Contoured Stacking Chairs</c:v>
                </c:pt>
                <c:pt idx="122">
                  <c:v>SAFCO Executive Leather Armchair, Black</c:v>
                </c:pt>
                <c:pt idx="123">
                  <c:v>Safco Library with Doors, Pine</c:v>
                </c:pt>
                <c:pt idx="124">
                  <c:v>Samsung Galaxy Mega 6.3</c:v>
                </c:pt>
                <c:pt idx="125">
                  <c:v>Samsung Galaxy Note 2</c:v>
                </c:pt>
                <c:pt idx="126">
                  <c:v>Samsung Smart Phone, Cordless</c:v>
                </c:pt>
                <c:pt idx="127">
                  <c:v>Samsung Smart Phone, Full Size</c:v>
                </c:pt>
                <c:pt idx="128">
                  <c:v>Samsung Smart Phone, VoIP</c:v>
                </c:pt>
                <c:pt idx="129">
                  <c:v>Samsung Smart Phone, with Caller ID</c:v>
                </c:pt>
                <c:pt idx="130">
                  <c:v>Sauder Classic Bookcase, Metal</c:v>
                </c:pt>
                <c:pt idx="131">
                  <c:v>Sauder Classic Bookcase, Traditional</c:v>
                </c:pt>
                <c:pt idx="132">
                  <c:v>Sharp Fax Machine, Digital</c:v>
                </c:pt>
                <c:pt idx="133">
                  <c:v>Sharp Fax Machine, High-Speed</c:v>
                </c:pt>
                <c:pt idx="134">
                  <c:v>Sharp Wireless Fax, Digital</c:v>
                </c:pt>
                <c:pt idx="135">
                  <c:v>Sharp Wireless Fax, High-Speed</c:v>
                </c:pt>
                <c:pt idx="136">
                  <c:v>Sharp Wireless Fax, Laser</c:v>
                </c:pt>
                <c:pt idx="137">
                  <c:v>Smead Adjustable Mobile File Trolley with Lockable Top</c:v>
                </c:pt>
                <c:pt idx="138">
                  <c:v>Standard Rollaway File with Lock</c:v>
                </c:pt>
                <c:pt idx="139">
                  <c:v>StarTech Printer, Wireless</c:v>
                </c:pt>
                <c:pt idx="140">
                  <c:v>Zebra GX420t Direct Thermal/Thermal Transfer Printer</c:v>
                </c:pt>
                <c:pt idx="141">
                  <c:v>Zebra ZM400 Thermal Label Printer</c:v>
                </c:pt>
              </c:strCache>
            </c:strRef>
          </c:cat>
          <c:val>
            <c:numRef>
              <c:f>Sheet15!$D$6:$D$148</c:f>
              <c:numCache>
                <c:formatCode>General</c:formatCode>
                <c:ptCount val="142"/>
                <c:pt idx="0">
                  <c:v>0.25999999999999995</c:v>
                </c:pt>
                <c:pt idx="1">
                  <c:v>0.14991910839475101</c:v>
                </c:pt>
                <c:pt idx="2">
                  <c:v>8.750000000000005E-2</c:v>
                </c:pt>
                <c:pt idx="3">
                  <c:v>0.12499999999999988</c:v>
                </c:pt>
                <c:pt idx="4">
                  <c:v>0.29996332966629996</c:v>
                </c:pt>
                <c:pt idx="5">
                  <c:v>0.20870793931771245</c:v>
                </c:pt>
                <c:pt idx="6">
                  <c:v>-0.22504146715488377</c:v>
                </c:pt>
                <c:pt idx="7">
                  <c:v>0.48999999999999994</c:v>
                </c:pt>
                <c:pt idx="8">
                  <c:v>0.3799900941059931</c:v>
                </c:pt>
                <c:pt idx="9">
                  <c:v>0.16990177736202053</c:v>
                </c:pt>
                <c:pt idx="10">
                  <c:v>0.43999073215940682</c:v>
                </c:pt>
                <c:pt idx="11">
                  <c:v>-1.1792934157548094E-2</c:v>
                </c:pt>
                <c:pt idx="12">
                  <c:v>5.4249767606297128E-2</c:v>
                </c:pt>
                <c:pt idx="13">
                  <c:v>3.7500000000000054E-2</c:v>
                </c:pt>
                <c:pt idx="14">
                  <c:v>0.31321399407484202</c:v>
                </c:pt>
                <c:pt idx="15">
                  <c:v>0.16666131789463778</c:v>
                </c:pt>
                <c:pt idx="16">
                  <c:v>0.31124906367544486</c:v>
                </c:pt>
                <c:pt idx="17">
                  <c:v>0.22219847799503747</c:v>
                </c:pt>
                <c:pt idx="18">
                  <c:v>0.13331427482370875</c:v>
                </c:pt>
                <c:pt idx="19">
                  <c:v>0.41873843275633388</c:v>
                </c:pt>
                <c:pt idx="20">
                  <c:v>4.8816497457157756E-2</c:v>
                </c:pt>
                <c:pt idx="21">
                  <c:v>0.40996421171595404</c:v>
                </c:pt>
                <c:pt idx="22">
                  <c:v>0.48991528842275112</c:v>
                </c:pt>
                <c:pt idx="23">
                  <c:v>0.36661298980139545</c:v>
                </c:pt>
                <c:pt idx="24">
                  <c:v>0.26659225829410726</c:v>
                </c:pt>
                <c:pt idx="25">
                  <c:v>3.8474397207697533E-2</c:v>
                </c:pt>
                <c:pt idx="26">
                  <c:v>0.14282462358947676</c:v>
                </c:pt>
                <c:pt idx="27">
                  <c:v>0.13333333333333322</c:v>
                </c:pt>
                <c:pt idx="28">
                  <c:v>0.46999999999999992</c:v>
                </c:pt>
                <c:pt idx="29">
                  <c:v>-2.2307134391197445E-2</c:v>
                </c:pt>
                <c:pt idx="30">
                  <c:v>0.48993820313737918</c:v>
                </c:pt>
                <c:pt idx="31">
                  <c:v>0.21999999999999997</c:v>
                </c:pt>
                <c:pt idx="32">
                  <c:v>-0.43333333333333335</c:v>
                </c:pt>
                <c:pt idx="33">
                  <c:v>0.18999244972201246</c:v>
                </c:pt>
                <c:pt idx="34">
                  <c:v>0.12998040496407579</c:v>
                </c:pt>
                <c:pt idx="35">
                  <c:v>6.998515075214666E-2</c:v>
                </c:pt>
                <c:pt idx="36">
                  <c:v>0.33999875023433102</c:v>
                </c:pt>
                <c:pt idx="37">
                  <c:v>0.3333128671128302</c:v>
                </c:pt>
                <c:pt idx="38">
                  <c:v>0.22709347171630345</c:v>
                </c:pt>
                <c:pt idx="39">
                  <c:v>0.37775128393250185</c:v>
                </c:pt>
                <c:pt idx="40">
                  <c:v>-1.4666666666666668</c:v>
                </c:pt>
                <c:pt idx="41">
                  <c:v>-0.47999999999999987</c:v>
                </c:pt>
                <c:pt idx="42">
                  <c:v>0.12497217275155831</c:v>
                </c:pt>
                <c:pt idx="43">
                  <c:v>0.36994977069229085</c:v>
                </c:pt>
                <c:pt idx="44">
                  <c:v>8.9885030774590632E-2</c:v>
                </c:pt>
                <c:pt idx="45">
                  <c:v>0.27058286205553245</c:v>
                </c:pt>
                <c:pt idx="46">
                  <c:v>0.42982456140350883</c:v>
                </c:pt>
                <c:pt idx="47">
                  <c:v>0.45999999999999996</c:v>
                </c:pt>
                <c:pt idx="48">
                  <c:v>0.5</c:v>
                </c:pt>
                <c:pt idx="49">
                  <c:v>0.19</c:v>
                </c:pt>
                <c:pt idx="50">
                  <c:v>6.2499999999999972E-2</c:v>
                </c:pt>
                <c:pt idx="51">
                  <c:v>4.9904234943605026E-2</c:v>
                </c:pt>
                <c:pt idx="52">
                  <c:v>-0.10844531139209734</c:v>
                </c:pt>
                <c:pt idx="53">
                  <c:v>0.35996640873372926</c:v>
                </c:pt>
                <c:pt idx="54">
                  <c:v>1.1073843369003892E-2</c:v>
                </c:pt>
                <c:pt idx="55">
                  <c:v>0.37999226647516987</c:v>
                </c:pt>
                <c:pt idx="56">
                  <c:v>0.21107164002368267</c:v>
                </c:pt>
                <c:pt idx="57">
                  <c:v>0.3431062316295882</c:v>
                </c:pt>
                <c:pt idx="58">
                  <c:v>0.24995249255716737</c:v>
                </c:pt>
                <c:pt idx="59">
                  <c:v>-4.1171888359014197E-2</c:v>
                </c:pt>
                <c:pt idx="60">
                  <c:v>0.35995850622406644</c:v>
                </c:pt>
                <c:pt idx="61">
                  <c:v>0.42222222222222233</c:v>
                </c:pt>
                <c:pt idx="62">
                  <c:v>0.30180589004580827</c:v>
                </c:pt>
                <c:pt idx="63">
                  <c:v>0.3099502880138878</c:v>
                </c:pt>
                <c:pt idx="64">
                  <c:v>0.17999999999999997</c:v>
                </c:pt>
                <c:pt idx="65">
                  <c:v>-0.14285714285714288</c:v>
                </c:pt>
                <c:pt idx="66">
                  <c:v>-0.33850959477222714</c:v>
                </c:pt>
                <c:pt idx="67">
                  <c:v>0.24993923558364226</c:v>
                </c:pt>
                <c:pt idx="68">
                  <c:v>0.1399793701838481</c:v>
                </c:pt>
                <c:pt idx="69">
                  <c:v>0.13282335172354479</c:v>
                </c:pt>
                <c:pt idx="70">
                  <c:v>0.12499999999999986</c:v>
                </c:pt>
                <c:pt idx="71">
                  <c:v>0.39994613520064631</c:v>
                </c:pt>
                <c:pt idx="72">
                  <c:v>0.32999999999999996</c:v>
                </c:pt>
                <c:pt idx="73">
                  <c:v>0.31997491734123817</c:v>
                </c:pt>
                <c:pt idx="74">
                  <c:v>0.14615384615384616</c:v>
                </c:pt>
                <c:pt idx="75">
                  <c:v>0.48450887977658963</c:v>
                </c:pt>
                <c:pt idx="76">
                  <c:v>-1.131571156657895E-2</c:v>
                </c:pt>
                <c:pt idx="77">
                  <c:v>0.13454545454545447</c:v>
                </c:pt>
                <c:pt idx="78">
                  <c:v>9.9543757776856083E-3</c:v>
                </c:pt>
                <c:pt idx="79">
                  <c:v>0.13324996526330415</c:v>
                </c:pt>
                <c:pt idx="80">
                  <c:v>0.44864864864864862</c:v>
                </c:pt>
                <c:pt idx="81">
                  <c:v>0.31993627344485487</c:v>
                </c:pt>
                <c:pt idx="82">
                  <c:v>0.27990663295078783</c:v>
                </c:pt>
                <c:pt idx="83">
                  <c:v>0.24035918075325893</c:v>
                </c:pt>
                <c:pt idx="84">
                  <c:v>0.35552052315058091</c:v>
                </c:pt>
                <c:pt idx="85">
                  <c:v>0.23998310721638602</c:v>
                </c:pt>
                <c:pt idx="86">
                  <c:v>0.22998164783154637</c:v>
                </c:pt>
                <c:pt idx="87">
                  <c:v>0.11419917688847749</c:v>
                </c:pt>
                <c:pt idx="88">
                  <c:v>0.4199958021409082</c:v>
                </c:pt>
                <c:pt idx="89">
                  <c:v>1.2494995328973727E-2</c:v>
                </c:pt>
                <c:pt idx="90">
                  <c:v>0.2299727882126501</c:v>
                </c:pt>
                <c:pt idx="91">
                  <c:v>-0.11324376199616135</c:v>
                </c:pt>
                <c:pt idx="92">
                  <c:v>0.2222222222222221</c:v>
                </c:pt>
                <c:pt idx="93">
                  <c:v>0.23000000000000004</c:v>
                </c:pt>
                <c:pt idx="94">
                  <c:v>0.18999999999999989</c:v>
                </c:pt>
                <c:pt idx="95">
                  <c:v>2.0000000000000018E-2</c:v>
                </c:pt>
                <c:pt idx="96">
                  <c:v>0.42999878152796389</c:v>
                </c:pt>
                <c:pt idx="97">
                  <c:v>3.551586684229268E-2</c:v>
                </c:pt>
                <c:pt idx="98">
                  <c:v>0.22525917728956155</c:v>
                </c:pt>
                <c:pt idx="99">
                  <c:v>0.17270952859762231</c:v>
                </c:pt>
                <c:pt idx="100">
                  <c:v>0.31997170478660686</c:v>
                </c:pt>
                <c:pt idx="101">
                  <c:v>9.4619479392546793E-2</c:v>
                </c:pt>
                <c:pt idx="102">
                  <c:v>0.19357848643663539</c:v>
                </c:pt>
                <c:pt idx="103">
                  <c:v>0.30999736564805064</c:v>
                </c:pt>
                <c:pt idx="104">
                  <c:v>-7.7846926520362486E-2</c:v>
                </c:pt>
                <c:pt idx="105">
                  <c:v>3.9960886571056078E-2</c:v>
                </c:pt>
                <c:pt idx="106">
                  <c:v>0.16000000000000011</c:v>
                </c:pt>
                <c:pt idx="107">
                  <c:v>0.24000000000000005</c:v>
                </c:pt>
                <c:pt idx="108">
                  <c:v>0.34444444444444444</c:v>
                </c:pt>
                <c:pt idx="109">
                  <c:v>-0.86008600218214493</c:v>
                </c:pt>
                <c:pt idx="110">
                  <c:v>0.17943211479236013</c:v>
                </c:pt>
                <c:pt idx="111">
                  <c:v>0.31760211247822906</c:v>
                </c:pt>
                <c:pt idx="112">
                  <c:v>0.11249999999999992</c:v>
                </c:pt>
                <c:pt idx="113">
                  <c:v>-2.677447856704501E-5</c:v>
                </c:pt>
                <c:pt idx="114">
                  <c:v>0.3299999999999999</c:v>
                </c:pt>
                <c:pt idx="115">
                  <c:v>0.27</c:v>
                </c:pt>
                <c:pt idx="116">
                  <c:v>-0.13235294117647065</c:v>
                </c:pt>
                <c:pt idx="117">
                  <c:v>0.31079042983478439</c:v>
                </c:pt>
                <c:pt idx="118">
                  <c:v>4.2952922858667544E-2</c:v>
                </c:pt>
                <c:pt idx="119">
                  <c:v>6.9965870307167236E-2</c:v>
                </c:pt>
                <c:pt idx="120">
                  <c:v>-7.7789189394803906E-2</c:v>
                </c:pt>
                <c:pt idx="121">
                  <c:v>0.16666666666666663</c:v>
                </c:pt>
                <c:pt idx="122">
                  <c:v>0.19548192771084341</c:v>
                </c:pt>
                <c:pt idx="123">
                  <c:v>4.2995907743617903E-2</c:v>
                </c:pt>
                <c:pt idx="124">
                  <c:v>7.4999999999999997E-2</c:v>
                </c:pt>
                <c:pt idx="125">
                  <c:v>0.10000000000000012</c:v>
                </c:pt>
                <c:pt idx="126">
                  <c:v>6.9999999999999979E-2</c:v>
                </c:pt>
                <c:pt idx="127">
                  <c:v>0.10597518278241165</c:v>
                </c:pt>
                <c:pt idx="128">
                  <c:v>-8.7502357600905328E-2</c:v>
                </c:pt>
                <c:pt idx="129">
                  <c:v>0.26662998768634233</c:v>
                </c:pt>
                <c:pt idx="130">
                  <c:v>0.1499827764381674</c:v>
                </c:pt>
                <c:pt idx="131">
                  <c:v>0.36998555012729656</c:v>
                </c:pt>
                <c:pt idx="132">
                  <c:v>-0.17647058823529413</c:v>
                </c:pt>
                <c:pt idx="133">
                  <c:v>0.20990301174068404</c:v>
                </c:pt>
                <c:pt idx="134">
                  <c:v>0.36997975025312185</c:v>
                </c:pt>
                <c:pt idx="135">
                  <c:v>0.10996272450016943</c:v>
                </c:pt>
                <c:pt idx="136">
                  <c:v>0.36661796658425111</c:v>
                </c:pt>
                <c:pt idx="137">
                  <c:v>0.27000000000000007</c:v>
                </c:pt>
                <c:pt idx="138">
                  <c:v>0.26</c:v>
                </c:pt>
                <c:pt idx="139">
                  <c:v>-0.28000936877854571</c:v>
                </c:pt>
                <c:pt idx="140">
                  <c:v>0.11249999999999985</c:v>
                </c:pt>
                <c:pt idx="141">
                  <c:v>0.48</c:v>
                </c:pt>
              </c:numCache>
            </c:numRef>
          </c:val>
        </c:ser>
        <c:dLbls>
          <c:showLegendKey val="0"/>
          <c:showVal val="0"/>
          <c:showCatName val="0"/>
          <c:showSerName val="0"/>
          <c:showPercent val="0"/>
          <c:showBubbleSize val="0"/>
        </c:dLbls>
        <c:gapWidth val="219"/>
        <c:overlap val="-27"/>
        <c:axId val="1293813968"/>
        <c:axId val="1293809072"/>
      </c:barChart>
      <c:catAx>
        <c:axId val="129381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09072"/>
        <c:crosses val="autoZero"/>
        <c:auto val="1"/>
        <c:lblAlgn val="ctr"/>
        <c:lblOffset val="100"/>
        <c:noMultiLvlLbl val="0"/>
      </c:catAx>
      <c:valAx>
        <c:axId val="129380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1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[Saved_lesson2.xlsx]Sheet16!PivotTable10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Sheet16!$B$3</c:f>
              <c:strCache>
                <c:ptCount val="1"/>
                <c:pt idx="0">
                  <c:v>Sum of Quantity</c:v>
                </c:pt>
              </c:strCache>
            </c:strRef>
          </c:tx>
          <c:spPr>
            <a:solidFill>
              <a:schemeClr val="accent1"/>
            </a:solidFill>
            <a:ln>
              <a:noFill/>
            </a:ln>
            <a:effectLst/>
          </c:spPr>
          <c:invertIfNegative val="0"/>
          <c:cat>
            <c:multiLvlStrRef>
              <c:f>Sheet16!$A$4:$A$18</c:f>
              <c:multiLvlStrCache>
                <c:ptCount val="11"/>
                <c:lvl>
                  <c:pt idx="0">
                    <c:v>Bookcases</c:v>
                  </c:pt>
                  <c:pt idx="1">
                    <c:v>Chairs</c:v>
                  </c:pt>
                  <c:pt idx="2">
                    <c:v>Tables</c:v>
                  </c:pt>
                  <c:pt idx="3">
                    <c:v>Appliances</c:v>
                  </c:pt>
                  <c:pt idx="4">
                    <c:v>Binders</c:v>
                  </c:pt>
                  <c:pt idx="5">
                    <c:v>Storage</c:v>
                  </c:pt>
                  <c:pt idx="6">
                    <c:v>Supplies</c:v>
                  </c:pt>
                  <c:pt idx="7">
                    <c:v>Accessories</c:v>
                  </c:pt>
                  <c:pt idx="8">
                    <c:v>Copiers</c:v>
                  </c:pt>
                  <c:pt idx="9">
                    <c:v>Machines</c:v>
                  </c:pt>
                  <c:pt idx="10">
                    <c:v>Phones</c:v>
                  </c:pt>
                </c:lvl>
                <c:lvl>
                  <c:pt idx="0">
                    <c:v>Furniture</c:v>
                  </c:pt>
                  <c:pt idx="3">
                    <c:v>Office Supplies</c:v>
                  </c:pt>
                  <c:pt idx="7">
                    <c:v>Technology</c:v>
                  </c:pt>
                </c:lvl>
              </c:multiLvlStrCache>
            </c:multiLvlStrRef>
          </c:cat>
          <c:val>
            <c:numRef>
              <c:f>Sheet16!$B$4:$B$18</c:f>
              <c:numCache>
                <c:formatCode>General</c:formatCode>
                <c:ptCount val="11"/>
                <c:pt idx="0">
                  <c:v>115</c:v>
                </c:pt>
                <c:pt idx="1">
                  <c:v>205</c:v>
                </c:pt>
                <c:pt idx="2">
                  <c:v>142</c:v>
                </c:pt>
                <c:pt idx="3">
                  <c:v>213</c:v>
                </c:pt>
                <c:pt idx="4">
                  <c:v>38</c:v>
                </c:pt>
                <c:pt idx="5">
                  <c:v>14</c:v>
                </c:pt>
                <c:pt idx="6">
                  <c:v>5</c:v>
                </c:pt>
                <c:pt idx="7">
                  <c:v>62</c:v>
                </c:pt>
                <c:pt idx="8">
                  <c:v>177</c:v>
                </c:pt>
                <c:pt idx="9">
                  <c:v>95</c:v>
                </c:pt>
                <c:pt idx="10">
                  <c:v>272</c:v>
                </c:pt>
              </c:numCache>
            </c:numRef>
          </c:val>
        </c:ser>
        <c:ser>
          <c:idx val="1"/>
          <c:order val="1"/>
          <c:tx>
            <c:strRef>
              <c:f>Sheet16!$C$3</c:f>
              <c:strCache>
                <c:ptCount val="1"/>
                <c:pt idx="0">
                  <c:v>Sum of Sales</c:v>
                </c:pt>
              </c:strCache>
            </c:strRef>
          </c:tx>
          <c:spPr>
            <a:solidFill>
              <a:schemeClr val="accent2"/>
            </a:solidFill>
            <a:ln>
              <a:noFill/>
            </a:ln>
            <a:effectLst/>
          </c:spPr>
          <c:invertIfNegative val="0"/>
          <c:cat>
            <c:multiLvlStrRef>
              <c:f>Sheet16!$A$4:$A$18</c:f>
              <c:multiLvlStrCache>
                <c:ptCount val="11"/>
                <c:lvl>
                  <c:pt idx="0">
                    <c:v>Bookcases</c:v>
                  </c:pt>
                  <c:pt idx="1">
                    <c:v>Chairs</c:v>
                  </c:pt>
                  <c:pt idx="2">
                    <c:v>Tables</c:v>
                  </c:pt>
                  <c:pt idx="3">
                    <c:v>Appliances</c:v>
                  </c:pt>
                  <c:pt idx="4">
                    <c:v>Binders</c:v>
                  </c:pt>
                  <c:pt idx="5">
                    <c:v>Storage</c:v>
                  </c:pt>
                  <c:pt idx="6">
                    <c:v>Supplies</c:v>
                  </c:pt>
                  <c:pt idx="7">
                    <c:v>Accessories</c:v>
                  </c:pt>
                  <c:pt idx="8">
                    <c:v>Copiers</c:v>
                  </c:pt>
                  <c:pt idx="9">
                    <c:v>Machines</c:v>
                  </c:pt>
                  <c:pt idx="10">
                    <c:v>Phones</c:v>
                  </c:pt>
                </c:lvl>
                <c:lvl>
                  <c:pt idx="0">
                    <c:v>Furniture</c:v>
                  </c:pt>
                  <c:pt idx="3">
                    <c:v>Office Supplies</c:v>
                  </c:pt>
                  <c:pt idx="7">
                    <c:v>Technology</c:v>
                  </c:pt>
                </c:lvl>
              </c:multiLvlStrCache>
            </c:multiLvlStrRef>
          </c:cat>
          <c:val>
            <c:numRef>
              <c:f>Sheet16!$C$4:$C$18</c:f>
              <c:numCache>
                <c:formatCode>General</c:formatCode>
                <c:ptCount val="11"/>
                <c:pt idx="0">
                  <c:v>45439.070999999989</c:v>
                </c:pt>
                <c:pt idx="1">
                  <c:v>78196.813199999975</c:v>
                </c:pt>
                <c:pt idx="2">
                  <c:v>61441.253099999987</c:v>
                </c:pt>
                <c:pt idx="3">
                  <c:v>95645.117800000007</c:v>
                </c:pt>
                <c:pt idx="4">
                  <c:v>43811.912000000004</c:v>
                </c:pt>
                <c:pt idx="5">
                  <c:v>4195.66</c:v>
                </c:pt>
                <c:pt idx="6">
                  <c:v>4164.0499999999993</c:v>
                </c:pt>
                <c:pt idx="7">
                  <c:v>15104.310000000001</c:v>
                </c:pt>
                <c:pt idx="8">
                  <c:v>65555.348759999993</c:v>
                </c:pt>
                <c:pt idx="9">
                  <c:v>64153.772000000012</c:v>
                </c:pt>
                <c:pt idx="10">
                  <c:v>143032.02699999997</c:v>
                </c:pt>
              </c:numCache>
            </c:numRef>
          </c:val>
        </c:ser>
        <c:ser>
          <c:idx val="2"/>
          <c:order val="2"/>
          <c:tx>
            <c:strRef>
              <c:f>Sheet16!$D$3</c:f>
              <c:strCache>
                <c:ptCount val="1"/>
                <c:pt idx="0">
                  <c:v>Sum of Sales Range</c:v>
                </c:pt>
              </c:strCache>
            </c:strRef>
          </c:tx>
          <c:spPr>
            <a:solidFill>
              <a:schemeClr val="accent3"/>
            </a:solidFill>
            <a:ln>
              <a:noFill/>
            </a:ln>
            <a:effectLst/>
          </c:spPr>
          <c:invertIfNegative val="0"/>
          <c:cat>
            <c:multiLvlStrRef>
              <c:f>Sheet16!$A$4:$A$18</c:f>
              <c:multiLvlStrCache>
                <c:ptCount val="11"/>
                <c:lvl>
                  <c:pt idx="0">
                    <c:v>Bookcases</c:v>
                  </c:pt>
                  <c:pt idx="1">
                    <c:v>Chairs</c:v>
                  </c:pt>
                  <c:pt idx="2">
                    <c:v>Tables</c:v>
                  </c:pt>
                  <c:pt idx="3">
                    <c:v>Appliances</c:v>
                  </c:pt>
                  <c:pt idx="4">
                    <c:v>Binders</c:v>
                  </c:pt>
                  <c:pt idx="5">
                    <c:v>Storage</c:v>
                  </c:pt>
                  <c:pt idx="6">
                    <c:v>Supplies</c:v>
                  </c:pt>
                  <c:pt idx="7">
                    <c:v>Accessories</c:v>
                  </c:pt>
                  <c:pt idx="8">
                    <c:v>Copiers</c:v>
                  </c:pt>
                  <c:pt idx="9">
                    <c:v>Machines</c:v>
                  </c:pt>
                  <c:pt idx="10">
                    <c:v>Phones</c:v>
                  </c:pt>
                </c:lvl>
                <c:lvl>
                  <c:pt idx="0">
                    <c:v>Furniture</c:v>
                  </c:pt>
                  <c:pt idx="3">
                    <c:v>Office Supplies</c:v>
                  </c:pt>
                  <c:pt idx="7">
                    <c:v>Technology</c:v>
                  </c:pt>
                </c:lvl>
              </c:multiLvlStrCache>
            </c:multiLvlStrRef>
          </c:cat>
          <c:val>
            <c:numRef>
              <c:f>Sheet16!$D$4:$D$18</c:f>
              <c:numCache>
                <c:formatCode>General</c:formatCode>
                <c:ptCount val="11"/>
                <c:pt idx="0">
                  <c:v>1</c:v>
                </c:pt>
                <c:pt idx="1">
                  <c:v>1</c:v>
                </c:pt>
                <c:pt idx="2">
                  <c:v>1</c:v>
                </c:pt>
                <c:pt idx="3">
                  <c:v>1</c:v>
                </c:pt>
                <c:pt idx="4">
                  <c:v>1</c:v>
                </c:pt>
                <c:pt idx="5">
                  <c:v>0</c:v>
                </c:pt>
                <c:pt idx="6">
                  <c:v>0</c:v>
                </c:pt>
                <c:pt idx="7">
                  <c:v>0</c:v>
                </c:pt>
                <c:pt idx="8">
                  <c:v>1</c:v>
                </c:pt>
                <c:pt idx="9">
                  <c:v>1</c:v>
                </c:pt>
                <c:pt idx="10">
                  <c:v>1</c:v>
                </c:pt>
              </c:numCache>
            </c:numRef>
          </c:val>
        </c:ser>
        <c:ser>
          <c:idx val="3"/>
          <c:order val="3"/>
          <c:tx>
            <c:strRef>
              <c:f>Sheet16!$E$3</c:f>
              <c:strCache>
                <c:ptCount val="1"/>
                <c:pt idx="0">
                  <c:v>Sum of Quantity nos</c:v>
                </c:pt>
              </c:strCache>
            </c:strRef>
          </c:tx>
          <c:spPr>
            <a:solidFill>
              <a:schemeClr val="accent4"/>
            </a:solidFill>
            <a:ln>
              <a:noFill/>
            </a:ln>
            <a:effectLst/>
          </c:spPr>
          <c:invertIfNegative val="0"/>
          <c:cat>
            <c:multiLvlStrRef>
              <c:f>Sheet16!$A$4:$A$18</c:f>
              <c:multiLvlStrCache>
                <c:ptCount val="11"/>
                <c:lvl>
                  <c:pt idx="0">
                    <c:v>Bookcases</c:v>
                  </c:pt>
                  <c:pt idx="1">
                    <c:v>Chairs</c:v>
                  </c:pt>
                  <c:pt idx="2">
                    <c:v>Tables</c:v>
                  </c:pt>
                  <c:pt idx="3">
                    <c:v>Appliances</c:v>
                  </c:pt>
                  <c:pt idx="4">
                    <c:v>Binders</c:v>
                  </c:pt>
                  <c:pt idx="5">
                    <c:v>Storage</c:v>
                  </c:pt>
                  <c:pt idx="6">
                    <c:v>Supplies</c:v>
                  </c:pt>
                  <c:pt idx="7">
                    <c:v>Accessories</c:v>
                  </c:pt>
                  <c:pt idx="8">
                    <c:v>Copiers</c:v>
                  </c:pt>
                  <c:pt idx="9">
                    <c:v>Machines</c:v>
                  </c:pt>
                  <c:pt idx="10">
                    <c:v>Phones</c:v>
                  </c:pt>
                </c:lvl>
                <c:lvl>
                  <c:pt idx="0">
                    <c:v>Furniture</c:v>
                  </c:pt>
                  <c:pt idx="3">
                    <c:v>Office Supplies</c:v>
                  </c:pt>
                  <c:pt idx="7">
                    <c:v>Technology</c:v>
                  </c:pt>
                </c:lvl>
              </c:multiLvlStrCache>
            </c:multiLvlStrRef>
          </c:cat>
          <c:val>
            <c:numRef>
              <c:f>Sheet16!$E$4:$E$18</c:f>
              <c:numCache>
                <c:formatCode>General</c:formatCode>
                <c:ptCount val="11"/>
                <c:pt idx="0">
                  <c:v>115</c:v>
                </c:pt>
                <c:pt idx="1">
                  <c:v>205</c:v>
                </c:pt>
                <c:pt idx="2">
                  <c:v>142</c:v>
                </c:pt>
                <c:pt idx="3">
                  <c:v>213</c:v>
                </c:pt>
                <c:pt idx="4">
                  <c:v>38</c:v>
                </c:pt>
                <c:pt idx="5">
                  <c:v>0</c:v>
                </c:pt>
                <c:pt idx="6">
                  <c:v>0</c:v>
                </c:pt>
                <c:pt idx="7">
                  <c:v>0</c:v>
                </c:pt>
                <c:pt idx="8">
                  <c:v>177</c:v>
                </c:pt>
                <c:pt idx="9">
                  <c:v>95</c:v>
                </c:pt>
                <c:pt idx="10">
                  <c:v>272</c:v>
                </c:pt>
              </c:numCache>
            </c:numRef>
          </c:val>
        </c:ser>
        <c:dLbls>
          <c:showLegendKey val="0"/>
          <c:showVal val="0"/>
          <c:showCatName val="0"/>
          <c:showSerName val="0"/>
          <c:showPercent val="0"/>
          <c:showBubbleSize val="0"/>
        </c:dLbls>
        <c:gapWidth val="219"/>
        <c:overlap val="-27"/>
        <c:axId val="1293822128"/>
        <c:axId val="1293808528"/>
      </c:barChart>
      <c:catAx>
        <c:axId val="12938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08528"/>
        <c:crosses val="autoZero"/>
        <c:auto val="1"/>
        <c:lblAlgn val="ctr"/>
        <c:lblOffset val="100"/>
        <c:noMultiLvlLbl val="0"/>
      </c:catAx>
      <c:valAx>
        <c:axId val="12938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8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Charts!$C$12</c:f>
              <c:strCache>
                <c:ptCount val="1"/>
                <c:pt idx="0">
                  <c:v>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Charts!$B$13:$B$16</c:f>
              <c:strCache>
                <c:ptCount val="4"/>
                <c:pt idx="0">
                  <c:v>North</c:v>
                </c:pt>
                <c:pt idx="1">
                  <c:v>South</c:v>
                </c:pt>
                <c:pt idx="2">
                  <c:v>East</c:v>
                </c:pt>
                <c:pt idx="3">
                  <c:v>West</c:v>
                </c:pt>
              </c:strCache>
            </c:strRef>
          </c:cat>
          <c:val>
            <c:numRef>
              <c:f>Charts!$C$13:$C$16</c:f>
              <c:numCache>
                <c:formatCode>General</c:formatCode>
                <c:ptCount val="4"/>
                <c:pt idx="0">
                  <c:v>1909</c:v>
                </c:pt>
                <c:pt idx="1">
                  <c:v>4527</c:v>
                </c:pt>
                <c:pt idx="2">
                  <c:v>4104</c:v>
                </c:pt>
                <c:pt idx="3">
                  <c:v>1569</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Charts!$K$1</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Charts!$J$2:$J$10</c:f>
              <c:strCache>
                <c:ptCount val="9"/>
                <c:pt idx="0">
                  <c:v>Q1'15</c:v>
                </c:pt>
                <c:pt idx="1">
                  <c:v>Q2'15</c:v>
                </c:pt>
                <c:pt idx="2">
                  <c:v>Q3'15</c:v>
                </c:pt>
                <c:pt idx="3">
                  <c:v>Q4'15</c:v>
                </c:pt>
                <c:pt idx="4">
                  <c:v>Q1'16</c:v>
                </c:pt>
                <c:pt idx="5">
                  <c:v>Q2'16</c:v>
                </c:pt>
                <c:pt idx="6">
                  <c:v>Q3'16</c:v>
                </c:pt>
                <c:pt idx="7">
                  <c:v>Q4'16</c:v>
                </c:pt>
                <c:pt idx="8">
                  <c:v>Q1'17</c:v>
                </c:pt>
              </c:strCache>
            </c:strRef>
          </c:cat>
          <c:val>
            <c:numRef>
              <c:f>Charts!$K$2:$K$10</c:f>
              <c:numCache>
                <c:formatCode>General</c:formatCode>
                <c:ptCount val="9"/>
                <c:pt idx="0">
                  <c:v>1302</c:v>
                </c:pt>
                <c:pt idx="1">
                  <c:v>1500</c:v>
                </c:pt>
                <c:pt idx="2">
                  <c:v>1699</c:v>
                </c:pt>
                <c:pt idx="3">
                  <c:v>1212</c:v>
                </c:pt>
                <c:pt idx="4">
                  <c:v>1732</c:v>
                </c:pt>
                <c:pt idx="5">
                  <c:v>1759</c:v>
                </c:pt>
                <c:pt idx="6">
                  <c:v>2106</c:v>
                </c:pt>
                <c:pt idx="7">
                  <c:v>2495</c:v>
                </c:pt>
                <c:pt idx="8">
                  <c:v>2306</c:v>
                </c:pt>
              </c:numCache>
            </c:numRef>
          </c:val>
        </c:ser>
        <c:dLbls>
          <c:dLblPos val="inEnd"/>
          <c:showLegendKey val="0"/>
          <c:showVal val="1"/>
          <c:showCatName val="0"/>
          <c:showSerName val="0"/>
          <c:showPercent val="0"/>
          <c:showBubbleSize val="0"/>
        </c:dLbls>
        <c:gapWidth val="65"/>
        <c:axId val="979492720"/>
        <c:axId val="979497072"/>
      </c:barChart>
      <c:catAx>
        <c:axId val="9794927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Quarter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9497072"/>
        <c:crosses val="autoZero"/>
        <c:auto val="1"/>
        <c:lblAlgn val="ctr"/>
        <c:lblOffset val="100"/>
        <c:noMultiLvlLbl val="0"/>
      </c:catAx>
      <c:valAx>
        <c:axId val="9794970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Revenue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9492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strRef>
              <c:f>Sheet1!$A$5:$A$27</c:f>
              <c:strCache>
                <c:ptCount val="22"/>
                <c:pt idx="0">
                  <c:v>Apple Audio Dock, with Caller ID</c:v>
                </c:pt>
                <c:pt idx="1">
                  <c:v>Apple iPhone 5</c:v>
                </c:pt>
                <c:pt idx="2">
                  <c:v>Apple iPhone 5S</c:v>
                </c:pt>
                <c:pt idx="3">
                  <c:v>Apple Smart Phone, Cordless</c:v>
                </c:pt>
                <c:pt idx="4">
                  <c:v>Apple Smart Phone, Full Size</c:v>
                </c:pt>
                <c:pt idx="5">
                  <c:v>Apple Smart Phone, with Caller ID</c:v>
                </c:pt>
                <c:pt idx="6">
                  <c:v>Cisco Smart Phone, Cordless</c:v>
                </c:pt>
                <c:pt idx="7">
                  <c:v>Cisco Smart Phone, Full Size</c:v>
                </c:pt>
                <c:pt idx="8">
                  <c:v>Cisco Smart Phone, with Caller ID</c:v>
                </c:pt>
                <c:pt idx="9">
                  <c:v>Motorola Smart Phone, Cordless</c:v>
                </c:pt>
                <c:pt idx="10">
                  <c:v>Motorola Smart Phone, Full Size</c:v>
                </c:pt>
                <c:pt idx="11">
                  <c:v>Motorola Smart Phone, with Caller ID</c:v>
                </c:pt>
                <c:pt idx="12">
                  <c:v>Nokia Smart Phone, Cordless</c:v>
                </c:pt>
                <c:pt idx="13">
                  <c:v>Nokia Smart Phone, Full Size</c:v>
                </c:pt>
                <c:pt idx="14">
                  <c:v>Nokia Smart Phone, with Caller ID</c:v>
                </c:pt>
                <c:pt idx="15">
                  <c:v>Polycom CX600 IP Phone VoIP phone</c:v>
                </c:pt>
                <c:pt idx="16">
                  <c:v>Samsung Galaxy Mega 6.3</c:v>
                </c:pt>
                <c:pt idx="17">
                  <c:v>Samsung Galaxy Note 2</c:v>
                </c:pt>
                <c:pt idx="18">
                  <c:v>Samsung Smart Phone, Cordless</c:v>
                </c:pt>
                <c:pt idx="19">
                  <c:v>Samsung Smart Phone, Full Size</c:v>
                </c:pt>
                <c:pt idx="20">
                  <c:v>Samsung Smart Phone, VoIP</c:v>
                </c:pt>
                <c:pt idx="21">
                  <c:v>Samsung Smart Phone, with Caller ID</c:v>
                </c:pt>
              </c:strCache>
            </c:strRef>
          </c:cat>
          <c:val>
            <c:numRef>
              <c:f>Sheet1!$B$5:$B$27</c:f>
              <c:numCache>
                <c:formatCode>General</c:formatCode>
                <c:ptCount val="22"/>
                <c:pt idx="0">
                  <c:v>1502.0100000000002</c:v>
                </c:pt>
                <c:pt idx="1">
                  <c:v>4158.9120000000003</c:v>
                </c:pt>
                <c:pt idx="2">
                  <c:v>2735.9520000000002</c:v>
                </c:pt>
                <c:pt idx="3">
                  <c:v>2863.35</c:v>
                </c:pt>
                <c:pt idx="4">
                  <c:v>4347.0675000000001</c:v>
                </c:pt>
                <c:pt idx="5">
                  <c:v>2300.6160000000004</c:v>
                </c:pt>
                <c:pt idx="6">
                  <c:v>5276.9880000000003</c:v>
                </c:pt>
                <c:pt idx="7">
                  <c:v>3488.2905000000001</c:v>
                </c:pt>
                <c:pt idx="8">
                  <c:v>3532.8960000000002</c:v>
                </c:pt>
                <c:pt idx="9">
                  <c:v>4338.7649999999994</c:v>
                </c:pt>
                <c:pt idx="10">
                  <c:v>3212.5692857142858</c:v>
                </c:pt>
                <c:pt idx="11">
                  <c:v>3550.47</c:v>
                </c:pt>
                <c:pt idx="12">
                  <c:v>4453.0500000000011</c:v>
                </c:pt>
                <c:pt idx="13">
                  <c:v>2783.0950000000003</c:v>
                </c:pt>
                <c:pt idx="14">
                  <c:v>3322.3320000000008</c:v>
                </c:pt>
                <c:pt idx="15">
                  <c:v>2399.6</c:v>
                </c:pt>
                <c:pt idx="16">
                  <c:v>4367.8960000000006</c:v>
                </c:pt>
                <c:pt idx="17">
                  <c:v>2575.944</c:v>
                </c:pt>
                <c:pt idx="18">
                  <c:v>3141.7500000000009</c:v>
                </c:pt>
                <c:pt idx="19">
                  <c:v>2486.0160000000001</c:v>
                </c:pt>
                <c:pt idx="20">
                  <c:v>1696.64</c:v>
                </c:pt>
                <c:pt idx="21">
                  <c:v>2862.6750000000002</c:v>
                </c:pt>
              </c:numCache>
            </c:numRef>
          </c:val>
        </c:ser>
        <c:dLbls>
          <c:showLegendKey val="0"/>
          <c:showVal val="0"/>
          <c:showCatName val="0"/>
          <c:showSerName val="0"/>
          <c:showPercent val="0"/>
          <c:showBubbleSize val="0"/>
        </c:dLbls>
        <c:gapWidth val="219"/>
        <c:overlap val="-27"/>
        <c:axId val="979497616"/>
        <c:axId val="979499248"/>
      </c:barChart>
      <c:catAx>
        <c:axId val="97949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99248"/>
        <c:crosses val="autoZero"/>
        <c:auto val="1"/>
        <c:lblAlgn val="ctr"/>
        <c:lblOffset val="100"/>
        <c:noMultiLvlLbl val="0"/>
      </c:catAx>
      <c:valAx>
        <c:axId val="97949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9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Sheet3!$B$5</c:f>
              <c:strCache>
                <c:ptCount val="1"/>
                <c:pt idx="0">
                  <c:v>Total</c:v>
                </c:pt>
              </c:strCache>
            </c:strRef>
          </c:tx>
          <c:spPr>
            <a:solidFill>
              <a:schemeClr val="accent1"/>
            </a:solidFill>
            <a:ln>
              <a:noFill/>
            </a:ln>
            <a:effectLst/>
          </c:spPr>
          <c:invertIfNegative val="0"/>
          <c:cat>
            <c:strRef>
              <c:f>Sheet3!$A$6:$A$14</c:f>
              <c:strCache>
                <c:ptCount val="8"/>
                <c:pt idx="0">
                  <c:v>Harbour Creations Executive Leather Armchair, Adjustable</c:v>
                </c:pt>
                <c:pt idx="1">
                  <c:v>Harbour Creations Executive Leather Armchair, Red</c:v>
                </c:pt>
                <c:pt idx="2">
                  <c:v>Hon Executive Leather Armchair, Adjustable</c:v>
                </c:pt>
                <c:pt idx="3">
                  <c:v>Novimex Executive Leather Armchair, Adjustable</c:v>
                </c:pt>
                <c:pt idx="4">
                  <c:v>Novimex Executive Leather Armchair, Black</c:v>
                </c:pt>
                <c:pt idx="5">
                  <c:v>Novimex Executive Leather Armchair, Red</c:v>
                </c:pt>
                <c:pt idx="6">
                  <c:v>Office Star Executive Leather Armchair, Red</c:v>
                </c:pt>
                <c:pt idx="7">
                  <c:v>SAFCO Executive Leather Armchair, Black</c:v>
                </c:pt>
              </c:strCache>
            </c:strRef>
          </c:cat>
          <c:val>
            <c:numRef>
              <c:f>Sheet3!$B$6:$B$14</c:f>
              <c:numCache>
                <c:formatCode>General</c:formatCode>
                <c:ptCount val="8"/>
                <c:pt idx="0">
                  <c:v>3298.2599999999998</c:v>
                </c:pt>
                <c:pt idx="1">
                  <c:v>3126.4001999999991</c:v>
                </c:pt>
                <c:pt idx="2">
                  <c:v>2046.1949999999997</c:v>
                </c:pt>
                <c:pt idx="3">
                  <c:v>1822.0799999999997</c:v>
                </c:pt>
                <c:pt idx="4">
                  <c:v>3709.3949999999995</c:v>
                </c:pt>
                <c:pt idx="5">
                  <c:v>5062.1999999999989</c:v>
                </c:pt>
                <c:pt idx="6">
                  <c:v>4344.5399999999991</c:v>
                </c:pt>
                <c:pt idx="7">
                  <c:v>10694.699999999997</c:v>
                </c:pt>
              </c:numCache>
            </c:numRef>
          </c:val>
        </c:ser>
        <c:dLbls>
          <c:showLegendKey val="0"/>
          <c:showVal val="0"/>
          <c:showCatName val="0"/>
          <c:showSerName val="0"/>
          <c:showPercent val="0"/>
          <c:showBubbleSize val="0"/>
        </c:dLbls>
        <c:gapWidth val="219"/>
        <c:overlap val="-27"/>
        <c:axId val="979499792"/>
        <c:axId val="979500880"/>
      </c:barChart>
      <c:catAx>
        <c:axId val="97949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00880"/>
        <c:crosses val="autoZero"/>
        <c:auto val="1"/>
        <c:lblAlgn val="ctr"/>
        <c:lblOffset val="100"/>
        <c:noMultiLvlLbl val="0"/>
      </c:catAx>
      <c:valAx>
        <c:axId val="9795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49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Sheet4!$B$6</c:f>
              <c:strCache>
                <c:ptCount val="1"/>
                <c:pt idx="0">
                  <c:v>Total</c:v>
                </c:pt>
              </c:strCache>
            </c:strRef>
          </c:tx>
          <c:spPr>
            <a:solidFill>
              <a:schemeClr val="accent1"/>
            </a:solidFill>
            <a:ln>
              <a:noFill/>
            </a:ln>
            <a:effectLst/>
          </c:spPr>
          <c:invertIfNegative val="0"/>
          <c:cat>
            <c:strRef>
              <c:f>Sheet4!$A$7:$A$18</c:f>
              <c:strCache>
                <c:ptCount val="11"/>
                <c:pt idx="0">
                  <c:v>Breville Refrigerator, Black</c:v>
                </c:pt>
                <c:pt idx="1">
                  <c:v>Breville Refrigerator, Red</c:v>
                </c:pt>
                <c:pt idx="2">
                  <c:v>Breville Stove, Red</c:v>
                </c:pt>
                <c:pt idx="3">
                  <c:v>Breville Stove, White</c:v>
                </c:pt>
                <c:pt idx="4">
                  <c:v>Cuisinart Stove, Silver</c:v>
                </c:pt>
                <c:pt idx="5">
                  <c:v>Hamilton Beach Refrigerator, Black</c:v>
                </c:pt>
                <c:pt idx="6">
                  <c:v>Hamilton Beach Stove, White</c:v>
                </c:pt>
                <c:pt idx="7">
                  <c:v>Honeywell Enviracaire Portable HEPA Air Cleaner for 17' x 22' Room</c:v>
                </c:pt>
                <c:pt idx="8">
                  <c:v>Hoover Refrigerator, White</c:v>
                </c:pt>
                <c:pt idx="9">
                  <c:v>Hoover Stove, Red</c:v>
                </c:pt>
                <c:pt idx="10">
                  <c:v>KitchenAid Microwave, White</c:v>
                </c:pt>
              </c:strCache>
            </c:strRef>
          </c:cat>
          <c:val>
            <c:numRef>
              <c:f>Sheet4!$B$7:$B$18</c:f>
              <c:numCache>
                <c:formatCode>General</c:formatCode>
                <c:ptCount val="11"/>
                <c:pt idx="0">
                  <c:v>539.44319999999993</c:v>
                </c:pt>
                <c:pt idx="1">
                  <c:v>186.94800000000004</c:v>
                </c:pt>
                <c:pt idx="2">
                  <c:v>561.48</c:v>
                </c:pt>
                <c:pt idx="3">
                  <c:v>134.30399999999997</c:v>
                </c:pt>
                <c:pt idx="4">
                  <c:v>377.24399999999991</c:v>
                </c:pt>
                <c:pt idx="5">
                  <c:v>-269.7912</c:v>
                </c:pt>
                <c:pt idx="6">
                  <c:v>513.36</c:v>
                </c:pt>
                <c:pt idx="7">
                  <c:v>694.50149999999985</c:v>
                </c:pt>
                <c:pt idx="8">
                  <c:v>629.28</c:v>
                </c:pt>
                <c:pt idx="9">
                  <c:v>1364.2379999999996</c:v>
                </c:pt>
                <c:pt idx="10">
                  <c:v>1036.08</c:v>
                </c:pt>
              </c:numCache>
            </c:numRef>
          </c:val>
        </c:ser>
        <c:dLbls>
          <c:showLegendKey val="0"/>
          <c:showVal val="0"/>
          <c:showCatName val="0"/>
          <c:showSerName val="0"/>
          <c:showPercent val="0"/>
          <c:showBubbleSize val="0"/>
        </c:dLbls>
        <c:gapWidth val="219"/>
        <c:overlap val="-27"/>
        <c:axId val="979501968"/>
        <c:axId val="979502512"/>
      </c:barChart>
      <c:catAx>
        <c:axId val="97950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02512"/>
        <c:crosses val="autoZero"/>
        <c:auto val="1"/>
        <c:lblAlgn val="ctr"/>
        <c:lblOffset val="100"/>
        <c:noMultiLvlLbl val="0"/>
      </c:catAx>
      <c:valAx>
        <c:axId val="97950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[Saved_lesson2.xlsx]Sheet5!PivotTable8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Sheet5!$B$5</c:f>
              <c:strCache>
                <c:ptCount val="1"/>
                <c:pt idx="0">
                  <c:v>Total</c:v>
                </c:pt>
              </c:strCache>
            </c:strRef>
          </c:tx>
          <c:spPr>
            <a:solidFill>
              <a:schemeClr val="accent1"/>
            </a:solidFill>
            <a:ln>
              <a:noFill/>
            </a:ln>
            <a:effectLst/>
          </c:spPr>
          <c:invertIfNegative val="0"/>
          <c:cat>
            <c:multiLvlStrRef>
              <c:f>Sheet5!$A$6:$A$12</c:f>
              <c:multiLvlStrCache>
                <c:ptCount val="2"/>
                <c:lvl>
                  <c:pt idx="0">
                    <c:v>Surat</c:v>
                  </c:pt>
                  <c:pt idx="1">
                    <c:v>Vadodara</c:v>
                  </c:pt>
                </c:lvl>
                <c:lvl>
                  <c:pt idx="0">
                    <c:v>Chairs</c:v>
                  </c:pt>
                  <c:pt idx="1">
                    <c:v>Copiers</c:v>
                  </c:pt>
                </c:lvl>
                <c:lvl>
                  <c:pt idx="0">
                    <c:v>Furniture</c:v>
                  </c:pt>
                  <c:pt idx="1">
                    <c:v>Technology</c:v>
                  </c:pt>
                </c:lvl>
              </c:multiLvlStrCache>
            </c:multiLvlStrRef>
          </c:cat>
          <c:val>
            <c:numRef>
              <c:f>Sheet5!$B$6:$B$12</c:f>
              <c:numCache>
                <c:formatCode>General</c:formatCode>
                <c:ptCount val="2"/>
                <c:pt idx="0">
                  <c:v>1878.7199999999998</c:v>
                </c:pt>
                <c:pt idx="1">
                  <c:v>1590.6</c:v>
                </c:pt>
              </c:numCache>
            </c:numRef>
          </c:val>
        </c:ser>
        <c:dLbls>
          <c:showLegendKey val="0"/>
          <c:showVal val="0"/>
          <c:showCatName val="0"/>
          <c:showSerName val="0"/>
          <c:showPercent val="0"/>
          <c:showBubbleSize val="0"/>
        </c:dLbls>
        <c:gapWidth val="219"/>
        <c:overlap val="-27"/>
        <c:axId val="979505232"/>
        <c:axId val="890151568"/>
      </c:barChart>
      <c:catAx>
        <c:axId val="9795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51568"/>
        <c:crosses val="autoZero"/>
        <c:auto val="1"/>
        <c:lblAlgn val="ctr"/>
        <c:lblOffset val="100"/>
        <c:noMultiLvlLbl val="0"/>
      </c:catAx>
      <c:valAx>
        <c:axId val="89015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0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[Saved_lesson2.xlsx]Sheet7!PivotTable10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Sheet7!$B$3</c:f>
              <c:strCache>
                <c:ptCount val="1"/>
                <c:pt idx="0">
                  <c:v>Max of Sales</c:v>
                </c:pt>
              </c:strCache>
            </c:strRef>
          </c:tx>
          <c:spPr>
            <a:solidFill>
              <a:schemeClr val="accent1"/>
            </a:solidFill>
            <a:ln>
              <a:noFill/>
            </a:ln>
            <a:effectLst/>
          </c:spPr>
          <c:invertIfNegative val="0"/>
          <c:cat>
            <c:multiLvlStrRef>
              <c:f>Sheet7!$A$4:$A$6</c:f>
              <c:multiLvlStrCache>
                <c:ptCount val="1"/>
                <c:lvl>
                  <c:pt idx="0">
                    <c:v>Corporate</c:v>
                  </c:pt>
                </c:lvl>
                <c:lvl>
                  <c:pt idx="0">
                    <c:v>Second Class</c:v>
                  </c:pt>
                </c:lvl>
              </c:multiLvlStrCache>
            </c:multiLvlStrRef>
          </c:cat>
          <c:val>
            <c:numRef>
              <c:f>Sheet7!$B$4:$B$6</c:f>
              <c:numCache>
                <c:formatCode>General</c:formatCode>
                <c:ptCount val="1"/>
                <c:pt idx="0">
                  <c:v>1916.7300000000002</c:v>
                </c:pt>
              </c:numCache>
            </c:numRef>
          </c:val>
        </c:ser>
        <c:ser>
          <c:idx val="1"/>
          <c:order val="1"/>
          <c:tx>
            <c:strRef>
              <c:f>Sheet7!$C$3</c:f>
              <c:strCache>
                <c:ptCount val="1"/>
                <c:pt idx="0">
                  <c:v>Max of Profit</c:v>
                </c:pt>
              </c:strCache>
            </c:strRef>
          </c:tx>
          <c:spPr>
            <a:solidFill>
              <a:schemeClr val="accent2"/>
            </a:solidFill>
            <a:ln>
              <a:noFill/>
            </a:ln>
            <a:effectLst/>
          </c:spPr>
          <c:invertIfNegative val="0"/>
          <c:cat>
            <c:multiLvlStrRef>
              <c:f>Sheet7!$A$4:$A$6</c:f>
              <c:multiLvlStrCache>
                <c:ptCount val="1"/>
                <c:lvl>
                  <c:pt idx="0">
                    <c:v>Corporate</c:v>
                  </c:pt>
                </c:lvl>
                <c:lvl>
                  <c:pt idx="0">
                    <c:v>Second Class</c:v>
                  </c:pt>
                </c:lvl>
              </c:multiLvlStrCache>
            </c:multiLvlStrRef>
          </c:cat>
          <c:val>
            <c:numRef>
              <c:f>Sheet7!$C$4:$C$6</c:f>
              <c:numCache>
                <c:formatCode>General</c:formatCode>
                <c:ptCount val="1"/>
                <c:pt idx="0">
                  <c:v>498.32999999999993</c:v>
                </c:pt>
              </c:numCache>
            </c:numRef>
          </c:val>
        </c:ser>
        <c:dLbls>
          <c:showLegendKey val="0"/>
          <c:showVal val="0"/>
          <c:showCatName val="0"/>
          <c:showSerName val="0"/>
          <c:showPercent val="0"/>
          <c:showBubbleSize val="0"/>
        </c:dLbls>
        <c:gapWidth val="219"/>
        <c:overlap val="-27"/>
        <c:axId val="890153200"/>
        <c:axId val="890153744"/>
      </c:barChart>
      <c:catAx>
        <c:axId val="8901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53744"/>
        <c:crosses val="autoZero"/>
        <c:auto val="1"/>
        <c:lblAlgn val="ctr"/>
        <c:lblOffset val="100"/>
        <c:noMultiLvlLbl val="0"/>
      </c:catAx>
      <c:valAx>
        <c:axId val="89015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1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[Saved_lesson2.xlsx]Sheet8!PivotTable11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multiLvlStrRef>
              <c:f>Sheet8!$A$4:$A$8</c:f>
              <c:multiLvlStrCache>
                <c:ptCount val="3"/>
                <c:lvl>
                  <c:pt idx="0">
                    <c:v>Furniture</c:v>
                  </c:pt>
                  <c:pt idx="1">
                    <c:v>Office Supplies</c:v>
                  </c:pt>
                  <c:pt idx="2">
                    <c:v>Technology</c:v>
                  </c:pt>
                </c:lvl>
                <c:lvl>
                  <c:pt idx="0">
                    <c:v>Critical</c:v>
                  </c:pt>
                </c:lvl>
              </c:multiLvlStrCache>
            </c:multiLvlStrRef>
          </c:cat>
          <c:val>
            <c:numRef>
              <c:f>Sheet8!$B$4:$B$8</c:f>
              <c:numCache>
                <c:formatCode>General</c:formatCode>
                <c:ptCount val="3"/>
                <c:pt idx="0">
                  <c:v>2273.7190000000001</c:v>
                </c:pt>
                <c:pt idx="1">
                  <c:v>2104.08</c:v>
                </c:pt>
                <c:pt idx="2">
                  <c:v>6756.9029999999993</c:v>
                </c:pt>
              </c:numCache>
            </c:numRef>
          </c:val>
        </c:ser>
        <c:dLbls>
          <c:showLegendKey val="0"/>
          <c:showVal val="0"/>
          <c:showCatName val="0"/>
          <c:showSerName val="0"/>
          <c:showPercent val="0"/>
          <c:showBubbleSize val="0"/>
        </c:dLbls>
        <c:gapWidth val="219"/>
        <c:overlap val="-27"/>
        <c:axId val="849236448"/>
        <c:axId val="849239168"/>
      </c:barChart>
      <c:catAx>
        <c:axId val="84923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239168"/>
        <c:crosses val="autoZero"/>
        <c:auto val="1"/>
        <c:lblAlgn val="ctr"/>
        <c:lblOffset val="100"/>
        <c:noMultiLvlLbl val="0"/>
      </c:catAx>
      <c:valAx>
        <c:axId val="84923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23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CC2A812-292C-4399-A776-4DD12CE34C45}" type="doc">
      <dgm:prSet loTypeId="urn:microsoft.com/office/officeart/2005/8/layout/bProcess4" loCatId="process" qsTypeId="urn:microsoft.com/office/officeart/2005/8/quickstyle/3d1" qsCatId="3D" csTypeId="urn:microsoft.com/office/officeart/2005/8/colors/accent1_2" csCatId="accent1" phldr="1"/>
      <dgm:spPr/>
      <dgm:t>
        <a:bodyPr/>
        <a:lstStyle/>
        <a:p>
          <a:endParaRPr lang="en-IN"/>
        </a:p>
      </dgm:t>
    </dgm:pt>
    <dgm:pt modelId="{F28C9868-7967-422F-9205-3EEADB767E79}">
      <dgm:prSet phldrT="[Text]" custT="1"/>
      <dgm:spPr>
        <a:solidFill>
          <a:schemeClr val="accent5">
            <a:lumMod val="75000"/>
          </a:schemeClr>
        </a:solidFill>
      </dgm:spPr>
      <dgm:t>
        <a:bodyPr/>
        <a:lstStyle/>
        <a:p>
          <a:r>
            <a:rPr lang="en-IN" sz="1100" b="1"/>
            <a:t>Formatting</a:t>
          </a:r>
        </a:p>
      </dgm:t>
      <dgm:extLst>
        <a:ext uri="{E40237B7-FDA0-4F09-8148-C483321AD2D9}">
          <dgm14:cNvPr xmlns:dgm14="http://schemas.microsoft.com/office/drawing/2010/diagram" id="0" name="">
            <a:hlinkClick xmlns:r="http://schemas.openxmlformats.org/officeDocument/2006/relationships" r:id=""/>
          </dgm14:cNvPr>
        </a:ext>
      </dgm:extLst>
    </dgm:pt>
    <dgm:pt modelId="{D439E1A2-0BAB-402D-9E08-456D756E41F2}" type="parTrans" cxnId="{89A018F5-BC40-4027-B588-5D009AF174FD}">
      <dgm:prSet/>
      <dgm:spPr/>
      <dgm:t>
        <a:bodyPr/>
        <a:lstStyle/>
        <a:p>
          <a:endParaRPr lang="en-IN" sz="900" b="1"/>
        </a:p>
      </dgm:t>
    </dgm:pt>
    <dgm:pt modelId="{1A7EB453-A350-4C7A-B633-BF5F984B9ECC}" type="sibTrans" cxnId="{89A018F5-BC40-4027-B588-5D009AF174FD}">
      <dgm:prSet/>
      <dgm:spPr>
        <a:solidFill>
          <a:schemeClr val="accent5">
            <a:lumMod val="75000"/>
          </a:schemeClr>
        </a:solidFill>
      </dgm:spPr>
      <dgm:t>
        <a:bodyPr/>
        <a:lstStyle/>
        <a:p>
          <a:endParaRPr lang="en-IN" sz="900" b="1"/>
        </a:p>
      </dgm:t>
    </dgm:pt>
    <dgm:pt modelId="{E745C9CD-F235-4863-842F-83D07A3D724A}">
      <dgm:prSet phldrT="[Text]" custT="1"/>
      <dgm:spPr>
        <a:solidFill>
          <a:schemeClr val="accent5">
            <a:lumMod val="75000"/>
          </a:schemeClr>
        </a:solidFill>
      </dgm:spPr>
      <dgm:t>
        <a:bodyPr/>
        <a:lstStyle/>
        <a:p>
          <a:r>
            <a:rPr lang="en-IN" sz="1100" b="1"/>
            <a:t>Freeze &amp; Split Panes</a:t>
          </a:r>
        </a:p>
      </dgm:t>
      <dgm:extLst>
        <a:ext uri="{E40237B7-FDA0-4F09-8148-C483321AD2D9}">
          <dgm14:cNvPr xmlns:dgm14="http://schemas.microsoft.com/office/drawing/2010/diagram" id="0" name="">
            <a:hlinkClick xmlns:r="http://schemas.openxmlformats.org/officeDocument/2006/relationships" r:id=""/>
          </dgm14:cNvPr>
        </a:ext>
      </dgm:extLst>
    </dgm:pt>
    <dgm:pt modelId="{7358C4BE-C184-499C-A077-C09F8056FA59}" type="parTrans" cxnId="{5A876D2C-8717-463D-93B1-5CB6DD205C61}">
      <dgm:prSet/>
      <dgm:spPr/>
      <dgm:t>
        <a:bodyPr/>
        <a:lstStyle/>
        <a:p>
          <a:endParaRPr lang="en-IN" sz="900" b="1"/>
        </a:p>
      </dgm:t>
    </dgm:pt>
    <dgm:pt modelId="{11237975-0CA0-4D70-A360-A43E87D036EC}" type="sibTrans" cxnId="{5A876D2C-8717-463D-93B1-5CB6DD205C61}">
      <dgm:prSet/>
      <dgm:spPr>
        <a:solidFill>
          <a:schemeClr val="accent5">
            <a:lumMod val="75000"/>
          </a:schemeClr>
        </a:solidFill>
      </dgm:spPr>
      <dgm:t>
        <a:bodyPr/>
        <a:lstStyle/>
        <a:p>
          <a:endParaRPr lang="en-IN" sz="900" b="1"/>
        </a:p>
      </dgm:t>
    </dgm:pt>
    <dgm:pt modelId="{A6806E81-B4B2-4430-AB96-5316BEE3A98F}">
      <dgm:prSet phldrT="[Text]" custT="1"/>
      <dgm:spPr>
        <a:solidFill>
          <a:schemeClr val="accent5">
            <a:lumMod val="75000"/>
          </a:schemeClr>
        </a:solidFill>
      </dgm:spPr>
      <dgm:t>
        <a:bodyPr/>
        <a:lstStyle/>
        <a:p>
          <a:r>
            <a:rPr lang="en-IN" sz="1100" b="1"/>
            <a:t>Sort &amp; Filter</a:t>
          </a:r>
        </a:p>
      </dgm:t>
      <dgm:extLst>
        <a:ext uri="{E40237B7-FDA0-4F09-8148-C483321AD2D9}">
          <dgm14:cNvPr xmlns:dgm14="http://schemas.microsoft.com/office/drawing/2010/diagram" id="0" name="">
            <a:hlinkClick xmlns:r="http://schemas.openxmlformats.org/officeDocument/2006/relationships" r:id=""/>
          </dgm14:cNvPr>
        </a:ext>
      </dgm:extLst>
    </dgm:pt>
    <dgm:pt modelId="{B161167B-F92A-4ADD-B762-AB7671360D50}" type="parTrans" cxnId="{A514BEBC-DE74-48E4-868B-2EFC6365D27B}">
      <dgm:prSet/>
      <dgm:spPr/>
      <dgm:t>
        <a:bodyPr/>
        <a:lstStyle/>
        <a:p>
          <a:endParaRPr lang="en-IN" sz="900" b="1"/>
        </a:p>
      </dgm:t>
    </dgm:pt>
    <dgm:pt modelId="{EA47F0F3-C04C-4F95-8093-AF1D9DCCF9BF}" type="sibTrans" cxnId="{A514BEBC-DE74-48E4-868B-2EFC6365D27B}">
      <dgm:prSet/>
      <dgm:spPr>
        <a:solidFill>
          <a:schemeClr val="accent5">
            <a:lumMod val="75000"/>
          </a:schemeClr>
        </a:solidFill>
      </dgm:spPr>
      <dgm:t>
        <a:bodyPr/>
        <a:lstStyle/>
        <a:p>
          <a:endParaRPr lang="en-IN" sz="900" b="1"/>
        </a:p>
      </dgm:t>
    </dgm:pt>
    <dgm:pt modelId="{D717B271-8C06-4BED-BB3D-9DDC117B1C2B}">
      <dgm:prSet phldrT="[Text]" custT="1"/>
      <dgm:spPr>
        <a:solidFill>
          <a:schemeClr val="accent5">
            <a:lumMod val="75000"/>
          </a:schemeClr>
        </a:solidFill>
      </dgm:spPr>
      <dgm:t>
        <a:bodyPr/>
        <a:lstStyle/>
        <a:p>
          <a:r>
            <a:rPr lang="en-IN" sz="1100" b="1"/>
            <a:t>Cell Reference</a:t>
          </a:r>
        </a:p>
      </dgm:t>
      <dgm:extLst>
        <a:ext uri="{E40237B7-FDA0-4F09-8148-C483321AD2D9}">
          <dgm14:cNvPr xmlns:dgm14="http://schemas.microsoft.com/office/drawing/2010/diagram" id="0" name="">
            <a:hlinkClick xmlns:r="http://schemas.openxmlformats.org/officeDocument/2006/relationships" r:id=""/>
          </dgm14:cNvPr>
        </a:ext>
      </dgm:extLst>
    </dgm:pt>
    <dgm:pt modelId="{8D936D6F-914F-4001-A80C-4BA0E327D554}" type="parTrans" cxnId="{CBE48A0E-B934-49FF-BBE0-893E3EAC50CF}">
      <dgm:prSet/>
      <dgm:spPr/>
      <dgm:t>
        <a:bodyPr/>
        <a:lstStyle/>
        <a:p>
          <a:endParaRPr lang="en-IN" sz="900" b="1"/>
        </a:p>
      </dgm:t>
    </dgm:pt>
    <dgm:pt modelId="{85EB627F-8FBB-4C0A-A064-A160DA752C3D}" type="sibTrans" cxnId="{CBE48A0E-B934-49FF-BBE0-893E3EAC50CF}">
      <dgm:prSet/>
      <dgm:spPr>
        <a:solidFill>
          <a:schemeClr val="accent5">
            <a:lumMod val="75000"/>
          </a:schemeClr>
        </a:solidFill>
      </dgm:spPr>
      <dgm:t>
        <a:bodyPr/>
        <a:lstStyle/>
        <a:p>
          <a:endParaRPr lang="en-IN" sz="900" b="1"/>
        </a:p>
      </dgm:t>
    </dgm:pt>
    <dgm:pt modelId="{C985FA6F-2CB2-4384-BA02-92051338AEA0}">
      <dgm:prSet phldrT="[Text]" custT="1"/>
      <dgm:spPr>
        <a:solidFill>
          <a:schemeClr val="accent5">
            <a:lumMod val="75000"/>
          </a:schemeClr>
        </a:solidFill>
      </dgm:spPr>
      <dgm:t>
        <a:bodyPr/>
        <a:lstStyle/>
        <a:p>
          <a:r>
            <a:rPr lang="en-IN" sz="1100" b="1"/>
            <a:t>Group-Ungroup</a:t>
          </a:r>
        </a:p>
      </dgm:t>
      <dgm:extLst>
        <a:ext uri="{E40237B7-FDA0-4F09-8148-C483321AD2D9}">
          <dgm14:cNvPr xmlns:dgm14="http://schemas.microsoft.com/office/drawing/2010/diagram" id="0" name="">
            <a:hlinkClick xmlns:r="http://schemas.openxmlformats.org/officeDocument/2006/relationships" r:id=""/>
          </dgm14:cNvPr>
        </a:ext>
      </dgm:extLst>
    </dgm:pt>
    <dgm:pt modelId="{1834C92E-4F18-403F-831B-D266D9FE9E1C}" type="parTrans" cxnId="{5B8FA88B-D15B-4D98-98BA-20B482007846}">
      <dgm:prSet/>
      <dgm:spPr/>
      <dgm:t>
        <a:bodyPr/>
        <a:lstStyle/>
        <a:p>
          <a:endParaRPr lang="en-IN" sz="900" b="1"/>
        </a:p>
      </dgm:t>
    </dgm:pt>
    <dgm:pt modelId="{A145F640-9BB1-46F9-A05D-E89C2FEE37D7}" type="sibTrans" cxnId="{5B8FA88B-D15B-4D98-98BA-20B482007846}">
      <dgm:prSet/>
      <dgm:spPr>
        <a:solidFill>
          <a:schemeClr val="accent5">
            <a:lumMod val="75000"/>
          </a:schemeClr>
        </a:solidFill>
      </dgm:spPr>
      <dgm:t>
        <a:bodyPr/>
        <a:lstStyle/>
        <a:p>
          <a:endParaRPr lang="en-IN" sz="900" b="1"/>
        </a:p>
      </dgm:t>
    </dgm:pt>
    <dgm:pt modelId="{CFED3B9B-7238-42AB-89EE-53814412E870}">
      <dgm:prSet phldrT="[Text]" custT="1"/>
      <dgm:spPr>
        <a:solidFill>
          <a:schemeClr val="accent5">
            <a:lumMod val="75000"/>
          </a:schemeClr>
        </a:solidFill>
      </dgm:spPr>
      <dgm:t>
        <a:bodyPr/>
        <a:lstStyle/>
        <a:p>
          <a:r>
            <a:rPr lang="en-IN" sz="1100" b="1"/>
            <a:t>Conditional Formatting</a:t>
          </a:r>
        </a:p>
      </dgm:t>
      <dgm:extLst>
        <a:ext uri="{E40237B7-FDA0-4F09-8148-C483321AD2D9}">
          <dgm14:cNvPr xmlns:dgm14="http://schemas.microsoft.com/office/drawing/2010/diagram" id="0" name="">
            <a:hlinkClick xmlns:r="http://schemas.openxmlformats.org/officeDocument/2006/relationships" r:id=""/>
          </dgm14:cNvPr>
        </a:ext>
      </dgm:extLst>
    </dgm:pt>
    <dgm:pt modelId="{1C0E31F8-AAA3-4F47-977F-2A19C17BDF90}" type="parTrans" cxnId="{FD38E4F7-A95E-4601-B33F-414E28C19CEF}">
      <dgm:prSet/>
      <dgm:spPr/>
      <dgm:t>
        <a:bodyPr/>
        <a:lstStyle/>
        <a:p>
          <a:endParaRPr lang="en-IN" sz="900" b="1"/>
        </a:p>
      </dgm:t>
    </dgm:pt>
    <dgm:pt modelId="{D00397CF-E936-4241-8174-56544A91BF36}" type="sibTrans" cxnId="{FD38E4F7-A95E-4601-B33F-414E28C19CEF}">
      <dgm:prSet/>
      <dgm:spPr>
        <a:solidFill>
          <a:schemeClr val="accent5">
            <a:lumMod val="75000"/>
          </a:schemeClr>
        </a:solidFill>
      </dgm:spPr>
      <dgm:t>
        <a:bodyPr/>
        <a:lstStyle/>
        <a:p>
          <a:endParaRPr lang="en-IN" sz="900" b="1"/>
        </a:p>
      </dgm:t>
    </dgm:pt>
    <dgm:pt modelId="{BD66717D-DF68-497B-932D-C52ECC5B255F}">
      <dgm:prSet phldrT="[Text]" custT="1"/>
      <dgm:spPr>
        <a:solidFill>
          <a:schemeClr val="accent5">
            <a:lumMod val="75000"/>
          </a:schemeClr>
        </a:solidFill>
      </dgm:spPr>
      <dgm:t>
        <a:bodyPr/>
        <a:lstStyle/>
        <a:p>
          <a:r>
            <a:rPr lang="en-IN" sz="1100" b="1"/>
            <a:t>Text Function</a:t>
          </a:r>
        </a:p>
      </dgm:t>
      <dgm:extLst>
        <a:ext uri="{E40237B7-FDA0-4F09-8148-C483321AD2D9}">
          <dgm14:cNvPr xmlns:dgm14="http://schemas.microsoft.com/office/drawing/2010/diagram" id="0" name="">
            <a:hlinkClick xmlns:r="http://schemas.openxmlformats.org/officeDocument/2006/relationships" r:id=""/>
          </dgm14:cNvPr>
        </a:ext>
      </dgm:extLst>
    </dgm:pt>
    <dgm:pt modelId="{34F4FA73-E917-4C99-A772-A9CDA6630F87}" type="parTrans" cxnId="{B6B38493-079A-458A-997E-E6CB314057FA}">
      <dgm:prSet/>
      <dgm:spPr/>
      <dgm:t>
        <a:bodyPr/>
        <a:lstStyle/>
        <a:p>
          <a:endParaRPr lang="en-IN" sz="900" b="1"/>
        </a:p>
      </dgm:t>
    </dgm:pt>
    <dgm:pt modelId="{2DF8EBC8-F405-455D-9769-FFAB6E628957}" type="sibTrans" cxnId="{B6B38493-079A-458A-997E-E6CB314057FA}">
      <dgm:prSet/>
      <dgm:spPr>
        <a:solidFill>
          <a:schemeClr val="accent5">
            <a:lumMod val="75000"/>
          </a:schemeClr>
        </a:solidFill>
      </dgm:spPr>
      <dgm:t>
        <a:bodyPr/>
        <a:lstStyle/>
        <a:p>
          <a:endParaRPr lang="en-IN" sz="900" b="1"/>
        </a:p>
      </dgm:t>
    </dgm:pt>
    <dgm:pt modelId="{A87170A8-1F20-4DB4-A85E-24341CFDE2F7}">
      <dgm:prSet phldrT="[Text]" custT="1"/>
      <dgm:spPr>
        <a:solidFill>
          <a:schemeClr val="accent5">
            <a:lumMod val="75000"/>
          </a:schemeClr>
        </a:solidFill>
      </dgm:spPr>
      <dgm:t>
        <a:bodyPr/>
        <a:lstStyle/>
        <a:p>
          <a:r>
            <a:rPr lang="en-IN" sz="1100" b="1"/>
            <a:t>Text to columns</a:t>
          </a:r>
        </a:p>
      </dgm:t>
      <dgm:extLst>
        <a:ext uri="{E40237B7-FDA0-4F09-8148-C483321AD2D9}">
          <dgm14:cNvPr xmlns:dgm14="http://schemas.microsoft.com/office/drawing/2010/diagram" id="0" name="">
            <a:hlinkClick xmlns:r="http://schemas.openxmlformats.org/officeDocument/2006/relationships" r:id=""/>
          </dgm14:cNvPr>
        </a:ext>
      </dgm:extLst>
    </dgm:pt>
    <dgm:pt modelId="{FA5A6D3B-459C-4F7B-8417-8FBBE25F7CCE}" type="parTrans" cxnId="{7A28CB0A-D267-4C05-91B2-E49A9C681D61}">
      <dgm:prSet/>
      <dgm:spPr/>
      <dgm:t>
        <a:bodyPr/>
        <a:lstStyle/>
        <a:p>
          <a:endParaRPr lang="en-IN" sz="900" b="1"/>
        </a:p>
      </dgm:t>
    </dgm:pt>
    <dgm:pt modelId="{68044377-53DA-4C10-A88E-7941188416F9}" type="sibTrans" cxnId="{7A28CB0A-D267-4C05-91B2-E49A9C681D61}">
      <dgm:prSet/>
      <dgm:spPr>
        <a:solidFill>
          <a:schemeClr val="accent5">
            <a:lumMod val="75000"/>
          </a:schemeClr>
        </a:solidFill>
      </dgm:spPr>
      <dgm:t>
        <a:bodyPr/>
        <a:lstStyle/>
        <a:p>
          <a:endParaRPr lang="en-IN" sz="900" b="1"/>
        </a:p>
      </dgm:t>
    </dgm:pt>
    <dgm:pt modelId="{C49D98DE-B6E8-4178-8013-A729BBCC1BE8}">
      <dgm:prSet phldrT="[Text]" custT="1"/>
      <dgm:spPr>
        <a:solidFill>
          <a:schemeClr val="accent5">
            <a:lumMod val="75000"/>
          </a:schemeClr>
        </a:solidFill>
      </dgm:spPr>
      <dgm:t>
        <a:bodyPr/>
        <a:lstStyle/>
        <a:p>
          <a:r>
            <a:rPr lang="en-IN" sz="1100" b="1"/>
            <a:t>Date Function</a:t>
          </a:r>
        </a:p>
      </dgm:t>
      <dgm:extLst>
        <a:ext uri="{E40237B7-FDA0-4F09-8148-C483321AD2D9}">
          <dgm14:cNvPr xmlns:dgm14="http://schemas.microsoft.com/office/drawing/2010/diagram" id="0" name="">
            <a:hlinkClick xmlns:r="http://schemas.openxmlformats.org/officeDocument/2006/relationships" r:id=""/>
          </dgm14:cNvPr>
        </a:ext>
      </dgm:extLst>
    </dgm:pt>
    <dgm:pt modelId="{D2C6DC17-8BC0-4ABC-A99E-2868EA3A5859}" type="parTrans" cxnId="{D8EA8E78-6DDA-476D-A77E-EB5D626066AB}">
      <dgm:prSet/>
      <dgm:spPr/>
      <dgm:t>
        <a:bodyPr/>
        <a:lstStyle/>
        <a:p>
          <a:endParaRPr lang="en-IN" sz="900" b="1"/>
        </a:p>
      </dgm:t>
    </dgm:pt>
    <dgm:pt modelId="{A9D6B631-6118-4DAE-B04B-9E0D58625848}" type="sibTrans" cxnId="{D8EA8E78-6DDA-476D-A77E-EB5D626066AB}">
      <dgm:prSet/>
      <dgm:spPr>
        <a:solidFill>
          <a:schemeClr val="accent5">
            <a:lumMod val="75000"/>
          </a:schemeClr>
        </a:solidFill>
      </dgm:spPr>
      <dgm:t>
        <a:bodyPr/>
        <a:lstStyle/>
        <a:p>
          <a:endParaRPr lang="en-IN" sz="900" b="1"/>
        </a:p>
      </dgm:t>
    </dgm:pt>
    <dgm:pt modelId="{3EEA113A-8B04-455C-A8A0-3F74CA07AF15}">
      <dgm:prSet phldrT="[Text]" custT="1"/>
      <dgm:spPr>
        <a:solidFill>
          <a:schemeClr val="accent5">
            <a:lumMod val="75000"/>
          </a:schemeClr>
        </a:solidFill>
      </dgm:spPr>
      <dgm:t>
        <a:bodyPr/>
        <a:lstStyle/>
        <a:p>
          <a:r>
            <a:rPr lang="en-IN" sz="1100" b="1"/>
            <a:t>Pivot</a:t>
          </a:r>
        </a:p>
      </dgm:t>
      <dgm:extLst>
        <a:ext uri="{E40237B7-FDA0-4F09-8148-C483321AD2D9}">
          <dgm14:cNvPr xmlns:dgm14="http://schemas.microsoft.com/office/drawing/2010/diagram" id="0" name="">
            <a:hlinkClick xmlns:r="http://schemas.openxmlformats.org/officeDocument/2006/relationships" r:id=""/>
          </dgm14:cNvPr>
        </a:ext>
      </dgm:extLst>
    </dgm:pt>
    <dgm:pt modelId="{C9FCBDCD-96F0-414F-A4B1-66AF73FC68EC}" type="parTrans" cxnId="{5DBB612F-25B4-4E34-A709-EC0FA87A2F78}">
      <dgm:prSet/>
      <dgm:spPr/>
      <dgm:t>
        <a:bodyPr/>
        <a:lstStyle/>
        <a:p>
          <a:endParaRPr lang="en-IN" sz="900" b="1"/>
        </a:p>
      </dgm:t>
    </dgm:pt>
    <dgm:pt modelId="{36DFFC1C-FC7D-4B4C-B33A-AA8720183800}" type="sibTrans" cxnId="{5DBB612F-25B4-4E34-A709-EC0FA87A2F78}">
      <dgm:prSet/>
      <dgm:spPr/>
      <dgm:t>
        <a:bodyPr/>
        <a:lstStyle/>
        <a:p>
          <a:endParaRPr lang="en-IN" sz="900" b="1"/>
        </a:p>
      </dgm:t>
    </dgm:pt>
    <dgm:pt modelId="{4F8D8510-9639-468D-9A06-2958398F9BC5}">
      <dgm:prSet phldrT="[Text]" custT="1"/>
      <dgm:spPr>
        <a:solidFill>
          <a:schemeClr val="accent5">
            <a:lumMod val="75000"/>
          </a:schemeClr>
        </a:solidFill>
      </dgm:spPr>
      <dgm:t>
        <a:bodyPr/>
        <a:lstStyle/>
        <a:p>
          <a:r>
            <a:rPr lang="en-IN" sz="1100" b="1"/>
            <a:t>Maths &amp; Stats Function</a:t>
          </a:r>
        </a:p>
      </dgm:t>
      <dgm:extLst>
        <a:ext uri="{E40237B7-FDA0-4F09-8148-C483321AD2D9}">
          <dgm14:cNvPr xmlns:dgm14="http://schemas.microsoft.com/office/drawing/2010/diagram" id="0" name="">
            <a:hlinkClick xmlns:r="http://schemas.openxmlformats.org/officeDocument/2006/relationships" r:id=""/>
          </dgm14:cNvPr>
        </a:ext>
      </dgm:extLst>
    </dgm:pt>
    <dgm:pt modelId="{0A0C509F-1469-410B-AA49-056316054AAF}" type="parTrans" cxnId="{12866ECC-A42C-4A51-8B91-A51616F4F781}">
      <dgm:prSet/>
      <dgm:spPr/>
      <dgm:t>
        <a:bodyPr/>
        <a:lstStyle/>
        <a:p>
          <a:endParaRPr lang="en-IN" sz="900" b="1"/>
        </a:p>
      </dgm:t>
    </dgm:pt>
    <dgm:pt modelId="{B165AEAC-1630-49B4-903A-F25E67D3926C}" type="sibTrans" cxnId="{12866ECC-A42C-4A51-8B91-A51616F4F781}">
      <dgm:prSet/>
      <dgm:spPr>
        <a:solidFill>
          <a:schemeClr val="accent5">
            <a:lumMod val="75000"/>
          </a:schemeClr>
        </a:solidFill>
      </dgm:spPr>
      <dgm:t>
        <a:bodyPr/>
        <a:lstStyle/>
        <a:p>
          <a:endParaRPr lang="en-IN" sz="900" b="1"/>
        </a:p>
      </dgm:t>
    </dgm:pt>
    <dgm:pt modelId="{463ED15C-235F-4F9E-BF64-24A8A90B4386}">
      <dgm:prSet phldrT="[Text]" custT="1"/>
      <dgm:spPr>
        <a:solidFill>
          <a:schemeClr val="accent5">
            <a:lumMod val="75000"/>
          </a:schemeClr>
        </a:solidFill>
      </dgm:spPr>
      <dgm:t>
        <a:bodyPr/>
        <a:lstStyle/>
        <a:p>
          <a:r>
            <a:rPr lang="en-IN" sz="1100" b="1"/>
            <a:t>Lookup Function</a:t>
          </a:r>
        </a:p>
      </dgm:t>
      <dgm:extLst>
        <a:ext uri="{E40237B7-FDA0-4F09-8148-C483321AD2D9}">
          <dgm14:cNvPr xmlns:dgm14="http://schemas.microsoft.com/office/drawing/2010/diagram" id="0" name="">
            <a:hlinkClick xmlns:r="http://schemas.openxmlformats.org/officeDocument/2006/relationships" r:id=""/>
          </dgm14:cNvPr>
        </a:ext>
      </dgm:extLst>
    </dgm:pt>
    <dgm:pt modelId="{83D0E4F3-549D-48B2-8536-90D6D4583FDA}" type="parTrans" cxnId="{DC7ECAA4-7296-48EA-BADD-B700F85AFE13}">
      <dgm:prSet/>
      <dgm:spPr/>
      <dgm:t>
        <a:bodyPr/>
        <a:lstStyle/>
        <a:p>
          <a:endParaRPr lang="en-IN" sz="900" b="1"/>
        </a:p>
      </dgm:t>
    </dgm:pt>
    <dgm:pt modelId="{6C31AE49-408B-409A-9D73-0307727EF1B5}" type="sibTrans" cxnId="{DC7ECAA4-7296-48EA-BADD-B700F85AFE13}">
      <dgm:prSet/>
      <dgm:spPr>
        <a:solidFill>
          <a:schemeClr val="accent5">
            <a:lumMod val="75000"/>
          </a:schemeClr>
        </a:solidFill>
      </dgm:spPr>
      <dgm:t>
        <a:bodyPr/>
        <a:lstStyle/>
        <a:p>
          <a:endParaRPr lang="en-IN" sz="900" b="1"/>
        </a:p>
      </dgm:t>
    </dgm:pt>
    <dgm:pt modelId="{4AE6CDD5-B1D6-4D94-9788-FD455076CF4A}">
      <dgm:prSet phldrT="[Text]" custT="1"/>
      <dgm:spPr>
        <a:solidFill>
          <a:schemeClr val="accent5">
            <a:lumMod val="75000"/>
          </a:schemeClr>
        </a:solidFill>
      </dgm:spPr>
      <dgm:t>
        <a:bodyPr/>
        <a:lstStyle/>
        <a:p>
          <a:r>
            <a:rPr lang="en-IN" sz="1100" b="1"/>
            <a:t>Logical Function</a:t>
          </a:r>
        </a:p>
      </dgm:t>
      <dgm:extLst>
        <a:ext uri="{E40237B7-FDA0-4F09-8148-C483321AD2D9}">
          <dgm14:cNvPr xmlns:dgm14="http://schemas.microsoft.com/office/drawing/2010/diagram" id="0" name="">
            <a:hlinkClick xmlns:r="http://schemas.openxmlformats.org/officeDocument/2006/relationships" r:id=""/>
          </dgm14:cNvPr>
        </a:ext>
      </dgm:extLst>
    </dgm:pt>
    <dgm:pt modelId="{195DFFC8-CBE9-4CAE-B10C-3CD92B3C1BAE}" type="parTrans" cxnId="{95BCC371-EF40-4642-AF38-9EF012BB2A6D}">
      <dgm:prSet/>
      <dgm:spPr/>
      <dgm:t>
        <a:bodyPr/>
        <a:lstStyle/>
        <a:p>
          <a:endParaRPr lang="en-IN" sz="900" b="1"/>
        </a:p>
      </dgm:t>
    </dgm:pt>
    <dgm:pt modelId="{21C9E761-E3F6-42A8-8F0A-0FF271CAA15C}" type="sibTrans" cxnId="{95BCC371-EF40-4642-AF38-9EF012BB2A6D}">
      <dgm:prSet/>
      <dgm:spPr>
        <a:solidFill>
          <a:schemeClr val="accent5">
            <a:lumMod val="75000"/>
          </a:schemeClr>
        </a:solidFill>
      </dgm:spPr>
      <dgm:t>
        <a:bodyPr/>
        <a:lstStyle/>
        <a:p>
          <a:endParaRPr lang="en-IN" sz="900" b="1"/>
        </a:p>
      </dgm:t>
    </dgm:pt>
    <dgm:pt modelId="{74E65C5A-6F7D-4A75-9EFF-1A63DE092F8B}">
      <dgm:prSet phldrT="[Text]" custT="1"/>
      <dgm:spPr>
        <a:solidFill>
          <a:schemeClr val="accent5">
            <a:lumMod val="75000"/>
          </a:schemeClr>
        </a:solidFill>
      </dgm:spPr>
      <dgm:t>
        <a:bodyPr/>
        <a:lstStyle/>
        <a:p>
          <a:r>
            <a:rPr lang="en-IN" sz="1100" b="1"/>
            <a:t>Remove Duplicates</a:t>
          </a:r>
        </a:p>
      </dgm:t>
      <dgm:extLst>
        <a:ext uri="{E40237B7-FDA0-4F09-8148-C483321AD2D9}">
          <dgm14:cNvPr xmlns:dgm14="http://schemas.microsoft.com/office/drawing/2010/diagram" id="0" name="">
            <a:hlinkClick xmlns:r="http://schemas.openxmlformats.org/officeDocument/2006/relationships" r:id=""/>
          </dgm14:cNvPr>
        </a:ext>
      </dgm:extLst>
    </dgm:pt>
    <dgm:pt modelId="{45C999FF-5C55-4C2C-8303-481BB74155B3}" type="parTrans" cxnId="{C49ADD2B-19A5-41C3-8080-42AE22AF1E3F}">
      <dgm:prSet/>
      <dgm:spPr/>
      <dgm:t>
        <a:bodyPr/>
        <a:lstStyle/>
        <a:p>
          <a:endParaRPr lang="en-IN" sz="900" b="1"/>
        </a:p>
      </dgm:t>
    </dgm:pt>
    <dgm:pt modelId="{8D5B093E-1909-4F9A-BEC3-7C6537E0AB30}" type="sibTrans" cxnId="{C49ADD2B-19A5-41C3-8080-42AE22AF1E3F}">
      <dgm:prSet/>
      <dgm:spPr>
        <a:solidFill>
          <a:schemeClr val="accent5">
            <a:lumMod val="75000"/>
          </a:schemeClr>
        </a:solidFill>
      </dgm:spPr>
      <dgm:t>
        <a:bodyPr/>
        <a:lstStyle/>
        <a:p>
          <a:endParaRPr lang="en-IN" sz="900" b="1"/>
        </a:p>
      </dgm:t>
    </dgm:pt>
    <dgm:pt modelId="{518DC244-384B-4C3E-B6D1-0E3796663ECB}">
      <dgm:prSet phldrT="[Text]" custT="1"/>
      <dgm:spPr>
        <a:solidFill>
          <a:schemeClr val="accent5">
            <a:lumMod val="75000"/>
          </a:schemeClr>
        </a:solidFill>
      </dgm:spPr>
      <dgm:t>
        <a:bodyPr/>
        <a:lstStyle/>
        <a:p>
          <a:r>
            <a:rPr lang="en-IN" sz="1100" b="1"/>
            <a:t>Data Validation</a:t>
          </a:r>
        </a:p>
      </dgm:t>
      <dgm:extLst>
        <a:ext uri="{E40237B7-FDA0-4F09-8148-C483321AD2D9}">
          <dgm14:cNvPr xmlns:dgm14="http://schemas.microsoft.com/office/drawing/2010/diagram" id="0" name="">
            <a:hlinkClick xmlns:r="http://schemas.openxmlformats.org/officeDocument/2006/relationships" r:id=""/>
          </dgm14:cNvPr>
        </a:ext>
      </dgm:extLst>
    </dgm:pt>
    <dgm:pt modelId="{D3B0C087-DAE8-4D91-BE56-8C1FD1496D67}" type="parTrans" cxnId="{7DDAF31B-6F6B-4809-990C-3899B5A7F640}">
      <dgm:prSet/>
      <dgm:spPr/>
      <dgm:t>
        <a:bodyPr/>
        <a:lstStyle/>
        <a:p>
          <a:endParaRPr lang="en-IN" sz="900" b="1"/>
        </a:p>
      </dgm:t>
    </dgm:pt>
    <dgm:pt modelId="{749B8A85-0833-45DE-8119-916E9EC3BBF8}" type="sibTrans" cxnId="{7DDAF31B-6F6B-4809-990C-3899B5A7F640}">
      <dgm:prSet/>
      <dgm:spPr>
        <a:solidFill>
          <a:schemeClr val="accent5">
            <a:lumMod val="75000"/>
          </a:schemeClr>
        </a:solidFill>
      </dgm:spPr>
      <dgm:t>
        <a:bodyPr/>
        <a:lstStyle/>
        <a:p>
          <a:endParaRPr lang="en-IN" sz="900" b="1"/>
        </a:p>
      </dgm:t>
    </dgm:pt>
    <dgm:pt modelId="{369AD486-8A7A-400F-8687-F4F5FA277719}">
      <dgm:prSet phldrT="[Text]" custT="1"/>
      <dgm:spPr>
        <a:solidFill>
          <a:schemeClr val="accent5">
            <a:lumMod val="75000"/>
          </a:schemeClr>
        </a:solidFill>
      </dgm:spPr>
      <dgm:t>
        <a:bodyPr/>
        <a:lstStyle/>
        <a:p>
          <a:r>
            <a:rPr lang="en-IN" sz="1100" b="1"/>
            <a:t>Charts</a:t>
          </a:r>
        </a:p>
      </dgm:t>
      <dgm:extLst>
        <a:ext uri="{E40237B7-FDA0-4F09-8148-C483321AD2D9}">
          <dgm14:cNvPr xmlns:dgm14="http://schemas.microsoft.com/office/drawing/2010/diagram" id="0" name="">
            <a:hlinkClick xmlns:r="http://schemas.openxmlformats.org/officeDocument/2006/relationships" r:id=""/>
          </dgm14:cNvPr>
        </a:ext>
      </dgm:extLst>
    </dgm:pt>
    <dgm:pt modelId="{2ACEF209-5A58-48FF-B1B8-DE131A8E3D09}" type="parTrans" cxnId="{CAAA7D07-955E-4523-89A1-EACFC8BDF574}">
      <dgm:prSet/>
      <dgm:spPr/>
      <dgm:t>
        <a:bodyPr/>
        <a:lstStyle/>
        <a:p>
          <a:endParaRPr lang="en-IN" sz="900" b="1"/>
        </a:p>
      </dgm:t>
    </dgm:pt>
    <dgm:pt modelId="{059F36EF-6C78-42C5-998E-050F1239C884}" type="sibTrans" cxnId="{CAAA7D07-955E-4523-89A1-EACFC8BDF574}">
      <dgm:prSet/>
      <dgm:spPr>
        <a:solidFill>
          <a:schemeClr val="accent5">
            <a:lumMod val="75000"/>
          </a:schemeClr>
        </a:solidFill>
      </dgm:spPr>
      <dgm:t>
        <a:bodyPr/>
        <a:lstStyle/>
        <a:p>
          <a:endParaRPr lang="en-IN" sz="900" b="1"/>
        </a:p>
      </dgm:t>
    </dgm:pt>
    <dgm:pt modelId="{B3C9FE75-910D-484D-9A93-B6200B74040A}" type="pres">
      <dgm:prSet presAssocID="{FCC2A812-292C-4399-A776-4DD12CE34C45}" presName="Name0" presStyleCnt="0">
        <dgm:presLayoutVars>
          <dgm:dir/>
          <dgm:resizeHandles/>
        </dgm:presLayoutVars>
      </dgm:prSet>
      <dgm:spPr/>
      <dgm:t>
        <a:bodyPr/>
        <a:lstStyle/>
        <a:p>
          <a:endParaRPr lang="en-IN"/>
        </a:p>
      </dgm:t>
    </dgm:pt>
    <dgm:pt modelId="{A417BA5D-0F9D-486B-BD23-6E7A14C5C0DB}" type="pres">
      <dgm:prSet presAssocID="{F28C9868-7967-422F-9205-3EEADB767E79}" presName="compNode" presStyleCnt="0"/>
      <dgm:spPr/>
    </dgm:pt>
    <dgm:pt modelId="{BEBA98C4-1C8F-4E61-84B8-56A8A9D819CB}" type="pres">
      <dgm:prSet presAssocID="{F28C9868-7967-422F-9205-3EEADB767E79}" presName="dummyConnPt" presStyleCnt="0"/>
      <dgm:spPr/>
    </dgm:pt>
    <dgm:pt modelId="{7109468D-8E7B-4906-A0C9-C55B102BA9F6}" type="pres">
      <dgm:prSet presAssocID="{F28C9868-7967-422F-9205-3EEADB767E79}" presName="node" presStyleLbl="node1" presStyleIdx="0" presStyleCnt="16">
        <dgm:presLayoutVars>
          <dgm:bulletEnabled val="1"/>
        </dgm:presLayoutVars>
      </dgm:prSet>
      <dgm:spPr/>
      <dgm:t>
        <a:bodyPr/>
        <a:lstStyle/>
        <a:p>
          <a:endParaRPr lang="en-IN"/>
        </a:p>
      </dgm:t>
    </dgm:pt>
    <dgm:pt modelId="{80D4455B-D50E-443A-9D47-169829536278}" type="pres">
      <dgm:prSet presAssocID="{1A7EB453-A350-4C7A-B633-BF5F984B9ECC}" presName="sibTrans" presStyleLbl="bgSibTrans2D1" presStyleIdx="0" presStyleCnt="15"/>
      <dgm:spPr/>
      <dgm:t>
        <a:bodyPr/>
        <a:lstStyle/>
        <a:p>
          <a:endParaRPr lang="en-IN"/>
        </a:p>
      </dgm:t>
    </dgm:pt>
    <dgm:pt modelId="{01D38FF7-E391-4D7B-8ADA-801BA6A09D10}" type="pres">
      <dgm:prSet presAssocID="{E745C9CD-F235-4863-842F-83D07A3D724A}" presName="compNode" presStyleCnt="0"/>
      <dgm:spPr/>
    </dgm:pt>
    <dgm:pt modelId="{39C93521-1EE3-48D8-9FE1-92619A00A107}" type="pres">
      <dgm:prSet presAssocID="{E745C9CD-F235-4863-842F-83D07A3D724A}" presName="dummyConnPt" presStyleCnt="0"/>
      <dgm:spPr/>
    </dgm:pt>
    <dgm:pt modelId="{0C571107-9BF3-412D-A0E1-FB2374513B1D}" type="pres">
      <dgm:prSet presAssocID="{E745C9CD-F235-4863-842F-83D07A3D724A}" presName="node" presStyleLbl="node1" presStyleIdx="1" presStyleCnt="16">
        <dgm:presLayoutVars>
          <dgm:bulletEnabled val="1"/>
        </dgm:presLayoutVars>
      </dgm:prSet>
      <dgm:spPr/>
      <dgm:t>
        <a:bodyPr/>
        <a:lstStyle/>
        <a:p>
          <a:endParaRPr lang="en-IN"/>
        </a:p>
      </dgm:t>
    </dgm:pt>
    <dgm:pt modelId="{186F1ACE-9644-4B70-877F-9180CFE6B921}" type="pres">
      <dgm:prSet presAssocID="{11237975-0CA0-4D70-A360-A43E87D036EC}" presName="sibTrans" presStyleLbl="bgSibTrans2D1" presStyleIdx="1" presStyleCnt="15"/>
      <dgm:spPr/>
      <dgm:t>
        <a:bodyPr/>
        <a:lstStyle/>
        <a:p>
          <a:endParaRPr lang="en-IN"/>
        </a:p>
      </dgm:t>
    </dgm:pt>
    <dgm:pt modelId="{53C9500A-6AEB-4B99-8596-F09BDF6E6A93}" type="pres">
      <dgm:prSet presAssocID="{A6806E81-B4B2-4430-AB96-5316BEE3A98F}" presName="compNode" presStyleCnt="0"/>
      <dgm:spPr/>
    </dgm:pt>
    <dgm:pt modelId="{EF5EF1E4-6BAA-4811-B2A4-A8101EB26F4F}" type="pres">
      <dgm:prSet presAssocID="{A6806E81-B4B2-4430-AB96-5316BEE3A98F}" presName="dummyConnPt" presStyleCnt="0"/>
      <dgm:spPr/>
    </dgm:pt>
    <dgm:pt modelId="{35849A79-FC67-489E-AA82-F311751DB990}" type="pres">
      <dgm:prSet presAssocID="{A6806E81-B4B2-4430-AB96-5316BEE3A98F}" presName="node" presStyleLbl="node1" presStyleIdx="2" presStyleCnt="16">
        <dgm:presLayoutVars>
          <dgm:bulletEnabled val="1"/>
        </dgm:presLayoutVars>
      </dgm:prSet>
      <dgm:spPr/>
      <dgm:t>
        <a:bodyPr/>
        <a:lstStyle/>
        <a:p>
          <a:endParaRPr lang="en-IN"/>
        </a:p>
      </dgm:t>
    </dgm:pt>
    <dgm:pt modelId="{FFED0E8B-8E49-48C0-AC6C-5E704C44AD87}" type="pres">
      <dgm:prSet presAssocID="{EA47F0F3-C04C-4F95-8093-AF1D9DCCF9BF}" presName="sibTrans" presStyleLbl="bgSibTrans2D1" presStyleIdx="2" presStyleCnt="15"/>
      <dgm:spPr/>
      <dgm:t>
        <a:bodyPr/>
        <a:lstStyle/>
        <a:p>
          <a:endParaRPr lang="en-IN"/>
        </a:p>
      </dgm:t>
    </dgm:pt>
    <dgm:pt modelId="{AAB8AF32-1C68-49E1-853A-B853CC3BD27B}" type="pres">
      <dgm:prSet presAssocID="{D717B271-8C06-4BED-BB3D-9DDC117B1C2B}" presName="compNode" presStyleCnt="0"/>
      <dgm:spPr/>
    </dgm:pt>
    <dgm:pt modelId="{DCB198D9-213C-4598-B4AE-1AFF289C7D0E}" type="pres">
      <dgm:prSet presAssocID="{D717B271-8C06-4BED-BB3D-9DDC117B1C2B}" presName="dummyConnPt" presStyleCnt="0"/>
      <dgm:spPr/>
    </dgm:pt>
    <dgm:pt modelId="{2319863D-4E6D-48AB-971B-121238513889}" type="pres">
      <dgm:prSet presAssocID="{D717B271-8C06-4BED-BB3D-9DDC117B1C2B}" presName="node" presStyleLbl="node1" presStyleIdx="3" presStyleCnt="16">
        <dgm:presLayoutVars>
          <dgm:bulletEnabled val="1"/>
        </dgm:presLayoutVars>
      </dgm:prSet>
      <dgm:spPr/>
      <dgm:t>
        <a:bodyPr/>
        <a:lstStyle/>
        <a:p>
          <a:endParaRPr lang="en-IN"/>
        </a:p>
      </dgm:t>
    </dgm:pt>
    <dgm:pt modelId="{8907BC09-5846-45BD-85AB-22207292EE67}" type="pres">
      <dgm:prSet presAssocID="{85EB627F-8FBB-4C0A-A064-A160DA752C3D}" presName="sibTrans" presStyleLbl="bgSibTrans2D1" presStyleIdx="3" presStyleCnt="15"/>
      <dgm:spPr/>
      <dgm:t>
        <a:bodyPr/>
        <a:lstStyle/>
        <a:p>
          <a:endParaRPr lang="en-IN"/>
        </a:p>
      </dgm:t>
    </dgm:pt>
    <dgm:pt modelId="{84195FA7-4E67-4CA8-A81C-CEB529FEF348}" type="pres">
      <dgm:prSet presAssocID="{C985FA6F-2CB2-4384-BA02-92051338AEA0}" presName="compNode" presStyleCnt="0"/>
      <dgm:spPr/>
    </dgm:pt>
    <dgm:pt modelId="{C1C3F938-62BE-4C6A-9CAF-1D9D8C175F7F}" type="pres">
      <dgm:prSet presAssocID="{C985FA6F-2CB2-4384-BA02-92051338AEA0}" presName="dummyConnPt" presStyleCnt="0"/>
      <dgm:spPr/>
    </dgm:pt>
    <dgm:pt modelId="{FED9BFC1-305B-4ADC-A3F3-056CF9BA8FD7}" type="pres">
      <dgm:prSet presAssocID="{C985FA6F-2CB2-4384-BA02-92051338AEA0}" presName="node" presStyleLbl="node1" presStyleIdx="4" presStyleCnt="16">
        <dgm:presLayoutVars>
          <dgm:bulletEnabled val="1"/>
        </dgm:presLayoutVars>
      </dgm:prSet>
      <dgm:spPr/>
      <dgm:t>
        <a:bodyPr/>
        <a:lstStyle/>
        <a:p>
          <a:endParaRPr lang="en-IN"/>
        </a:p>
      </dgm:t>
    </dgm:pt>
    <dgm:pt modelId="{98F0CC09-87B5-4EB5-AECD-6F62C94AAABA}" type="pres">
      <dgm:prSet presAssocID="{A145F640-9BB1-46F9-A05D-E89C2FEE37D7}" presName="sibTrans" presStyleLbl="bgSibTrans2D1" presStyleIdx="4" presStyleCnt="15"/>
      <dgm:spPr/>
      <dgm:t>
        <a:bodyPr/>
        <a:lstStyle/>
        <a:p>
          <a:endParaRPr lang="en-IN"/>
        </a:p>
      </dgm:t>
    </dgm:pt>
    <dgm:pt modelId="{50E6E6BE-F1DD-40CA-A840-DC30FA104177}" type="pres">
      <dgm:prSet presAssocID="{CFED3B9B-7238-42AB-89EE-53814412E870}" presName="compNode" presStyleCnt="0"/>
      <dgm:spPr/>
    </dgm:pt>
    <dgm:pt modelId="{69AAE62B-107E-48F1-B6CA-59D06BBCD116}" type="pres">
      <dgm:prSet presAssocID="{CFED3B9B-7238-42AB-89EE-53814412E870}" presName="dummyConnPt" presStyleCnt="0"/>
      <dgm:spPr/>
    </dgm:pt>
    <dgm:pt modelId="{4881DEBA-1BEB-4AB1-BF67-C2D393C14E2A}" type="pres">
      <dgm:prSet presAssocID="{CFED3B9B-7238-42AB-89EE-53814412E870}" presName="node" presStyleLbl="node1" presStyleIdx="5" presStyleCnt="16">
        <dgm:presLayoutVars>
          <dgm:bulletEnabled val="1"/>
        </dgm:presLayoutVars>
      </dgm:prSet>
      <dgm:spPr/>
      <dgm:t>
        <a:bodyPr/>
        <a:lstStyle/>
        <a:p>
          <a:endParaRPr lang="en-IN"/>
        </a:p>
      </dgm:t>
    </dgm:pt>
    <dgm:pt modelId="{E074B3A1-5A1C-411C-A842-EB8A286EA5B5}" type="pres">
      <dgm:prSet presAssocID="{D00397CF-E936-4241-8174-56544A91BF36}" presName="sibTrans" presStyleLbl="bgSibTrans2D1" presStyleIdx="5" presStyleCnt="15"/>
      <dgm:spPr/>
      <dgm:t>
        <a:bodyPr/>
        <a:lstStyle/>
        <a:p>
          <a:endParaRPr lang="en-IN"/>
        </a:p>
      </dgm:t>
    </dgm:pt>
    <dgm:pt modelId="{DE201BCD-2F22-4A72-8816-F3D882417641}" type="pres">
      <dgm:prSet presAssocID="{BD66717D-DF68-497B-932D-C52ECC5B255F}" presName="compNode" presStyleCnt="0"/>
      <dgm:spPr/>
    </dgm:pt>
    <dgm:pt modelId="{DF63769C-9030-4DF4-9493-3049FD95DE54}" type="pres">
      <dgm:prSet presAssocID="{BD66717D-DF68-497B-932D-C52ECC5B255F}" presName="dummyConnPt" presStyleCnt="0"/>
      <dgm:spPr/>
    </dgm:pt>
    <dgm:pt modelId="{92F5FBA0-97A7-4B1C-9D65-79682DDFD21C}" type="pres">
      <dgm:prSet presAssocID="{BD66717D-DF68-497B-932D-C52ECC5B255F}" presName="node" presStyleLbl="node1" presStyleIdx="6" presStyleCnt="16">
        <dgm:presLayoutVars>
          <dgm:bulletEnabled val="1"/>
        </dgm:presLayoutVars>
      </dgm:prSet>
      <dgm:spPr/>
      <dgm:t>
        <a:bodyPr/>
        <a:lstStyle/>
        <a:p>
          <a:endParaRPr lang="en-IN"/>
        </a:p>
      </dgm:t>
    </dgm:pt>
    <dgm:pt modelId="{B76FD48F-B60D-4555-BF89-86B32B7CBB54}" type="pres">
      <dgm:prSet presAssocID="{2DF8EBC8-F405-455D-9769-FFAB6E628957}" presName="sibTrans" presStyleLbl="bgSibTrans2D1" presStyleIdx="6" presStyleCnt="15"/>
      <dgm:spPr/>
      <dgm:t>
        <a:bodyPr/>
        <a:lstStyle/>
        <a:p>
          <a:endParaRPr lang="en-IN"/>
        </a:p>
      </dgm:t>
    </dgm:pt>
    <dgm:pt modelId="{7C7D259F-9A05-4E79-BE4E-8B727D135D3C}" type="pres">
      <dgm:prSet presAssocID="{A87170A8-1F20-4DB4-A85E-24341CFDE2F7}" presName="compNode" presStyleCnt="0"/>
      <dgm:spPr/>
    </dgm:pt>
    <dgm:pt modelId="{DFA00C3C-8149-4702-BBC1-72F6DCA30DA9}" type="pres">
      <dgm:prSet presAssocID="{A87170A8-1F20-4DB4-A85E-24341CFDE2F7}" presName="dummyConnPt" presStyleCnt="0"/>
      <dgm:spPr/>
    </dgm:pt>
    <dgm:pt modelId="{261A7458-7662-436E-9E1C-196835D4DAA3}" type="pres">
      <dgm:prSet presAssocID="{A87170A8-1F20-4DB4-A85E-24341CFDE2F7}" presName="node" presStyleLbl="node1" presStyleIdx="7" presStyleCnt="16">
        <dgm:presLayoutVars>
          <dgm:bulletEnabled val="1"/>
        </dgm:presLayoutVars>
      </dgm:prSet>
      <dgm:spPr/>
      <dgm:t>
        <a:bodyPr/>
        <a:lstStyle/>
        <a:p>
          <a:endParaRPr lang="en-IN"/>
        </a:p>
      </dgm:t>
    </dgm:pt>
    <dgm:pt modelId="{3037811F-1EA0-44B5-A716-6EB96134A09F}" type="pres">
      <dgm:prSet presAssocID="{68044377-53DA-4C10-A88E-7941188416F9}" presName="sibTrans" presStyleLbl="bgSibTrans2D1" presStyleIdx="7" presStyleCnt="15"/>
      <dgm:spPr/>
      <dgm:t>
        <a:bodyPr/>
        <a:lstStyle/>
        <a:p>
          <a:endParaRPr lang="en-IN"/>
        </a:p>
      </dgm:t>
    </dgm:pt>
    <dgm:pt modelId="{8394A0EE-8FB6-4DAE-BFBD-9680CCF9C1DC}" type="pres">
      <dgm:prSet presAssocID="{C49D98DE-B6E8-4178-8013-A729BBCC1BE8}" presName="compNode" presStyleCnt="0"/>
      <dgm:spPr/>
    </dgm:pt>
    <dgm:pt modelId="{5CC40D68-6B8D-4D50-BBEF-B19B66545C4B}" type="pres">
      <dgm:prSet presAssocID="{C49D98DE-B6E8-4178-8013-A729BBCC1BE8}" presName="dummyConnPt" presStyleCnt="0"/>
      <dgm:spPr/>
    </dgm:pt>
    <dgm:pt modelId="{30FDE036-9ED9-4BFD-9744-59AC8E723AF1}" type="pres">
      <dgm:prSet presAssocID="{C49D98DE-B6E8-4178-8013-A729BBCC1BE8}" presName="node" presStyleLbl="node1" presStyleIdx="8" presStyleCnt="16">
        <dgm:presLayoutVars>
          <dgm:bulletEnabled val="1"/>
        </dgm:presLayoutVars>
      </dgm:prSet>
      <dgm:spPr/>
      <dgm:t>
        <a:bodyPr/>
        <a:lstStyle/>
        <a:p>
          <a:endParaRPr lang="en-IN"/>
        </a:p>
      </dgm:t>
    </dgm:pt>
    <dgm:pt modelId="{20323007-46DE-475A-8003-EA3DE473F508}" type="pres">
      <dgm:prSet presAssocID="{A9D6B631-6118-4DAE-B04B-9E0D58625848}" presName="sibTrans" presStyleLbl="bgSibTrans2D1" presStyleIdx="8" presStyleCnt="15"/>
      <dgm:spPr/>
      <dgm:t>
        <a:bodyPr/>
        <a:lstStyle/>
        <a:p>
          <a:endParaRPr lang="en-IN"/>
        </a:p>
      </dgm:t>
    </dgm:pt>
    <dgm:pt modelId="{1845ACD7-D232-42C1-AAF9-B9EFB9BB6E5E}" type="pres">
      <dgm:prSet presAssocID="{4F8D8510-9639-468D-9A06-2958398F9BC5}" presName="compNode" presStyleCnt="0"/>
      <dgm:spPr/>
    </dgm:pt>
    <dgm:pt modelId="{D76FF9A4-6FD3-4252-8CE9-CF73B0A2FA1B}" type="pres">
      <dgm:prSet presAssocID="{4F8D8510-9639-468D-9A06-2958398F9BC5}" presName="dummyConnPt" presStyleCnt="0"/>
      <dgm:spPr/>
    </dgm:pt>
    <dgm:pt modelId="{B4028E9E-B85E-490C-B484-066F8228672F}" type="pres">
      <dgm:prSet presAssocID="{4F8D8510-9639-468D-9A06-2958398F9BC5}" presName="node" presStyleLbl="node1" presStyleIdx="9" presStyleCnt="16">
        <dgm:presLayoutVars>
          <dgm:bulletEnabled val="1"/>
        </dgm:presLayoutVars>
      </dgm:prSet>
      <dgm:spPr/>
      <dgm:t>
        <a:bodyPr/>
        <a:lstStyle/>
        <a:p>
          <a:endParaRPr lang="en-IN"/>
        </a:p>
      </dgm:t>
    </dgm:pt>
    <dgm:pt modelId="{292145B0-F67F-4D58-9367-339896148EC7}" type="pres">
      <dgm:prSet presAssocID="{B165AEAC-1630-49B4-903A-F25E67D3926C}" presName="sibTrans" presStyleLbl="bgSibTrans2D1" presStyleIdx="9" presStyleCnt="15"/>
      <dgm:spPr/>
      <dgm:t>
        <a:bodyPr/>
        <a:lstStyle/>
        <a:p>
          <a:endParaRPr lang="en-IN"/>
        </a:p>
      </dgm:t>
    </dgm:pt>
    <dgm:pt modelId="{B5D74A79-BE2F-4116-A573-7B83C7DAE120}" type="pres">
      <dgm:prSet presAssocID="{463ED15C-235F-4F9E-BF64-24A8A90B4386}" presName="compNode" presStyleCnt="0"/>
      <dgm:spPr/>
    </dgm:pt>
    <dgm:pt modelId="{3C17E631-67D7-47C3-84C4-20621840A79C}" type="pres">
      <dgm:prSet presAssocID="{463ED15C-235F-4F9E-BF64-24A8A90B4386}" presName="dummyConnPt" presStyleCnt="0"/>
      <dgm:spPr/>
    </dgm:pt>
    <dgm:pt modelId="{FD7B2EE9-1BF3-4716-9783-3C4ECCDA997D}" type="pres">
      <dgm:prSet presAssocID="{463ED15C-235F-4F9E-BF64-24A8A90B4386}" presName="node" presStyleLbl="node1" presStyleIdx="10" presStyleCnt="16">
        <dgm:presLayoutVars>
          <dgm:bulletEnabled val="1"/>
        </dgm:presLayoutVars>
      </dgm:prSet>
      <dgm:spPr/>
      <dgm:t>
        <a:bodyPr/>
        <a:lstStyle/>
        <a:p>
          <a:endParaRPr lang="en-IN"/>
        </a:p>
      </dgm:t>
    </dgm:pt>
    <dgm:pt modelId="{91A615EF-ECF2-4D05-A7EB-F0B04FBD270C}" type="pres">
      <dgm:prSet presAssocID="{6C31AE49-408B-409A-9D73-0307727EF1B5}" presName="sibTrans" presStyleLbl="bgSibTrans2D1" presStyleIdx="10" presStyleCnt="15"/>
      <dgm:spPr/>
      <dgm:t>
        <a:bodyPr/>
        <a:lstStyle/>
        <a:p>
          <a:endParaRPr lang="en-IN"/>
        </a:p>
      </dgm:t>
    </dgm:pt>
    <dgm:pt modelId="{73FC8AFA-C4E4-4FF6-A3DD-08D333470D8C}" type="pres">
      <dgm:prSet presAssocID="{4AE6CDD5-B1D6-4D94-9788-FD455076CF4A}" presName="compNode" presStyleCnt="0"/>
      <dgm:spPr/>
    </dgm:pt>
    <dgm:pt modelId="{DB46034E-AA80-4F95-B7D0-54B8F1AD6B1E}" type="pres">
      <dgm:prSet presAssocID="{4AE6CDD5-B1D6-4D94-9788-FD455076CF4A}" presName="dummyConnPt" presStyleCnt="0"/>
      <dgm:spPr/>
    </dgm:pt>
    <dgm:pt modelId="{086F76AA-DAFA-46CF-8444-7C8771C81CF8}" type="pres">
      <dgm:prSet presAssocID="{4AE6CDD5-B1D6-4D94-9788-FD455076CF4A}" presName="node" presStyleLbl="node1" presStyleIdx="11" presStyleCnt="16">
        <dgm:presLayoutVars>
          <dgm:bulletEnabled val="1"/>
        </dgm:presLayoutVars>
      </dgm:prSet>
      <dgm:spPr/>
      <dgm:t>
        <a:bodyPr/>
        <a:lstStyle/>
        <a:p>
          <a:endParaRPr lang="en-IN"/>
        </a:p>
      </dgm:t>
    </dgm:pt>
    <dgm:pt modelId="{76BB3B91-C92F-459A-911B-2513A7A28991}" type="pres">
      <dgm:prSet presAssocID="{21C9E761-E3F6-42A8-8F0A-0FF271CAA15C}" presName="sibTrans" presStyleLbl="bgSibTrans2D1" presStyleIdx="11" presStyleCnt="15"/>
      <dgm:spPr/>
      <dgm:t>
        <a:bodyPr/>
        <a:lstStyle/>
        <a:p>
          <a:endParaRPr lang="en-IN"/>
        </a:p>
      </dgm:t>
    </dgm:pt>
    <dgm:pt modelId="{948F87CA-B7CB-4DAC-AAD4-303C6AC7C6FF}" type="pres">
      <dgm:prSet presAssocID="{74E65C5A-6F7D-4A75-9EFF-1A63DE092F8B}" presName="compNode" presStyleCnt="0"/>
      <dgm:spPr/>
    </dgm:pt>
    <dgm:pt modelId="{5D588587-DE67-4C94-B664-609439C8DDBC}" type="pres">
      <dgm:prSet presAssocID="{74E65C5A-6F7D-4A75-9EFF-1A63DE092F8B}" presName="dummyConnPt" presStyleCnt="0"/>
      <dgm:spPr/>
    </dgm:pt>
    <dgm:pt modelId="{1847517F-299F-41EC-9A84-1454FB9B3F79}" type="pres">
      <dgm:prSet presAssocID="{74E65C5A-6F7D-4A75-9EFF-1A63DE092F8B}" presName="node" presStyleLbl="node1" presStyleIdx="12" presStyleCnt="16">
        <dgm:presLayoutVars>
          <dgm:bulletEnabled val="1"/>
        </dgm:presLayoutVars>
      </dgm:prSet>
      <dgm:spPr/>
      <dgm:t>
        <a:bodyPr/>
        <a:lstStyle/>
        <a:p>
          <a:endParaRPr lang="en-IN"/>
        </a:p>
      </dgm:t>
    </dgm:pt>
    <dgm:pt modelId="{D9443C03-B37C-4928-9582-9779449ACF92}" type="pres">
      <dgm:prSet presAssocID="{8D5B093E-1909-4F9A-BEC3-7C6537E0AB30}" presName="sibTrans" presStyleLbl="bgSibTrans2D1" presStyleIdx="12" presStyleCnt="15"/>
      <dgm:spPr/>
      <dgm:t>
        <a:bodyPr/>
        <a:lstStyle/>
        <a:p>
          <a:endParaRPr lang="en-IN"/>
        </a:p>
      </dgm:t>
    </dgm:pt>
    <dgm:pt modelId="{A6A33584-EBD5-45F2-A525-2B19E208D558}" type="pres">
      <dgm:prSet presAssocID="{518DC244-384B-4C3E-B6D1-0E3796663ECB}" presName="compNode" presStyleCnt="0"/>
      <dgm:spPr/>
    </dgm:pt>
    <dgm:pt modelId="{24F95518-E78D-4060-985B-38E026979AFF}" type="pres">
      <dgm:prSet presAssocID="{518DC244-384B-4C3E-B6D1-0E3796663ECB}" presName="dummyConnPt" presStyleCnt="0"/>
      <dgm:spPr/>
    </dgm:pt>
    <dgm:pt modelId="{A4A9D14F-E40C-4592-8DD0-559E5CD581C5}" type="pres">
      <dgm:prSet presAssocID="{518DC244-384B-4C3E-B6D1-0E3796663ECB}" presName="node" presStyleLbl="node1" presStyleIdx="13" presStyleCnt="16">
        <dgm:presLayoutVars>
          <dgm:bulletEnabled val="1"/>
        </dgm:presLayoutVars>
      </dgm:prSet>
      <dgm:spPr/>
      <dgm:t>
        <a:bodyPr/>
        <a:lstStyle/>
        <a:p>
          <a:endParaRPr lang="en-IN"/>
        </a:p>
      </dgm:t>
    </dgm:pt>
    <dgm:pt modelId="{10D1BC1F-E67B-4831-A90C-CD329E6DA251}" type="pres">
      <dgm:prSet presAssocID="{749B8A85-0833-45DE-8119-916E9EC3BBF8}" presName="sibTrans" presStyleLbl="bgSibTrans2D1" presStyleIdx="13" presStyleCnt="15"/>
      <dgm:spPr/>
      <dgm:t>
        <a:bodyPr/>
        <a:lstStyle/>
        <a:p>
          <a:endParaRPr lang="en-IN"/>
        </a:p>
      </dgm:t>
    </dgm:pt>
    <dgm:pt modelId="{94CC84C1-3510-4A02-9FA0-F15DFF905D8F}" type="pres">
      <dgm:prSet presAssocID="{369AD486-8A7A-400F-8687-F4F5FA277719}" presName="compNode" presStyleCnt="0"/>
      <dgm:spPr/>
    </dgm:pt>
    <dgm:pt modelId="{2FE83C34-171C-4994-BDEB-4142A61BC195}" type="pres">
      <dgm:prSet presAssocID="{369AD486-8A7A-400F-8687-F4F5FA277719}" presName="dummyConnPt" presStyleCnt="0"/>
      <dgm:spPr/>
    </dgm:pt>
    <dgm:pt modelId="{ED6E9338-811E-4E0B-B78C-61C1CB8C4C95}" type="pres">
      <dgm:prSet presAssocID="{369AD486-8A7A-400F-8687-F4F5FA277719}" presName="node" presStyleLbl="node1" presStyleIdx="14" presStyleCnt="16">
        <dgm:presLayoutVars>
          <dgm:bulletEnabled val="1"/>
        </dgm:presLayoutVars>
      </dgm:prSet>
      <dgm:spPr/>
      <dgm:t>
        <a:bodyPr/>
        <a:lstStyle/>
        <a:p>
          <a:endParaRPr lang="en-IN"/>
        </a:p>
      </dgm:t>
    </dgm:pt>
    <dgm:pt modelId="{08F3201D-629A-4E04-B53B-1543B5170F14}" type="pres">
      <dgm:prSet presAssocID="{059F36EF-6C78-42C5-998E-050F1239C884}" presName="sibTrans" presStyleLbl="bgSibTrans2D1" presStyleIdx="14" presStyleCnt="15"/>
      <dgm:spPr/>
      <dgm:t>
        <a:bodyPr/>
        <a:lstStyle/>
        <a:p>
          <a:endParaRPr lang="en-IN"/>
        </a:p>
      </dgm:t>
    </dgm:pt>
    <dgm:pt modelId="{C07E8257-E1B8-4F1C-BF78-86D8AEF369B9}" type="pres">
      <dgm:prSet presAssocID="{3EEA113A-8B04-455C-A8A0-3F74CA07AF15}" presName="compNode" presStyleCnt="0"/>
      <dgm:spPr/>
    </dgm:pt>
    <dgm:pt modelId="{00862B5F-2604-461A-81F1-4F2031B47CAA}" type="pres">
      <dgm:prSet presAssocID="{3EEA113A-8B04-455C-A8A0-3F74CA07AF15}" presName="dummyConnPt" presStyleCnt="0"/>
      <dgm:spPr/>
    </dgm:pt>
    <dgm:pt modelId="{15928002-D7CE-4221-A683-A9B8EF140EB5}" type="pres">
      <dgm:prSet presAssocID="{3EEA113A-8B04-455C-A8A0-3F74CA07AF15}" presName="node" presStyleLbl="node1" presStyleIdx="15" presStyleCnt="16">
        <dgm:presLayoutVars>
          <dgm:bulletEnabled val="1"/>
        </dgm:presLayoutVars>
      </dgm:prSet>
      <dgm:spPr/>
      <dgm:t>
        <a:bodyPr/>
        <a:lstStyle/>
        <a:p>
          <a:endParaRPr lang="en-IN"/>
        </a:p>
      </dgm:t>
    </dgm:pt>
  </dgm:ptLst>
  <dgm:cxnLst>
    <dgm:cxn modelId="{999356DE-7AE0-4A5A-BE1E-CBA641838EEE}" type="presOf" srcId="{A145F640-9BB1-46F9-A05D-E89C2FEE37D7}" destId="{98F0CC09-87B5-4EB5-AECD-6F62C94AAABA}" srcOrd="0" destOrd="0" presId="urn:microsoft.com/office/officeart/2005/8/layout/bProcess4"/>
    <dgm:cxn modelId="{4B8A6436-F343-47F9-9312-3F8BC84308EC}" type="presOf" srcId="{059F36EF-6C78-42C5-998E-050F1239C884}" destId="{08F3201D-629A-4E04-B53B-1543B5170F14}" srcOrd="0" destOrd="0" presId="urn:microsoft.com/office/officeart/2005/8/layout/bProcess4"/>
    <dgm:cxn modelId="{D8EA8E78-6DDA-476D-A77E-EB5D626066AB}" srcId="{FCC2A812-292C-4399-A776-4DD12CE34C45}" destId="{C49D98DE-B6E8-4178-8013-A729BBCC1BE8}" srcOrd="8" destOrd="0" parTransId="{D2C6DC17-8BC0-4ABC-A99E-2868EA3A5859}" sibTransId="{A9D6B631-6118-4DAE-B04B-9E0D58625848}"/>
    <dgm:cxn modelId="{5A876D2C-8717-463D-93B1-5CB6DD205C61}" srcId="{FCC2A812-292C-4399-A776-4DD12CE34C45}" destId="{E745C9CD-F235-4863-842F-83D07A3D724A}" srcOrd="1" destOrd="0" parTransId="{7358C4BE-C184-499C-A077-C09F8056FA59}" sibTransId="{11237975-0CA0-4D70-A360-A43E87D036EC}"/>
    <dgm:cxn modelId="{12FA6C5B-E9B5-400D-9DAD-C0E1E8A01AC4}" type="presOf" srcId="{74E65C5A-6F7D-4A75-9EFF-1A63DE092F8B}" destId="{1847517F-299F-41EC-9A84-1454FB9B3F79}" srcOrd="0" destOrd="0" presId="urn:microsoft.com/office/officeart/2005/8/layout/bProcess4"/>
    <dgm:cxn modelId="{95BCC371-EF40-4642-AF38-9EF012BB2A6D}" srcId="{FCC2A812-292C-4399-A776-4DD12CE34C45}" destId="{4AE6CDD5-B1D6-4D94-9788-FD455076CF4A}" srcOrd="11" destOrd="0" parTransId="{195DFFC8-CBE9-4CAE-B10C-3CD92B3C1BAE}" sibTransId="{21C9E761-E3F6-42A8-8F0A-0FF271CAA15C}"/>
    <dgm:cxn modelId="{AF617C20-966B-4D9C-8C4F-272D7164FBC1}" type="presOf" srcId="{6C31AE49-408B-409A-9D73-0307727EF1B5}" destId="{91A615EF-ECF2-4D05-A7EB-F0B04FBD270C}" srcOrd="0" destOrd="0" presId="urn:microsoft.com/office/officeart/2005/8/layout/bProcess4"/>
    <dgm:cxn modelId="{A514BEBC-DE74-48E4-868B-2EFC6365D27B}" srcId="{FCC2A812-292C-4399-A776-4DD12CE34C45}" destId="{A6806E81-B4B2-4430-AB96-5316BEE3A98F}" srcOrd="2" destOrd="0" parTransId="{B161167B-F92A-4ADD-B762-AB7671360D50}" sibTransId="{EA47F0F3-C04C-4F95-8093-AF1D9DCCF9BF}"/>
    <dgm:cxn modelId="{01C65F9D-8481-4D9E-8EAB-6006FA53CDA8}" type="presOf" srcId="{68044377-53DA-4C10-A88E-7941188416F9}" destId="{3037811F-1EA0-44B5-A716-6EB96134A09F}" srcOrd="0" destOrd="0" presId="urn:microsoft.com/office/officeart/2005/8/layout/bProcess4"/>
    <dgm:cxn modelId="{CAAA7D07-955E-4523-89A1-EACFC8BDF574}" srcId="{FCC2A812-292C-4399-A776-4DD12CE34C45}" destId="{369AD486-8A7A-400F-8687-F4F5FA277719}" srcOrd="14" destOrd="0" parTransId="{2ACEF209-5A58-48FF-B1B8-DE131A8E3D09}" sibTransId="{059F36EF-6C78-42C5-998E-050F1239C884}"/>
    <dgm:cxn modelId="{82A94D56-97AC-4CCC-996D-CE2692FD92BE}" type="presOf" srcId="{CFED3B9B-7238-42AB-89EE-53814412E870}" destId="{4881DEBA-1BEB-4AB1-BF67-C2D393C14E2A}" srcOrd="0" destOrd="0" presId="urn:microsoft.com/office/officeart/2005/8/layout/bProcess4"/>
    <dgm:cxn modelId="{DC7ECAA4-7296-48EA-BADD-B700F85AFE13}" srcId="{FCC2A812-292C-4399-A776-4DD12CE34C45}" destId="{463ED15C-235F-4F9E-BF64-24A8A90B4386}" srcOrd="10" destOrd="0" parTransId="{83D0E4F3-549D-48B2-8536-90D6D4583FDA}" sibTransId="{6C31AE49-408B-409A-9D73-0307727EF1B5}"/>
    <dgm:cxn modelId="{5B8FA88B-D15B-4D98-98BA-20B482007846}" srcId="{FCC2A812-292C-4399-A776-4DD12CE34C45}" destId="{C985FA6F-2CB2-4384-BA02-92051338AEA0}" srcOrd="4" destOrd="0" parTransId="{1834C92E-4F18-403F-831B-D266D9FE9E1C}" sibTransId="{A145F640-9BB1-46F9-A05D-E89C2FEE37D7}"/>
    <dgm:cxn modelId="{B6B38493-079A-458A-997E-E6CB314057FA}" srcId="{FCC2A812-292C-4399-A776-4DD12CE34C45}" destId="{BD66717D-DF68-497B-932D-C52ECC5B255F}" srcOrd="6" destOrd="0" parTransId="{34F4FA73-E917-4C99-A772-A9CDA6630F87}" sibTransId="{2DF8EBC8-F405-455D-9769-FFAB6E628957}"/>
    <dgm:cxn modelId="{143E9F07-6191-46EB-B7DE-0F5DD13CB10A}" type="presOf" srcId="{A87170A8-1F20-4DB4-A85E-24341CFDE2F7}" destId="{261A7458-7662-436E-9E1C-196835D4DAA3}" srcOrd="0" destOrd="0" presId="urn:microsoft.com/office/officeart/2005/8/layout/bProcess4"/>
    <dgm:cxn modelId="{D1C0E749-3CDB-4A2C-BB9C-F3FAEA2D1FF7}" type="presOf" srcId="{BD66717D-DF68-497B-932D-C52ECC5B255F}" destId="{92F5FBA0-97A7-4B1C-9D65-79682DDFD21C}" srcOrd="0" destOrd="0" presId="urn:microsoft.com/office/officeart/2005/8/layout/bProcess4"/>
    <dgm:cxn modelId="{A33396FD-3C4A-4413-BE6D-942004391EC6}" type="presOf" srcId="{3EEA113A-8B04-455C-A8A0-3F74CA07AF15}" destId="{15928002-D7CE-4221-A683-A9B8EF140EB5}" srcOrd="0" destOrd="0" presId="urn:microsoft.com/office/officeart/2005/8/layout/bProcess4"/>
    <dgm:cxn modelId="{CBE48A0E-B934-49FF-BBE0-893E3EAC50CF}" srcId="{FCC2A812-292C-4399-A776-4DD12CE34C45}" destId="{D717B271-8C06-4BED-BB3D-9DDC117B1C2B}" srcOrd="3" destOrd="0" parTransId="{8D936D6F-914F-4001-A80C-4BA0E327D554}" sibTransId="{85EB627F-8FBB-4C0A-A064-A160DA752C3D}"/>
    <dgm:cxn modelId="{7A28CB0A-D267-4C05-91B2-E49A9C681D61}" srcId="{FCC2A812-292C-4399-A776-4DD12CE34C45}" destId="{A87170A8-1F20-4DB4-A85E-24341CFDE2F7}" srcOrd="7" destOrd="0" parTransId="{FA5A6D3B-459C-4F7B-8417-8FBBE25F7CCE}" sibTransId="{68044377-53DA-4C10-A88E-7941188416F9}"/>
    <dgm:cxn modelId="{61180E49-E0CE-4EDD-A068-952B5CDCE268}" type="presOf" srcId="{FCC2A812-292C-4399-A776-4DD12CE34C45}" destId="{B3C9FE75-910D-484D-9A93-B6200B74040A}" srcOrd="0" destOrd="0" presId="urn:microsoft.com/office/officeart/2005/8/layout/bProcess4"/>
    <dgm:cxn modelId="{B7731320-EC14-4B51-91DB-FFF566DECEB9}" type="presOf" srcId="{518DC244-384B-4C3E-B6D1-0E3796663ECB}" destId="{A4A9D14F-E40C-4592-8DD0-559E5CD581C5}" srcOrd="0" destOrd="0" presId="urn:microsoft.com/office/officeart/2005/8/layout/bProcess4"/>
    <dgm:cxn modelId="{DC0545E2-E0F1-4B38-B579-95955228CC65}" type="presOf" srcId="{4AE6CDD5-B1D6-4D94-9788-FD455076CF4A}" destId="{086F76AA-DAFA-46CF-8444-7C8771C81CF8}" srcOrd="0" destOrd="0" presId="urn:microsoft.com/office/officeart/2005/8/layout/bProcess4"/>
    <dgm:cxn modelId="{AEF17D41-3FD7-4356-95BA-F2C9C591B2F1}" type="presOf" srcId="{EA47F0F3-C04C-4F95-8093-AF1D9DCCF9BF}" destId="{FFED0E8B-8E49-48C0-AC6C-5E704C44AD87}" srcOrd="0" destOrd="0" presId="urn:microsoft.com/office/officeart/2005/8/layout/bProcess4"/>
    <dgm:cxn modelId="{8104C6D3-9A51-4104-829F-6530EBE9B18B}" type="presOf" srcId="{D00397CF-E936-4241-8174-56544A91BF36}" destId="{E074B3A1-5A1C-411C-A842-EB8A286EA5B5}" srcOrd="0" destOrd="0" presId="urn:microsoft.com/office/officeart/2005/8/layout/bProcess4"/>
    <dgm:cxn modelId="{EDA9176A-1735-475D-A18A-9E57CFE506E9}" type="presOf" srcId="{2DF8EBC8-F405-455D-9769-FFAB6E628957}" destId="{B76FD48F-B60D-4555-BF89-86B32B7CBB54}" srcOrd="0" destOrd="0" presId="urn:microsoft.com/office/officeart/2005/8/layout/bProcess4"/>
    <dgm:cxn modelId="{6E491CAA-5EFA-48AD-A478-5B2F64F1DC8D}" type="presOf" srcId="{A6806E81-B4B2-4430-AB96-5316BEE3A98F}" destId="{35849A79-FC67-489E-AA82-F311751DB990}" srcOrd="0" destOrd="0" presId="urn:microsoft.com/office/officeart/2005/8/layout/bProcess4"/>
    <dgm:cxn modelId="{B5D67560-AEB5-4BE6-A287-E712CC3FA520}" type="presOf" srcId="{85EB627F-8FBB-4C0A-A064-A160DA752C3D}" destId="{8907BC09-5846-45BD-85AB-22207292EE67}" srcOrd="0" destOrd="0" presId="urn:microsoft.com/office/officeart/2005/8/layout/bProcess4"/>
    <dgm:cxn modelId="{CD4155E2-7D1B-4432-ADC0-F9793B5574B0}" type="presOf" srcId="{11237975-0CA0-4D70-A360-A43E87D036EC}" destId="{186F1ACE-9644-4B70-877F-9180CFE6B921}" srcOrd="0" destOrd="0" presId="urn:microsoft.com/office/officeart/2005/8/layout/bProcess4"/>
    <dgm:cxn modelId="{6AAFAAF4-4D41-445C-ADC6-DFC75A21CF37}" type="presOf" srcId="{21C9E761-E3F6-42A8-8F0A-0FF271CAA15C}" destId="{76BB3B91-C92F-459A-911B-2513A7A28991}" srcOrd="0" destOrd="0" presId="urn:microsoft.com/office/officeart/2005/8/layout/bProcess4"/>
    <dgm:cxn modelId="{5DBB612F-25B4-4E34-A709-EC0FA87A2F78}" srcId="{FCC2A812-292C-4399-A776-4DD12CE34C45}" destId="{3EEA113A-8B04-455C-A8A0-3F74CA07AF15}" srcOrd="15" destOrd="0" parTransId="{C9FCBDCD-96F0-414F-A4B1-66AF73FC68EC}" sibTransId="{36DFFC1C-FC7D-4B4C-B33A-AA8720183800}"/>
    <dgm:cxn modelId="{C49ADD2B-19A5-41C3-8080-42AE22AF1E3F}" srcId="{FCC2A812-292C-4399-A776-4DD12CE34C45}" destId="{74E65C5A-6F7D-4A75-9EFF-1A63DE092F8B}" srcOrd="12" destOrd="0" parTransId="{45C999FF-5C55-4C2C-8303-481BB74155B3}" sibTransId="{8D5B093E-1909-4F9A-BEC3-7C6537E0AB30}"/>
    <dgm:cxn modelId="{5192E0C0-FF28-4339-95CD-F5A7D7FE4ED7}" type="presOf" srcId="{C49D98DE-B6E8-4178-8013-A729BBCC1BE8}" destId="{30FDE036-9ED9-4BFD-9744-59AC8E723AF1}" srcOrd="0" destOrd="0" presId="urn:microsoft.com/office/officeart/2005/8/layout/bProcess4"/>
    <dgm:cxn modelId="{12866ECC-A42C-4A51-8B91-A51616F4F781}" srcId="{FCC2A812-292C-4399-A776-4DD12CE34C45}" destId="{4F8D8510-9639-468D-9A06-2958398F9BC5}" srcOrd="9" destOrd="0" parTransId="{0A0C509F-1469-410B-AA49-056316054AAF}" sibTransId="{B165AEAC-1630-49B4-903A-F25E67D3926C}"/>
    <dgm:cxn modelId="{6AA87307-65E3-49EA-ABC6-0EC2AC6A10F4}" type="presOf" srcId="{8D5B093E-1909-4F9A-BEC3-7C6537E0AB30}" destId="{D9443C03-B37C-4928-9582-9779449ACF92}" srcOrd="0" destOrd="0" presId="urn:microsoft.com/office/officeart/2005/8/layout/bProcess4"/>
    <dgm:cxn modelId="{250C838F-E5F9-4279-8659-96D0270AFFB7}" type="presOf" srcId="{749B8A85-0833-45DE-8119-916E9EC3BBF8}" destId="{10D1BC1F-E67B-4831-A90C-CD329E6DA251}" srcOrd="0" destOrd="0" presId="urn:microsoft.com/office/officeart/2005/8/layout/bProcess4"/>
    <dgm:cxn modelId="{F526D823-850D-40AE-8FAD-3682573C58D7}" type="presOf" srcId="{369AD486-8A7A-400F-8687-F4F5FA277719}" destId="{ED6E9338-811E-4E0B-B78C-61C1CB8C4C95}" srcOrd="0" destOrd="0" presId="urn:microsoft.com/office/officeart/2005/8/layout/bProcess4"/>
    <dgm:cxn modelId="{0A18B397-9843-423F-BD8B-72D06FDBBF57}" type="presOf" srcId="{B165AEAC-1630-49B4-903A-F25E67D3926C}" destId="{292145B0-F67F-4D58-9367-339896148EC7}" srcOrd="0" destOrd="0" presId="urn:microsoft.com/office/officeart/2005/8/layout/bProcess4"/>
    <dgm:cxn modelId="{0B1A727C-09C9-4E8C-87AD-88F7F4D5ADEA}" type="presOf" srcId="{1A7EB453-A350-4C7A-B633-BF5F984B9ECC}" destId="{80D4455B-D50E-443A-9D47-169829536278}" srcOrd="0" destOrd="0" presId="urn:microsoft.com/office/officeart/2005/8/layout/bProcess4"/>
    <dgm:cxn modelId="{FD38E4F7-A95E-4601-B33F-414E28C19CEF}" srcId="{FCC2A812-292C-4399-A776-4DD12CE34C45}" destId="{CFED3B9B-7238-42AB-89EE-53814412E870}" srcOrd="5" destOrd="0" parTransId="{1C0E31F8-AAA3-4F47-977F-2A19C17BDF90}" sibTransId="{D00397CF-E936-4241-8174-56544A91BF36}"/>
    <dgm:cxn modelId="{22E9536B-8740-4BE2-A9AF-FF61BC6A5BD9}" type="presOf" srcId="{E745C9CD-F235-4863-842F-83D07A3D724A}" destId="{0C571107-9BF3-412D-A0E1-FB2374513B1D}" srcOrd="0" destOrd="0" presId="urn:microsoft.com/office/officeart/2005/8/layout/bProcess4"/>
    <dgm:cxn modelId="{9F100470-79C0-4532-8E82-F40DD82CD48A}" type="presOf" srcId="{A9D6B631-6118-4DAE-B04B-9E0D58625848}" destId="{20323007-46DE-475A-8003-EA3DE473F508}" srcOrd="0" destOrd="0" presId="urn:microsoft.com/office/officeart/2005/8/layout/bProcess4"/>
    <dgm:cxn modelId="{7DDAF31B-6F6B-4809-990C-3899B5A7F640}" srcId="{FCC2A812-292C-4399-A776-4DD12CE34C45}" destId="{518DC244-384B-4C3E-B6D1-0E3796663ECB}" srcOrd="13" destOrd="0" parTransId="{D3B0C087-DAE8-4D91-BE56-8C1FD1496D67}" sibTransId="{749B8A85-0833-45DE-8119-916E9EC3BBF8}"/>
    <dgm:cxn modelId="{D4D74362-5EEF-4290-95AD-C24AD9B940E8}" type="presOf" srcId="{F28C9868-7967-422F-9205-3EEADB767E79}" destId="{7109468D-8E7B-4906-A0C9-C55B102BA9F6}" srcOrd="0" destOrd="0" presId="urn:microsoft.com/office/officeart/2005/8/layout/bProcess4"/>
    <dgm:cxn modelId="{55D24DD7-5B29-4C0B-A16C-AC04F3AE0E18}" type="presOf" srcId="{D717B271-8C06-4BED-BB3D-9DDC117B1C2B}" destId="{2319863D-4E6D-48AB-971B-121238513889}" srcOrd="0" destOrd="0" presId="urn:microsoft.com/office/officeart/2005/8/layout/bProcess4"/>
    <dgm:cxn modelId="{89A018F5-BC40-4027-B588-5D009AF174FD}" srcId="{FCC2A812-292C-4399-A776-4DD12CE34C45}" destId="{F28C9868-7967-422F-9205-3EEADB767E79}" srcOrd="0" destOrd="0" parTransId="{D439E1A2-0BAB-402D-9E08-456D756E41F2}" sibTransId="{1A7EB453-A350-4C7A-B633-BF5F984B9ECC}"/>
    <dgm:cxn modelId="{733ACE03-FF14-495E-A203-ABD270B4041A}" type="presOf" srcId="{C985FA6F-2CB2-4384-BA02-92051338AEA0}" destId="{FED9BFC1-305B-4ADC-A3F3-056CF9BA8FD7}" srcOrd="0" destOrd="0" presId="urn:microsoft.com/office/officeart/2005/8/layout/bProcess4"/>
    <dgm:cxn modelId="{D27E31B2-C9CD-4B5D-983B-3965DEB51472}" type="presOf" srcId="{463ED15C-235F-4F9E-BF64-24A8A90B4386}" destId="{FD7B2EE9-1BF3-4716-9783-3C4ECCDA997D}" srcOrd="0" destOrd="0" presId="urn:microsoft.com/office/officeart/2005/8/layout/bProcess4"/>
    <dgm:cxn modelId="{0A34479B-2074-4B1E-A2BF-89FE18943889}" type="presOf" srcId="{4F8D8510-9639-468D-9A06-2958398F9BC5}" destId="{B4028E9E-B85E-490C-B484-066F8228672F}" srcOrd="0" destOrd="0" presId="urn:microsoft.com/office/officeart/2005/8/layout/bProcess4"/>
    <dgm:cxn modelId="{590B5005-64DD-4647-8778-83C272EED137}" type="presParOf" srcId="{B3C9FE75-910D-484D-9A93-B6200B74040A}" destId="{A417BA5D-0F9D-486B-BD23-6E7A14C5C0DB}" srcOrd="0" destOrd="0" presId="urn:microsoft.com/office/officeart/2005/8/layout/bProcess4"/>
    <dgm:cxn modelId="{5EC77632-9D9C-482C-B861-225A11F649A2}" type="presParOf" srcId="{A417BA5D-0F9D-486B-BD23-6E7A14C5C0DB}" destId="{BEBA98C4-1C8F-4E61-84B8-56A8A9D819CB}" srcOrd="0" destOrd="0" presId="urn:microsoft.com/office/officeart/2005/8/layout/bProcess4"/>
    <dgm:cxn modelId="{51AF8E61-4B55-4AF0-83A0-5AC04B2CF1D7}" type="presParOf" srcId="{A417BA5D-0F9D-486B-BD23-6E7A14C5C0DB}" destId="{7109468D-8E7B-4906-A0C9-C55B102BA9F6}" srcOrd="1" destOrd="0" presId="urn:microsoft.com/office/officeart/2005/8/layout/bProcess4"/>
    <dgm:cxn modelId="{03039C00-A9AC-49EB-BEF4-6C701189942C}" type="presParOf" srcId="{B3C9FE75-910D-484D-9A93-B6200B74040A}" destId="{80D4455B-D50E-443A-9D47-169829536278}" srcOrd="1" destOrd="0" presId="urn:microsoft.com/office/officeart/2005/8/layout/bProcess4"/>
    <dgm:cxn modelId="{F03313A7-159E-4D67-B13B-251738A109DF}" type="presParOf" srcId="{B3C9FE75-910D-484D-9A93-B6200B74040A}" destId="{01D38FF7-E391-4D7B-8ADA-801BA6A09D10}" srcOrd="2" destOrd="0" presId="urn:microsoft.com/office/officeart/2005/8/layout/bProcess4"/>
    <dgm:cxn modelId="{EC808FF9-C5C9-4AEB-9369-65AC4D5CA081}" type="presParOf" srcId="{01D38FF7-E391-4D7B-8ADA-801BA6A09D10}" destId="{39C93521-1EE3-48D8-9FE1-92619A00A107}" srcOrd="0" destOrd="0" presId="urn:microsoft.com/office/officeart/2005/8/layout/bProcess4"/>
    <dgm:cxn modelId="{DEE7CE81-4D3A-4965-B30A-4135B493449E}" type="presParOf" srcId="{01D38FF7-E391-4D7B-8ADA-801BA6A09D10}" destId="{0C571107-9BF3-412D-A0E1-FB2374513B1D}" srcOrd="1" destOrd="0" presId="urn:microsoft.com/office/officeart/2005/8/layout/bProcess4"/>
    <dgm:cxn modelId="{8B38E461-A9A3-4E5A-BBFD-4FA3FBC00E6C}" type="presParOf" srcId="{B3C9FE75-910D-484D-9A93-B6200B74040A}" destId="{186F1ACE-9644-4B70-877F-9180CFE6B921}" srcOrd="3" destOrd="0" presId="urn:microsoft.com/office/officeart/2005/8/layout/bProcess4"/>
    <dgm:cxn modelId="{E708428D-4E49-4070-99A6-61AC1ECC43AA}" type="presParOf" srcId="{B3C9FE75-910D-484D-9A93-B6200B74040A}" destId="{53C9500A-6AEB-4B99-8596-F09BDF6E6A93}" srcOrd="4" destOrd="0" presId="urn:microsoft.com/office/officeart/2005/8/layout/bProcess4"/>
    <dgm:cxn modelId="{BA256C11-4416-4AFE-B3C6-5BE638D3CE9F}" type="presParOf" srcId="{53C9500A-6AEB-4B99-8596-F09BDF6E6A93}" destId="{EF5EF1E4-6BAA-4811-B2A4-A8101EB26F4F}" srcOrd="0" destOrd="0" presId="urn:microsoft.com/office/officeart/2005/8/layout/bProcess4"/>
    <dgm:cxn modelId="{0BBC555E-F04C-4B34-A895-3A099090A8C8}" type="presParOf" srcId="{53C9500A-6AEB-4B99-8596-F09BDF6E6A93}" destId="{35849A79-FC67-489E-AA82-F311751DB990}" srcOrd="1" destOrd="0" presId="urn:microsoft.com/office/officeart/2005/8/layout/bProcess4"/>
    <dgm:cxn modelId="{0EF06FDB-9809-4AD4-AC16-B189BB3B7C09}" type="presParOf" srcId="{B3C9FE75-910D-484D-9A93-B6200B74040A}" destId="{FFED0E8B-8E49-48C0-AC6C-5E704C44AD87}" srcOrd="5" destOrd="0" presId="urn:microsoft.com/office/officeart/2005/8/layout/bProcess4"/>
    <dgm:cxn modelId="{38C2DB0B-5879-4792-B6BF-BD22BAC6FB83}" type="presParOf" srcId="{B3C9FE75-910D-484D-9A93-B6200B74040A}" destId="{AAB8AF32-1C68-49E1-853A-B853CC3BD27B}" srcOrd="6" destOrd="0" presId="urn:microsoft.com/office/officeart/2005/8/layout/bProcess4"/>
    <dgm:cxn modelId="{DC0FB9D2-FBEF-4D25-8389-15300BE312E7}" type="presParOf" srcId="{AAB8AF32-1C68-49E1-853A-B853CC3BD27B}" destId="{DCB198D9-213C-4598-B4AE-1AFF289C7D0E}" srcOrd="0" destOrd="0" presId="urn:microsoft.com/office/officeart/2005/8/layout/bProcess4"/>
    <dgm:cxn modelId="{D81FEC50-6C30-4A77-B059-A27C11676D7E}" type="presParOf" srcId="{AAB8AF32-1C68-49E1-853A-B853CC3BD27B}" destId="{2319863D-4E6D-48AB-971B-121238513889}" srcOrd="1" destOrd="0" presId="urn:microsoft.com/office/officeart/2005/8/layout/bProcess4"/>
    <dgm:cxn modelId="{795DA4AC-D8D7-41C2-967D-EEBDF064820E}" type="presParOf" srcId="{B3C9FE75-910D-484D-9A93-B6200B74040A}" destId="{8907BC09-5846-45BD-85AB-22207292EE67}" srcOrd="7" destOrd="0" presId="urn:microsoft.com/office/officeart/2005/8/layout/bProcess4"/>
    <dgm:cxn modelId="{52F35A7F-1339-4635-A7DE-8C740CCBE913}" type="presParOf" srcId="{B3C9FE75-910D-484D-9A93-B6200B74040A}" destId="{84195FA7-4E67-4CA8-A81C-CEB529FEF348}" srcOrd="8" destOrd="0" presId="urn:microsoft.com/office/officeart/2005/8/layout/bProcess4"/>
    <dgm:cxn modelId="{EEB47D2B-9832-4D5F-B08F-D73E75238DB1}" type="presParOf" srcId="{84195FA7-4E67-4CA8-A81C-CEB529FEF348}" destId="{C1C3F938-62BE-4C6A-9CAF-1D9D8C175F7F}" srcOrd="0" destOrd="0" presId="urn:microsoft.com/office/officeart/2005/8/layout/bProcess4"/>
    <dgm:cxn modelId="{B95958CE-F3DF-4385-832A-7B2BB03E5646}" type="presParOf" srcId="{84195FA7-4E67-4CA8-A81C-CEB529FEF348}" destId="{FED9BFC1-305B-4ADC-A3F3-056CF9BA8FD7}" srcOrd="1" destOrd="0" presId="urn:microsoft.com/office/officeart/2005/8/layout/bProcess4"/>
    <dgm:cxn modelId="{B21E4935-EEDA-41A0-8AC6-A8A8C3D7D76A}" type="presParOf" srcId="{B3C9FE75-910D-484D-9A93-B6200B74040A}" destId="{98F0CC09-87B5-4EB5-AECD-6F62C94AAABA}" srcOrd="9" destOrd="0" presId="urn:microsoft.com/office/officeart/2005/8/layout/bProcess4"/>
    <dgm:cxn modelId="{1B33C1C4-9174-4023-824E-4D080ED7E095}" type="presParOf" srcId="{B3C9FE75-910D-484D-9A93-B6200B74040A}" destId="{50E6E6BE-F1DD-40CA-A840-DC30FA104177}" srcOrd="10" destOrd="0" presId="urn:microsoft.com/office/officeart/2005/8/layout/bProcess4"/>
    <dgm:cxn modelId="{148D5E96-AC8B-4964-91DB-D4187E8F3A6A}" type="presParOf" srcId="{50E6E6BE-F1DD-40CA-A840-DC30FA104177}" destId="{69AAE62B-107E-48F1-B6CA-59D06BBCD116}" srcOrd="0" destOrd="0" presId="urn:microsoft.com/office/officeart/2005/8/layout/bProcess4"/>
    <dgm:cxn modelId="{02B3EF0D-68F7-40C1-A3AC-B46F74907E3C}" type="presParOf" srcId="{50E6E6BE-F1DD-40CA-A840-DC30FA104177}" destId="{4881DEBA-1BEB-4AB1-BF67-C2D393C14E2A}" srcOrd="1" destOrd="0" presId="urn:microsoft.com/office/officeart/2005/8/layout/bProcess4"/>
    <dgm:cxn modelId="{1A1380AE-8183-4A25-9428-4EAA67BB4CD1}" type="presParOf" srcId="{B3C9FE75-910D-484D-9A93-B6200B74040A}" destId="{E074B3A1-5A1C-411C-A842-EB8A286EA5B5}" srcOrd="11" destOrd="0" presId="urn:microsoft.com/office/officeart/2005/8/layout/bProcess4"/>
    <dgm:cxn modelId="{2A7FAAAF-0A1B-47FA-8AB2-0D737DBBCC88}" type="presParOf" srcId="{B3C9FE75-910D-484D-9A93-B6200B74040A}" destId="{DE201BCD-2F22-4A72-8816-F3D882417641}" srcOrd="12" destOrd="0" presId="urn:microsoft.com/office/officeart/2005/8/layout/bProcess4"/>
    <dgm:cxn modelId="{4E8BBD55-33B0-40A0-B37F-E43E6FD5F986}" type="presParOf" srcId="{DE201BCD-2F22-4A72-8816-F3D882417641}" destId="{DF63769C-9030-4DF4-9493-3049FD95DE54}" srcOrd="0" destOrd="0" presId="urn:microsoft.com/office/officeart/2005/8/layout/bProcess4"/>
    <dgm:cxn modelId="{AC30B6B8-551A-4CD3-BDDC-52A5DC1AFD06}" type="presParOf" srcId="{DE201BCD-2F22-4A72-8816-F3D882417641}" destId="{92F5FBA0-97A7-4B1C-9D65-79682DDFD21C}" srcOrd="1" destOrd="0" presId="urn:microsoft.com/office/officeart/2005/8/layout/bProcess4"/>
    <dgm:cxn modelId="{993755E3-68E9-435A-B5F8-FA11BE2230D7}" type="presParOf" srcId="{B3C9FE75-910D-484D-9A93-B6200B74040A}" destId="{B76FD48F-B60D-4555-BF89-86B32B7CBB54}" srcOrd="13" destOrd="0" presId="urn:microsoft.com/office/officeart/2005/8/layout/bProcess4"/>
    <dgm:cxn modelId="{0472BADF-D3A3-41FF-A4E5-4494AB559B36}" type="presParOf" srcId="{B3C9FE75-910D-484D-9A93-B6200B74040A}" destId="{7C7D259F-9A05-4E79-BE4E-8B727D135D3C}" srcOrd="14" destOrd="0" presId="urn:microsoft.com/office/officeart/2005/8/layout/bProcess4"/>
    <dgm:cxn modelId="{9A961CE5-3E50-4C3C-8268-7E1EA64598CB}" type="presParOf" srcId="{7C7D259F-9A05-4E79-BE4E-8B727D135D3C}" destId="{DFA00C3C-8149-4702-BBC1-72F6DCA30DA9}" srcOrd="0" destOrd="0" presId="urn:microsoft.com/office/officeart/2005/8/layout/bProcess4"/>
    <dgm:cxn modelId="{8FCB531C-DC9F-490C-AA4C-EF71EE865758}" type="presParOf" srcId="{7C7D259F-9A05-4E79-BE4E-8B727D135D3C}" destId="{261A7458-7662-436E-9E1C-196835D4DAA3}" srcOrd="1" destOrd="0" presId="urn:microsoft.com/office/officeart/2005/8/layout/bProcess4"/>
    <dgm:cxn modelId="{2A17F58E-FAEF-4D8B-86C2-E2A3568C3A0A}" type="presParOf" srcId="{B3C9FE75-910D-484D-9A93-B6200B74040A}" destId="{3037811F-1EA0-44B5-A716-6EB96134A09F}" srcOrd="15" destOrd="0" presId="urn:microsoft.com/office/officeart/2005/8/layout/bProcess4"/>
    <dgm:cxn modelId="{65DAE356-4DE2-4799-8252-BF5118F72386}" type="presParOf" srcId="{B3C9FE75-910D-484D-9A93-B6200B74040A}" destId="{8394A0EE-8FB6-4DAE-BFBD-9680CCF9C1DC}" srcOrd="16" destOrd="0" presId="urn:microsoft.com/office/officeart/2005/8/layout/bProcess4"/>
    <dgm:cxn modelId="{A08EF797-61D0-48FE-BAFB-706DE1906F63}" type="presParOf" srcId="{8394A0EE-8FB6-4DAE-BFBD-9680CCF9C1DC}" destId="{5CC40D68-6B8D-4D50-BBEF-B19B66545C4B}" srcOrd="0" destOrd="0" presId="urn:microsoft.com/office/officeart/2005/8/layout/bProcess4"/>
    <dgm:cxn modelId="{CA8AA5E3-E805-45DE-BF73-B7A97ADC732A}" type="presParOf" srcId="{8394A0EE-8FB6-4DAE-BFBD-9680CCF9C1DC}" destId="{30FDE036-9ED9-4BFD-9744-59AC8E723AF1}" srcOrd="1" destOrd="0" presId="urn:microsoft.com/office/officeart/2005/8/layout/bProcess4"/>
    <dgm:cxn modelId="{1436283D-B8F7-4A59-A131-1E3246C6BA49}" type="presParOf" srcId="{B3C9FE75-910D-484D-9A93-B6200B74040A}" destId="{20323007-46DE-475A-8003-EA3DE473F508}" srcOrd="17" destOrd="0" presId="urn:microsoft.com/office/officeart/2005/8/layout/bProcess4"/>
    <dgm:cxn modelId="{8296219D-52EF-40F5-98FF-B5C339CFF860}" type="presParOf" srcId="{B3C9FE75-910D-484D-9A93-B6200B74040A}" destId="{1845ACD7-D232-42C1-AAF9-B9EFB9BB6E5E}" srcOrd="18" destOrd="0" presId="urn:microsoft.com/office/officeart/2005/8/layout/bProcess4"/>
    <dgm:cxn modelId="{C20E5D52-6D2F-4231-A039-7455FC1443A3}" type="presParOf" srcId="{1845ACD7-D232-42C1-AAF9-B9EFB9BB6E5E}" destId="{D76FF9A4-6FD3-4252-8CE9-CF73B0A2FA1B}" srcOrd="0" destOrd="0" presId="urn:microsoft.com/office/officeart/2005/8/layout/bProcess4"/>
    <dgm:cxn modelId="{23D28A81-353A-4BFD-A49E-0AF54F9DF6B2}" type="presParOf" srcId="{1845ACD7-D232-42C1-AAF9-B9EFB9BB6E5E}" destId="{B4028E9E-B85E-490C-B484-066F8228672F}" srcOrd="1" destOrd="0" presId="urn:microsoft.com/office/officeart/2005/8/layout/bProcess4"/>
    <dgm:cxn modelId="{C6DF14C0-1DB0-4AA9-8D69-BA2D2AA32E3C}" type="presParOf" srcId="{B3C9FE75-910D-484D-9A93-B6200B74040A}" destId="{292145B0-F67F-4D58-9367-339896148EC7}" srcOrd="19" destOrd="0" presId="urn:microsoft.com/office/officeart/2005/8/layout/bProcess4"/>
    <dgm:cxn modelId="{A74CBEE3-ED34-4BA1-953D-A73A4C1851EF}" type="presParOf" srcId="{B3C9FE75-910D-484D-9A93-B6200B74040A}" destId="{B5D74A79-BE2F-4116-A573-7B83C7DAE120}" srcOrd="20" destOrd="0" presId="urn:microsoft.com/office/officeart/2005/8/layout/bProcess4"/>
    <dgm:cxn modelId="{735F4CB7-509F-4F0F-8C8F-E5CCBFC29AE0}" type="presParOf" srcId="{B5D74A79-BE2F-4116-A573-7B83C7DAE120}" destId="{3C17E631-67D7-47C3-84C4-20621840A79C}" srcOrd="0" destOrd="0" presId="urn:microsoft.com/office/officeart/2005/8/layout/bProcess4"/>
    <dgm:cxn modelId="{3277902F-ACEF-426C-885D-2E14B647FECE}" type="presParOf" srcId="{B5D74A79-BE2F-4116-A573-7B83C7DAE120}" destId="{FD7B2EE9-1BF3-4716-9783-3C4ECCDA997D}" srcOrd="1" destOrd="0" presId="urn:microsoft.com/office/officeart/2005/8/layout/bProcess4"/>
    <dgm:cxn modelId="{D673E80B-BE9A-4F02-AF85-ABB2D330A875}" type="presParOf" srcId="{B3C9FE75-910D-484D-9A93-B6200B74040A}" destId="{91A615EF-ECF2-4D05-A7EB-F0B04FBD270C}" srcOrd="21" destOrd="0" presId="urn:microsoft.com/office/officeart/2005/8/layout/bProcess4"/>
    <dgm:cxn modelId="{6C1F7076-4094-4DCD-A062-6DA270FE1BD3}" type="presParOf" srcId="{B3C9FE75-910D-484D-9A93-B6200B74040A}" destId="{73FC8AFA-C4E4-4FF6-A3DD-08D333470D8C}" srcOrd="22" destOrd="0" presId="urn:microsoft.com/office/officeart/2005/8/layout/bProcess4"/>
    <dgm:cxn modelId="{CB5364A0-BB49-449C-BBA4-9750724FB4E3}" type="presParOf" srcId="{73FC8AFA-C4E4-4FF6-A3DD-08D333470D8C}" destId="{DB46034E-AA80-4F95-B7D0-54B8F1AD6B1E}" srcOrd="0" destOrd="0" presId="urn:microsoft.com/office/officeart/2005/8/layout/bProcess4"/>
    <dgm:cxn modelId="{E3434A76-3B23-4974-A958-82E98E58B28C}" type="presParOf" srcId="{73FC8AFA-C4E4-4FF6-A3DD-08D333470D8C}" destId="{086F76AA-DAFA-46CF-8444-7C8771C81CF8}" srcOrd="1" destOrd="0" presId="urn:microsoft.com/office/officeart/2005/8/layout/bProcess4"/>
    <dgm:cxn modelId="{E112D594-BA1E-4452-AB7D-CCA3FB8BAC11}" type="presParOf" srcId="{B3C9FE75-910D-484D-9A93-B6200B74040A}" destId="{76BB3B91-C92F-459A-911B-2513A7A28991}" srcOrd="23" destOrd="0" presId="urn:microsoft.com/office/officeart/2005/8/layout/bProcess4"/>
    <dgm:cxn modelId="{BC2BE0E4-8D08-40A0-A598-AACBD19D7D51}" type="presParOf" srcId="{B3C9FE75-910D-484D-9A93-B6200B74040A}" destId="{948F87CA-B7CB-4DAC-AAD4-303C6AC7C6FF}" srcOrd="24" destOrd="0" presId="urn:microsoft.com/office/officeart/2005/8/layout/bProcess4"/>
    <dgm:cxn modelId="{BB386F67-FC6A-49A1-B5E8-04FD3BDD1D82}" type="presParOf" srcId="{948F87CA-B7CB-4DAC-AAD4-303C6AC7C6FF}" destId="{5D588587-DE67-4C94-B664-609439C8DDBC}" srcOrd="0" destOrd="0" presId="urn:microsoft.com/office/officeart/2005/8/layout/bProcess4"/>
    <dgm:cxn modelId="{4BCD5E05-B560-4303-AAE6-D79D2CA620D0}" type="presParOf" srcId="{948F87CA-B7CB-4DAC-AAD4-303C6AC7C6FF}" destId="{1847517F-299F-41EC-9A84-1454FB9B3F79}" srcOrd="1" destOrd="0" presId="urn:microsoft.com/office/officeart/2005/8/layout/bProcess4"/>
    <dgm:cxn modelId="{93D30F76-D38C-495A-AE08-2CA676E00A0F}" type="presParOf" srcId="{B3C9FE75-910D-484D-9A93-B6200B74040A}" destId="{D9443C03-B37C-4928-9582-9779449ACF92}" srcOrd="25" destOrd="0" presId="urn:microsoft.com/office/officeart/2005/8/layout/bProcess4"/>
    <dgm:cxn modelId="{4CDCC8D2-81D4-4983-90FB-04EEC7D02451}" type="presParOf" srcId="{B3C9FE75-910D-484D-9A93-B6200B74040A}" destId="{A6A33584-EBD5-45F2-A525-2B19E208D558}" srcOrd="26" destOrd="0" presId="urn:microsoft.com/office/officeart/2005/8/layout/bProcess4"/>
    <dgm:cxn modelId="{5435BEB1-4665-4453-BDF6-AFB91B0AEAB7}" type="presParOf" srcId="{A6A33584-EBD5-45F2-A525-2B19E208D558}" destId="{24F95518-E78D-4060-985B-38E026979AFF}" srcOrd="0" destOrd="0" presId="urn:microsoft.com/office/officeart/2005/8/layout/bProcess4"/>
    <dgm:cxn modelId="{83FAF5B8-300C-418E-A97B-CD7C113F039D}" type="presParOf" srcId="{A6A33584-EBD5-45F2-A525-2B19E208D558}" destId="{A4A9D14F-E40C-4592-8DD0-559E5CD581C5}" srcOrd="1" destOrd="0" presId="urn:microsoft.com/office/officeart/2005/8/layout/bProcess4"/>
    <dgm:cxn modelId="{B2A85AE4-8693-4DFB-9C1B-E6657D9637A8}" type="presParOf" srcId="{B3C9FE75-910D-484D-9A93-B6200B74040A}" destId="{10D1BC1F-E67B-4831-A90C-CD329E6DA251}" srcOrd="27" destOrd="0" presId="urn:microsoft.com/office/officeart/2005/8/layout/bProcess4"/>
    <dgm:cxn modelId="{4A85B311-6497-4932-810E-1C6E1967F81C}" type="presParOf" srcId="{B3C9FE75-910D-484D-9A93-B6200B74040A}" destId="{94CC84C1-3510-4A02-9FA0-F15DFF905D8F}" srcOrd="28" destOrd="0" presId="urn:microsoft.com/office/officeart/2005/8/layout/bProcess4"/>
    <dgm:cxn modelId="{1F63C17D-5E10-4D65-A8F0-CEF2CE7CA5F1}" type="presParOf" srcId="{94CC84C1-3510-4A02-9FA0-F15DFF905D8F}" destId="{2FE83C34-171C-4994-BDEB-4142A61BC195}" srcOrd="0" destOrd="0" presId="urn:microsoft.com/office/officeart/2005/8/layout/bProcess4"/>
    <dgm:cxn modelId="{48008C22-74D6-4A93-9556-3B518A329100}" type="presParOf" srcId="{94CC84C1-3510-4A02-9FA0-F15DFF905D8F}" destId="{ED6E9338-811E-4E0B-B78C-61C1CB8C4C95}" srcOrd="1" destOrd="0" presId="urn:microsoft.com/office/officeart/2005/8/layout/bProcess4"/>
    <dgm:cxn modelId="{CAC27C86-3091-4D55-9815-D0E64FF2486B}" type="presParOf" srcId="{B3C9FE75-910D-484D-9A93-B6200B74040A}" destId="{08F3201D-629A-4E04-B53B-1543B5170F14}" srcOrd="29" destOrd="0" presId="urn:microsoft.com/office/officeart/2005/8/layout/bProcess4"/>
    <dgm:cxn modelId="{9837A38D-9297-46A9-A00F-6C55DAE0E034}" type="presParOf" srcId="{B3C9FE75-910D-484D-9A93-B6200B74040A}" destId="{C07E8257-E1B8-4F1C-BF78-86D8AEF369B9}" srcOrd="30" destOrd="0" presId="urn:microsoft.com/office/officeart/2005/8/layout/bProcess4"/>
    <dgm:cxn modelId="{CC218F45-AB73-4ACF-8450-0815E9EB2C57}" type="presParOf" srcId="{C07E8257-E1B8-4F1C-BF78-86D8AEF369B9}" destId="{00862B5F-2604-461A-81F1-4F2031B47CAA}" srcOrd="0" destOrd="0" presId="urn:microsoft.com/office/officeart/2005/8/layout/bProcess4"/>
    <dgm:cxn modelId="{6FFA8F4A-D643-4268-BA8C-BF5819775D71}" type="presParOf" srcId="{C07E8257-E1B8-4F1C-BF78-86D8AEF369B9}" destId="{15928002-D7CE-4221-A683-A9B8EF140EB5}" srcOrd="1" destOrd="0" presId="urn:microsoft.com/office/officeart/2005/8/layout/bProcess4"/>
  </dgm:cxnLst>
  <dgm:bg>
    <a:noFill/>
  </dgm:bg>
  <dgm:whole/>
  <dgm:extLst>
    <a:ext uri="http://schemas.microsoft.com/office/drawing/2008/diagram">
      <dsp:dataModelExt xmlns:dsp="http://schemas.microsoft.com/office/drawing/2008/diagram" relId="rId9"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bProcess4">
  <dgm:title val=""/>
  <dgm:desc val=""/>
  <dgm:catLst>
    <dgm:cat type="process" pri="19000"/>
  </dgm:catLst>
  <dgm:sampData>
    <dgm:dataModel>
      <dgm:ptLst>
        <dgm:pt modelId="0" type="doc"/>
        <dgm:pt modelId="1">
          <dgm:prSet phldr="1"/>
        </dgm:pt>
        <dgm:pt modelId="2">
          <dgm:prSet phldr="1"/>
        </dgm:pt>
        <dgm:pt modelId="3">
          <dgm:prSet phldr="1"/>
        </dgm:pt>
        <dgm:pt modelId="4">
          <dgm:prSet phldr="1"/>
        </dgm:pt>
        <dgm:pt modelId="5">
          <dgm:prSet phldr="1"/>
        </dgm:pt>
        <dgm:pt modelId="6">
          <dgm:prSet phldr="1"/>
        </dgm:pt>
        <dgm:pt modelId="7">
          <dgm:prSet phldr="1"/>
        </dgm:pt>
        <dgm:pt modelId="8">
          <dgm:prSet phldr="1"/>
        </dgm:pt>
        <dgm:pt modelId="9">
          <dgm:prSet phldr="1"/>
        </dgm:pt>
      </dgm:ptLst>
      <dgm:cxnLst>
        <dgm:cxn modelId="10" srcId="0" destId="1" srcOrd="0" destOrd="0"/>
        <dgm:cxn modelId="11" srcId="0" destId="2" srcOrd="1" destOrd="0"/>
        <dgm:cxn modelId="12" srcId="0" destId="3" srcOrd="2" destOrd="0"/>
        <dgm:cxn modelId="13" srcId="0" destId="4" srcOrd="3" destOrd="0"/>
        <dgm:cxn modelId="14" srcId="0" destId="5" srcOrd="4" destOrd="0"/>
        <dgm:cxn modelId="15" srcId="0" destId="6" srcOrd="5" destOrd="0"/>
        <dgm:cxn modelId="16" srcId="0" destId="7" srcOrd="6" destOrd="0"/>
        <dgm:cxn modelId="17" srcId="0" destId="8" srcOrd="7" destOrd="0"/>
        <dgm:cxn modelId="18" srcId="0" destId="9" srcOrd="8"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Name0">
    <dgm:varLst>
      <dgm:dir/>
      <dgm:resizeHandles/>
    </dgm:varLst>
    <dgm:choose name="Name1">
      <dgm:if name="Name2" func="var" arg="dir" op="equ" val="norm">
        <dgm:alg type="snake">
          <dgm:param type="grDir" val="tL"/>
          <dgm:param type="flowDir" val="col"/>
          <dgm:param type="contDir" val="revDir"/>
          <dgm:param type="bkpt" val="bal"/>
        </dgm:alg>
      </dgm:if>
      <dgm:else name="Name3">
        <dgm:alg type="snake">
          <dgm:param type="grDir" val="tR"/>
          <dgm:param type="flowDir" val="col"/>
          <dgm:param type="contDir" val="revDir"/>
          <dgm:param type="bkpt" val="bal"/>
        </dgm:alg>
      </dgm:else>
    </dgm:choose>
    <dgm:shape xmlns:r="http://schemas.openxmlformats.org/officeDocument/2006/relationships" r:blip="">
      <dgm:adjLst/>
    </dgm:shape>
    <dgm:presOf/>
    <dgm:constrLst>
      <dgm:constr type="w" for="ch" forName="compNode" refType="w"/>
      <dgm:constr type="h" for="ch" forName="compNode" refType="w" fact="0.6"/>
      <dgm:constr type="h" for="ch" forName="sibTrans" refType="h" refFor="ch" refForName="compNode" op="equ" fact="0.25"/>
      <dgm:constr type="sp" refType="w" fact="0.33"/>
      <dgm:constr type="primFontSz" for="des" forName="node" op="equ" val="65"/>
    </dgm:constrLst>
    <dgm:ruleLst/>
    <dgm:forEach name="nodesForEach" axis="ch" ptType="node">
      <dgm:layoutNode name="compNode">
        <dgm:alg type="composite"/>
        <dgm:shape xmlns:r="http://schemas.openxmlformats.org/officeDocument/2006/relationships" r:blip="">
          <dgm:adjLst/>
        </dgm:shape>
        <dgm:presOf/>
        <dgm:choose name="Name4">
          <dgm:if name="Name5" axis="self" func="var" arg="dir" op="equ" val="norm">
            <dgm:constrLst>
              <dgm:constr type="l" for="ch" forName="dummyConnPt" refType="w" fact="0.2"/>
              <dgm:constr type="t" for="ch" forName="dummyConnPt" refType="w" fact="0.145"/>
              <dgm:constr type="l" for="ch" forName="node"/>
              <dgm:constr type="t" for="ch" forName="node"/>
              <dgm:constr type="h" for="ch" forName="node" refType="h"/>
              <dgm:constr type="w" for="ch" forName="node" refType="w"/>
            </dgm:constrLst>
          </dgm:if>
          <dgm:else name="Name6">
            <dgm:constrLst>
              <dgm:constr type="l" for="ch" forName="dummyConnPt" refType="w" fact="0.8"/>
              <dgm:constr type="t" for="ch" forName="dummyConnPt" refType="w" fact="0.145"/>
              <dgm:constr type="l" for="ch" forName="node"/>
              <dgm:constr type="t" for="ch" forName="node"/>
              <dgm:constr type="h" for="ch" forName="node" refType="h"/>
              <dgm:constr type="w" for="ch" forName="node" refType="w"/>
            </dgm:constrLst>
          </dgm:else>
        </dgm:choose>
        <dgm:ruleLst/>
        <dgm:layoutNode name="dummyConnPt" styleLbl="node1" moveWith="node">
          <dgm:alg type="sp"/>
          <dgm:shape xmlns:r="http://schemas.openxmlformats.org/officeDocument/2006/relationships" r:blip="">
            <dgm:adjLst/>
          </dgm:shape>
          <dgm:presOf/>
          <dgm:constrLst>
            <dgm:constr type="w" val="1"/>
            <dgm:constr type="h" val="1"/>
          </dgm:constrLst>
          <dgm:ruleLst/>
        </dgm:layout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 type="primFontSz" val="65"/>
          </dgm:constrLst>
          <dgm:ruleLst>
            <dgm:rule type="primFontSz" val="5" fact="NaN" max="NaN"/>
          </dgm:ruleLst>
        </dgm:layoutNode>
      </dgm:layoutNode>
      <dgm:forEach name="sibTransForEach" axis="followSib" cnt="1">
        <dgm:layoutNode name="sibTrans" styleLbl="bgSibTrans2D1">
          <dgm:choose name="Name7">
            <dgm:if name="Name8" axis="self" func="var" arg="dir" op="equ" val="norm">
              <dgm:alg type="conn">
                <dgm:param type="srcNode" val="dummyConnPt"/>
                <dgm:param type="dstNode" val="dummyConnPt"/>
                <dgm:param type="begPts" val="bCtr, midR, tCtr"/>
                <dgm:param type="endPts" val="tCtr, midL, bCtr"/>
                <dgm:param type="begSty" val="noArr"/>
                <dgm:param type="endSty" val="noArr"/>
              </dgm:alg>
            </dgm:if>
            <dgm:else name="Name9">
              <dgm:alg type="conn">
                <dgm:param type="srcNode" val="dummyConnPt"/>
                <dgm:param type="dstNode" val="dummyConnPt"/>
                <dgm:param type="begPts" val="bCtr, midL, tCtr"/>
                <dgm:param type="endPts" val="tCtr, midR, bCtr"/>
                <dgm:param type="begSty" val="noArr"/>
                <dgm:param type="endSty" val="noArr"/>
              </dgm:alg>
            </dgm:else>
          </dgm:choose>
          <dgm:shape xmlns:r="http://schemas.openxmlformats.org/officeDocument/2006/relationships" type="conn" r:blip="" zOrderOff="-2">
            <dgm:adjLst/>
          </dgm:shape>
          <dgm:presOf axis="self"/>
          <dgm:constrLst>
            <dgm:constr type="begPad"/>
            <dgm:constr type="endPad"/>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Colors" Target="../diagrams/colors1.xml"/><Relationship Id="rId3" Type="http://schemas.openxmlformats.org/officeDocument/2006/relationships/image" Target="../media/image2.png"/><Relationship Id="rId7" Type="http://schemas.openxmlformats.org/officeDocument/2006/relationships/diagramQuickStyle" Target="../diagrams/quickStyle1.xml"/><Relationship Id="rId2" Type="http://schemas.openxmlformats.org/officeDocument/2006/relationships/image" Target="../media/image1.png"/><Relationship Id="rId1" Type="http://schemas.openxmlformats.org/officeDocument/2006/relationships/hyperlink" Target="http://www.introtallent.com" TargetMode="External"/><Relationship Id="rId6" Type="http://schemas.openxmlformats.org/officeDocument/2006/relationships/diagramLayout" Target="../diagrams/layout1.xml"/><Relationship Id="rId5" Type="http://schemas.openxmlformats.org/officeDocument/2006/relationships/diagramData" Target="../diagrams/data1.xml"/><Relationship Id="rId4" Type="http://schemas.openxmlformats.org/officeDocument/2006/relationships/image" Target="../media/image3.png"/><Relationship Id="rId9" Type="http://schemas.microsoft.com/office/2007/relationships/diagramDrawing" Target="../diagrams/drawing1.xml"/></Relationships>
</file>

<file path=xl/drawings/_rels/drawing1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8.png"/><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9.png"/><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0.png"/><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8.png"/><Relationship Id="rId1" Type="http://schemas.openxmlformats.org/officeDocument/2006/relationships/hyperlink" Target="#HOME!A1"/></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HOME!A1"/><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HOME!A1"/></Relationships>
</file>

<file path=xl/drawings/_rels/drawing2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HOME!A1"/></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6.png"/><Relationship Id="rId1" Type="http://schemas.openxmlformats.org/officeDocument/2006/relationships/hyperlink" Target="#HOME!A1"/><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hyperlink" Target="#HOME!A1"/><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1</xdr:col>
      <xdr:colOff>393700</xdr:colOff>
      <xdr:row>3</xdr:row>
      <xdr:rowOff>120650</xdr:rowOff>
    </xdr:from>
    <xdr:to>
      <xdr:col>15</xdr:col>
      <xdr:colOff>76200</xdr:colOff>
      <xdr:row>18</xdr:row>
      <xdr:rowOff>69850</xdr:rowOff>
    </xdr:to>
    <xdr:sp macro="" textlink="">
      <xdr:nvSpPr>
        <xdr:cNvPr id="2" name="Rectangle 1">
          <a:extLst>
            <a:ext uri="{FF2B5EF4-FFF2-40B4-BE49-F238E27FC236}">
              <a16:creationId xmlns="" xmlns:a16="http://schemas.microsoft.com/office/drawing/2014/main" id="{CA97FA2A-36D5-4671-B433-2B7ED1EEEDCE}"/>
            </a:ext>
          </a:extLst>
        </xdr:cNvPr>
        <xdr:cNvSpPr/>
      </xdr:nvSpPr>
      <xdr:spPr>
        <a:xfrm>
          <a:off x="1003300" y="488950"/>
          <a:ext cx="9448800" cy="3422650"/>
        </a:xfrm>
        <a:prstGeom prst="rect">
          <a:avLst/>
        </a:prstGeom>
        <a:noFill/>
        <a:ln>
          <a:solidFill>
            <a:srgbClr val="C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387350</xdr:colOff>
      <xdr:row>1</xdr:row>
      <xdr:rowOff>6350</xdr:rowOff>
    </xdr:from>
    <xdr:to>
      <xdr:col>15</xdr:col>
      <xdr:colOff>76200</xdr:colOff>
      <xdr:row>3</xdr:row>
      <xdr:rowOff>101600</xdr:rowOff>
    </xdr:to>
    <xdr:sp macro="" textlink="">
      <xdr:nvSpPr>
        <xdr:cNvPr id="3" name="Rectangle 2">
          <a:extLst>
            <a:ext uri="{FF2B5EF4-FFF2-40B4-BE49-F238E27FC236}">
              <a16:creationId xmlns="" xmlns:a16="http://schemas.microsoft.com/office/drawing/2014/main" id="{FEF7D9CB-25D0-4715-8235-B02EDE08503E}"/>
            </a:ext>
          </a:extLst>
        </xdr:cNvPr>
        <xdr:cNvSpPr/>
      </xdr:nvSpPr>
      <xdr:spPr>
        <a:xfrm>
          <a:off x="996950" y="6350"/>
          <a:ext cx="9455150" cy="463550"/>
        </a:xfrm>
        <a:prstGeom prst="rect">
          <a:avLst/>
        </a:prstGeom>
        <a:solidFill>
          <a:srgbClr val="C00000"/>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2800"/>
            <a:t>Practice Workbook</a:t>
          </a:r>
        </a:p>
      </xdr:txBody>
    </xdr:sp>
    <xdr:clientData/>
  </xdr:twoCellAnchor>
  <xdr:twoCellAnchor>
    <xdr:from>
      <xdr:col>12</xdr:col>
      <xdr:colOff>298451</xdr:colOff>
      <xdr:row>3</xdr:row>
      <xdr:rowOff>114300</xdr:rowOff>
    </xdr:from>
    <xdr:to>
      <xdr:col>15</xdr:col>
      <xdr:colOff>57150</xdr:colOff>
      <xdr:row>5</xdr:row>
      <xdr:rowOff>88900</xdr:rowOff>
    </xdr:to>
    <xdr:sp macro="" textlink="">
      <xdr:nvSpPr>
        <xdr:cNvPr id="4" name="Title 1">
          <a:hlinkClick xmlns:r="http://schemas.openxmlformats.org/officeDocument/2006/relationships" r:id="rId1"/>
          <a:extLst>
            <a:ext uri="{FF2B5EF4-FFF2-40B4-BE49-F238E27FC236}">
              <a16:creationId xmlns="" xmlns:a16="http://schemas.microsoft.com/office/drawing/2014/main" id="{D30C54FF-37B1-4E1A-A996-43EB6B4F4591}"/>
            </a:ext>
          </a:extLst>
        </xdr:cNvPr>
        <xdr:cNvSpPr>
          <a:spLocks noGrp="1"/>
        </xdr:cNvSpPr>
      </xdr:nvSpPr>
      <xdr:spPr>
        <a:xfrm>
          <a:off x="8845551" y="482600"/>
          <a:ext cx="1587499" cy="393700"/>
        </a:xfrm>
        <a:prstGeom prst="rect">
          <a:avLst/>
        </a:prstGeom>
      </xdr:spPr>
      <xdr:txBody>
        <a:bodyPr vert="horz" wrap="square" lIns="91440" tIns="45720" rIns="91440" bIns="45720" rtlCol="0" anchor="ctr">
          <a:noAutofit/>
        </a:bodyPr>
        <a:lstStyle>
          <a:lvl1pPr algn="l" defTabSz="914400" rtl="0" eaLnBrk="1" latinLnBrk="0" hangingPunct="1">
            <a:lnSpc>
              <a:spcPct val="90000"/>
            </a:lnSpc>
            <a:spcBef>
              <a:spcPct val="0"/>
            </a:spcBef>
            <a:buNone/>
            <a:defRPr sz="3200" kern="1200">
              <a:solidFill>
                <a:schemeClr val="tx1"/>
              </a:solidFill>
              <a:latin typeface="+mj-lt"/>
              <a:ea typeface="+mj-ea"/>
              <a:cs typeface="+mj-cs"/>
            </a:defRPr>
          </a:lvl1pPr>
        </a:lstStyle>
        <a:p>
          <a:r>
            <a:rPr lang="en-IN" sz="2000" b="1">
              <a:solidFill>
                <a:srgbClr val="C00000"/>
              </a:solidFill>
              <a:latin typeface="Segoe UI" panose="020B0502040204020203" pitchFamily="34" charset="0"/>
              <a:ea typeface="Segoe UI" panose="020B0502040204020203" pitchFamily="34" charset="0"/>
              <a:cs typeface="Segoe UI" panose="020B0502040204020203" pitchFamily="34" charset="0"/>
            </a:rPr>
            <a:t>Introtallent</a:t>
          </a:r>
        </a:p>
      </xdr:txBody>
    </xdr:sp>
    <xdr:clientData/>
  </xdr:twoCellAnchor>
  <xdr:twoCellAnchor>
    <xdr:from>
      <xdr:col>12</xdr:col>
      <xdr:colOff>304801</xdr:colOff>
      <xdr:row>4</xdr:row>
      <xdr:rowOff>200771</xdr:rowOff>
    </xdr:from>
    <xdr:to>
      <xdr:col>15</xdr:col>
      <xdr:colOff>76200</xdr:colOff>
      <xdr:row>5</xdr:row>
      <xdr:rowOff>196850</xdr:rowOff>
    </xdr:to>
    <xdr:sp macro="" textlink="">
      <xdr:nvSpPr>
        <xdr:cNvPr id="5" name="TextBox 4">
          <a:hlinkClick xmlns:r="http://schemas.openxmlformats.org/officeDocument/2006/relationships" r:id="rId1"/>
          <a:extLst>
            <a:ext uri="{FF2B5EF4-FFF2-40B4-BE49-F238E27FC236}">
              <a16:creationId xmlns="" xmlns:a16="http://schemas.microsoft.com/office/drawing/2014/main" id="{9EA55C1C-8479-4E5B-8AFB-45EA7573006A}"/>
            </a:ext>
          </a:extLst>
        </xdr:cNvPr>
        <xdr:cNvSpPr txBox="1"/>
      </xdr:nvSpPr>
      <xdr:spPr>
        <a:xfrm>
          <a:off x="8851901" y="753221"/>
          <a:ext cx="1600199" cy="23102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800">
              <a:solidFill>
                <a:schemeClr val="tx1"/>
              </a:solidFill>
              <a:latin typeface="Segoe UI" panose="020B0502040204020203" pitchFamily="34" charset="0"/>
              <a:ea typeface="Segoe UI" panose="020B0502040204020203" pitchFamily="34" charset="0"/>
              <a:cs typeface="Segoe UI" panose="020B0502040204020203" pitchFamily="34" charset="0"/>
            </a:rPr>
            <a:t>Training | Analytics | Consulting</a:t>
          </a:r>
        </a:p>
      </xdr:txBody>
    </xdr:sp>
    <xdr:clientData/>
  </xdr:twoCellAnchor>
  <xdr:twoCellAnchor editAs="oneCell">
    <xdr:from>
      <xdr:col>11</xdr:col>
      <xdr:colOff>554342</xdr:colOff>
      <xdr:row>16</xdr:row>
      <xdr:rowOff>180009</xdr:rowOff>
    </xdr:from>
    <xdr:to>
      <xdr:col>12</xdr:col>
      <xdr:colOff>112606</xdr:colOff>
      <xdr:row>17</xdr:row>
      <xdr:rowOff>69850</xdr:rowOff>
    </xdr:to>
    <xdr:pic>
      <xdr:nvPicPr>
        <xdr:cNvPr id="8" name="Picture 7">
          <a:extLst>
            <a:ext uri="{FF2B5EF4-FFF2-40B4-BE49-F238E27FC236}">
              <a16:creationId xmlns="" xmlns:a16="http://schemas.microsoft.com/office/drawing/2014/main" id="{A50F429A-32B8-44FE-AEC2-CB93CC1A1976}"/>
            </a:ext>
          </a:extLst>
        </xdr:cNvPr>
        <xdr:cNvPicPr>
          <a:picLocks noChangeAspect="1"/>
        </xdr:cNvPicPr>
      </xdr:nvPicPr>
      <xdr:blipFill rotWithShape="1">
        <a:blip xmlns:r="http://schemas.openxmlformats.org/officeDocument/2006/relationships" r:embed="rId2" cstate="print"/>
        <a:srcRect t="12504" b="13155"/>
        <a:stretch/>
      </xdr:blipFill>
      <xdr:spPr>
        <a:xfrm flipH="1">
          <a:off x="8491842" y="3551859"/>
          <a:ext cx="167864" cy="124791"/>
        </a:xfrm>
        <a:prstGeom prst="rect">
          <a:avLst/>
        </a:prstGeom>
      </xdr:spPr>
    </xdr:pic>
    <xdr:clientData/>
  </xdr:twoCellAnchor>
  <xdr:twoCellAnchor>
    <xdr:from>
      <xdr:col>10</xdr:col>
      <xdr:colOff>381000</xdr:colOff>
      <xdr:row>14</xdr:row>
      <xdr:rowOff>12700</xdr:rowOff>
    </xdr:from>
    <xdr:to>
      <xdr:col>15</xdr:col>
      <xdr:colOff>412750</xdr:colOff>
      <xdr:row>17</xdr:row>
      <xdr:rowOff>117174</xdr:rowOff>
    </xdr:to>
    <xdr:grpSp>
      <xdr:nvGrpSpPr>
        <xdr:cNvPr id="11" name="Group 10">
          <a:extLst>
            <a:ext uri="{FF2B5EF4-FFF2-40B4-BE49-F238E27FC236}">
              <a16:creationId xmlns="" xmlns:a16="http://schemas.microsoft.com/office/drawing/2014/main" id="{2804133D-9A3C-44B2-8ECB-A3563A68C06C}"/>
            </a:ext>
          </a:extLst>
        </xdr:cNvPr>
        <xdr:cNvGrpSpPr/>
      </xdr:nvGrpSpPr>
      <xdr:grpSpPr>
        <a:xfrm>
          <a:off x="7629525" y="3155950"/>
          <a:ext cx="3079750" cy="818849"/>
          <a:chOff x="5321300" y="2914650"/>
          <a:chExt cx="3079750" cy="809324"/>
        </a:xfrm>
      </xdr:grpSpPr>
      <xdr:sp macro="" textlink="">
        <xdr:nvSpPr>
          <xdr:cNvPr id="6" name="TextBox 27">
            <a:extLst>
              <a:ext uri="{FF2B5EF4-FFF2-40B4-BE49-F238E27FC236}">
                <a16:creationId xmlns="" xmlns:a16="http://schemas.microsoft.com/office/drawing/2014/main" id="{6EA2C7F1-81E1-448B-9F9B-580A20B68045}"/>
              </a:ext>
            </a:extLst>
          </xdr:cNvPr>
          <xdr:cNvSpPr txBox="1"/>
        </xdr:nvSpPr>
        <xdr:spPr>
          <a:xfrm>
            <a:off x="5321300" y="2914650"/>
            <a:ext cx="3079750" cy="8093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861 856 9998</a:t>
            </a:r>
          </a:p>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725 969 0288 </a:t>
            </a:r>
            <a:endParaRPr lang="en-IN" sz="600">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endParaRPr>
          </a:p>
          <a:p>
            <a:pPr algn="just"/>
            <a:endParaRPr lang="en-IN" sz="600">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endParaRPr>
          </a:p>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080-4095 3574</a:t>
            </a:r>
          </a:p>
          <a:p>
            <a:pPr algn="just"/>
            <a:r>
              <a:rPr lang="en-IN" sz="1000" b="1">
                <a:solidFill>
                  <a:schemeClr val="tx1">
                    <a:lumMod val="75000"/>
                    <a:lumOff val="25000"/>
                  </a:schemeClr>
                </a:solidFill>
                <a:latin typeface="Verdana" panose="020B0604030504040204" pitchFamily="34" charset="0"/>
                <a:ea typeface="Verdana" panose="020B0604030504040204" pitchFamily="34" charset="0"/>
                <a:cs typeface="Verdana" panose="020B0604030504040204" pitchFamily="34" charset="0"/>
              </a:rPr>
              <a:t>	info@introtallent.com</a:t>
            </a:r>
          </a:p>
        </xdr:txBody>
      </xdr:sp>
      <xdr:pic>
        <xdr:nvPicPr>
          <xdr:cNvPr id="7" name="Picture 6">
            <a:extLst>
              <a:ext uri="{FF2B5EF4-FFF2-40B4-BE49-F238E27FC236}">
                <a16:creationId xmlns="" xmlns:a16="http://schemas.microsoft.com/office/drawing/2014/main" id="{EA433C62-A424-4A61-85CD-672FF5E551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76950" y="2933701"/>
            <a:ext cx="203200" cy="338666"/>
          </a:xfrm>
          <a:prstGeom prst="rect">
            <a:avLst/>
          </a:prstGeom>
        </xdr:spPr>
      </xdr:pic>
      <xdr:pic>
        <xdr:nvPicPr>
          <xdr:cNvPr id="9" name="Picture 8">
            <a:extLst>
              <a:ext uri="{FF2B5EF4-FFF2-40B4-BE49-F238E27FC236}">
                <a16:creationId xmlns="" xmlns:a16="http://schemas.microsoft.com/office/drawing/2014/main" id="{FCCB34B9-247A-417E-8BEA-F5F6E552009F}"/>
              </a:ext>
            </a:extLst>
          </xdr:cNvPr>
          <xdr:cNvPicPr>
            <a:picLocks noChangeAspect="1"/>
          </xdr:cNvPicPr>
        </xdr:nvPicPr>
        <xdr:blipFill>
          <a:blip xmlns:r="http://schemas.openxmlformats.org/officeDocument/2006/relationships" r:embed="rId4" cstate="print"/>
          <a:stretch>
            <a:fillRect/>
          </a:stretch>
        </xdr:blipFill>
        <xdr:spPr>
          <a:xfrm>
            <a:off x="6102878" y="3339183"/>
            <a:ext cx="170922" cy="170922"/>
          </a:xfrm>
          <a:prstGeom prst="rect">
            <a:avLst/>
          </a:prstGeom>
        </xdr:spPr>
      </xdr:pic>
    </xdr:grpSp>
    <xdr:clientData/>
  </xdr:twoCellAnchor>
  <xdr:twoCellAnchor>
    <xdr:from>
      <xdr:col>1</xdr:col>
      <xdr:colOff>234950</xdr:colOff>
      <xdr:row>4</xdr:row>
      <xdr:rowOff>57150</xdr:rowOff>
    </xdr:from>
    <xdr:to>
      <xdr:col>11</xdr:col>
      <xdr:colOff>330200</xdr:colOff>
      <xdr:row>17</xdr:row>
      <xdr:rowOff>31750</xdr:rowOff>
    </xdr:to>
    <xdr:graphicFrame macro="">
      <xdr:nvGraphicFramePr>
        <xdr:cNvPr id="10" name="Diagram 9">
          <a:extLst>
            <a:ext uri="{FF2B5EF4-FFF2-40B4-BE49-F238E27FC236}">
              <a16:creationId xmlns="" xmlns:a16="http://schemas.microsoft.com/office/drawing/2014/main" id="{92274382-84E1-4BE5-ABB9-3A969F07200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 r:lo="rId6" r:qs="rId7" r:cs="rId8"/>
        </a:graphicData>
      </a:graphic>
    </xdr:graphicFrame>
    <xdr:clientData/>
  </xdr:twoCellAnchor>
  <xdr:twoCellAnchor>
    <xdr:from>
      <xdr:col>1</xdr:col>
      <xdr:colOff>558800</xdr:colOff>
      <xdr:row>4</xdr:row>
      <xdr:rowOff>120650</xdr:rowOff>
    </xdr:from>
    <xdr:to>
      <xdr:col>3</xdr:col>
      <xdr:colOff>44450</xdr:colOff>
      <xdr:row>6</xdr:row>
      <xdr:rowOff>139700</xdr:rowOff>
    </xdr:to>
    <xdr:sp macro="" textlink="">
      <xdr:nvSpPr>
        <xdr:cNvPr id="12" name="Arrow: Right 11">
          <a:extLst>
            <a:ext uri="{FF2B5EF4-FFF2-40B4-BE49-F238E27FC236}">
              <a16:creationId xmlns="" xmlns:a16="http://schemas.microsoft.com/office/drawing/2014/main" id="{DE1CBB70-2324-40AA-B4AC-4096D3803F1F}"/>
            </a:ext>
          </a:extLst>
        </xdr:cNvPr>
        <xdr:cNvSpPr/>
      </xdr:nvSpPr>
      <xdr:spPr>
        <a:xfrm>
          <a:off x="1168400" y="673100"/>
          <a:ext cx="704850" cy="488950"/>
        </a:xfrm>
        <a:prstGeom prst="righ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IN" sz="1100" b="1"/>
            <a:t>START</a:t>
          </a:r>
        </a:p>
      </xdr:txBody>
    </xdr:sp>
    <xdr:clientData/>
  </xdr:twoCellAnchor>
  <xdr:twoCellAnchor>
    <xdr:from>
      <xdr:col>10</xdr:col>
      <xdr:colOff>31750</xdr:colOff>
      <xdr:row>4</xdr:row>
      <xdr:rowOff>44450</xdr:rowOff>
    </xdr:from>
    <xdr:to>
      <xdr:col>12</xdr:col>
      <xdr:colOff>120650</xdr:colOff>
      <xdr:row>10</xdr:row>
      <xdr:rowOff>76200</xdr:rowOff>
    </xdr:to>
    <xdr:sp macro="" textlink="">
      <xdr:nvSpPr>
        <xdr:cNvPr id="13" name="Rectangle: Beveled 12">
          <a:extLst>
            <a:ext uri="{FF2B5EF4-FFF2-40B4-BE49-F238E27FC236}">
              <a16:creationId xmlns="" xmlns:a16="http://schemas.microsoft.com/office/drawing/2014/main" id="{78509D47-E11F-4EF2-8AC2-DD466F72EA3D}"/>
            </a:ext>
          </a:extLst>
        </xdr:cNvPr>
        <xdr:cNvSpPr/>
      </xdr:nvSpPr>
      <xdr:spPr>
        <a:xfrm>
          <a:off x="7359650" y="781050"/>
          <a:ext cx="1308100" cy="1441450"/>
        </a:xfrm>
        <a:prstGeom prst="bevel">
          <a:avLst/>
        </a:prstGeom>
        <a:solidFill>
          <a:schemeClr val="accent6">
            <a:lumMod val="75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50"/>
            <a:t>Awesome!! Now you can start</a:t>
          </a:r>
          <a:r>
            <a:rPr lang="en-IN" sz="1050" baseline="0"/>
            <a:t> Implementing them in your work :-)</a:t>
          </a:r>
          <a:endParaRPr lang="en-IN" sz="105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177800</xdr:colOff>
      <xdr:row>7</xdr:row>
      <xdr:rowOff>146050</xdr:rowOff>
    </xdr:from>
    <xdr:to>
      <xdr:col>6</xdr:col>
      <xdr:colOff>450850</xdr:colOff>
      <xdr:row>13</xdr:row>
      <xdr:rowOff>158750</xdr:rowOff>
    </xdr:to>
    <xdr:sp macro="" textlink="">
      <xdr:nvSpPr>
        <xdr:cNvPr id="4" name="Rectangle 3">
          <a:extLst>
            <a:ext uri="{FF2B5EF4-FFF2-40B4-BE49-F238E27FC236}">
              <a16:creationId xmlns="" xmlns:a16="http://schemas.microsoft.com/office/drawing/2014/main" id="{FE7BC3AF-C84A-4DA4-9036-6EC8F8CBFE77}"/>
            </a:ext>
          </a:extLst>
        </xdr:cNvPr>
        <xdr:cNvSpPr/>
      </xdr:nvSpPr>
      <xdr:spPr>
        <a:xfrm>
          <a:off x="787400" y="1746250"/>
          <a:ext cx="3949700" cy="1117600"/>
        </a:xfrm>
        <a:prstGeom prst="rect">
          <a:avLst/>
        </a:prstGeom>
        <a:solidFill>
          <a:schemeClr val="accent2">
            <a:lumMod val="75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Task</a:t>
          </a:r>
          <a:r>
            <a:rPr lang="en-IN" sz="1200" b="1" baseline="0">
              <a:solidFill>
                <a:schemeClr val="bg1"/>
              </a:solidFill>
            </a:rPr>
            <a:t> to be performed:</a:t>
          </a:r>
        </a:p>
        <a:p>
          <a:pPr algn="l"/>
          <a:r>
            <a:rPr lang="en-IN" sz="1200" b="0" i="0" baseline="0">
              <a:solidFill>
                <a:schemeClr val="bg1"/>
              </a:solidFill>
            </a:rPr>
            <a:t>Write the formula in each cell above to achieve the result as mentioned in column headers</a:t>
          </a:r>
          <a:endParaRPr lang="en-IN" sz="1200" b="0" i="1" baseline="0">
            <a:solidFill>
              <a:schemeClr val="bg1"/>
            </a:solidFill>
          </a:endParaRPr>
        </a:p>
        <a:p>
          <a:pPr lvl="1" algn="l"/>
          <a:endParaRPr lang="en-IN" sz="1200" b="0" baseline="0">
            <a:solidFill>
              <a:schemeClr val="bg1"/>
            </a:solidFill>
          </a:endParaRPr>
        </a:p>
        <a:p>
          <a:pPr algn="l"/>
          <a:r>
            <a:rPr lang="en-IN" sz="1200" b="0" baseline="0">
              <a:solidFill>
                <a:schemeClr val="bg1"/>
              </a:solidFill>
            </a:rPr>
            <a:t>Good Job!! :-)</a:t>
          </a:r>
        </a:p>
        <a:p>
          <a:pPr algn="l"/>
          <a:endParaRPr lang="en-IN" sz="1200" b="0" baseline="0">
            <a:solidFill>
              <a:schemeClr val="bg1"/>
            </a:solidFill>
          </a:endParaRPr>
        </a:p>
        <a:p>
          <a:pPr algn="l"/>
          <a:endParaRPr lang="en-IN" sz="1200" b="0">
            <a:solidFill>
              <a:schemeClr val="bg1"/>
            </a:solidFill>
          </a:endParaRPr>
        </a:p>
      </xdr:txBody>
    </xdr:sp>
    <xdr:clientData/>
  </xdr:twoCellAnchor>
  <xdr:twoCellAnchor editAs="oneCell">
    <xdr:from>
      <xdr:col>0</xdr:col>
      <xdr:colOff>152400</xdr:colOff>
      <xdr:row>0</xdr:row>
      <xdr:rowOff>63500</xdr:rowOff>
    </xdr:from>
    <xdr:to>
      <xdr:col>0</xdr:col>
      <xdr:colOff>463550</xdr:colOff>
      <xdr:row>0</xdr:row>
      <xdr:rowOff>374650</xdr:rowOff>
    </xdr:to>
    <xdr:pic>
      <xdr:nvPicPr>
        <xdr:cNvPr id="5" name="Picture 4">
          <a:hlinkClick xmlns:r="http://schemas.openxmlformats.org/officeDocument/2006/relationships" r:id="rId1"/>
          <a:extLst>
            <a:ext uri="{FF2B5EF4-FFF2-40B4-BE49-F238E27FC236}">
              <a16:creationId xmlns="" xmlns:a16="http://schemas.microsoft.com/office/drawing/2014/main" id="{13931AE3-5E10-40AF-9BC7-D4D5F140AE51}"/>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52400" y="63500"/>
          <a:ext cx="311150" cy="3111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298450</xdr:colOff>
      <xdr:row>3</xdr:row>
      <xdr:rowOff>127000</xdr:rowOff>
    </xdr:from>
    <xdr:to>
      <xdr:col>16</xdr:col>
      <xdr:colOff>285750</xdr:colOff>
      <xdr:row>10</xdr:row>
      <xdr:rowOff>95250</xdr:rowOff>
    </xdr:to>
    <xdr:sp macro="" textlink="">
      <xdr:nvSpPr>
        <xdr:cNvPr id="2" name="Speech Bubble: Rectangle with Corners Rounded 1">
          <a:extLst>
            <a:ext uri="{FF2B5EF4-FFF2-40B4-BE49-F238E27FC236}">
              <a16:creationId xmlns="" xmlns:a16="http://schemas.microsoft.com/office/drawing/2014/main" id="{8F8B06CD-C1B5-40E2-B45E-6D3BC6D93A4F}"/>
            </a:ext>
          </a:extLst>
        </xdr:cNvPr>
        <xdr:cNvSpPr/>
      </xdr:nvSpPr>
      <xdr:spPr>
        <a:xfrm>
          <a:off x="7753350" y="673100"/>
          <a:ext cx="1816100" cy="1257300"/>
        </a:xfrm>
        <a:prstGeom prst="wedgeRoundRectCallout">
          <a:avLst>
            <a:gd name="adj1" fmla="val -88037"/>
            <a:gd name="adj2" fmla="val -21136"/>
            <a:gd name="adj3" fmla="val 16667"/>
          </a:avLst>
        </a:prstGeom>
        <a:solidFill>
          <a:schemeClr val="accent6">
            <a:lumMod val="20000"/>
            <a:lumOff val="80000"/>
          </a:schemeClr>
        </a:solidFill>
        <a:ln>
          <a:solidFill>
            <a:schemeClr val="accent6">
              <a:lumMod val="75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IN" sz="1400"/>
            <a:t>Write functions to find these</a:t>
          </a:r>
          <a:r>
            <a:rPr lang="en-IN" sz="1400" baseline="0"/>
            <a:t> answers and update respective cells.</a:t>
          </a:r>
        </a:p>
      </xdr:txBody>
    </xdr:sp>
    <xdr:clientData/>
  </xdr:twoCellAnchor>
  <xdr:twoCellAnchor editAs="oneCell">
    <xdr:from>
      <xdr:col>0</xdr:col>
      <xdr:colOff>146050</xdr:colOff>
      <xdr:row>0</xdr:row>
      <xdr:rowOff>44450</xdr:rowOff>
    </xdr:from>
    <xdr:to>
      <xdr:col>0</xdr:col>
      <xdr:colOff>457200</xdr:colOff>
      <xdr:row>1</xdr:row>
      <xdr:rowOff>184150</xdr:rowOff>
    </xdr:to>
    <xdr:pic>
      <xdr:nvPicPr>
        <xdr:cNvPr id="4" name="Picture 3">
          <a:hlinkClick xmlns:r="http://schemas.openxmlformats.org/officeDocument/2006/relationships" r:id="rId1"/>
          <a:extLst>
            <a:ext uri="{FF2B5EF4-FFF2-40B4-BE49-F238E27FC236}">
              <a16:creationId xmlns="" xmlns:a16="http://schemas.microsoft.com/office/drawing/2014/main" id="{A7C01156-9E72-403C-89B3-77BD2B7E5C67}"/>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46050" y="44450"/>
          <a:ext cx="311150" cy="3111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9</xdr:col>
      <xdr:colOff>355600</xdr:colOff>
      <xdr:row>3</xdr:row>
      <xdr:rowOff>107950</xdr:rowOff>
    </xdr:from>
    <xdr:to>
      <xdr:col>14</xdr:col>
      <xdr:colOff>361950</xdr:colOff>
      <xdr:row>7</xdr:row>
      <xdr:rowOff>63500</xdr:rowOff>
    </xdr:to>
    <xdr:sp macro="" textlink="">
      <xdr:nvSpPr>
        <xdr:cNvPr id="2" name="Speech Bubble: Rectangle 1">
          <a:extLst>
            <a:ext uri="{FF2B5EF4-FFF2-40B4-BE49-F238E27FC236}">
              <a16:creationId xmlns="" xmlns:a16="http://schemas.microsoft.com/office/drawing/2014/main" id="{9517CE26-1B94-425B-85CF-E7FDFD9D6CF9}"/>
            </a:ext>
          </a:extLst>
        </xdr:cNvPr>
        <xdr:cNvSpPr/>
      </xdr:nvSpPr>
      <xdr:spPr>
        <a:xfrm>
          <a:off x="5556250" y="641350"/>
          <a:ext cx="3054350" cy="692150"/>
        </a:xfrm>
        <a:prstGeom prst="wedgeRectCallout">
          <a:avLst>
            <a:gd name="adj1" fmla="val -90586"/>
            <a:gd name="adj2" fmla="val -44542"/>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100" b="1">
              <a:solidFill>
                <a:schemeClr val="lt1"/>
              </a:solidFill>
              <a:effectLst/>
              <a:latin typeface="+mn-lt"/>
              <a:ea typeface="+mn-ea"/>
              <a:cs typeface="+mn-cs"/>
            </a:rPr>
            <a:t>Task</a:t>
          </a:r>
          <a:r>
            <a:rPr lang="en-IN" sz="1100" b="1" baseline="0">
              <a:solidFill>
                <a:schemeClr val="lt1"/>
              </a:solidFill>
              <a:effectLst/>
              <a:latin typeface="+mn-lt"/>
              <a:ea typeface="+mn-ea"/>
              <a:cs typeface="+mn-cs"/>
            </a:rPr>
            <a:t> to be performed:</a:t>
          </a:r>
          <a:endParaRPr lang="en-IN">
            <a:effectLst/>
          </a:endParaRPr>
        </a:p>
        <a:p>
          <a:r>
            <a:rPr lang="en-IN" sz="1100" b="0" baseline="0">
              <a:solidFill>
                <a:schemeClr val="lt1"/>
              </a:solidFill>
              <a:effectLst/>
              <a:latin typeface="+mn-lt"/>
              <a:ea typeface="+mn-ea"/>
              <a:cs typeface="+mn-cs"/>
            </a:rPr>
            <a:t>1) Use VLOOKUP to update respective columns. Refer to "Maths &amp; Stats Functions" sheet</a:t>
          </a:r>
          <a:endParaRPr lang="en-IN">
            <a:effectLst/>
          </a:endParaRPr>
        </a:p>
        <a:p>
          <a:pPr algn="l"/>
          <a:endParaRPr lang="en-IN" sz="1100"/>
        </a:p>
      </xdr:txBody>
    </xdr:sp>
    <xdr:clientData/>
  </xdr:twoCellAnchor>
  <xdr:twoCellAnchor>
    <xdr:from>
      <xdr:col>10</xdr:col>
      <xdr:colOff>552450</xdr:colOff>
      <xdr:row>11</xdr:row>
      <xdr:rowOff>114300</xdr:rowOff>
    </xdr:from>
    <xdr:to>
      <xdr:col>16</xdr:col>
      <xdr:colOff>31750</xdr:colOff>
      <xdr:row>15</xdr:row>
      <xdr:rowOff>127000</xdr:rowOff>
    </xdr:to>
    <xdr:sp macro="" textlink="">
      <xdr:nvSpPr>
        <xdr:cNvPr id="5" name="Speech Bubble: Rectangle 4">
          <a:extLst>
            <a:ext uri="{FF2B5EF4-FFF2-40B4-BE49-F238E27FC236}">
              <a16:creationId xmlns="" xmlns:a16="http://schemas.microsoft.com/office/drawing/2014/main" id="{E7E8C721-360C-4227-8C97-5D01D73A363B}"/>
            </a:ext>
          </a:extLst>
        </xdr:cNvPr>
        <xdr:cNvSpPr/>
      </xdr:nvSpPr>
      <xdr:spPr>
        <a:xfrm>
          <a:off x="6362700" y="2120900"/>
          <a:ext cx="3136900" cy="749300"/>
        </a:xfrm>
        <a:prstGeom prst="wedgeRectCallout">
          <a:avLst>
            <a:gd name="adj1" fmla="val -49006"/>
            <a:gd name="adj2" fmla="val 102247"/>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100" b="1">
              <a:solidFill>
                <a:schemeClr val="lt1"/>
              </a:solidFill>
              <a:effectLst/>
              <a:latin typeface="+mn-lt"/>
              <a:ea typeface="+mn-ea"/>
              <a:cs typeface="+mn-cs"/>
            </a:rPr>
            <a:t>Task</a:t>
          </a:r>
          <a:r>
            <a:rPr lang="en-IN" sz="1100" b="1" baseline="0">
              <a:solidFill>
                <a:schemeClr val="lt1"/>
              </a:solidFill>
              <a:effectLst/>
              <a:latin typeface="+mn-lt"/>
              <a:ea typeface="+mn-ea"/>
              <a:cs typeface="+mn-cs"/>
            </a:rPr>
            <a:t> to be performed:</a:t>
          </a:r>
          <a:endParaRPr lang="en-IN">
            <a:effectLst/>
          </a:endParaRPr>
        </a:p>
        <a:p>
          <a:r>
            <a:rPr lang="en-IN" sz="1100" b="0" baseline="0">
              <a:solidFill>
                <a:schemeClr val="lt1"/>
              </a:solidFill>
              <a:effectLst/>
              <a:latin typeface="+mn-lt"/>
              <a:ea typeface="+mn-ea"/>
              <a:cs typeface="+mn-cs"/>
            </a:rPr>
            <a:t>1) Use HLOOKUP to update respective columns. Refer to "Maths &amp; Stats Functions" sheet</a:t>
          </a:r>
          <a:endParaRPr lang="en-IN" sz="1100"/>
        </a:p>
      </xdr:txBody>
    </xdr:sp>
    <xdr:clientData/>
  </xdr:twoCellAnchor>
  <xdr:twoCellAnchor editAs="oneCell">
    <xdr:from>
      <xdr:col>0</xdr:col>
      <xdr:colOff>127000</xdr:colOff>
      <xdr:row>0</xdr:row>
      <xdr:rowOff>50800</xdr:rowOff>
    </xdr:from>
    <xdr:to>
      <xdr:col>0</xdr:col>
      <xdr:colOff>438150</xdr:colOff>
      <xdr:row>2</xdr:row>
      <xdr:rowOff>12700</xdr:rowOff>
    </xdr:to>
    <xdr:pic>
      <xdr:nvPicPr>
        <xdr:cNvPr id="7" name="Picture 6">
          <a:hlinkClick xmlns:r="http://schemas.openxmlformats.org/officeDocument/2006/relationships" r:id="rId1"/>
          <a:extLst>
            <a:ext uri="{FF2B5EF4-FFF2-40B4-BE49-F238E27FC236}">
              <a16:creationId xmlns="" xmlns:a16="http://schemas.microsoft.com/office/drawing/2014/main" id="{E5B787A6-741E-49C0-BB23-3D5DBFB67CE7}"/>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27000" y="50800"/>
          <a:ext cx="311150" cy="3111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25400</xdr:colOff>
      <xdr:row>0</xdr:row>
      <xdr:rowOff>254000</xdr:rowOff>
    </xdr:from>
    <xdr:to>
      <xdr:col>16</xdr:col>
      <xdr:colOff>222250</xdr:colOff>
      <xdr:row>14</xdr:row>
      <xdr:rowOff>6350</xdr:rowOff>
    </xdr:to>
    <xdr:sp macro="" textlink="">
      <xdr:nvSpPr>
        <xdr:cNvPr id="2" name="Rectangle 1">
          <a:extLst>
            <a:ext uri="{FF2B5EF4-FFF2-40B4-BE49-F238E27FC236}">
              <a16:creationId xmlns="" xmlns:a16="http://schemas.microsoft.com/office/drawing/2014/main" id="{2C2563DF-EAB5-485F-A450-8BA449BC9878}"/>
            </a:ext>
          </a:extLst>
        </xdr:cNvPr>
        <xdr:cNvSpPr/>
      </xdr:nvSpPr>
      <xdr:spPr>
        <a:xfrm>
          <a:off x="6699250" y="254000"/>
          <a:ext cx="3854450" cy="2495550"/>
        </a:xfrm>
        <a:prstGeom prst="rect">
          <a:avLst/>
        </a:prstGeom>
        <a:solidFill>
          <a:srgbClr val="00B050"/>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Task</a:t>
          </a:r>
          <a:r>
            <a:rPr lang="en-IN" sz="1200" b="1" baseline="0">
              <a:solidFill>
                <a:schemeClr val="bg1"/>
              </a:solidFill>
            </a:rPr>
            <a:t> to be performed:</a:t>
          </a:r>
        </a:p>
        <a:p>
          <a:pPr algn="l"/>
          <a:endParaRPr lang="en-IN" sz="1200" b="1" baseline="0">
            <a:solidFill>
              <a:schemeClr val="bg1"/>
            </a:solidFill>
          </a:endParaRPr>
        </a:p>
        <a:p>
          <a:pPr algn="l"/>
          <a:r>
            <a:rPr lang="en-IN" sz="1200" b="0" baseline="0">
              <a:solidFill>
                <a:schemeClr val="bg1"/>
              </a:solidFill>
            </a:rPr>
            <a:t>1) Update Gender in col "D" based on Gender code from col "C"</a:t>
          </a:r>
        </a:p>
        <a:p>
          <a:pPr algn="l"/>
          <a:endParaRPr lang="en-IN" sz="1200" b="0" baseline="0">
            <a:solidFill>
              <a:schemeClr val="bg1"/>
            </a:solidFill>
          </a:endParaRPr>
        </a:p>
        <a:p>
          <a:pPr algn="l"/>
          <a:r>
            <a:rPr lang="en-IN" sz="1200" b="0" baseline="0">
              <a:solidFill>
                <a:schemeClr val="bg1"/>
              </a:solidFill>
            </a:rPr>
            <a:t>2) Calculate the incentive (in col "H") based on condition below</a:t>
          </a:r>
        </a:p>
        <a:p>
          <a:pPr algn="l"/>
          <a:endParaRPr lang="en-IN" sz="1200" b="0" baseline="0">
            <a:solidFill>
              <a:schemeClr val="bg1"/>
            </a:solidFill>
          </a:endParaRPr>
        </a:p>
        <a:p>
          <a:pPr algn="l"/>
          <a:r>
            <a:rPr lang="en-IN" sz="1200" b="0" baseline="0">
              <a:solidFill>
                <a:schemeClr val="bg1"/>
              </a:solidFill>
            </a:rPr>
            <a:t>% Achieved	| Incentive</a:t>
          </a:r>
        </a:p>
        <a:p>
          <a:pPr algn="l"/>
          <a:r>
            <a:rPr lang="en-IN" sz="1200" b="0" baseline="0">
              <a:solidFill>
                <a:schemeClr val="bg1"/>
              </a:solidFill>
            </a:rPr>
            <a:t>100% - 150%	| 15% of Actual Sales</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baseline="0">
              <a:solidFill>
                <a:schemeClr val="lt1"/>
              </a:solidFill>
              <a:effectLst/>
              <a:latin typeface="+mn-lt"/>
              <a:ea typeface="+mn-ea"/>
              <a:cs typeface="+mn-cs"/>
            </a:rPr>
            <a:t>&gt;150% 	| 20% of Actual Sales</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baseline="0">
              <a:solidFill>
                <a:schemeClr val="lt1"/>
              </a:solidFill>
              <a:effectLst/>
              <a:latin typeface="+mn-lt"/>
              <a:ea typeface="+mn-ea"/>
              <a:cs typeface="+mn-cs"/>
            </a:rPr>
            <a:t>&lt;100%	| 0</a:t>
          </a:r>
          <a:endParaRPr lang="en-IN" sz="1200">
            <a:effectLst/>
          </a:endParaRPr>
        </a:p>
        <a:p>
          <a:pPr algn="l"/>
          <a:endParaRPr lang="en-IN" sz="1200" b="0" baseline="0">
            <a:solidFill>
              <a:schemeClr val="bg1"/>
            </a:solidFill>
          </a:endParaRPr>
        </a:p>
        <a:p>
          <a:pPr algn="l"/>
          <a:endParaRPr lang="en-IN" sz="1200" b="0" baseline="0">
            <a:solidFill>
              <a:schemeClr val="bg1"/>
            </a:solidFill>
          </a:endParaRPr>
        </a:p>
        <a:p>
          <a:pPr algn="l"/>
          <a:endParaRPr lang="en-IN" sz="1200" b="0">
            <a:solidFill>
              <a:schemeClr val="bg1"/>
            </a:solidFill>
          </a:endParaRPr>
        </a:p>
      </xdr:txBody>
    </xdr:sp>
    <xdr:clientData/>
  </xdr:twoCellAnchor>
  <xdr:twoCellAnchor editAs="oneCell">
    <xdr:from>
      <xdr:col>0</xdr:col>
      <xdr:colOff>133350</xdr:colOff>
      <xdr:row>0</xdr:row>
      <xdr:rowOff>82550</xdr:rowOff>
    </xdr:from>
    <xdr:to>
      <xdr:col>0</xdr:col>
      <xdr:colOff>444500</xdr:colOff>
      <xdr:row>1</xdr:row>
      <xdr:rowOff>44450</xdr:rowOff>
    </xdr:to>
    <xdr:pic>
      <xdr:nvPicPr>
        <xdr:cNvPr id="4" name="Picture 3">
          <a:hlinkClick xmlns:r="http://schemas.openxmlformats.org/officeDocument/2006/relationships" r:id="rId1"/>
          <a:extLst>
            <a:ext uri="{FF2B5EF4-FFF2-40B4-BE49-F238E27FC236}">
              <a16:creationId xmlns="" xmlns:a16="http://schemas.microsoft.com/office/drawing/2014/main" id="{2EC48D97-8B4A-4F12-A339-8A79B70AADE0}"/>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33350" y="82550"/>
          <a:ext cx="311150" cy="3111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44450</xdr:colOff>
      <xdr:row>1</xdr:row>
      <xdr:rowOff>19050</xdr:rowOff>
    </xdr:from>
    <xdr:to>
      <xdr:col>15</xdr:col>
      <xdr:colOff>184150</xdr:colOff>
      <xdr:row>6</xdr:row>
      <xdr:rowOff>69850</xdr:rowOff>
    </xdr:to>
    <xdr:sp macro="" textlink="">
      <xdr:nvSpPr>
        <xdr:cNvPr id="2" name="Rectangle 1">
          <a:extLst>
            <a:ext uri="{FF2B5EF4-FFF2-40B4-BE49-F238E27FC236}">
              <a16:creationId xmlns="" xmlns:a16="http://schemas.microsoft.com/office/drawing/2014/main" id="{DAB003B5-3082-4C63-BA56-3705EEC3BE29}"/>
            </a:ext>
          </a:extLst>
        </xdr:cNvPr>
        <xdr:cNvSpPr/>
      </xdr:nvSpPr>
      <xdr:spPr>
        <a:xfrm>
          <a:off x="5530850" y="203200"/>
          <a:ext cx="3797300" cy="97155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Task</a:t>
          </a:r>
          <a:r>
            <a:rPr lang="en-IN" sz="1200" b="1" baseline="0">
              <a:solidFill>
                <a:schemeClr val="tx1"/>
              </a:solidFill>
            </a:rPr>
            <a:t> to be performed:</a:t>
          </a:r>
        </a:p>
        <a:p>
          <a:pPr algn="l"/>
          <a:r>
            <a:rPr lang="en-IN" sz="1200" b="0" baseline="0">
              <a:solidFill>
                <a:schemeClr val="tx1"/>
              </a:solidFill>
            </a:rPr>
            <a:t>1) Remove duplicate names in column B</a:t>
          </a:r>
        </a:p>
        <a:p>
          <a:pPr algn="l"/>
          <a:r>
            <a:rPr lang="en-IN" sz="1200" b="0" baseline="0">
              <a:solidFill>
                <a:schemeClr val="tx1"/>
              </a:solidFill>
            </a:rPr>
            <a:t>2) Remove duplicate entries in column G and H</a:t>
          </a:r>
        </a:p>
        <a:p>
          <a:pPr algn="l"/>
          <a:endParaRPr lang="en-IN" sz="1200" b="0">
            <a:solidFill>
              <a:schemeClr val="tx1"/>
            </a:solidFill>
          </a:endParaRPr>
        </a:p>
      </xdr:txBody>
    </xdr:sp>
    <xdr:clientData/>
  </xdr:twoCellAnchor>
  <xdr:twoCellAnchor editAs="oneCell">
    <xdr:from>
      <xdr:col>0</xdr:col>
      <xdr:colOff>139700</xdr:colOff>
      <xdr:row>0</xdr:row>
      <xdr:rowOff>50800</xdr:rowOff>
    </xdr:from>
    <xdr:to>
      <xdr:col>0</xdr:col>
      <xdr:colOff>450850</xdr:colOff>
      <xdr:row>1</xdr:row>
      <xdr:rowOff>177800</xdr:rowOff>
    </xdr:to>
    <xdr:pic>
      <xdr:nvPicPr>
        <xdr:cNvPr id="4" name="Picture 3">
          <a:hlinkClick xmlns:r="http://schemas.openxmlformats.org/officeDocument/2006/relationships" r:id="rId1"/>
          <a:extLst>
            <a:ext uri="{FF2B5EF4-FFF2-40B4-BE49-F238E27FC236}">
              <a16:creationId xmlns="" xmlns:a16="http://schemas.microsoft.com/office/drawing/2014/main" id="{F037CC06-8119-429C-A3F0-3BFA0149CA2B}"/>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39700" y="50800"/>
          <a:ext cx="311150" cy="3111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177800</xdr:colOff>
      <xdr:row>0</xdr:row>
      <xdr:rowOff>57150</xdr:rowOff>
    </xdr:from>
    <xdr:to>
      <xdr:col>11</xdr:col>
      <xdr:colOff>438150</xdr:colOff>
      <xdr:row>4</xdr:row>
      <xdr:rowOff>12700</xdr:rowOff>
    </xdr:to>
    <xdr:sp macro="" textlink="">
      <xdr:nvSpPr>
        <xdr:cNvPr id="2" name="Rectangle 1">
          <a:extLst>
            <a:ext uri="{FF2B5EF4-FFF2-40B4-BE49-F238E27FC236}">
              <a16:creationId xmlns="" xmlns:a16="http://schemas.microsoft.com/office/drawing/2014/main" id="{3CD0D2B1-82F8-4118-AF7F-82ED8D2DBC16}"/>
            </a:ext>
          </a:extLst>
        </xdr:cNvPr>
        <xdr:cNvSpPr/>
      </xdr:nvSpPr>
      <xdr:spPr>
        <a:xfrm>
          <a:off x="4000500" y="57150"/>
          <a:ext cx="3917950" cy="109855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Task</a:t>
          </a:r>
          <a:r>
            <a:rPr lang="en-IN" sz="1200" b="1" baseline="0">
              <a:solidFill>
                <a:schemeClr val="tx1"/>
              </a:solidFill>
            </a:rPr>
            <a:t> to be performed:</a:t>
          </a:r>
        </a:p>
        <a:p>
          <a:pPr algn="l"/>
          <a:r>
            <a:rPr lang="en-IN" sz="1200" b="0" baseline="0">
              <a:solidFill>
                <a:schemeClr val="tx1"/>
              </a:solidFill>
            </a:rPr>
            <a:t>1) Create a list for cells in column B by directly entering the data value </a:t>
          </a:r>
        </a:p>
        <a:p>
          <a:pPr algn="l"/>
          <a:r>
            <a:rPr lang="en-IN" sz="1200" b="0" baseline="0">
              <a:solidFill>
                <a:schemeClr val="tx1"/>
              </a:solidFill>
            </a:rPr>
            <a:t>2) </a:t>
          </a:r>
          <a:r>
            <a:rPr lang="en-IN" sz="1100" b="0" baseline="0">
              <a:solidFill>
                <a:schemeClr val="tx1"/>
              </a:solidFill>
              <a:effectLst/>
              <a:latin typeface="+mn-lt"/>
              <a:ea typeface="+mn-ea"/>
              <a:cs typeface="+mn-cs"/>
            </a:rPr>
            <a:t>Create a list for cells in column   by giving cell reference of M2:M7 </a:t>
          </a:r>
          <a:endParaRPr lang="en-IN" sz="1200" b="0">
            <a:solidFill>
              <a:schemeClr val="tx1"/>
            </a:solidFill>
          </a:endParaRPr>
        </a:p>
      </xdr:txBody>
    </xdr:sp>
    <xdr:clientData/>
  </xdr:twoCellAnchor>
  <xdr:twoCellAnchor editAs="oneCell">
    <xdr:from>
      <xdr:col>0</xdr:col>
      <xdr:colOff>152400</xdr:colOff>
      <xdr:row>0</xdr:row>
      <xdr:rowOff>133350</xdr:rowOff>
    </xdr:from>
    <xdr:to>
      <xdr:col>0</xdr:col>
      <xdr:colOff>463550</xdr:colOff>
      <xdr:row>0</xdr:row>
      <xdr:rowOff>444500</xdr:rowOff>
    </xdr:to>
    <xdr:pic>
      <xdr:nvPicPr>
        <xdr:cNvPr id="4" name="Picture 3">
          <a:hlinkClick xmlns:r="http://schemas.openxmlformats.org/officeDocument/2006/relationships" r:id="rId1"/>
          <a:extLst>
            <a:ext uri="{FF2B5EF4-FFF2-40B4-BE49-F238E27FC236}">
              <a16:creationId xmlns="" xmlns:a16="http://schemas.microsoft.com/office/drawing/2014/main" id="{7CADB35C-4BED-4D5C-8684-C5824862C576}"/>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52400" y="133350"/>
          <a:ext cx="311150" cy="3111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9</xdr:col>
      <xdr:colOff>38100</xdr:colOff>
      <xdr:row>13</xdr:row>
      <xdr:rowOff>38100</xdr:rowOff>
    </xdr:from>
    <xdr:to>
      <xdr:col>15</xdr:col>
      <xdr:colOff>177800</xdr:colOff>
      <xdr:row>16</xdr:row>
      <xdr:rowOff>114300</xdr:rowOff>
    </xdr:to>
    <xdr:sp macro="" textlink="">
      <xdr:nvSpPr>
        <xdr:cNvPr id="3" name="Rectangle 2">
          <a:extLst>
            <a:ext uri="{FF2B5EF4-FFF2-40B4-BE49-F238E27FC236}">
              <a16:creationId xmlns="" xmlns:a16="http://schemas.microsoft.com/office/drawing/2014/main" id="{A1702BC2-2232-4927-8988-902EFB94A2EF}"/>
            </a:ext>
          </a:extLst>
        </xdr:cNvPr>
        <xdr:cNvSpPr/>
      </xdr:nvSpPr>
      <xdr:spPr>
        <a:xfrm>
          <a:off x="5892800" y="2432050"/>
          <a:ext cx="3797300" cy="628650"/>
        </a:xfrm>
        <a:prstGeom prst="rect">
          <a:avLst/>
        </a:prstGeom>
        <a:solidFill>
          <a:schemeClr val="bg1">
            <a:lumMod val="5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Task</a:t>
          </a:r>
          <a:r>
            <a:rPr lang="en-IN" sz="1200" b="1" baseline="0">
              <a:solidFill>
                <a:schemeClr val="bg1"/>
              </a:solidFill>
            </a:rPr>
            <a:t> to be performed:</a:t>
          </a:r>
        </a:p>
        <a:p>
          <a:pPr algn="l"/>
          <a:r>
            <a:rPr lang="en-IN" sz="1200" b="0" baseline="0">
              <a:solidFill>
                <a:schemeClr val="bg1"/>
              </a:solidFill>
            </a:rPr>
            <a:t>1) Create suitable charts for given data</a:t>
          </a:r>
        </a:p>
        <a:p>
          <a:pPr algn="l"/>
          <a:endParaRPr lang="en-IN" sz="1200" b="0">
            <a:solidFill>
              <a:schemeClr val="bg1"/>
            </a:solidFill>
          </a:endParaRPr>
        </a:p>
      </xdr:txBody>
    </xdr:sp>
    <xdr:clientData/>
  </xdr:twoCellAnchor>
  <xdr:twoCellAnchor editAs="oneCell">
    <xdr:from>
      <xdr:col>0</xdr:col>
      <xdr:colOff>146050</xdr:colOff>
      <xdr:row>0</xdr:row>
      <xdr:rowOff>44450</xdr:rowOff>
    </xdr:from>
    <xdr:to>
      <xdr:col>0</xdr:col>
      <xdr:colOff>457200</xdr:colOff>
      <xdr:row>1</xdr:row>
      <xdr:rowOff>171450</xdr:rowOff>
    </xdr:to>
    <xdr:pic>
      <xdr:nvPicPr>
        <xdr:cNvPr id="5" name="Picture 4">
          <a:hlinkClick xmlns:r="http://schemas.openxmlformats.org/officeDocument/2006/relationships" r:id="rId1"/>
          <a:extLst>
            <a:ext uri="{FF2B5EF4-FFF2-40B4-BE49-F238E27FC236}">
              <a16:creationId xmlns="" xmlns:a16="http://schemas.microsoft.com/office/drawing/2014/main" id="{9A552393-F6CE-4391-A12B-91FB596D3854}"/>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46050" y="44450"/>
          <a:ext cx="311150" cy="311150"/>
        </a:xfrm>
        <a:prstGeom prst="rect">
          <a:avLst/>
        </a:prstGeom>
      </xdr:spPr>
    </xdr:pic>
    <xdr:clientData/>
  </xdr:twoCellAnchor>
  <xdr:twoCellAnchor>
    <xdr:from>
      <xdr:col>3</xdr:col>
      <xdr:colOff>228600</xdr:colOff>
      <xdr:row>0</xdr:row>
      <xdr:rowOff>100011</xdr:rowOff>
    </xdr:from>
    <xdr:to>
      <xdr:col>8</xdr:col>
      <xdr:colOff>228600</xdr:colOff>
      <xdr:row>10</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266700</xdr:colOff>
      <xdr:row>12</xdr:row>
      <xdr:rowOff>14287</xdr:rowOff>
    </xdr:from>
    <xdr:to>
      <xdr:col>8</xdr:col>
      <xdr:colOff>47625</xdr:colOff>
      <xdr:row>20</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95249</xdr:colOff>
      <xdr:row>0</xdr:row>
      <xdr:rowOff>0</xdr:rowOff>
    </xdr:from>
    <xdr:to>
      <xdr:col>19</xdr:col>
      <xdr:colOff>47624</xdr:colOff>
      <xdr:row>12</xdr:row>
      <xdr:rowOff>147638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485775</xdr:colOff>
      <xdr:row>5</xdr:row>
      <xdr:rowOff>4762</xdr:rowOff>
    </xdr:from>
    <xdr:to>
      <xdr:col>11</xdr:col>
      <xdr:colOff>180975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147735</xdr:colOff>
      <xdr:row>7</xdr:row>
      <xdr:rowOff>73615</xdr:rowOff>
    </xdr:from>
    <xdr:to>
      <xdr:col>10</xdr:col>
      <xdr:colOff>451158</xdr:colOff>
      <xdr:row>21</xdr:row>
      <xdr:rowOff>149815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388520</xdr:colOff>
      <xdr:row>22</xdr:row>
      <xdr:rowOff>75198</xdr:rowOff>
    </xdr:from>
    <xdr:to>
      <xdr:col>10</xdr:col>
      <xdr:colOff>150395</xdr:colOff>
      <xdr:row>25</xdr:row>
      <xdr:rowOff>0</xdr:rowOff>
    </xdr:to>
    <xdr:sp macro="" textlink="">
      <xdr:nvSpPr>
        <xdr:cNvPr id="3" name="TextBox 2"/>
        <xdr:cNvSpPr txBox="1"/>
      </xdr:nvSpPr>
      <xdr:spPr>
        <a:xfrm>
          <a:off x="5389145" y="4211053"/>
          <a:ext cx="4060658" cy="488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SAFCO has the highest revenue amongst chairs in APAC region.</a:t>
          </a:r>
        </a:p>
        <a:p>
          <a:r>
            <a:rPr lang="en-IN" sz="1100"/>
            <a:t>Novimex has the second highest revenue in the same region.</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312715</xdr:colOff>
      <xdr:row>9</xdr:row>
      <xdr:rowOff>483</xdr:rowOff>
    </xdr:from>
    <xdr:to>
      <xdr:col>11</xdr:col>
      <xdr:colOff>10124</xdr:colOff>
      <xdr:row>23</xdr:row>
      <xdr:rowOff>76682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21</xdr:row>
      <xdr:rowOff>9525</xdr:rowOff>
    </xdr:from>
    <xdr:to>
      <xdr:col>10</xdr:col>
      <xdr:colOff>504825</xdr:colOff>
      <xdr:row>23</xdr:row>
      <xdr:rowOff>9525</xdr:rowOff>
    </xdr:to>
    <xdr:sp macro="" textlink="">
      <xdr:nvSpPr>
        <xdr:cNvPr id="3" name="TextBox 2"/>
        <xdr:cNvSpPr txBox="1"/>
      </xdr:nvSpPr>
      <xdr:spPr>
        <a:xfrm>
          <a:off x="6334125" y="4010025"/>
          <a:ext cx="4276725"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Hoover Stove, Red is the most sold product amongst appliances</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127000</xdr:colOff>
      <xdr:row>3</xdr:row>
      <xdr:rowOff>19050</xdr:rowOff>
    </xdr:from>
    <xdr:to>
      <xdr:col>16</xdr:col>
      <xdr:colOff>190500</xdr:colOff>
      <xdr:row>20</xdr:row>
      <xdr:rowOff>0</xdr:rowOff>
    </xdr:to>
    <xdr:sp macro="" textlink="">
      <xdr:nvSpPr>
        <xdr:cNvPr id="2" name="Rectangle 1">
          <a:extLst>
            <a:ext uri="{FF2B5EF4-FFF2-40B4-BE49-F238E27FC236}">
              <a16:creationId xmlns="" xmlns:a16="http://schemas.microsoft.com/office/drawing/2014/main" id="{40679280-0E9E-41BE-B708-CAA0A44E6F5B}"/>
            </a:ext>
          </a:extLst>
        </xdr:cNvPr>
        <xdr:cNvSpPr/>
      </xdr:nvSpPr>
      <xdr:spPr>
        <a:xfrm>
          <a:off x="6445250" y="571500"/>
          <a:ext cx="4330700" cy="31115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Task</a:t>
          </a:r>
          <a:r>
            <a:rPr lang="en-IN" sz="1200" b="1" baseline="0">
              <a:solidFill>
                <a:schemeClr val="tx1"/>
              </a:solidFill>
            </a:rPr>
            <a:t> to be performed:</a:t>
          </a:r>
        </a:p>
        <a:p>
          <a:pPr algn="l"/>
          <a:r>
            <a:rPr lang="en-IN" sz="1200" b="0" baseline="0">
              <a:solidFill>
                <a:schemeClr val="tx1"/>
              </a:solidFill>
            </a:rPr>
            <a:t>1) Select cell B3:C3 and click on "Merge &amp; Center"</a:t>
          </a:r>
        </a:p>
        <a:p>
          <a:pPr algn="l"/>
          <a:r>
            <a:rPr lang="en-IN" sz="1200" b="0" baseline="0">
              <a:solidFill>
                <a:schemeClr val="tx1"/>
              </a:solidFill>
            </a:rPr>
            <a:t>	- Make it bold and apply dark blue background</a:t>
          </a:r>
        </a:p>
        <a:p>
          <a:pPr algn="l"/>
          <a:r>
            <a:rPr lang="en-IN" sz="1200" b="0" baseline="0">
              <a:solidFill>
                <a:schemeClr val="tx1"/>
              </a:solidFill>
            </a:rPr>
            <a:t>2) Select B4 and make it Bold, Italic, change font color</a:t>
          </a:r>
        </a:p>
        <a:p>
          <a:pPr algn="l"/>
          <a:r>
            <a:rPr lang="en-IN" sz="1200" b="0" baseline="0">
              <a:solidFill>
                <a:schemeClr val="tx1"/>
              </a:solidFill>
            </a:rPr>
            <a:t>3) Select B4 and use Format Painter to apply same format on B5 and B6</a:t>
          </a:r>
        </a:p>
        <a:p>
          <a:pPr algn="l"/>
          <a:r>
            <a:rPr lang="en-IN" sz="1200" b="0" baseline="0">
              <a:solidFill>
                <a:schemeClr val="tx1"/>
              </a:solidFill>
            </a:rPr>
            <a:t>4) Select B3:C7 and apply border</a:t>
          </a:r>
        </a:p>
        <a:p>
          <a:pPr algn="l"/>
          <a:r>
            <a:rPr lang="en-IN" sz="1200" b="0" baseline="0">
              <a:solidFill>
                <a:schemeClr val="tx1"/>
              </a:solidFill>
            </a:rPr>
            <a:t>5) Use "Wrap Text" in C7 to fit text into the cell</a:t>
          </a:r>
        </a:p>
        <a:p>
          <a:pPr algn="l"/>
          <a:r>
            <a:rPr lang="en-IN" sz="1200" b="0" baseline="0">
              <a:solidFill>
                <a:schemeClr val="tx1"/>
              </a:solidFill>
            </a:rPr>
            <a:t>6) Adjust column width</a:t>
          </a:r>
        </a:p>
        <a:p>
          <a:pPr algn="l"/>
          <a:r>
            <a:rPr lang="en-IN" sz="1200" b="0" baseline="0">
              <a:solidFill>
                <a:schemeClr val="tx1"/>
              </a:solidFill>
            </a:rPr>
            <a:t>7) Change Font color </a:t>
          </a:r>
        </a:p>
        <a:p>
          <a:pPr algn="l"/>
          <a:r>
            <a:rPr lang="en-IN" sz="1200" b="0" baseline="0">
              <a:solidFill>
                <a:schemeClr val="tx1"/>
              </a:solidFill>
            </a:rPr>
            <a:t>8) Remove Grid lines</a:t>
          </a:r>
        </a:p>
        <a:p>
          <a:pPr algn="l"/>
          <a:r>
            <a:rPr lang="en-IN" sz="1200" b="0" baseline="0">
              <a:solidFill>
                <a:schemeClr val="tx1"/>
              </a:solidFill>
            </a:rPr>
            <a:t>9) Insert comment in B7 (write "my first comment")</a:t>
          </a:r>
        </a:p>
        <a:p>
          <a:pPr algn="l"/>
          <a:r>
            <a:rPr lang="en-IN" sz="1200" b="0" baseline="0">
              <a:solidFill>
                <a:schemeClr val="tx1"/>
              </a:solidFill>
            </a:rPr>
            <a:t>10) Copy values from B4:C7 and transpose them in B11</a:t>
          </a:r>
        </a:p>
        <a:p>
          <a:pPr algn="l"/>
          <a:r>
            <a:rPr lang="en-IN" sz="1200" b="0" baseline="0">
              <a:solidFill>
                <a:schemeClr val="tx1"/>
              </a:solidFill>
            </a:rPr>
            <a:t>11) Change ALL Tab color using different color of your choice</a:t>
          </a:r>
        </a:p>
        <a:p>
          <a:pPr algn="l"/>
          <a:endParaRPr lang="en-IN" sz="1200" b="0" baseline="0">
            <a:solidFill>
              <a:schemeClr val="tx1"/>
            </a:solidFill>
          </a:endParaRPr>
        </a:p>
        <a:p>
          <a:pPr algn="l"/>
          <a:r>
            <a:rPr lang="en-IN" sz="1200" b="0" baseline="0">
              <a:solidFill>
                <a:schemeClr val="tx1"/>
              </a:solidFill>
            </a:rPr>
            <a:t>Well done!! :-)</a:t>
          </a:r>
        </a:p>
        <a:p>
          <a:pPr algn="l"/>
          <a:endParaRPr lang="en-IN" sz="1200" b="0" baseline="0">
            <a:solidFill>
              <a:schemeClr val="tx1"/>
            </a:solidFill>
          </a:endParaRPr>
        </a:p>
        <a:p>
          <a:pPr algn="l"/>
          <a:endParaRPr lang="en-IN" sz="1200" b="0">
            <a:solidFill>
              <a:schemeClr val="tx1"/>
            </a:solidFill>
          </a:endParaRPr>
        </a:p>
      </xdr:txBody>
    </xdr:sp>
    <xdr:clientData/>
  </xdr:twoCellAnchor>
  <xdr:twoCellAnchor editAs="oneCell">
    <xdr:from>
      <xdr:col>0</xdr:col>
      <xdr:colOff>120650</xdr:colOff>
      <xdr:row>0</xdr:row>
      <xdr:rowOff>76200</xdr:rowOff>
    </xdr:from>
    <xdr:to>
      <xdr:col>0</xdr:col>
      <xdr:colOff>431800</xdr:colOff>
      <xdr:row>1</xdr:row>
      <xdr:rowOff>203200</xdr:rowOff>
    </xdr:to>
    <xdr:pic>
      <xdr:nvPicPr>
        <xdr:cNvPr id="6" name="Picture 5">
          <a:hlinkClick xmlns:r="http://schemas.openxmlformats.org/officeDocument/2006/relationships" r:id="rId1"/>
          <a:extLst>
            <a:ext uri="{FF2B5EF4-FFF2-40B4-BE49-F238E27FC236}">
              <a16:creationId xmlns="" xmlns:a16="http://schemas.microsoft.com/office/drawing/2014/main" id="{4DD9FDB3-A866-4E66-BC5D-13B3D328B520}"/>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20650" y="76200"/>
          <a:ext cx="311150" cy="3111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4</xdr:col>
      <xdr:colOff>371475</xdr:colOff>
      <xdr:row>5</xdr:row>
      <xdr:rowOff>4762</xdr:rowOff>
    </xdr:from>
    <xdr:to>
      <xdr:col>12</xdr:col>
      <xdr:colOff>66675</xdr:colOff>
      <xdr:row>19</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438150</xdr:colOff>
      <xdr:row>2</xdr:row>
      <xdr:rowOff>71437</xdr:rowOff>
    </xdr:from>
    <xdr:to>
      <xdr:col>13</xdr:col>
      <xdr:colOff>133350</xdr:colOff>
      <xdr:row>16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5197</xdr:colOff>
      <xdr:row>3</xdr:row>
      <xdr:rowOff>174637</xdr:rowOff>
    </xdr:from>
    <xdr:to>
      <xdr:col>12</xdr:col>
      <xdr:colOff>498678</xdr:colOff>
      <xdr:row>18</xdr:row>
      <xdr:rowOff>60337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476250</xdr:colOff>
      <xdr:row>6</xdr:row>
      <xdr:rowOff>119062</xdr:rowOff>
    </xdr:from>
    <xdr:to>
      <xdr:col>12</xdr:col>
      <xdr:colOff>295275</xdr:colOff>
      <xdr:row>21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2</xdr:col>
      <xdr:colOff>457200</xdr:colOff>
      <xdr:row>5</xdr:row>
      <xdr:rowOff>4762</xdr:rowOff>
    </xdr:from>
    <xdr:to>
      <xdr:col>10</xdr:col>
      <xdr:colOff>161925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542925</xdr:colOff>
      <xdr:row>0</xdr:row>
      <xdr:rowOff>109537</xdr:rowOff>
    </xdr:from>
    <xdr:to>
      <xdr:col>11</xdr:col>
      <xdr:colOff>152400</xdr:colOff>
      <xdr:row>11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466725</xdr:colOff>
      <xdr:row>11</xdr:row>
      <xdr:rowOff>128587</xdr:rowOff>
    </xdr:from>
    <xdr:to>
      <xdr:col>11</xdr:col>
      <xdr:colOff>133350</xdr:colOff>
      <xdr:row>22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9525</xdr:colOff>
      <xdr:row>1</xdr:row>
      <xdr:rowOff>142875</xdr:rowOff>
    </xdr:from>
    <xdr:to>
      <xdr:col>21</xdr:col>
      <xdr:colOff>9525</xdr:colOff>
      <xdr:row>15</xdr:row>
      <xdr:rowOff>0</xdr:rowOff>
    </xdr:to>
    <mc:AlternateContent xmlns:mc="http://schemas.openxmlformats.org/markup-compatibility/2006" xmlns:a14="http://schemas.microsoft.com/office/drawing/2010/main">
      <mc:Choice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544300" y="333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523875</xdr:colOff>
      <xdr:row>1</xdr:row>
      <xdr:rowOff>133350</xdr:rowOff>
    </xdr:from>
    <xdr:to>
      <xdr:col>17</xdr:col>
      <xdr:colOff>523875</xdr:colOff>
      <xdr:row>14</xdr:row>
      <xdr:rowOff>180975</xdr:rowOff>
    </xdr:to>
    <mc:AlternateContent xmlns:mc="http://schemas.openxmlformats.org/markup-compatibility/2006" xmlns:a14="http://schemas.microsoft.com/office/drawing/2010/main">
      <mc:Choice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620250" y="323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1</xdr:row>
      <xdr:rowOff>142875</xdr:rowOff>
    </xdr:from>
    <xdr:to>
      <xdr:col>14</xdr:col>
      <xdr:colOff>419100</xdr:colOff>
      <xdr:row>15</xdr:row>
      <xdr:rowOff>0</xdr:rowOff>
    </xdr:to>
    <mc:AlternateContent xmlns:mc="http://schemas.openxmlformats.org/markup-compatibility/2006" xmlns:a14="http://schemas.microsoft.com/office/drawing/2010/main">
      <mc:Choice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86675" y="333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6.xml><?xml version="1.0" encoding="utf-8"?>
<xdr:wsDr xmlns:xdr="http://schemas.openxmlformats.org/drawingml/2006/spreadsheetDrawing" xmlns:a="http://schemas.openxmlformats.org/drawingml/2006/main">
  <xdr:twoCellAnchor>
    <xdr:from>
      <xdr:col>5</xdr:col>
      <xdr:colOff>114300</xdr:colOff>
      <xdr:row>0</xdr:row>
      <xdr:rowOff>138112</xdr:rowOff>
    </xdr:from>
    <xdr:to>
      <xdr:col>10</xdr:col>
      <xdr:colOff>409575</xdr:colOff>
      <xdr:row>10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10</xdr:row>
      <xdr:rowOff>52387</xdr:rowOff>
    </xdr:from>
    <xdr:to>
      <xdr:col>11</xdr:col>
      <xdr:colOff>95250</xdr:colOff>
      <xdr:row>22</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457200</xdr:colOff>
      <xdr:row>0</xdr:row>
      <xdr:rowOff>161925</xdr:rowOff>
    </xdr:from>
    <xdr:to>
      <xdr:col>13</xdr:col>
      <xdr:colOff>457200</xdr:colOff>
      <xdr:row>14</xdr:row>
      <xdr:rowOff>19050</xdr:rowOff>
    </xdr:to>
    <mc:AlternateContent xmlns:mc="http://schemas.openxmlformats.org/markup-compatibility/2006" xmlns:a14="http://schemas.microsoft.com/office/drawing/2010/main">
      <mc:Choice Requires="a14">
        <xdr:graphicFrame macro="">
          <xdr:nvGraphicFramePr>
            <xdr:cNvPr id="6"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7019925" y="161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485775</xdr:colOff>
      <xdr:row>0</xdr:row>
      <xdr:rowOff>161925</xdr:rowOff>
    </xdr:from>
    <xdr:to>
      <xdr:col>16</xdr:col>
      <xdr:colOff>485775</xdr:colOff>
      <xdr:row>14</xdr:row>
      <xdr:rowOff>19050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77300" y="161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0</xdr:row>
      <xdr:rowOff>171450</xdr:rowOff>
    </xdr:from>
    <xdr:to>
      <xdr:col>19</xdr:col>
      <xdr:colOff>533400</xdr:colOff>
      <xdr:row>14</xdr:row>
      <xdr:rowOff>28575</xdr:rowOff>
    </xdr:to>
    <mc:AlternateContent xmlns:mc="http://schemas.openxmlformats.org/markup-compatibility/2006" xmlns:a14="http://schemas.microsoft.com/office/drawing/2010/main">
      <mc:Choice Requires="a14">
        <xdr:graphicFrame macro="">
          <xdr:nvGraphicFramePr>
            <xdr:cNvPr id="8"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0753725"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19050</xdr:colOff>
      <xdr:row>15</xdr:row>
      <xdr:rowOff>57150</xdr:rowOff>
    </xdr:from>
    <xdr:to>
      <xdr:col>17</xdr:col>
      <xdr:colOff>333375</xdr:colOff>
      <xdr:row>21</xdr:row>
      <xdr:rowOff>57150</xdr:rowOff>
    </xdr:to>
    <xdr:sp macro="" textlink="">
      <xdr:nvSpPr>
        <xdr:cNvPr id="9" name="TextBox 8"/>
        <xdr:cNvSpPr txBox="1"/>
      </xdr:nvSpPr>
      <xdr:spPr>
        <a:xfrm>
          <a:off x="7800975" y="2914650"/>
          <a:ext cx="336232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For Market: USA, Region: West, Pdt name: Apple</a:t>
          </a:r>
          <a:r>
            <a:rPr lang="en-IN" sz="1100" baseline="0"/>
            <a:t> iphone 5</a:t>
          </a:r>
        </a:p>
        <a:p>
          <a:r>
            <a:rPr lang="en-IN" sz="1100"/>
            <a:t>Total Sales for Category (Tech): 4158.912</a:t>
          </a:r>
        </a:p>
        <a:p>
          <a:r>
            <a:rPr lang="en-IN" sz="1100"/>
            <a:t>Total Sales for Sub-Category (Phones): 4158.912 </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514350</xdr:colOff>
      <xdr:row>1</xdr:row>
      <xdr:rowOff>4762</xdr:rowOff>
    </xdr:from>
    <xdr:to>
      <xdr:col>10</xdr:col>
      <xdr:colOff>9525</xdr:colOff>
      <xdr:row>9</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10</xdr:row>
      <xdr:rowOff>138112</xdr:rowOff>
    </xdr:from>
    <xdr:to>
      <xdr:col>10</xdr:col>
      <xdr:colOff>9525</xdr:colOff>
      <xdr:row>22</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190500</xdr:colOff>
      <xdr:row>1</xdr:row>
      <xdr:rowOff>19050</xdr:rowOff>
    </xdr:from>
    <xdr:to>
      <xdr:col>13</xdr:col>
      <xdr:colOff>190500</xdr:colOff>
      <xdr:row>14</xdr:row>
      <xdr:rowOff>66675</xdr:rowOff>
    </xdr:to>
    <mc:AlternateContent xmlns:mc="http://schemas.openxmlformats.org/markup-compatibility/2006" xmlns:a14="http://schemas.microsoft.com/office/drawing/2010/main">
      <mc:Choice Requires="a14">
        <xdr:graphicFrame macro="">
          <xdr:nvGraphicFramePr>
            <xdr:cNvPr id="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803881" y="213880"/>
              <a:ext cx="1818409" cy="2580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257175</xdr:colOff>
      <xdr:row>1</xdr:row>
      <xdr:rowOff>9525</xdr:rowOff>
    </xdr:from>
    <xdr:to>
      <xdr:col>16</xdr:col>
      <xdr:colOff>257176</xdr:colOff>
      <xdr:row>14</xdr:row>
      <xdr:rowOff>57150</xdr:rowOff>
    </xdr:to>
    <mc:AlternateContent xmlns:mc="http://schemas.openxmlformats.org/markup-compatibility/2006" xmlns:a14="http://schemas.microsoft.com/office/drawing/2010/main">
      <mc:Choice Requires="a14">
        <xdr:graphicFrame macro="">
          <xdr:nvGraphicFramePr>
            <xdr:cNvPr id="5"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8688965" y="204355"/>
              <a:ext cx="1818410" cy="2580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314325</xdr:colOff>
      <xdr:row>0</xdr:row>
      <xdr:rowOff>180975</xdr:rowOff>
    </xdr:from>
    <xdr:to>
      <xdr:col>19</xdr:col>
      <xdr:colOff>314325</xdr:colOff>
      <xdr:row>14</xdr:row>
      <xdr:rowOff>38100</xdr:rowOff>
    </xdr:to>
    <mc:AlternateContent xmlns:mc="http://schemas.openxmlformats.org/markup-compatibility/2006" xmlns:a14="http://schemas.microsoft.com/office/drawing/2010/main">
      <mc:Choice Requires="a14">
        <xdr:graphicFrame macro="">
          <xdr:nvGraphicFramePr>
            <xdr:cNvPr id="6"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564524" y="180975"/>
              <a:ext cx="1818409" cy="2584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428625</xdr:colOff>
      <xdr:row>15</xdr:row>
      <xdr:rowOff>161925</xdr:rowOff>
    </xdr:from>
    <xdr:to>
      <xdr:col>17</xdr:col>
      <xdr:colOff>295275</xdr:colOff>
      <xdr:row>19</xdr:row>
      <xdr:rowOff>152400</xdr:rowOff>
    </xdr:to>
    <xdr:sp macro="" textlink="">
      <xdr:nvSpPr>
        <xdr:cNvPr id="7" name="TextBox 6"/>
        <xdr:cNvSpPr txBox="1"/>
      </xdr:nvSpPr>
      <xdr:spPr>
        <a:xfrm>
          <a:off x="7019925" y="3019425"/>
          <a:ext cx="413385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For City: Beijing, State: Beijing, Country: China</a:t>
          </a:r>
        </a:p>
        <a:p>
          <a:r>
            <a:rPr lang="en-IN" sz="1100"/>
            <a:t>Total</a:t>
          </a:r>
          <a:r>
            <a:rPr lang="en-IN" sz="1100" baseline="0"/>
            <a:t> Loss for Category (Furniture): 740.295</a:t>
          </a:r>
        </a:p>
        <a:p>
          <a:r>
            <a:rPr lang="en-IN" sz="1100" baseline="0"/>
            <a:t>Total Loss for Sub-Category (Tables): 740.295</a:t>
          </a:r>
          <a:endParaRPr lang="en-IN"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584286</xdr:colOff>
      <xdr:row>4</xdr:row>
      <xdr:rowOff>4585</xdr:rowOff>
    </xdr:from>
    <xdr:to>
      <xdr:col>16</xdr:col>
      <xdr:colOff>578290</xdr:colOff>
      <xdr:row>23</xdr:row>
      <xdr:rowOff>128939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5</xdr:col>
      <xdr:colOff>247650</xdr:colOff>
      <xdr:row>2</xdr:row>
      <xdr:rowOff>33337</xdr:rowOff>
    </xdr:from>
    <xdr:to>
      <xdr:col>15</xdr:col>
      <xdr:colOff>57150</xdr:colOff>
      <xdr:row>16</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0</xdr:row>
      <xdr:rowOff>63500</xdr:rowOff>
    </xdr:from>
    <xdr:to>
      <xdr:col>0</xdr:col>
      <xdr:colOff>463550</xdr:colOff>
      <xdr:row>1</xdr:row>
      <xdr:rowOff>190500</xdr:rowOff>
    </xdr:to>
    <xdr:pic>
      <xdr:nvPicPr>
        <xdr:cNvPr id="3" name="Picture 2">
          <a:hlinkClick xmlns:r="http://schemas.openxmlformats.org/officeDocument/2006/relationships" r:id="rId1"/>
          <a:extLst>
            <a:ext uri="{FF2B5EF4-FFF2-40B4-BE49-F238E27FC236}">
              <a16:creationId xmlns="" xmlns:a16="http://schemas.microsoft.com/office/drawing/2014/main" id="{4BC5C9CC-001F-49B7-BD97-B90D678D91EF}"/>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52400" y="63500"/>
          <a:ext cx="311150" cy="3111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171450</xdr:colOff>
      <xdr:row>0</xdr:row>
      <xdr:rowOff>44450</xdr:rowOff>
    </xdr:from>
    <xdr:to>
      <xdr:col>0</xdr:col>
      <xdr:colOff>482600</xdr:colOff>
      <xdr:row>1</xdr:row>
      <xdr:rowOff>171450</xdr:rowOff>
    </xdr:to>
    <xdr:pic>
      <xdr:nvPicPr>
        <xdr:cNvPr id="4" name="Picture 3">
          <a:hlinkClick xmlns:r="http://schemas.openxmlformats.org/officeDocument/2006/relationships" r:id="rId1"/>
          <a:extLst>
            <a:ext uri="{FF2B5EF4-FFF2-40B4-BE49-F238E27FC236}">
              <a16:creationId xmlns="" xmlns:a16="http://schemas.microsoft.com/office/drawing/2014/main" id="{F8D9A82E-D5AF-4516-9A5F-9FE5C692B0B1}"/>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71450" y="44450"/>
          <a:ext cx="311150" cy="311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133350</xdr:colOff>
      <xdr:row>0</xdr:row>
      <xdr:rowOff>57150</xdr:rowOff>
    </xdr:from>
    <xdr:to>
      <xdr:col>0</xdr:col>
      <xdr:colOff>444500</xdr:colOff>
      <xdr:row>1</xdr:row>
      <xdr:rowOff>184150</xdr:rowOff>
    </xdr:to>
    <xdr:pic>
      <xdr:nvPicPr>
        <xdr:cNvPr id="3" name="Picture 2">
          <a:hlinkClick xmlns:r="http://schemas.openxmlformats.org/officeDocument/2006/relationships" r:id="rId1"/>
          <a:extLst>
            <a:ext uri="{FF2B5EF4-FFF2-40B4-BE49-F238E27FC236}">
              <a16:creationId xmlns="" xmlns:a16="http://schemas.microsoft.com/office/drawing/2014/main" id="{AA261231-FB39-4870-A76C-95D3E5DFFFAE}"/>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33350" y="57150"/>
          <a:ext cx="311150" cy="3111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50800</xdr:colOff>
      <xdr:row>2</xdr:row>
      <xdr:rowOff>133350</xdr:rowOff>
    </xdr:from>
    <xdr:to>
      <xdr:col>15</xdr:col>
      <xdr:colOff>101600</xdr:colOff>
      <xdr:row>18</xdr:row>
      <xdr:rowOff>12700</xdr:rowOff>
    </xdr:to>
    <xdr:sp macro="" textlink="">
      <xdr:nvSpPr>
        <xdr:cNvPr id="2" name="Rectangle 1">
          <a:extLst>
            <a:ext uri="{FF2B5EF4-FFF2-40B4-BE49-F238E27FC236}">
              <a16:creationId xmlns="" xmlns:a16="http://schemas.microsoft.com/office/drawing/2014/main" id="{DC2E75F9-E211-4B6A-911A-F2E5F36E12AC}"/>
            </a:ext>
          </a:extLst>
        </xdr:cNvPr>
        <xdr:cNvSpPr/>
      </xdr:nvSpPr>
      <xdr:spPr>
        <a:xfrm>
          <a:off x="4984750" y="501650"/>
          <a:ext cx="4927600" cy="28257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1600" b="1" u="sng"/>
            <a:t>Cell</a:t>
          </a:r>
          <a:r>
            <a:rPr lang="en-IN" sz="1600" b="1" u="sng" baseline="0"/>
            <a:t> Reference</a:t>
          </a:r>
        </a:p>
        <a:p>
          <a:pPr algn="l"/>
          <a:endParaRPr lang="en-IN" sz="1200" b="0" u="none" baseline="0"/>
        </a:p>
        <a:p>
          <a:pPr algn="l"/>
          <a:r>
            <a:rPr lang="en-IN" sz="1200" b="0" u="none"/>
            <a:t>1) </a:t>
          </a:r>
          <a:r>
            <a:rPr lang="en-IN" sz="1200" b="1" u="none"/>
            <a:t>Relative Reference</a:t>
          </a:r>
          <a:r>
            <a:rPr lang="en-IN" sz="1200" b="0" u="none"/>
            <a:t>: Cell address will change as you drag the formula</a:t>
          </a:r>
          <a:r>
            <a:rPr lang="en-IN" sz="1200" b="0" u="none" baseline="0"/>
            <a:t> down or towards right. For example: C2</a:t>
          </a:r>
        </a:p>
        <a:p>
          <a:pPr algn="l"/>
          <a:endParaRPr lang="en-IN" sz="1200" b="0" u="none" baseline="0"/>
        </a:p>
        <a:p>
          <a:pPr algn="l"/>
          <a:r>
            <a:rPr lang="en-IN" sz="1200" b="0" u="none" baseline="0"/>
            <a:t>2) </a:t>
          </a:r>
          <a:r>
            <a:rPr lang="en-IN" sz="1200" b="1" u="none" baseline="0"/>
            <a:t>Absolute Reference:</a:t>
          </a:r>
          <a:r>
            <a:rPr lang="en-IN" sz="1200" b="0" u="none" baseline="0"/>
            <a:t> Use this whe you want to lock a cell for calculation purpose. No matter where you drag or copy the formula, the reference will remain unchanged. For example: $C$2</a:t>
          </a:r>
        </a:p>
        <a:p>
          <a:pPr algn="l"/>
          <a:endParaRPr lang="en-IN" sz="1200" b="0" u="none" baseline="0"/>
        </a:p>
        <a:p>
          <a:pPr algn="l"/>
          <a:r>
            <a:rPr lang="en-IN" sz="1200" b="0" u="none" baseline="0"/>
            <a:t>3) </a:t>
          </a:r>
          <a:r>
            <a:rPr lang="en-IN" sz="1200" b="1" u="none" baseline="0"/>
            <a:t>Mixed Reference:</a:t>
          </a:r>
          <a:r>
            <a:rPr lang="en-IN" sz="1200" b="0" u="none" baseline="0"/>
            <a:t> Using mixed reference we can either lock row from changing or column, based on need. </a:t>
          </a:r>
        </a:p>
        <a:p>
          <a:pPr algn="l"/>
          <a:r>
            <a:rPr lang="en-IN" sz="1200" b="0" u="none" baseline="0"/>
            <a:t>For example:</a:t>
          </a:r>
        </a:p>
        <a:p>
          <a:pPr algn="l"/>
          <a:r>
            <a:rPr lang="en-IN" sz="1200" b="0" u="none" baseline="0"/>
            <a:t>$C2 --&gt; column C is locked but row is dynamic</a:t>
          </a:r>
        </a:p>
        <a:p>
          <a:pPr algn="l"/>
          <a:r>
            <a:rPr lang="en-IN" sz="1200" b="0" u="none" baseline="0"/>
            <a:t>C$2 --&gt; row 2 is locked but column is dynamic in this case</a:t>
          </a:r>
        </a:p>
      </xdr:txBody>
    </xdr:sp>
    <xdr:clientData/>
  </xdr:twoCellAnchor>
  <xdr:twoCellAnchor editAs="oneCell">
    <xdr:from>
      <xdr:col>0</xdr:col>
      <xdr:colOff>158750</xdr:colOff>
      <xdr:row>0</xdr:row>
      <xdr:rowOff>120650</xdr:rowOff>
    </xdr:from>
    <xdr:to>
      <xdr:col>0</xdr:col>
      <xdr:colOff>469900</xdr:colOff>
      <xdr:row>2</xdr:row>
      <xdr:rowOff>63500</xdr:rowOff>
    </xdr:to>
    <xdr:pic>
      <xdr:nvPicPr>
        <xdr:cNvPr id="3" name="Picture 2">
          <a:hlinkClick xmlns:r="http://schemas.openxmlformats.org/officeDocument/2006/relationships" r:id="rId1"/>
          <a:extLst>
            <a:ext uri="{FF2B5EF4-FFF2-40B4-BE49-F238E27FC236}">
              <a16:creationId xmlns="" xmlns:a16="http://schemas.microsoft.com/office/drawing/2014/main" id="{50D09B36-64F4-46CE-8EC8-3C02BF71F6BB}"/>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58750" y="120650"/>
          <a:ext cx="311150" cy="3111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139700</xdr:colOff>
      <xdr:row>0</xdr:row>
      <xdr:rowOff>44450</xdr:rowOff>
    </xdr:from>
    <xdr:to>
      <xdr:col>0</xdr:col>
      <xdr:colOff>450850</xdr:colOff>
      <xdr:row>1</xdr:row>
      <xdr:rowOff>171450</xdr:rowOff>
    </xdr:to>
    <xdr:pic>
      <xdr:nvPicPr>
        <xdr:cNvPr id="2" name="Picture 1">
          <a:hlinkClick xmlns:r="http://schemas.openxmlformats.org/officeDocument/2006/relationships" r:id="rId1"/>
          <a:extLst>
            <a:ext uri="{FF2B5EF4-FFF2-40B4-BE49-F238E27FC236}">
              <a16:creationId xmlns="" xmlns:a16="http://schemas.microsoft.com/office/drawing/2014/main" id="{2ECA5FD3-891A-40EA-BE05-2693ED2FC7E6}"/>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39700" y="44450"/>
          <a:ext cx="311150" cy="3111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63500</xdr:colOff>
      <xdr:row>5</xdr:row>
      <xdr:rowOff>127000</xdr:rowOff>
    </xdr:from>
    <xdr:to>
      <xdr:col>14</xdr:col>
      <xdr:colOff>546100</xdr:colOff>
      <xdr:row>17</xdr:row>
      <xdr:rowOff>107950</xdr:rowOff>
    </xdr:to>
    <xdr:sp macro="" textlink="">
      <xdr:nvSpPr>
        <xdr:cNvPr id="2" name="Rectangle 1">
          <a:extLst>
            <a:ext uri="{FF2B5EF4-FFF2-40B4-BE49-F238E27FC236}">
              <a16:creationId xmlns="" xmlns:a16="http://schemas.microsoft.com/office/drawing/2014/main" id="{46DB8DC4-40C9-4BBC-9EA3-8A64A513D3ED}"/>
            </a:ext>
          </a:extLst>
        </xdr:cNvPr>
        <xdr:cNvSpPr/>
      </xdr:nvSpPr>
      <xdr:spPr>
        <a:xfrm>
          <a:off x="3822700" y="1047750"/>
          <a:ext cx="4749800" cy="219075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Task</a:t>
          </a:r>
          <a:r>
            <a:rPr lang="en-IN" sz="1200" b="1" baseline="0">
              <a:solidFill>
                <a:schemeClr val="tx1"/>
              </a:solidFill>
            </a:rPr>
            <a:t> to be performed:</a:t>
          </a:r>
        </a:p>
        <a:p>
          <a:pPr algn="l"/>
          <a:r>
            <a:rPr lang="en-IN" sz="1200" b="0" baseline="0">
              <a:solidFill>
                <a:schemeClr val="tx1"/>
              </a:solidFill>
            </a:rPr>
            <a:t>1) Use Conditional formatting to format %Achieved cells based on following conditions:</a:t>
          </a:r>
        </a:p>
        <a:p>
          <a:pPr algn="l"/>
          <a:endParaRPr lang="en-IN" sz="1200" b="0" baseline="0">
            <a:solidFill>
              <a:schemeClr val="tx1"/>
            </a:solidFill>
          </a:endParaRPr>
        </a:p>
        <a:p>
          <a:pPr algn="l"/>
          <a:r>
            <a:rPr lang="en-IN" sz="1200" b="1" u="sng" baseline="0">
              <a:solidFill>
                <a:schemeClr val="tx1"/>
              </a:solidFill>
            </a:rPr>
            <a:t>Cell Background color	Condition_____</a:t>
          </a:r>
        </a:p>
        <a:p>
          <a:pPr algn="l"/>
          <a:r>
            <a:rPr lang="en-IN" sz="1200" b="0" baseline="0">
              <a:solidFill>
                <a:schemeClr val="tx1"/>
              </a:solidFill>
            </a:rPr>
            <a:t>GREEN	|	%Achieved&gt;=100%</a:t>
          </a:r>
        </a:p>
        <a:p>
          <a:pPr algn="l"/>
          <a:r>
            <a:rPr lang="en-IN" sz="1200" b="0" baseline="0">
              <a:solidFill>
                <a:schemeClr val="tx1"/>
              </a:solidFill>
            </a:rPr>
            <a:t>YELLOW	|	%Achieved Between 80% and 100%</a:t>
          </a:r>
        </a:p>
        <a:p>
          <a:pPr algn="l"/>
          <a:r>
            <a:rPr lang="en-IN" sz="1200" b="0" baseline="0">
              <a:solidFill>
                <a:schemeClr val="tx1"/>
              </a:solidFill>
            </a:rPr>
            <a:t>RED	|	%Achieved &lt;80%</a:t>
          </a:r>
        </a:p>
        <a:p>
          <a:pPr algn="l"/>
          <a:r>
            <a:rPr lang="en-IN" sz="1200" b="0" baseline="0">
              <a:solidFill>
                <a:schemeClr val="tx1"/>
              </a:solidFill>
            </a:rPr>
            <a:t>_____________________________________</a:t>
          </a:r>
        </a:p>
        <a:p>
          <a:pPr algn="l"/>
          <a:endParaRPr lang="en-IN" sz="1200" b="0">
            <a:solidFill>
              <a:schemeClr val="tx1"/>
            </a:solidFill>
          </a:endParaRPr>
        </a:p>
      </xdr:txBody>
    </xdr:sp>
    <xdr:clientData/>
  </xdr:twoCellAnchor>
  <xdr:twoCellAnchor editAs="oneCell">
    <xdr:from>
      <xdr:col>11</xdr:col>
      <xdr:colOff>139700</xdr:colOff>
      <xdr:row>0</xdr:row>
      <xdr:rowOff>95250</xdr:rowOff>
    </xdr:from>
    <xdr:to>
      <xdr:col>11</xdr:col>
      <xdr:colOff>565150</xdr:colOff>
      <xdr:row>2</xdr:row>
      <xdr:rowOff>152400</xdr:rowOff>
    </xdr:to>
    <xdr:pic>
      <xdr:nvPicPr>
        <xdr:cNvPr id="3" name="Picture 2">
          <a:hlinkClick xmlns:r="http://schemas.openxmlformats.org/officeDocument/2006/relationships" r:id="rId1"/>
          <a:extLst>
            <a:ext uri="{FF2B5EF4-FFF2-40B4-BE49-F238E27FC236}">
              <a16:creationId xmlns="" xmlns:a16="http://schemas.microsoft.com/office/drawing/2014/main" id="{2C03A0C6-ED85-4EE2-B7AA-B095D8124DB1}"/>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blip>
        <a:stretch>
          <a:fillRect/>
        </a:stretch>
      </xdr:blipFill>
      <xdr:spPr>
        <a:xfrm>
          <a:off x="6337300" y="95250"/>
          <a:ext cx="425450" cy="425450"/>
        </a:xfrm>
        <a:prstGeom prst="rect">
          <a:avLst/>
        </a:prstGeom>
      </xdr:spPr>
    </xdr:pic>
    <xdr:clientData/>
  </xdr:twoCellAnchor>
  <xdr:twoCellAnchor editAs="oneCell">
    <xdr:from>
      <xdr:col>0</xdr:col>
      <xdr:colOff>146050</xdr:colOff>
      <xdr:row>0</xdr:row>
      <xdr:rowOff>44450</xdr:rowOff>
    </xdr:from>
    <xdr:to>
      <xdr:col>0</xdr:col>
      <xdr:colOff>457200</xdr:colOff>
      <xdr:row>1</xdr:row>
      <xdr:rowOff>171450</xdr:rowOff>
    </xdr:to>
    <xdr:pic>
      <xdr:nvPicPr>
        <xdr:cNvPr id="4" name="Picture 3">
          <a:hlinkClick xmlns:r="http://schemas.openxmlformats.org/officeDocument/2006/relationships" r:id="rId1"/>
          <a:extLst>
            <a:ext uri="{FF2B5EF4-FFF2-40B4-BE49-F238E27FC236}">
              <a16:creationId xmlns="" xmlns:a16="http://schemas.microsoft.com/office/drawing/2014/main" id="{F6B69B15-EA63-4940-A2EB-5468ED616C9A}"/>
            </a:ext>
          </a:extLst>
        </xdr:cNvPr>
        <xdr:cNvPicPr>
          <a:picLocks noChangeAspect="1"/>
        </xdr:cNvPicPr>
      </xdr:nvPicPr>
      <xdr:blipFill>
        <a:blip xmlns:r="http://schemas.openxmlformats.org/officeDocument/2006/relationships" r:embed="rId3" cstate="print">
          <a:duotone>
            <a:schemeClr val="accent2">
              <a:shade val="45000"/>
              <a:satMod val="135000"/>
            </a:schemeClr>
            <a:prstClr val="white"/>
          </a:duoton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146050" y="44450"/>
          <a:ext cx="311150" cy="3111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63500</xdr:colOff>
      <xdr:row>5</xdr:row>
      <xdr:rowOff>127000</xdr:rowOff>
    </xdr:from>
    <xdr:to>
      <xdr:col>6</xdr:col>
      <xdr:colOff>177800</xdr:colOff>
      <xdr:row>11</xdr:row>
      <xdr:rowOff>139700</xdr:rowOff>
    </xdr:to>
    <xdr:sp macro="" textlink="">
      <xdr:nvSpPr>
        <xdr:cNvPr id="2" name="Rectangle 1">
          <a:extLst>
            <a:ext uri="{FF2B5EF4-FFF2-40B4-BE49-F238E27FC236}">
              <a16:creationId xmlns="" xmlns:a16="http://schemas.microsoft.com/office/drawing/2014/main" id="{47CC9DA2-405F-4603-8979-36545B72F94D}"/>
            </a:ext>
          </a:extLst>
        </xdr:cNvPr>
        <xdr:cNvSpPr/>
      </xdr:nvSpPr>
      <xdr:spPr>
        <a:xfrm>
          <a:off x="63500" y="1524000"/>
          <a:ext cx="4330700" cy="1117600"/>
        </a:xfrm>
        <a:prstGeom prst="rect">
          <a:avLst/>
        </a:prstGeom>
        <a:solidFill>
          <a:schemeClr val="accent1">
            <a:lumMod val="50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1"/>
              </a:solidFill>
            </a:rPr>
            <a:t>Task</a:t>
          </a:r>
          <a:r>
            <a:rPr lang="en-IN" sz="1200" b="1" baseline="0">
              <a:solidFill>
                <a:schemeClr val="bg1"/>
              </a:solidFill>
            </a:rPr>
            <a:t> to be performed:</a:t>
          </a:r>
        </a:p>
        <a:p>
          <a:pPr algn="l"/>
          <a:r>
            <a:rPr lang="en-IN" sz="1200" b="0" i="0" baseline="0">
              <a:solidFill>
                <a:schemeClr val="bg1"/>
              </a:solidFill>
            </a:rPr>
            <a:t>Write the formula in each cell above to achieve the result as mentioned in column headers</a:t>
          </a:r>
          <a:endParaRPr lang="en-IN" sz="1200" b="0" i="1" baseline="0">
            <a:solidFill>
              <a:schemeClr val="bg1"/>
            </a:solidFill>
          </a:endParaRPr>
        </a:p>
        <a:p>
          <a:pPr lvl="1" algn="l"/>
          <a:endParaRPr lang="en-IN" sz="1200" b="0" baseline="0">
            <a:solidFill>
              <a:schemeClr val="bg1"/>
            </a:solidFill>
          </a:endParaRPr>
        </a:p>
        <a:p>
          <a:pPr algn="l"/>
          <a:r>
            <a:rPr lang="en-IN" sz="1200" b="0" baseline="0">
              <a:solidFill>
                <a:schemeClr val="bg1"/>
              </a:solidFill>
            </a:rPr>
            <a:t>Good Job!! :-)</a:t>
          </a:r>
        </a:p>
        <a:p>
          <a:pPr algn="l"/>
          <a:endParaRPr lang="en-IN" sz="1200" b="0" baseline="0">
            <a:solidFill>
              <a:schemeClr val="bg1"/>
            </a:solidFill>
          </a:endParaRPr>
        </a:p>
        <a:p>
          <a:pPr algn="l"/>
          <a:endParaRPr lang="en-IN" sz="1200" b="0">
            <a:solidFill>
              <a:schemeClr val="bg1"/>
            </a:solidFill>
          </a:endParaRPr>
        </a:p>
      </xdr:txBody>
    </xdr:sp>
    <xdr:clientData/>
  </xdr:twoCellAnchor>
  <xdr:twoCellAnchor editAs="oneCell">
    <xdr:from>
      <xdr:col>14</xdr:col>
      <xdr:colOff>139700</xdr:colOff>
      <xdr:row>0</xdr:row>
      <xdr:rowOff>44450</xdr:rowOff>
    </xdr:from>
    <xdr:to>
      <xdr:col>14</xdr:col>
      <xdr:colOff>565150</xdr:colOff>
      <xdr:row>0</xdr:row>
      <xdr:rowOff>469900</xdr:rowOff>
    </xdr:to>
    <xdr:pic>
      <xdr:nvPicPr>
        <xdr:cNvPr id="3" name="Picture 2">
          <a:hlinkClick xmlns:r="http://schemas.openxmlformats.org/officeDocument/2006/relationships" r:id="rId1"/>
          <a:extLst>
            <a:ext uri="{FF2B5EF4-FFF2-40B4-BE49-F238E27FC236}">
              <a16:creationId xmlns="" xmlns:a16="http://schemas.microsoft.com/office/drawing/2014/main" id="{24B1BD82-EC02-413D-84FA-C8B7FFE46102}"/>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blip>
        <a:stretch>
          <a:fillRect/>
        </a:stretch>
      </xdr:blipFill>
      <xdr:spPr>
        <a:xfrm>
          <a:off x="10661650" y="44450"/>
          <a:ext cx="425450" cy="425450"/>
        </a:xfrm>
        <a:prstGeom prst="rect">
          <a:avLst/>
        </a:prstGeom>
      </xdr:spPr>
    </xdr:pic>
    <xdr:clientData/>
  </xdr:twoCellAnchor>
  <xdr:twoCellAnchor editAs="oneCell">
    <xdr:from>
      <xdr:col>0</xdr:col>
      <xdr:colOff>152400</xdr:colOff>
      <xdr:row>0</xdr:row>
      <xdr:rowOff>120650</xdr:rowOff>
    </xdr:from>
    <xdr:to>
      <xdr:col>0</xdr:col>
      <xdr:colOff>463550</xdr:colOff>
      <xdr:row>0</xdr:row>
      <xdr:rowOff>431800</xdr:rowOff>
    </xdr:to>
    <xdr:pic>
      <xdr:nvPicPr>
        <xdr:cNvPr id="4" name="Picture 3">
          <a:hlinkClick xmlns:r="http://schemas.openxmlformats.org/officeDocument/2006/relationships" r:id="rId1"/>
          <a:extLst>
            <a:ext uri="{FF2B5EF4-FFF2-40B4-BE49-F238E27FC236}">
              <a16:creationId xmlns="" xmlns:a16="http://schemas.microsoft.com/office/drawing/2014/main" id="{3006EE68-FF1C-4B11-86DE-FCC1FA07E8BB}"/>
            </a:ext>
          </a:extLst>
        </xdr:cNvPr>
        <xdr:cNvPicPr>
          <a:picLocks noChangeAspect="1"/>
        </xdr:cNvPicPr>
      </xdr:nvPicPr>
      <xdr:blipFill>
        <a:blip xmlns:r="http://schemas.openxmlformats.org/officeDocument/2006/relationships" r:embed="rId3" cstate="print">
          <a:duotone>
            <a:schemeClr val="accent2">
              <a:shade val="45000"/>
              <a:satMod val="135000"/>
            </a:schemeClr>
            <a:prstClr val="white"/>
          </a:duoton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152400" y="120650"/>
          <a:ext cx="311150" cy="3111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317500</xdr:colOff>
      <xdr:row>6</xdr:row>
      <xdr:rowOff>146050</xdr:rowOff>
    </xdr:from>
    <xdr:to>
      <xdr:col>2</xdr:col>
      <xdr:colOff>387350</xdr:colOff>
      <xdr:row>12</xdr:row>
      <xdr:rowOff>25400</xdr:rowOff>
    </xdr:to>
    <xdr:sp macro="" textlink="">
      <xdr:nvSpPr>
        <xdr:cNvPr id="2" name="Speech Bubble: Rectangle with Corners Rounded 1">
          <a:extLst>
            <a:ext uri="{FF2B5EF4-FFF2-40B4-BE49-F238E27FC236}">
              <a16:creationId xmlns="" xmlns:a16="http://schemas.microsoft.com/office/drawing/2014/main" id="{92791158-AEE7-44CA-AFF5-1B9269C53B8C}"/>
            </a:ext>
          </a:extLst>
        </xdr:cNvPr>
        <xdr:cNvSpPr/>
      </xdr:nvSpPr>
      <xdr:spPr>
        <a:xfrm>
          <a:off x="317500" y="1250950"/>
          <a:ext cx="1403350" cy="984250"/>
        </a:xfrm>
        <a:prstGeom prst="wedgeRoundRectCallout">
          <a:avLst>
            <a:gd name="adj1" fmla="val -63228"/>
            <a:gd name="adj2" fmla="val -61606"/>
            <a:gd name="adj3" fmla="val 1666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Use text to column to split</a:t>
          </a:r>
          <a:r>
            <a:rPr lang="en-IN" sz="1100" baseline="0"/>
            <a:t> First_name and Last name into two different columns</a:t>
          </a:r>
          <a:endParaRPr lang="en-IN" sz="1100"/>
        </a:p>
      </xdr:txBody>
    </xdr:sp>
    <xdr:clientData/>
  </xdr:twoCellAnchor>
  <xdr:twoCellAnchor>
    <xdr:from>
      <xdr:col>6</xdr:col>
      <xdr:colOff>69850</xdr:colOff>
      <xdr:row>6</xdr:row>
      <xdr:rowOff>120650</xdr:rowOff>
    </xdr:from>
    <xdr:to>
      <xdr:col>7</xdr:col>
      <xdr:colOff>863600</xdr:colOff>
      <xdr:row>12</xdr:row>
      <xdr:rowOff>0</xdr:rowOff>
    </xdr:to>
    <xdr:sp macro="" textlink="">
      <xdr:nvSpPr>
        <xdr:cNvPr id="3" name="Speech Bubble: Rectangle with Corners Rounded 2">
          <a:extLst>
            <a:ext uri="{FF2B5EF4-FFF2-40B4-BE49-F238E27FC236}">
              <a16:creationId xmlns="" xmlns:a16="http://schemas.microsoft.com/office/drawing/2014/main" id="{635F77D4-4BBC-4FAD-8281-A82A8B88B9B8}"/>
            </a:ext>
          </a:extLst>
        </xdr:cNvPr>
        <xdr:cNvSpPr/>
      </xdr:nvSpPr>
      <xdr:spPr>
        <a:xfrm>
          <a:off x="3841750" y="1225550"/>
          <a:ext cx="1403350" cy="984250"/>
        </a:xfrm>
        <a:prstGeom prst="wedgeRoundRectCallout">
          <a:avLst>
            <a:gd name="adj1" fmla="val 40393"/>
            <a:gd name="adj2" fmla="val -72574"/>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IN" sz="1100">
              <a:solidFill>
                <a:schemeClr val="tx1"/>
              </a:solidFill>
            </a:rPr>
            <a:t>Use text to column to split Registration numbers as per column headers</a:t>
          </a:r>
        </a:p>
      </xdr:txBody>
    </xdr:sp>
    <xdr:clientData/>
  </xdr:twoCellAnchor>
  <xdr:twoCellAnchor editAs="oneCell">
    <xdr:from>
      <xdr:col>0</xdr:col>
      <xdr:colOff>133350</xdr:colOff>
      <xdr:row>0</xdr:row>
      <xdr:rowOff>38100</xdr:rowOff>
    </xdr:from>
    <xdr:to>
      <xdr:col>0</xdr:col>
      <xdr:colOff>444500</xdr:colOff>
      <xdr:row>1</xdr:row>
      <xdr:rowOff>165100</xdr:rowOff>
    </xdr:to>
    <xdr:pic>
      <xdr:nvPicPr>
        <xdr:cNvPr id="5" name="Picture 4">
          <a:hlinkClick xmlns:r="http://schemas.openxmlformats.org/officeDocument/2006/relationships" r:id="rId1"/>
          <a:extLst>
            <a:ext uri="{FF2B5EF4-FFF2-40B4-BE49-F238E27FC236}">
              <a16:creationId xmlns="" xmlns:a16="http://schemas.microsoft.com/office/drawing/2014/main" id="{5E7DF115-F076-442A-A323-95811D0AD755}"/>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BEBA8EAE-BF5A-486C-A8C5-ECC9F3942E4B}">
              <a14:imgProps xmlns:a14="http://schemas.microsoft.com/office/drawing/2010/main">
                <a14:imgLayer r:embed="rId3">
                  <a14:imgEffect>
                    <a14:artisticPaintStrokes/>
                  </a14:imgEffect>
                </a14:imgLayer>
              </a14:imgProps>
            </a:ext>
          </a:extLst>
        </a:blip>
        <a:stretch>
          <a:fillRect/>
        </a:stretch>
      </xdr:blipFill>
      <xdr:spPr>
        <a:xfrm>
          <a:off x="133350" y="38100"/>
          <a:ext cx="311150" cy="3111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Introtallent%20DS%20plus\Day%201\Saved_lesson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D:\Introtallent%20DS%20plus\Day%201\Saved_lesson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3634.480404513888" createdVersion="5" refreshedVersion="5" minRefreshableVersion="3" recordCount="199">
  <cacheSource type="worksheet">
    <worksheetSource ref="B1:Y200" sheet="PivotData" r:id="rId2"/>
  </cacheSource>
  <cacheFields count="24">
    <cacheField name="Row ID" numFmtId="0">
      <sharedItems containsSemiMixedTypes="0" containsString="0" containsNumber="1" containsInteger="1" minValue="58" maxValue="51130"/>
    </cacheField>
    <cacheField name="Order ID" numFmtId="0">
      <sharedItems/>
    </cacheField>
    <cacheField name="Order Date" numFmtId="14">
      <sharedItems containsSemiMixedTypes="0" containsNonDate="0" containsDate="1" containsString="0" minDate="2011-01-10T00:00:00" maxDate="2014-12-24T00:00:00"/>
    </cacheField>
    <cacheField name="Ship Date" numFmtId="14">
      <sharedItems containsSemiMixedTypes="0" containsNonDate="0" containsDate="1" containsString="0" minDate="2011-01-11T00:00:00" maxDate="2014-12-26T00:00:00"/>
    </cacheField>
    <cacheField name="Ship Mode" numFmtId="0">
      <sharedItems count="4">
        <s v="Same Day"/>
        <s v="Second Class"/>
        <s v="First Class"/>
        <s v="Standard Class"/>
      </sharedItems>
    </cacheField>
    <cacheField name="Customer ID" numFmtId="0">
      <sharedItems/>
    </cacheField>
    <cacheField name="Customer Name" numFmtId="0">
      <sharedItems/>
    </cacheField>
    <cacheField name="Segment" numFmtId="0">
      <sharedItems count="3">
        <s v="Consumer"/>
        <s v="Corporate"/>
        <s v="Home Office"/>
      </sharedItems>
    </cacheField>
    <cacheField name="City" numFmtId="0">
      <sharedItems count="158">
        <s v="New York City"/>
        <s v="Wollongong"/>
        <s v="Brisbane"/>
        <s v="Berlin"/>
        <s v="Dakar"/>
        <s v="Sydney"/>
        <s v="Porirua"/>
        <s v="Hamilton"/>
        <s v="Sacramento"/>
        <s v="Concord"/>
        <s v="Alexandria"/>
        <s v="Kabul"/>
        <s v="Jizan"/>
        <s v="Toledo"/>
        <s v="Mudanjiang"/>
        <s v="Paris"/>
        <s v="Henderson"/>
        <s v="Prato"/>
        <s v="Townsville"/>
        <s v="Uvinza"/>
        <s v="Bytom"/>
        <s v="Chicago"/>
        <s v="Suzhou"/>
        <s v="Edinburgh"/>
        <s v="Juárez"/>
        <s v="Soyapango"/>
        <s v="Taipei"/>
        <s v="Leipzig"/>
        <s v="Los Angeles"/>
        <s v="Surat"/>
        <s v="Santo Domingo"/>
        <s v="Saint-Brieuc"/>
        <s v="Amarillo"/>
        <s v="Gold Coast"/>
        <s v="Fresno"/>
        <s v="Kamina"/>
        <s v="Burlington"/>
        <s v="Stockton-on-Tees"/>
        <s v="Mataram"/>
        <s v="Gorakhpur"/>
        <s v="Thiruvananthapuram"/>
        <s v="Huddersfield"/>
        <s v="Minneapolis"/>
        <s v="Montreuil"/>
        <s v="Shouguang"/>
        <s v="Jamshedpur"/>
        <s v="Paysandú"/>
        <s v="Behshahr"/>
        <s v="Huntington Beach"/>
        <s v="Maputo"/>
        <s v="Bhopal"/>
        <s v="Seattle"/>
        <s v="Delhi"/>
        <s v="Geraldton"/>
        <s v="Tallahassee"/>
        <s v="Dhaka"/>
        <s v="Munster"/>
        <s v="Celle"/>
        <s v="Wuxi"/>
        <s v="Richmond"/>
        <s v="Seville"/>
        <s v="Raipur"/>
        <s v="Gómez Palacio"/>
        <s v="Kharkiv"/>
        <s v="Jinan"/>
        <s v="Chinandega"/>
        <s v="Kananga"/>
        <s v="Palembang"/>
        <s v="London"/>
        <s v="Melbourne"/>
        <s v="Atlanta"/>
        <s v="Duisburg"/>
        <s v="Nanchong"/>
        <s v="Naihati"/>
        <s v="Lille"/>
        <s v="Meknes"/>
        <s v="Jackson"/>
        <s v="Philadelphia"/>
        <s v="Krefeld"/>
        <s v="Bandung"/>
        <s v="Casablanca"/>
        <s v="Tongi"/>
        <s v="Montréal"/>
        <s v="Manila"/>
        <s v="Newcastle"/>
        <s v="Graz"/>
        <s v="Nowra"/>
        <s v="Boulogne-Billancourt"/>
        <s v="Malakoff"/>
        <s v="Kinshasa"/>
        <s v="Perth"/>
        <s v="Le Bouscat"/>
        <s v="Puebla"/>
        <s v="Augsburg"/>
        <s v="Nice"/>
        <s v="Medellín"/>
        <s v="Bergen op Zoom"/>
        <s v="Lakewood"/>
        <s v="Hanover"/>
        <s v="Vigo"/>
        <s v="Gaoyou"/>
        <s v="Bremen"/>
        <s v="Muret"/>
        <s v="Zigong"/>
        <s v="Adelaide"/>
        <s v="Detroit"/>
        <s v="Chelles"/>
        <s v="Kuantan"/>
        <s v="Harrisonburg"/>
        <s v="Everett"/>
        <s v="Quito"/>
        <s v="Vadodara"/>
        <s v="Sanya"/>
        <s v="Bangkok"/>
        <s v="San Diego"/>
        <s v="Tasikmalaya"/>
        <s v="Guaymas"/>
        <s v="Wuhan"/>
        <s v="Madison"/>
        <s v="Salto"/>
        <s v="Treviso"/>
        <s v="Hargeysa"/>
        <s v="Long Beach"/>
        <s v="Yogyakarta"/>
        <s v="Anshan"/>
        <s v="Amsterdam"/>
        <s v="Le Petit-Quevilly"/>
        <s v="Bochum"/>
        <s v="Hamburg"/>
        <s v="Houston"/>
        <s v="Mixco"/>
        <s v="Yonkers"/>
        <s v="Morelia"/>
        <s v="Changchun"/>
        <s v="Madrid"/>
        <s v="Jeddah"/>
        <s v="Norman"/>
        <s v="Medan"/>
        <s v="Jakarta"/>
        <s v="Lancaster"/>
        <s v="Surakarta"/>
        <s v="Beijing"/>
        <s v="Tulancingo"/>
        <s v="Brest"/>
        <s v="Valencia"/>
        <s v="Charlotte"/>
        <s v="Zhytomyr"/>
        <s v="Argenteuil"/>
        <s v="Talence"/>
        <s v="Aurangabad"/>
        <s v="Plaisir"/>
        <s v="Harrogate"/>
        <s v="Phnom Penh"/>
        <s v="Mackay"/>
        <s v="North Las Vegas"/>
        <s v="Jambi"/>
        <s v="Moers"/>
        <s v="Newark"/>
      </sharedItems>
    </cacheField>
    <cacheField name="State" numFmtId="0">
      <sharedItems count="118">
        <s v="New York"/>
        <s v="New South Wales"/>
        <s v="Queensland"/>
        <s v="Berlin"/>
        <s v="Dakar"/>
        <s v="Wellington"/>
        <s v="Waikato"/>
        <s v="California"/>
        <s v="North Carolina"/>
        <s v="Virginia"/>
        <s v="Kabul"/>
        <s v="Jizan"/>
        <s v="Parana"/>
        <s v="Heilongjiang"/>
        <s v="Ile-de-France"/>
        <s v="Kentucky"/>
        <s v="Tuscany"/>
        <s v="Kigoma"/>
        <s v="Silesia"/>
        <s v="Illinois"/>
        <s v="Anhui"/>
        <s v="Scotland"/>
        <s v="Chihuahua"/>
        <s v="San Salvador"/>
        <s v="Taipei City"/>
        <s v="Saxony"/>
        <s v="Gujarat"/>
        <s v="Santo Domingo"/>
        <s v="Brittany"/>
        <s v="Texas"/>
        <s v="Katanga"/>
        <s v="England"/>
        <s v="Nusa Tenggara Barat"/>
        <s v="Haryana"/>
        <s v="Kerala"/>
        <s v="Minnesota"/>
        <s v="Shandong"/>
        <s v="Jharkhand"/>
        <s v="Paysandú"/>
        <s v="Mazandaran"/>
        <s v="Cidade De Maputo"/>
        <s v="Madhya Pradesh"/>
        <s v="Washington"/>
        <s v="Delhi"/>
        <s v="Western Australia"/>
        <s v="Florida"/>
        <s v="Dhaka"/>
        <s v="Lower Saxony"/>
        <s v="Jiangsu"/>
        <s v="Andalusía"/>
        <s v="Uttarakhand"/>
        <s v="Durango"/>
        <s v="Kharkiv"/>
        <s v="Chinandega"/>
        <s v="Kasai-Occidental"/>
        <s v="Sumatera Selatan"/>
        <s v="Victoria"/>
        <s v="Georgia"/>
        <s v="North Rhine-Westphalia"/>
        <s v="Sichuan"/>
        <s v="West Bengal"/>
        <s v="Nord-Pas-de-Calais"/>
        <s v="Meknès-Tafilalet"/>
        <s v="Michigan"/>
        <s v="Pennsylvania"/>
        <s v="Jawa Barat"/>
        <s v="Grand Casablanca"/>
        <s v="Nevada"/>
        <s v="Quebec"/>
        <s v="National Capital"/>
        <s v="Styria"/>
        <s v="Kinshasa"/>
        <s v="Aquitaine"/>
        <s v="Puebla"/>
        <s v="Bavaria"/>
        <s v="Provence-Alpes-Côte d'Azur"/>
        <s v="Antioquia"/>
        <s v="North Brabant"/>
        <s v="New Jersey"/>
        <s v="Galicia"/>
        <s v="Bremen"/>
        <s v="Midi-Pyrénées"/>
        <s v="South Australia"/>
        <s v="Pahang"/>
        <s v="Massachusetts"/>
        <s v="Pichincha"/>
        <s v="Hainan"/>
        <s v="Bangkok"/>
        <s v="Sonora"/>
        <s v="Hubei"/>
        <s v="Wisconsin"/>
        <s v="São Paulo"/>
        <s v="Veneto"/>
        <s v="Woqooyi Galbeed"/>
        <s v="Yogyakarta"/>
        <s v="Liaoning"/>
        <s v="North Holland"/>
        <s v="Upper Normandy"/>
        <s v="Hamburg"/>
        <s v="Guatemala"/>
        <s v="Michoacán"/>
        <s v="Jilin"/>
        <s v="Madrid"/>
        <s v="Makkah"/>
        <s v="Oklahoma"/>
        <s v="Sumatera Utara"/>
        <s v="Jakarta"/>
        <s v="Ohio"/>
        <s v="Jawa Tengah"/>
        <s v="Beijing"/>
        <s v="Hidalgo"/>
        <s v="Brest"/>
        <s v="Valenciana"/>
        <s v="Zhytomyr"/>
        <s v="Bihar"/>
        <s v="Phnom Penh"/>
        <s v="Jambi"/>
        <s v="Delaware"/>
      </sharedItems>
    </cacheField>
    <cacheField name="Country" numFmtId="0">
      <sharedItems count="41">
        <s v="United States"/>
        <s v="Australia"/>
        <s v="Germany"/>
        <s v="Senegal"/>
        <s v="New Zealand"/>
        <s v="Afghanistan"/>
        <s v="Saudi Arabia"/>
        <s v="Brazil"/>
        <s v="China"/>
        <s v="France"/>
        <s v="Italy"/>
        <s v="Tanzania"/>
        <s v="Poland"/>
        <s v="United Kingdom"/>
        <s v="Mexico"/>
        <s v="El Salvador"/>
        <s v="Taiwan"/>
        <s v="India"/>
        <s v="Dominican Republic"/>
        <s v="Democratic Republic of the Congo"/>
        <s v="Indonesia"/>
        <s v="Uruguay"/>
        <s v="Iran"/>
        <s v="Mozambique"/>
        <s v="Bangladesh"/>
        <s v="Spain"/>
        <s v="Ukraine"/>
        <s v="Nicaragua"/>
        <s v="Morocco"/>
        <s v="Canada"/>
        <s v="Philippines"/>
        <s v="Austria"/>
        <s v="Colombia"/>
        <s v="Netherlands"/>
        <s v="Malaysia"/>
        <s v="Ecuador"/>
        <s v="Thailand"/>
        <s v="Somalia"/>
        <s v="Guatemala"/>
        <s v="Belarus"/>
        <s v="Cambodia"/>
      </sharedItems>
    </cacheField>
    <cacheField name="Postal Code" numFmtId="0">
      <sharedItems containsString="0" containsBlank="1" containsNumber="1" containsInteger="1" minValue="2149" maxValue="98115"/>
    </cacheField>
    <cacheField name="Market" numFmtId="0">
      <sharedItems count="7">
        <s v="US"/>
        <s v="APAC"/>
        <s v="EU"/>
        <s v="Africa"/>
        <s v="EMEA"/>
        <s v="LATAM"/>
        <s v="Canada"/>
      </sharedItems>
    </cacheField>
    <cacheField name="Region" numFmtId="0">
      <sharedItems count="13">
        <s v="East"/>
        <s v="Oceania"/>
        <s v="Central"/>
        <s v="Africa"/>
        <s v="West"/>
        <s v="South"/>
        <s v="Central Asia"/>
        <s v="EMEA"/>
        <s v="North Asia"/>
        <s v="North"/>
        <s v="Caribbean"/>
        <s v="Southeast Asia"/>
        <s v="Canada"/>
      </sharedItems>
    </cacheField>
    <cacheField name="Product ID" numFmtId="0">
      <sharedItems count="175">
        <s v="TEC-AC-10003033"/>
        <s v="FUR-CH-10003950"/>
        <s v="TEC-PH-10004664"/>
        <s v="TEC-PH-10004583"/>
        <s v="TEC-SHA-10000501"/>
        <s v="TEC-PH-10000030"/>
        <s v="FUR-CH-10004050"/>
        <s v="FUR-TA-10002958"/>
        <s v="OFF-BI-10003527"/>
        <s v="FUR-TA-10000198"/>
        <s v="OFF-SU-10002881"/>
        <s v="FUR-TA-10001889"/>
        <s v="TEC-CIS-10001717"/>
        <s v="FUR-CH-10002033"/>
        <s v="OFF-AP-10003500"/>
        <s v="OFF-AP-10000423"/>
        <s v="TEC-AC-10004145"/>
        <s v="OFF-AP-10004512"/>
        <s v="TEC-CO-10000865"/>
        <s v="OFF-KIT-10004058"/>
        <s v="FUR-HON-10000224"/>
        <s v="TEC-PH-10001363"/>
        <s v="FUR-CH-10000027"/>
        <s v="OFF-AP-10003590"/>
        <s v="TEC-PH-10004182"/>
        <s v="FUR-TA-10002827"/>
        <s v="FUR-TA-10004744"/>
        <s v="TEC-PH-10002885"/>
        <s v="FUR-CH-10001415"/>
        <s v="TEC-PH-10002815"/>
        <s v="TEC-MA-10000161"/>
        <s v="FUR-CH-10002024"/>
        <s v="OFF-AP-10004246"/>
        <s v="FUR-TA-10003473"/>
        <s v="TEC-APP-10000308"/>
        <s v="TEC-MA-10003979"/>
        <s v="TEC-MA-10004125"/>
        <s v="TEC-CO-10000013"/>
        <s v="TEC-PH-10000499"/>
        <s v="TEC-PH-10003856"/>
        <s v="FUR-BO-10004852"/>
        <s v="OFF-AP-10000486"/>
        <s v="OFF-BI-10001120"/>
        <s v="FUR-CH-10003365"/>
        <s v="FUR-CH-10000602"/>
        <s v="TEC-MA-10002680"/>
        <s v="FUR-CH-10000891"/>
        <s v="TEC-CAN-10003392"/>
        <s v="TEC-CO-10001449"/>
        <s v="FUR-BO-10001372"/>
        <s v="TEC-MOT-10002272"/>
        <s v="TEC-CO-10004997"/>
        <s v="TEC-CO-10001766"/>
        <s v="FUR-TA-10000226"/>
        <s v="OFF-AP-10002244"/>
        <s v="TEC-PH-10001459"/>
        <s v="FUR-BO-10001073"/>
        <s v="TEC-MA-10000045"/>
        <s v="TEC-PH-10002035"/>
        <s v="TEC-PH-10002565"/>
        <s v="OFF-AP-10002945"/>
        <s v="FUR-BO-10004999"/>
        <s v="FUR-TA-10001205"/>
        <s v="TEC-PH-10004196"/>
        <s v="FUR-CHR-10001018"/>
        <s v="FUR-CH-10003232"/>
        <s v="OFF-AP-10001630"/>
        <s v="FUR-HAR-10002873"/>
        <s v="FUR-TA-10000687"/>
        <s v="TEC-PH-10004505"/>
        <s v="TEC-PH-10002683"/>
        <s v="TEC-CO-10002269"/>
        <s v="TEC-CO-10002526"/>
        <s v="FUR-CH-10002891"/>
        <s v="TEC-CAN-10001437"/>
        <s v="OFF-BI-10004995"/>
        <s v="TEC-PH-10004327"/>
        <s v="OFF-AP-10001621"/>
        <s v="OFF-HOO-10001881"/>
        <s v="TEC-CO-10001954"/>
        <s v="FUR-BO-10003282"/>
        <s v="TEC-CO-10003102"/>
        <s v="FUR-TA-10003392"/>
        <s v="OFF-AP-10002552"/>
        <s v="TEC-MOT-10000554"/>
        <s v="FUR-TA-10003627"/>
        <s v="FUR-BO-10001133"/>
        <s v="TEC-MA-10003515"/>
        <s v="OFF-AP-10002904"/>
        <s v="TEC-MOT-10003348"/>
        <s v="TEC-PH-10001990"/>
        <s v="TEC-PH-10002898"/>
        <s v="TEC-CO-10001633"/>
        <s v="TEC-PH-10002623"/>
        <s v="FUR-TA-10004575"/>
        <s v="FUR-BO-10001498"/>
        <s v="OFF-AP-10003598"/>
        <s v="FUR-CH-10001582"/>
        <s v="TEC-MA-10001047"/>
        <s v="TEC-PH-10000505"/>
        <s v="FUR-BO-10002003"/>
        <s v="TEC-CO-10001775"/>
        <s v="OFF-AP-10000647"/>
        <s v="TEC-MA-10004002"/>
        <s v="TEC-CO-10001926"/>
        <s v="OFF-ST-10001496"/>
        <s v="FUR-CH-10002203"/>
        <s v="FUR-BO-10001934"/>
        <s v="TEC-CO-10000562"/>
        <s v="TEC-MA-10001127"/>
        <s v="OFF-BI-10000545"/>
        <s v="TEC-CO-10002035"/>
        <s v="TEC-CO-10004099"/>
        <s v="TEC-PH-10003002"/>
        <s v="FUR-TA-10001932"/>
        <s v="TEC-CO-10004722"/>
        <s v="FUR-CH-10000749"/>
        <s v="TEC-CO-10004398"/>
        <s v="TEC-CO-10004535"/>
        <s v="TEC-AC-10000420"/>
        <s v="FUR-BO-10001212"/>
        <s v="TEC-PH-10001670"/>
        <s v="FUR-CH-10001215"/>
        <s v="FUR-BO-10004679"/>
        <s v="OFF-AP-10001776"/>
        <s v="TEC-MA-10003704"/>
        <s v="FUR-CH-10001854"/>
        <s v="TEC-MA-10000984"/>
        <s v="TEC-AC-10000376"/>
        <s v="TEC-CO-10003800"/>
        <s v="TEC-SAM-10004230"/>
        <s v="FUR-CH-10002320"/>
        <s v="OFF-AP-10002312"/>
        <s v="TEC-PH-10000169"/>
        <s v="FUR-CH-10000595"/>
        <s v="FUR-BO-10000288"/>
        <s v="TEC-AC-10000866"/>
        <s v="OFF-AP-10001623"/>
        <s v="FUR-BO-10003541"/>
        <s v="TEC-CO-10004365"/>
        <s v="TEC-MA-10000822"/>
        <s v="TEC-PH-10000800"/>
        <s v="FUR-BO-10004834"/>
        <s v="FUR-TA-10001642"/>
        <s v="OFF-AP-10001041"/>
        <s v="OFF-AP-10002090"/>
        <s v="OFF-AP-10002330"/>
        <s v="TEC-CIS-10002344"/>
        <s v="FUR-TA-10002153"/>
        <s v="OFF-AP-10004964"/>
        <s v="TEC-AC-10003832"/>
        <s v="FUR-CH-10002061"/>
        <s v="TEC-PH-10002759"/>
        <s v="TEC-PH-10001699"/>
        <s v="TEC-MA-10000418"/>
        <s v="TEC-PH-10001494"/>
        <s v="FUR-BO-10000490"/>
        <s v="TEC-PH-10000018"/>
        <s v="FUR-HON-10003533"/>
        <s v="TEC-AC-10001949"/>
        <s v="OFF-HOO-10004910"/>
        <s v="TEC-MA-10001335"/>
        <s v="FUR-TA-10000347"/>
        <s v="TEC-PH-10000493"/>
        <s v="FUR-TA-10003596"/>
        <s v="FUR-TA-10003179"/>
        <s v="TEC-PH-10001396"/>
        <s v="FUR-TA-10003078"/>
        <s v="FUR-CH-10003581"/>
        <s v="FUR-TA-10000184"/>
        <s v="OFF-AP-10001956"/>
        <s v="TEC-PH-10002200"/>
        <s v="OFF-AP-10003382"/>
        <s v="OFF-ST-10002011"/>
        <s v="OFF-AP-10003917"/>
      </sharedItems>
    </cacheField>
    <cacheField name="Category" numFmtId="0">
      <sharedItems count="3">
        <s v="Technology"/>
        <s v="Furniture"/>
        <s v="Office Supplies"/>
      </sharedItems>
    </cacheField>
    <cacheField name="Sub-Category" numFmtId="0">
      <sharedItems count="11">
        <s v="Accessories"/>
        <s v="Chairs"/>
        <s v="Phones"/>
        <s v="Copiers"/>
        <s v="Tables"/>
        <s v="Binders"/>
        <s v="Supplies"/>
        <s v="Appliances"/>
        <s v="Machines"/>
        <s v="Bookcases"/>
        <s v="Storage"/>
      </sharedItems>
    </cacheField>
    <cacheField name="Product Name" numFmtId="0">
      <sharedItems count="142">
        <s v="Plantronics CS510 - Over-the-Head monaural Wireless Headset System"/>
        <s v="Novimex Executive Leather Armchair, Black"/>
        <s v="Nokia Smart Phone, with Caller ID"/>
        <s v="Motorola Smart Phone, Cordless"/>
        <s v="Sharp Wireless Fax, High-Speed"/>
        <s v="Samsung Smart Phone, with Caller ID"/>
        <s v="Novimex Executive Leather Armchair, Adjustable"/>
        <s v="Chromcraft Conference Table, Fully Assembled"/>
        <s v="Fellowes PB500 Electric Punch Plastic Comb Binding Machine with Manual Bind"/>
        <s v="Chromcraft Bull-Nose Wood Oval Conference Tables &amp; Bases"/>
        <s v="Martin Yale Chadless Opener Electric Letter Opener"/>
        <s v="Bevis Conference Table, Fully Assembled"/>
        <s v="Cisco Smart Phone, with Caller ID"/>
        <s v="Harbour Creations Executive Leather Armchair, Adjustable"/>
        <s v="KitchenAid Microwave, White"/>
        <s v="Breville Refrigerator, Red"/>
        <s v="Logitech diNovo Edge Keyboard"/>
        <s v="Hoover Stove, Red"/>
        <s v="Brother Fax Machine, High-Speed"/>
        <s v="KitchenAid Stove, White"/>
        <s v="Hon Computer Table, with Bottom Storage"/>
        <s v="Apple iPhone 5S"/>
        <s v="SAFCO Executive Leather Armchair, Black"/>
        <s v="KitchenAid Refrigerator, Black"/>
        <s v="Motorola Smart Phone, Full Size"/>
        <s v="Hon Computer Table, Fully Assembled"/>
        <s v="Lesro Conference Table, with Bottom Storage"/>
        <s v="Apple iPhone 5"/>
        <s v="Office Star Executive Leather Armchair, Red"/>
        <s v="Samsung Smart Phone, VoIP"/>
        <s v="Okidata Inkjet, Wireless"/>
        <s v="HON 5400 Series Task Chairs for Big and Tall"/>
        <s v="Breville Stove, Red"/>
        <s v="Bretford Rectangular Conference Table Tops"/>
        <s v="Apple Smart Phone, Full Size"/>
        <s v="Ativa V4110MDD Micro-Cut Shredder"/>
        <s v="Cubify CubeX 3D Printer Triple Head Print"/>
        <s v="Brother Fax Machine, Laser"/>
        <s v="Motorola Smart Phone, with Caller ID"/>
        <s v="Sauder Classic Bookcase, Traditional"/>
        <s v="Cuisinart Stove, Silver"/>
        <s v="Ibico EPK-21 Electric Binding System"/>
        <s v="Office Star Executive Leather Armchair, Adjustable"/>
        <s v="Novimex Executive Leather Armchair, Red"/>
        <s v="Konica Inkjet, White"/>
        <s v="Harbour Creations Executive Leather Armchair, Black"/>
        <s v="Canon Copy Machine, Color"/>
        <s v="Hewlett Packard LaserJet 3310 Copier"/>
        <s v="Safco Classic Bookcase, Pine"/>
        <s v="Hewlett Wireless Fax, Color"/>
        <s v="Canon PC940 Copier"/>
        <s v="Chromcraft Conference Table, with Bottom Storage"/>
        <s v="Breville Refrigerator, White"/>
        <s v="Samsung Galaxy Mega 6.3"/>
        <s v="Safco Classic Bookcase, Metal"/>
        <s v="Zebra ZM400 Thermal Label Printer"/>
        <s v="Samsung Smart Phone, Cordless"/>
        <s v="Apple Audio Dock, with Caller ID"/>
        <s v="Honeywell Enviracaire Portable HEPA Air Cleaner for 17' x 22' Room"/>
        <s v="Chromcraft Wood Table, Rectangular"/>
        <s v="Chromcraft Round Table, Rectangular"/>
        <s v="Hamilton Beach Microwave, Black"/>
        <s v="Bevis Conference Table, with Bottom Storage"/>
        <s v="Nokia Smart Phone, Full Size"/>
        <s v="Apple Smart Phone, Cordless"/>
        <s v="Brother Ink, Color"/>
        <s v="Sharp Wireless Fax, Digital"/>
        <s v="Hon Executive Leather Armchair, Adjustable"/>
        <s v="Canon Wireless Fax, Laser"/>
        <s v="GBC DocuBind P400 Electric Binding System"/>
        <s v="Hamilton Beach Refrigerator, Black"/>
        <s v="Hoover Stove, White"/>
        <s v="Brother Wireless Fax, Laser"/>
        <s v="Ikea Classic Bookcase, Mobile"/>
        <s v="Global Adaptabilities Conference Tables"/>
        <s v="Hamilton Beach Stove, White"/>
        <s v="Panasonic Printer, Red"/>
        <s v="Hamilton Beach Refrigerator, Silver"/>
        <s v="Cisco Smart Phone, Full Size"/>
        <s v="Samsung Smart Phone, Full Size"/>
        <s v="Sharp Fax Machine, High-Speed"/>
        <s v="Hon 5100 Series Wood Tables"/>
        <s v="Dania Classic Bookcase, Pine"/>
        <s v="Office Star Executive Leather Armchair, Black"/>
        <s v="3D Systems Cube Printer, 2nd Generation, Magenta"/>
        <s v="Apple Smart Phone, with Caller ID"/>
        <s v="Sauder Classic Bookcase, Metal"/>
        <s v="Sharp Wireless Fax, Laser"/>
        <s v="Hoover Refrigerator, White"/>
        <s v="Zebra GX420t Direct Thermal/Thermal Transfer Printer"/>
        <s v="Hewlett Wireless Fax, Laser"/>
        <s v="Standard Rollaway File with Lock"/>
        <s v="Bush Library with Doors, Metal"/>
        <s v="HP Wireless Fax, Digital"/>
        <s v="HP Designjet T520 Inkjet Large Format Printer - 24&quot; Color"/>
        <s v="GBC Ibimaster 500 Manual ProClick Binding System"/>
        <s v="Canon Wireless Fax, High-Speed"/>
        <s v="Sharp Fax Machine, Digital"/>
        <s v="Chromcraft 48&quot; x 96&quot; Racetrack Double Pedestal Table"/>
        <s v="Canon imageCLASS 2200 Advanced Copier"/>
        <s v="Office Star - Ergonomic Mid Back Chair with 2-Way Adjustable Arms"/>
        <s v="Brother Copy Machine, Color"/>
        <s v="Hewlett Fax Machine, High-Speed"/>
        <s v="Belkin Router, USB"/>
        <s v="Safco Classic Bookcase, Mobile"/>
        <s v="Global Troy Executive Leather Low-Back Tilter"/>
        <s v="Safco Library with Doors, Pine"/>
        <s v="Hoover Refrigerator, Red"/>
        <s v="StarTech Printer, Wireless"/>
        <s v="Office Star - Professional Matrix Back Chair with 2-to-1 Synchro Tilt and Mesh Fabric Seat"/>
        <s v="Okidata MB760 Printer"/>
        <s v="Memorex Router, Bluetooth"/>
        <s v="Hon Pagoda Stacking Chairs"/>
        <s v="Safco Contoured Stacking Chairs"/>
        <s v="Safco Classic Bookcase, Traditional"/>
        <s v="Belkin Router, Erganomic"/>
        <s v="Bush Classic Bookcase, Metal"/>
        <s v="HP Wireless Fax, Color"/>
        <s v="Lexmark MX611dhe Monochrome Laser Printer"/>
        <s v="Riverside Palais Royal Lawyers Bookcase, Royale Cherry Finish"/>
        <s v="Lesro Round Table, Rectangular"/>
        <s v="Hamilton Beach Refrigerator, Red"/>
        <s v="Hamilton Beach Stove, Silver"/>
        <s v="Lesro Round Table, with Bottom Storage"/>
        <s v="Logitech P710e Mobile Speakerphone"/>
        <s v="Harbour Creations Executive Leather Armchair, Red"/>
        <s v="Cisco Smart Phone, Cordless"/>
        <s v="Cubify CubeX 3D Printer Double Head Print"/>
        <s v="Polycom CX600 IP Phone VoIP phone"/>
        <s v="Enermax Router, Bluetooth"/>
        <s v="Epson Printer, Durable"/>
        <s v="Hon Computer Table, Adjustable Height"/>
        <s v="Lesro Computer Table, Adjustable Height"/>
        <s v="Lesro Wood Table, Fully Assembled"/>
        <s v="Nokia Smart Phone, Cordless"/>
        <s v="Hon Training Table, Fully Assembled"/>
        <s v="Barricks Conference Table, Fully Assembled"/>
        <s v="Breville Refrigerator, Black"/>
        <s v="Samsung Galaxy Note 2"/>
        <s v="Breville Stove, White"/>
        <s v="Smead Adjustable Mobile File Trolley with Lockable Top"/>
        <s v="KitchenAid Stove, Silver"/>
      </sharedItems>
    </cacheField>
    <cacheField name="Sales" numFmtId="0">
      <sharedItems containsSemiMixedTypes="0" containsString="0" containsNumber="1" minValue="1007.4240000000001" maxValue="9892.74"/>
    </cacheField>
    <cacheField name="Quantity" numFmtId="0">
      <sharedItems containsSemiMixedTypes="0" containsString="0" containsNumber="1" containsInteger="1" minValue="2" maxValue="14"/>
    </cacheField>
    <cacheField name="Discount" numFmtId="0">
      <sharedItems containsSemiMixedTypes="0" containsString="0" containsNumber="1" minValue="0" maxValue="0.7"/>
    </cacheField>
    <cacheField name="Profit" numFmtId="0">
      <sharedItems containsSemiMixedTypes="0" containsString="0" containsNumber="1" minValue="-6599.978000000001" maxValue="4946.37"/>
    </cacheField>
    <cacheField name="Shipping Cost" numFmtId="0">
      <sharedItems containsSemiMixedTypes="0" containsString="0" containsNumber="1" minValue="427.46" maxValue="933.57"/>
    </cacheField>
    <cacheField name="Order Priority" numFmtId="0">
      <sharedItems count="4">
        <s v="Critical"/>
        <s v="Medium"/>
        <s v="High"/>
        <s v="Low"/>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3635.3092875" createdVersion="5" refreshedVersion="5" minRefreshableVersion="3" recordCount="199">
  <cacheSource type="worksheet">
    <worksheetSource ref="B1:Z200" sheet="PivotData" r:id="rId2"/>
  </cacheSource>
  <cacheFields count="30">
    <cacheField name="Row ID" numFmtId="0">
      <sharedItems containsSemiMixedTypes="0" containsString="0" containsNumber="1" containsInteger="1" minValue="58" maxValue="51130"/>
    </cacheField>
    <cacheField name="Order ID" numFmtId="0">
      <sharedItems/>
    </cacheField>
    <cacheField name="Order Date" numFmtId="14">
      <sharedItems containsSemiMixedTypes="0" containsNonDate="0" containsDate="1" containsString="0" minDate="2011-01-10T00:00:00" maxDate="2014-12-24T00:00:00"/>
    </cacheField>
    <cacheField name="Ship Date" numFmtId="14">
      <sharedItems containsSemiMixedTypes="0" containsNonDate="0" containsDate="1" containsString="0" minDate="2011-01-11T00:00:00" maxDate="2014-12-26T00:00:00"/>
    </cacheField>
    <cacheField name="Ship Mode" numFmtId="0">
      <sharedItems count="4">
        <s v="Same Day"/>
        <s v="Second Class"/>
        <s v="First Class"/>
        <s v="Standard Class"/>
      </sharedItems>
    </cacheField>
    <cacheField name="Customer ID" numFmtId="0">
      <sharedItems/>
    </cacheField>
    <cacheField name="Customer Name" numFmtId="0">
      <sharedItems/>
    </cacheField>
    <cacheField name="Segment" numFmtId="0">
      <sharedItems count="3">
        <s v="Consumer"/>
        <s v="Corporate"/>
        <s v="Home Office"/>
      </sharedItems>
    </cacheField>
    <cacheField name="City" numFmtId="0">
      <sharedItems count="158">
        <s v="New York City"/>
        <s v="Wollongong"/>
        <s v="Brisbane"/>
        <s v="Berlin"/>
        <s v="Dakar"/>
        <s v="Sydney"/>
        <s v="Porirua"/>
        <s v="Hamilton"/>
        <s v="Sacramento"/>
        <s v="Concord"/>
        <s v="Alexandria"/>
        <s v="Kabul"/>
        <s v="Jizan"/>
        <s v="Toledo"/>
        <s v="Mudanjiang"/>
        <s v="Paris"/>
        <s v="Henderson"/>
        <s v="Prato"/>
        <s v="Townsville"/>
        <s v="Uvinza"/>
        <s v="Bytom"/>
        <s v="Chicago"/>
        <s v="Suzhou"/>
        <s v="Edinburgh"/>
        <s v="Juárez"/>
        <s v="Soyapango"/>
        <s v="Taipei"/>
        <s v="Leipzig"/>
        <s v="Los Angeles"/>
        <s v="Surat"/>
        <s v="Santo Domingo"/>
        <s v="Saint-Brieuc"/>
        <s v="Amarillo"/>
        <s v="Gold Coast"/>
        <s v="Fresno"/>
        <s v="Kamina"/>
        <s v="Burlington"/>
        <s v="Stockton-on-Tees"/>
        <s v="Mataram"/>
        <s v="Gorakhpur"/>
        <s v="Thiruvananthapuram"/>
        <s v="Huddersfield"/>
        <s v="Minneapolis"/>
        <s v="Montreuil"/>
        <s v="Shouguang"/>
        <s v="Jamshedpur"/>
        <s v="Paysandú"/>
        <s v="Behshahr"/>
        <s v="Huntington Beach"/>
        <s v="Maputo"/>
        <s v="Bhopal"/>
        <s v="Seattle"/>
        <s v="Delhi"/>
        <s v="Geraldton"/>
        <s v="Tallahassee"/>
        <s v="Dhaka"/>
        <s v="Munster"/>
        <s v="Celle"/>
        <s v="Wuxi"/>
        <s v="Richmond"/>
        <s v="Seville"/>
        <s v="Raipur"/>
        <s v="Gómez Palacio"/>
        <s v="Kharkiv"/>
        <s v="Jinan"/>
        <s v="Chinandega"/>
        <s v="Kananga"/>
        <s v="Palembang"/>
        <s v="London"/>
        <s v="Melbourne"/>
        <s v="Atlanta"/>
        <s v="Duisburg"/>
        <s v="Nanchong"/>
        <s v="Naihati"/>
        <s v="Lille"/>
        <s v="Meknes"/>
        <s v="Jackson"/>
        <s v="Philadelphia"/>
        <s v="Krefeld"/>
        <s v="Bandung"/>
        <s v="Casablanca"/>
        <s v="Tongi"/>
        <s v="Montréal"/>
        <s v="Manila"/>
        <s v="Newcastle"/>
        <s v="Graz"/>
        <s v="Nowra"/>
        <s v="Boulogne-Billancourt"/>
        <s v="Malakoff"/>
        <s v="Kinshasa"/>
        <s v="Perth"/>
        <s v="Le Bouscat"/>
        <s v="Puebla"/>
        <s v="Augsburg"/>
        <s v="Nice"/>
        <s v="Medellín"/>
        <s v="Bergen op Zoom"/>
        <s v="Lakewood"/>
        <s v="Hanover"/>
        <s v="Vigo"/>
        <s v="Gaoyou"/>
        <s v="Bremen"/>
        <s v="Muret"/>
        <s v="Zigong"/>
        <s v="Adelaide"/>
        <s v="Detroit"/>
        <s v="Chelles"/>
        <s v="Kuantan"/>
        <s v="Harrisonburg"/>
        <s v="Everett"/>
        <s v="Quito"/>
        <s v="Vadodara"/>
        <s v="Sanya"/>
        <s v="Bangkok"/>
        <s v="San Diego"/>
        <s v="Tasikmalaya"/>
        <s v="Guaymas"/>
        <s v="Wuhan"/>
        <s v="Madison"/>
        <s v="Salto"/>
        <s v="Treviso"/>
        <s v="Hargeysa"/>
        <s v="Long Beach"/>
        <s v="Yogyakarta"/>
        <s v="Anshan"/>
        <s v="Amsterdam"/>
        <s v="Le Petit-Quevilly"/>
        <s v="Bochum"/>
        <s v="Hamburg"/>
        <s v="Houston"/>
        <s v="Mixco"/>
        <s v="Yonkers"/>
        <s v="Morelia"/>
        <s v="Changchun"/>
        <s v="Madrid"/>
        <s v="Jeddah"/>
        <s v="Norman"/>
        <s v="Medan"/>
        <s v="Jakarta"/>
        <s v="Lancaster"/>
        <s v="Surakarta"/>
        <s v="Beijing"/>
        <s v="Tulancingo"/>
        <s v="Brest"/>
        <s v="Valencia"/>
        <s v="Charlotte"/>
        <s v="Zhytomyr"/>
        <s v="Argenteuil"/>
        <s v="Talence"/>
        <s v="Aurangabad"/>
        <s v="Plaisir"/>
        <s v="Harrogate"/>
        <s v="Phnom Penh"/>
        <s v="Mackay"/>
        <s v="North Las Vegas"/>
        <s v="Jambi"/>
        <s v="Moers"/>
        <s v="Newark"/>
      </sharedItems>
    </cacheField>
    <cacheField name="State" numFmtId="0">
      <sharedItems count="118">
        <s v="New York"/>
        <s v="New South Wales"/>
        <s v="Queensland"/>
        <s v="Berlin"/>
        <s v="Dakar"/>
        <s v="Wellington"/>
        <s v="Waikato"/>
        <s v="California"/>
        <s v="North Carolina"/>
        <s v="Virginia"/>
        <s v="Kabul"/>
        <s v="Jizan"/>
        <s v="Parana"/>
        <s v="Heilongjiang"/>
        <s v="Ile-de-France"/>
        <s v="Kentucky"/>
        <s v="Tuscany"/>
        <s v="Kigoma"/>
        <s v="Silesia"/>
        <s v="Illinois"/>
        <s v="Anhui"/>
        <s v="Scotland"/>
        <s v="Chihuahua"/>
        <s v="San Salvador"/>
        <s v="Taipei City"/>
        <s v="Saxony"/>
        <s v="Gujarat"/>
        <s v="Santo Domingo"/>
        <s v="Brittany"/>
        <s v="Texas"/>
        <s v="Katanga"/>
        <s v="England"/>
        <s v="Nusa Tenggara Barat"/>
        <s v="Haryana"/>
        <s v="Kerala"/>
        <s v="Minnesota"/>
        <s v="Shandong"/>
        <s v="Jharkhand"/>
        <s v="Paysandú"/>
        <s v="Mazandaran"/>
        <s v="Cidade De Maputo"/>
        <s v="Madhya Pradesh"/>
        <s v="Washington"/>
        <s v="Delhi"/>
        <s v="Western Australia"/>
        <s v="Florida"/>
        <s v="Dhaka"/>
        <s v="Lower Saxony"/>
        <s v="Jiangsu"/>
        <s v="Andalusía"/>
        <s v="Uttarakhand"/>
        <s v="Durango"/>
        <s v="Kharkiv"/>
        <s v="Chinandega"/>
        <s v="Kasai-Occidental"/>
        <s v="Sumatera Selatan"/>
        <s v="Victoria"/>
        <s v="Georgia"/>
        <s v="North Rhine-Westphalia"/>
        <s v="Sichuan"/>
        <s v="West Bengal"/>
        <s v="Nord-Pas-de-Calais"/>
        <s v="Meknès-Tafilalet"/>
        <s v="Michigan"/>
        <s v="Pennsylvania"/>
        <s v="Jawa Barat"/>
        <s v="Grand Casablanca"/>
        <s v="Nevada"/>
        <s v="Quebec"/>
        <s v="National Capital"/>
        <s v="Styria"/>
        <s v="Kinshasa"/>
        <s v="Aquitaine"/>
        <s v="Puebla"/>
        <s v="Bavaria"/>
        <s v="Provence-Alpes-Côte d'Azur"/>
        <s v="Antioquia"/>
        <s v="North Brabant"/>
        <s v="New Jersey"/>
        <s v="Galicia"/>
        <s v="Bremen"/>
        <s v="Midi-Pyrénées"/>
        <s v="South Australia"/>
        <s v="Pahang"/>
        <s v="Massachusetts"/>
        <s v="Pichincha"/>
        <s v="Hainan"/>
        <s v="Bangkok"/>
        <s v="Sonora"/>
        <s v="Hubei"/>
        <s v="Wisconsin"/>
        <s v="São Paulo"/>
        <s v="Veneto"/>
        <s v="Woqooyi Galbeed"/>
        <s v="Yogyakarta"/>
        <s v="Liaoning"/>
        <s v="North Holland"/>
        <s v="Upper Normandy"/>
        <s v="Hamburg"/>
        <s v="Guatemala"/>
        <s v="Michoacán"/>
        <s v="Jilin"/>
        <s v="Madrid"/>
        <s v="Makkah"/>
        <s v="Oklahoma"/>
        <s v="Sumatera Utara"/>
        <s v="Jakarta"/>
        <s v="Ohio"/>
        <s v="Jawa Tengah"/>
        <s v="Beijing"/>
        <s v="Hidalgo"/>
        <s v="Brest"/>
        <s v="Valenciana"/>
        <s v="Zhytomyr"/>
        <s v="Bihar"/>
        <s v="Phnom Penh"/>
        <s v="Jambi"/>
        <s v="Delaware"/>
      </sharedItems>
    </cacheField>
    <cacheField name="Country" numFmtId="0">
      <sharedItems count="41">
        <s v="United States"/>
        <s v="Australia"/>
        <s v="Germany"/>
        <s v="Senegal"/>
        <s v="New Zealand"/>
        <s v="Afghanistan"/>
        <s v="Saudi Arabia"/>
        <s v="Brazil"/>
        <s v="China"/>
        <s v="France"/>
        <s v="Italy"/>
        <s v="Tanzania"/>
        <s v="Poland"/>
        <s v="United Kingdom"/>
        <s v="Mexico"/>
        <s v="El Salvador"/>
        <s v="Taiwan"/>
        <s v="India"/>
        <s v="Dominican Republic"/>
        <s v="Democratic Republic of the Congo"/>
        <s v="Indonesia"/>
        <s v="Uruguay"/>
        <s v="Iran"/>
        <s v="Mozambique"/>
        <s v="Bangladesh"/>
        <s v="Spain"/>
        <s v="Ukraine"/>
        <s v="Nicaragua"/>
        <s v="Morocco"/>
        <s v="Canada"/>
        <s v="Philippines"/>
        <s v="Austria"/>
        <s v="Colombia"/>
        <s v="Netherlands"/>
        <s v="Malaysia"/>
        <s v="Ecuador"/>
        <s v="Thailand"/>
        <s v="Somalia"/>
        <s v="Guatemala"/>
        <s v="Belarus"/>
        <s v="Cambodia"/>
      </sharedItems>
    </cacheField>
    <cacheField name="Postal Code" numFmtId="0">
      <sharedItems containsString="0" containsBlank="1" containsNumber="1" containsInteger="1" minValue="2149" maxValue="98115"/>
    </cacheField>
    <cacheField name="Market" numFmtId="0">
      <sharedItems count="7">
        <s v="US"/>
        <s v="APAC"/>
        <s v="EU"/>
        <s v="Africa"/>
        <s v="EMEA"/>
        <s v="LATAM"/>
        <s v="Canada"/>
      </sharedItems>
    </cacheField>
    <cacheField name="Region" numFmtId="0">
      <sharedItems count="13">
        <s v="East"/>
        <s v="Oceania"/>
        <s v="Central"/>
        <s v="Africa"/>
        <s v="West"/>
        <s v="South"/>
        <s v="Central Asia"/>
        <s v="EMEA"/>
        <s v="North Asia"/>
        <s v="North"/>
        <s v="Caribbean"/>
        <s v="Southeast Asia"/>
        <s v="Canada"/>
      </sharedItems>
    </cacheField>
    <cacheField name="Product ID" numFmtId="0">
      <sharedItems/>
    </cacheField>
    <cacheField name="Category" numFmtId="0">
      <sharedItems count="3">
        <s v="Technology"/>
        <s v="Furniture"/>
        <s v="Office Supplies"/>
      </sharedItems>
    </cacheField>
    <cacheField name="Sub-Category" numFmtId="0">
      <sharedItems count="11">
        <s v="Accessories"/>
        <s v="Chairs"/>
        <s v="Phones"/>
        <s v="Copiers"/>
        <s v="Tables"/>
        <s v="Binders"/>
        <s v="Supplies"/>
        <s v="Appliances"/>
        <s v="Machines"/>
        <s v="Bookcases"/>
        <s v="Storage"/>
      </sharedItems>
    </cacheField>
    <cacheField name="Product Name" numFmtId="0">
      <sharedItems count="142">
        <s v="Plantronics CS510 - Over-the-Head monaural Wireless Headset System"/>
        <s v="Novimex Executive Leather Armchair, Black"/>
        <s v="Nokia Smart Phone, with Caller ID"/>
        <s v="Motorola Smart Phone, Cordless"/>
        <s v="Sharp Wireless Fax, High-Speed"/>
        <s v="Samsung Smart Phone, with Caller ID"/>
        <s v="Novimex Executive Leather Armchair, Adjustable"/>
        <s v="Chromcraft Conference Table, Fully Assembled"/>
        <s v="Fellowes PB500 Electric Punch Plastic Comb Binding Machine with Manual Bind"/>
        <s v="Chromcraft Bull-Nose Wood Oval Conference Tables &amp; Bases"/>
        <s v="Martin Yale Chadless Opener Electric Letter Opener"/>
        <s v="Bevis Conference Table, Fully Assembled"/>
        <s v="Cisco Smart Phone, with Caller ID"/>
        <s v="Harbour Creations Executive Leather Armchair, Adjustable"/>
        <s v="KitchenAid Microwave, White"/>
        <s v="Breville Refrigerator, Red"/>
        <s v="Logitech diNovo Edge Keyboard"/>
        <s v="Hoover Stove, Red"/>
        <s v="Brother Fax Machine, High-Speed"/>
        <s v="KitchenAid Stove, White"/>
        <s v="Hon Computer Table, with Bottom Storage"/>
        <s v="Apple iPhone 5S"/>
        <s v="SAFCO Executive Leather Armchair, Black"/>
        <s v="KitchenAid Refrigerator, Black"/>
        <s v="Motorola Smart Phone, Full Size"/>
        <s v="Hon Computer Table, Fully Assembled"/>
        <s v="Lesro Conference Table, with Bottom Storage"/>
        <s v="Apple iPhone 5"/>
        <s v="Office Star Executive Leather Armchair, Red"/>
        <s v="Samsung Smart Phone, VoIP"/>
        <s v="Okidata Inkjet, Wireless"/>
        <s v="HON 5400 Series Task Chairs for Big and Tall"/>
        <s v="Breville Stove, Red"/>
        <s v="Bretford Rectangular Conference Table Tops"/>
        <s v="Apple Smart Phone, Full Size"/>
        <s v="Ativa V4110MDD Micro-Cut Shredder"/>
        <s v="Cubify CubeX 3D Printer Triple Head Print"/>
        <s v="Brother Fax Machine, Laser"/>
        <s v="Motorola Smart Phone, with Caller ID"/>
        <s v="Sauder Classic Bookcase, Traditional"/>
        <s v="Cuisinart Stove, Silver"/>
        <s v="Ibico EPK-21 Electric Binding System"/>
        <s v="Office Star Executive Leather Armchair, Adjustable"/>
        <s v="Novimex Executive Leather Armchair, Red"/>
        <s v="Konica Inkjet, White"/>
        <s v="Harbour Creations Executive Leather Armchair, Black"/>
        <s v="Canon Copy Machine, Color"/>
        <s v="Hewlett Packard LaserJet 3310 Copier"/>
        <s v="Safco Classic Bookcase, Pine"/>
        <s v="Hewlett Wireless Fax, Color"/>
        <s v="Canon PC940 Copier"/>
        <s v="Chromcraft Conference Table, with Bottom Storage"/>
        <s v="Breville Refrigerator, White"/>
        <s v="Samsung Galaxy Mega 6.3"/>
        <s v="Safco Classic Bookcase, Metal"/>
        <s v="Zebra ZM400 Thermal Label Printer"/>
        <s v="Samsung Smart Phone, Cordless"/>
        <s v="Apple Audio Dock, with Caller ID"/>
        <s v="Honeywell Enviracaire Portable HEPA Air Cleaner for 17' x 22' Room"/>
        <s v="Chromcraft Wood Table, Rectangular"/>
        <s v="Chromcraft Round Table, Rectangular"/>
        <s v="Hamilton Beach Microwave, Black"/>
        <s v="Bevis Conference Table, with Bottom Storage"/>
        <s v="Nokia Smart Phone, Full Size"/>
        <s v="Apple Smart Phone, Cordless"/>
        <s v="Brother Ink, Color"/>
        <s v="Sharp Wireless Fax, Digital"/>
        <s v="Hon Executive Leather Armchair, Adjustable"/>
        <s v="Canon Wireless Fax, Laser"/>
        <s v="GBC DocuBind P400 Electric Binding System"/>
        <s v="Hamilton Beach Refrigerator, Black"/>
        <s v="Hoover Stove, White"/>
        <s v="Brother Wireless Fax, Laser"/>
        <s v="Ikea Classic Bookcase, Mobile"/>
        <s v="Global Adaptabilities Conference Tables"/>
        <s v="Hamilton Beach Stove, White"/>
        <s v="Panasonic Printer, Red"/>
        <s v="Hamilton Beach Refrigerator, Silver"/>
        <s v="Cisco Smart Phone, Full Size"/>
        <s v="Samsung Smart Phone, Full Size"/>
        <s v="Sharp Fax Machine, High-Speed"/>
        <s v="Hon 5100 Series Wood Tables"/>
        <s v="Dania Classic Bookcase, Pine"/>
        <s v="Office Star Executive Leather Armchair, Black"/>
        <s v="3D Systems Cube Printer, 2nd Generation, Magenta"/>
        <s v="Apple Smart Phone, with Caller ID"/>
        <s v="Sauder Classic Bookcase, Metal"/>
        <s v="Sharp Wireless Fax, Laser"/>
        <s v="Hoover Refrigerator, White"/>
        <s v="Zebra GX420t Direct Thermal/Thermal Transfer Printer"/>
        <s v="Hewlett Wireless Fax, Laser"/>
        <s v="Standard Rollaway File with Lock"/>
        <s v="Bush Library with Doors, Metal"/>
        <s v="HP Wireless Fax, Digital"/>
        <s v="HP Designjet T520 Inkjet Large Format Printer - 24&quot; Color"/>
        <s v="GBC Ibimaster 500 Manual ProClick Binding System"/>
        <s v="Canon Wireless Fax, High-Speed"/>
        <s v="Sharp Fax Machine, Digital"/>
        <s v="Chromcraft 48&quot; x 96&quot; Racetrack Double Pedestal Table"/>
        <s v="Canon imageCLASS 2200 Advanced Copier"/>
        <s v="Office Star - Ergonomic Mid Back Chair with 2-Way Adjustable Arms"/>
        <s v="Brother Copy Machine, Color"/>
        <s v="Hewlett Fax Machine, High-Speed"/>
        <s v="Belkin Router, USB"/>
        <s v="Safco Classic Bookcase, Mobile"/>
        <s v="Global Troy Executive Leather Low-Back Tilter"/>
        <s v="Safco Library with Doors, Pine"/>
        <s v="Hoover Refrigerator, Red"/>
        <s v="StarTech Printer, Wireless"/>
        <s v="Office Star - Professional Matrix Back Chair with 2-to-1 Synchro Tilt and Mesh Fabric Seat"/>
        <s v="Okidata MB760 Printer"/>
        <s v="Memorex Router, Bluetooth"/>
        <s v="Hon Pagoda Stacking Chairs"/>
        <s v="Safco Contoured Stacking Chairs"/>
        <s v="Safco Classic Bookcase, Traditional"/>
        <s v="Belkin Router, Erganomic"/>
        <s v="Bush Classic Bookcase, Metal"/>
        <s v="HP Wireless Fax, Color"/>
        <s v="Lexmark MX611dhe Monochrome Laser Printer"/>
        <s v="Riverside Palais Royal Lawyers Bookcase, Royale Cherry Finish"/>
        <s v="Lesro Round Table, Rectangular"/>
        <s v="Hamilton Beach Refrigerator, Red"/>
        <s v="Hamilton Beach Stove, Silver"/>
        <s v="Lesro Round Table, with Bottom Storage"/>
        <s v="Logitech P710e Mobile Speakerphone"/>
        <s v="Harbour Creations Executive Leather Armchair, Red"/>
        <s v="Cisco Smart Phone, Cordless"/>
        <s v="Cubify CubeX 3D Printer Double Head Print"/>
        <s v="Polycom CX600 IP Phone VoIP phone"/>
        <s v="Enermax Router, Bluetooth"/>
        <s v="Epson Printer, Durable"/>
        <s v="Hon Computer Table, Adjustable Height"/>
        <s v="Lesro Computer Table, Adjustable Height"/>
        <s v="Lesro Wood Table, Fully Assembled"/>
        <s v="Nokia Smart Phone, Cordless"/>
        <s v="Hon Training Table, Fully Assembled"/>
        <s v="Barricks Conference Table, Fully Assembled"/>
        <s v="Breville Refrigerator, Black"/>
        <s v="Samsung Galaxy Note 2"/>
        <s v="Breville Stove, White"/>
        <s v="Smead Adjustable Mobile File Trolley with Lockable Top"/>
        <s v="KitchenAid Stove, Silver"/>
      </sharedItems>
    </cacheField>
    <cacheField name="Sales" numFmtId="0">
      <sharedItems containsSemiMixedTypes="0" containsString="0" containsNumber="1" minValue="1007.4240000000001" maxValue="9892.74" count="198">
        <n v="2309.65"/>
        <n v="3709.3949999999995"/>
        <n v="5175.1710000000012"/>
        <n v="2892.5099999999998"/>
        <n v="2832.96"/>
        <n v="2862.6750000000002"/>
        <n v="1822.0799999999997"/>
        <n v="5244.84"/>
        <n v="5083.96"/>
        <n v="4297.6440000000002"/>
        <n v="4164.0499999999993"/>
        <n v="4626.1499999999996"/>
        <n v="2616.96"/>
        <n v="2221.8000000000002"/>
        <n v="3701.5199999999995"/>
        <n v="1869.5879999999997"/>
        <n v="2249.91"/>
        <n v="7958.58"/>
        <n v="2565.5940000000001"/>
        <n v="3409.74"/>
        <n v="1977.7199999999998"/>
        <n v="2735.9520000000002"/>
        <n v="2753.9999999999991"/>
        <n v="5273.7"/>
        <n v="1713.8400000000001"/>
        <n v="2106.4960000000001"/>
        <n v="1715.1599999999999"/>
        <n v="3069.7380000000003"/>
        <n v="4158.9120000000003"/>
        <n v="1878.7199999999998"/>
        <n v="1696.64"/>
        <n v="2402.8650000000002"/>
        <n v="2453.4299999999998"/>
        <n v="2526.9299999999998"/>
        <n v="3610.848"/>
        <n v="3817.26"/>
        <n v="2799.96"/>
        <n v="7999.98"/>
        <n v="4141.0200000000004"/>
        <n v="2875.0950000000007"/>
        <n v="3200.5962"/>
        <n v="4518.78"/>
        <n v="5667.87"/>
        <n v="5785.0199999999995"/>
        <n v="3018.6239999999998"/>
        <n v="9449.9500000000007"/>
        <n v="2092.4999999999995"/>
        <n v="2761.2"/>
        <n v="2174.13"/>
        <n v="3473.1399999999994"/>
        <n v="3050.3760000000002"/>
        <n v="2108.64"/>
        <n v="2399.96"/>
        <n v="2197.5"/>
        <n v="2582.16"/>
        <n v="1526.52"/>
        <n v="3149.9300000000003"/>
        <n v="1745.34"/>
        <n v="4191.5069999999996"/>
        <n v="4367.8960000000006"/>
        <n v="3063.27"/>
        <n v="4643.8"/>
        <n v="4473.0000000000009"/>
        <n v="1502.0100000000002"/>
        <n v="5048.9999999999991"/>
        <n v="2104.5499999999997"/>
        <n v="2188.0500000000002"/>
        <n v="1920.3600000000001"/>
        <n v="1704.0000000000005"/>
        <n v="1858.6800000000003"/>
        <n v="3298.2599999999998"/>
        <n v="2443.48"/>
        <n v="3808.7999999999997"/>
        <n v="3427.1495999999997"/>
        <n v="3441.69"/>
        <n v="2863.35"/>
        <n v="6354.95"/>
        <n v="1487.4"/>
        <n v="3200.04"/>
        <n v="2300.9999999999995"/>
        <n v="5729.3459999999986"/>
        <n v="5301.2400000000007"/>
        <n v="5443.96"/>
        <n v="4416.174"/>
        <n v="3219.9"/>
        <n v="2487.8087999999998"/>
        <n v="2266.44"/>
        <n v="3068.3610000000008"/>
        <n v="3728.4299999999994"/>
        <n v="1581.48"/>
        <n v="1916.7300000000002"/>
        <n v="1685.88"/>
        <n v="2432.16"/>
        <n v="3863.88"/>
        <n v="2465.8199999999997"/>
        <n v="1847.5199999999998"/>
        <n v="2899.8899999999994"/>
        <n v="2891.6999999999994"/>
        <n v="2016.8460000000002"/>
        <n v="3155.5439999999999"/>
        <n v="3856.1399999999994"/>
        <n v="3524.4720000000002"/>
        <n v="2167.2960000000003"/>
        <n v="2556.0000000000009"/>
        <n v="1469.2499999999998"/>
        <n v="4448.8320000000003"/>
        <n v="2036.8600000000001"/>
        <n v="2472.6600000000003"/>
        <n v="3739.1759999999995"/>
        <n v="2570.8649999999998"/>
        <n v="9099.93"/>
        <n v="2875.7700000000004"/>
        <n v="1741.8000000000002"/>
        <n v="1601.64"/>
        <n v="3670.7999999999997"/>
        <n v="2973.32"/>
        <n v="1900.95"/>
        <n v="1261.33"/>
        <n v="4544.0999999999985"/>
        <n v="1455.1200000000001"/>
        <n v="1943.19"/>
        <n v="6999.96"/>
        <n v="9892.74"/>
        <n v="1695.8700000000001"/>
        <n v="1505.9789999999998"/>
        <n v="1954.17"/>
        <n v="2244.48"/>
        <n v="8399.9759999999987"/>
        <n v="1628.82"/>
        <n v="1213.18876"/>
        <n v="1590.6"/>
        <n v="2330.6400000000003"/>
        <n v="3278.5847999999996"/>
        <n v="3741.5237999999995"/>
        <n v="1603.1360000000002"/>
        <n v="3637.6019999999994"/>
        <n v="2455.8799999999997"/>
        <n v="1024.6800000000003"/>
        <n v="2807.84"/>
        <n v="4476.8"/>
        <n v="2297.96"/>
        <n v="2671.41"/>
        <n v="3834.0000000000009"/>
        <n v="2054.2720000000004"/>
        <n v="3501.7367999999997"/>
        <n v="1725.4620000000004"/>
        <n v="1583.7"/>
        <n v="1931.04"/>
        <n v="2760.3450000000003"/>
        <n v="3078.7200000000007"/>
        <n v="1983.135"/>
        <n v="1112.778"/>
        <n v="3616.5"/>
        <n v="3059.982"/>
        <n v="2892.1049999999996"/>
        <n v="3263.4000000000005"/>
        <n v="2396.2655999999997"/>
        <n v="3117.0879999999997"/>
        <n v="4899.93"/>
        <n v="1888.7"/>
        <n v="3000.7799999999997"/>
        <n v="3801.63"/>
        <n v="5211.12"/>
        <n v="1356.0300000000002"/>
        <n v="3569.643"/>
        <n v="1287.45"/>
        <n v="2910.0815999999995"/>
        <n v="3126.4001999999991"/>
        <n v="5276.9880000000003"/>
        <n v="2645.3760000000002"/>
        <n v="1637.0100000000002"/>
        <n v="4499.9850000000006"/>
        <n v="2399.6"/>
        <n v="3238.3049999999998"/>
        <n v="2291.8140000000003"/>
        <n v="2124.5000000000005"/>
        <n v="2757.7799999999997"/>
        <n v="1549.98"/>
        <n v="2624.9850000000001"/>
        <n v="3146.3999999999996"/>
        <n v="2456.6190000000001"/>
        <n v="2228.6354999999999"/>
        <n v="2999.95"/>
        <n v="4001.0399999999995"/>
        <n v="4876.875"/>
        <n v="1788.8219999999997"/>
        <n v="3622.2899999999995"/>
        <n v="1242.585"/>
        <n v="4453.0500000000011"/>
        <n v="2673.36"/>
        <n v="2046.1949999999997"/>
        <n v="5451.2999999999993"/>
        <n v="4535.9760000000006"/>
        <n v="1722.2831999999999"/>
        <n v="2575.944"/>
        <n v="1007.4240000000001"/>
        <n v="2934.33"/>
        <n v="4624.2900000000009"/>
      </sharedItems>
    </cacheField>
    <cacheField name="Quantity" numFmtId="0">
      <sharedItems containsSemiMixedTypes="0" containsString="0" containsNumber="1" containsInteger="1" minValue="2" maxValue="14"/>
    </cacheField>
    <cacheField name="Discount" numFmtId="0">
      <sharedItems containsSemiMixedTypes="0" containsString="0" containsNumber="1" minValue="0" maxValue="0.7"/>
    </cacheField>
    <cacheField name="Profit" numFmtId="0">
      <sharedItems containsSemiMixedTypes="0" containsString="0" containsNumber="1" minValue="-6599.978000000001" maxValue="4946.37"/>
    </cacheField>
    <cacheField name="Shipping Cost" numFmtId="0">
      <sharedItems containsSemiMixedTypes="0" containsString="0" containsNumber="1" minValue="427.46" maxValue="933.57"/>
    </cacheField>
    <cacheField name="Order Priority" numFmtId="0">
      <sharedItems count="4">
        <s v="Critical"/>
        <s v="Medium"/>
        <s v="High"/>
        <s v="Low"/>
      </sharedItems>
    </cacheField>
    <cacheField name="Year" numFmtId="0">
      <sharedItems containsSemiMixedTypes="0" containsString="0" containsNumber="1" containsInteger="1" minValue="2011" maxValue="2014" count="4">
        <n v="2012"/>
        <n v="2013"/>
        <n v="2011"/>
        <n v="2014"/>
      </sharedItems>
    </cacheField>
    <cacheField name="Discount Ratio" numFmtId="0" formula="Discount/Sales" databaseField="0"/>
    <cacheField name="Sales Range" numFmtId="0" formula="Sales&gt;20000" databaseField="0"/>
    <cacheField name="Quantity No.s" numFmtId="0" formula="Quantity&gt;20000" databaseField="0"/>
    <cacheField name="Quantity nos" numFmtId="0" formula="IF(Sales&gt;20000,Quantity, 0)" databaseField="0"/>
    <cacheField name="Profit Ratio" numFmtId="0" formula="Profit/Sal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9">
  <r>
    <n v="32298"/>
    <s v="CA-2012-124891"/>
    <d v="2012-07-31T00:00:00"/>
    <d v="2012-07-31T00:00:00"/>
    <x v="0"/>
    <s v="RH-19495"/>
    <s v="Rick Hansen"/>
    <x v="0"/>
    <x v="0"/>
    <x v="0"/>
    <x v="0"/>
    <n v="10024"/>
    <x v="0"/>
    <x v="0"/>
    <x v="0"/>
    <x v="0"/>
    <x v="0"/>
    <x v="0"/>
    <n v="2309.65"/>
    <n v="7"/>
    <n v="0"/>
    <n v="762.18449999999984"/>
    <n v="933.57"/>
    <x v="0"/>
  </r>
  <r>
    <n v="26341"/>
    <s v="IN-2013-77878"/>
    <d v="2013-02-05T00:00:00"/>
    <d v="2013-02-07T00:00:00"/>
    <x v="1"/>
    <s v="JR-16210"/>
    <s v="Justin Ritter"/>
    <x v="1"/>
    <x v="1"/>
    <x v="1"/>
    <x v="1"/>
    <m/>
    <x v="1"/>
    <x v="1"/>
    <x v="1"/>
    <x v="1"/>
    <x v="1"/>
    <x v="1"/>
    <n v="3709.3949999999995"/>
    <n v="9"/>
    <n v="0.1"/>
    <n v="-288.76499999999999"/>
    <n v="923.63"/>
    <x v="0"/>
  </r>
  <r>
    <n v="25330"/>
    <s v="IN-2013-71249"/>
    <d v="2013-10-17T00:00:00"/>
    <d v="2013-10-18T00:00:00"/>
    <x v="2"/>
    <s v="CR-12730"/>
    <s v="Craig Reiter"/>
    <x v="0"/>
    <x v="2"/>
    <x v="2"/>
    <x v="1"/>
    <m/>
    <x v="1"/>
    <x v="1"/>
    <x v="2"/>
    <x v="0"/>
    <x v="2"/>
    <x v="2"/>
    <n v="5175.1710000000012"/>
    <n v="9"/>
    <n v="0.1"/>
    <n v="919.97099999999966"/>
    <n v="915.49"/>
    <x v="1"/>
  </r>
  <r>
    <n v="13524"/>
    <s v="ES-2013-1579342"/>
    <d v="2013-01-28T00:00:00"/>
    <d v="2013-01-30T00:00:00"/>
    <x v="2"/>
    <s v="KM-16375"/>
    <s v="Katherine Murray"/>
    <x v="2"/>
    <x v="3"/>
    <x v="3"/>
    <x v="2"/>
    <m/>
    <x v="2"/>
    <x v="2"/>
    <x v="3"/>
    <x v="0"/>
    <x v="2"/>
    <x v="3"/>
    <n v="2892.5099999999998"/>
    <n v="5"/>
    <n v="0.1"/>
    <n v="-96.540000000000049"/>
    <n v="910.16"/>
    <x v="1"/>
  </r>
  <r>
    <n v="47221"/>
    <s v="SG-2013-4320"/>
    <d v="2013-11-05T00:00:00"/>
    <d v="2013-11-06T00:00:00"/>
    <x v="0"/>
    <s v="RH-9495"/>
    <s v="Rick Hansen"/>
    <x v="0"/>
    <x v="4"/>
    <x v="4"/>
    <x v="3"/>
    <m/>
    <x v="3"/>
    <x v="3"/>
    <x v="4"/>
    <x v="0"/>
    <x v="3"/>
    <x v="4"/>
    <n v="2832.96"/>
    <n v="8"/>
    <n v="0"/>
    <n v="311.52"/>
    <n v="903.04"/>
    <x v="0"/>
  </r>
  <r>
    <n v="22732"/>
    <s v="IN-2013-42360"/>
    <d v="2013-06-28T00:00:00"/>
    <d v="2013-07-01T00:00:00"/>
    <x v="1"/>
    <s v="JM-15655"/>
    <s v="Jim Mitchum"/>
    <x v="1"/>
    <x v="5"/>
    <x v="1"/>
    <x v="1"/>
    <m/>
    <x v="1"/>
    <x v="1"/>
    <x v="5"/>
    <x v="0"/>
    <x v="2"/>
    <x v="5"/>
    <n v="2862.6750000000002"/>
    <n v="5"/>
    <n v="0.1"/>
    <n v="763.27500000000009"/>
    <n v="897.35"/>
    <x v="0"/>
  </r>
  <r>
    <n v="30570"/>
    <s v="IN-2011-81826"/>
    <d v="2011-11-07T00:00:00"/>
    <d v="2011-11-09T00:00:00"/>
    <x v="2"/>
    <s v="TS-21340"/>
    <s v="Toby Swindell"/>
    <x v="0"/>
    <x v="6"/>
    <x v="5"/>
    <x v="4"/>
    <m/>
    <x v="1"/>
    <x v="1"/>
    <x v="6"/>
    <x v="1"/>
    <x v="1"/>
    <x v="6"/>
    <n v="1822.0799999999997"/>
    <n v="4"/>
    <n v="0"/>
    <n v="564.84"/>
    <n v="894.77"/>
    <x v="0"/>
  </r>
  <r>
    <n v="31192"/>
    <s v="IN-2012-86369"/>
    <d v="2012-04-14T00:00:00"/>
    <d v="2012-04-18T00:00:00"/>
    <x v="3"/>
    <s v="MB-18085"/>
    <s v="Mick Brown"/>
    <x v="0"/>
    <x v="7"/>
    <x v="6"/>
    <x v="4"/>
    <m/>
    <x v="1"/>
    <x v="1"/>
    <x v="7"/>
    <x v="1"/>
    <x v="4"/>
    <x v="7"/>
    <n v="5244.84"/>
    <n v="6"/>
    <n v="0"/>
    <n v="996.4799999999999"/>
    <n v="878.38"/>
    <x v="2"/>
  </r>
  <r>
    <n v="40155"/>
    <s v="CA-2014-135909"/>
    <d v="2014-10-14T00:00:00"/>
    <d v="2014-10-21T00:00:00"/>
    <x v="3"/>
    <s v="JW-15220"/>
    <s v="Jane Waco"/>
    <x v="1"/>
    <x v="8"/>
    <x v="7"/>
    <x v="0"/>
    <n v="95823"/>
    <x v="0"/>
    <x v="4"/>
    <x v="8"/>
    <x v="2"/>
    <x v="5"/>
    <x v="8"/>
    <n v="5083.96"/>
    <n v="5"/>
    <n v="0.2"/>
    <n v="1906.4849999999999"/>
    <n v="867.69"/>
    <x v="3"/>
  </r>
  <r>
    <n v="40936"/>
    <s v="CA-2012-116638"/>
    <d v="2012-01-28T00:00:00"/>
    <d v="2012-01-31T00:00:00"/>
    <x v="1"/>
    <s v="JH-15985"/>
    <s v="Joseph Holt"/>
    <x v="0"/>
    <x v="9"/>
    <x v="8"/>
    <x v="0"/>
    <n v="28027"/>
    <x v="0"/>
    <x v="5"/>
    <x v="9"/>
    <x v="1"/>
    <x v="4"/>
    <x v="9"/>
    <n v="4297.6440000000002"/>
    <n v="13"/>
    <n v="0.4"/>
    <n v="-1862.3124000000003"/>
    <n v="865.74"/>
    <x v="0"/>
  </r>
  <r>
    <n v="34577"/>
    <s v="CA-2011-102988"/>
    <d v="2011-04-05T00:00:00"/>
    <d v="2011-04-09T00:00:00"/>
    <x v="1"/>
    <s v="GM-14695"/>
    <s v="Greg Maxwell"/>
    <x v="1"/>
    <x v="10"/>
    <x v="9"/>
    <x v="0"/>
    <n v="22304"/>
    <x v="0"/>
    <x v="5"/>
    <x v="10"/>
    <x v="2"/>
    <x v="6"/>
    <x v="10"/>
    <n v="4164.0499999999993"/>
    <n v="5"/>
    <n v="0"/>
    <n v="83.281000000000063"/>
    <n v="846.54"/>
    <x v="2"/>
  </r>
  <r>
    <n v="28879"/>
    <s v="ID-2012-28402"/>
    <d v="2012-04-19T00:00:00"/>
    <d v="2012-04-22T00:00:00"/>
    <x v="2"/>
    <s v="AJ-10780"/>
    <s v="Anthony Jacobs"/>
    <x v="1"/>
    <x v="11"/>
    <x v="10"/>
    <x v="5"/>
    <m/>
    <x v="1"/>
    <x v="6"/>
    <x v="11"/>
    <x v="1"/>
    <x v="4"/>
    <x v="11"/>
    <n v="4626.1499999999996"/>
    <n v="5"/>
    <n v="0"/>
    <n v="647.54999999999995"/>
    <n v="835.57"/>
    <x v="2"/>
  </r>
  <r>
    <n v="45794"/>
    <s v="SA-2011-1830"/>
    <d v="2011-12-27T00:00:00"/>
    <d v="2011-12-29T00:00:00"/>
    <x v="1"/>
    <s v="MM-7260"/>
    <s v="Magdelene Morse"/>
    <x v="0"/>
    <x v="12"/>
    <x v="11"/>
    <x v="6"/>
    <m/>
    <x v="4"/>
    <x v="7"/>
    <x v="12"/>
    <x v="0"/>
    <x v="2"/>
    <x v="12"/>
    <n v="2616.96"/>
    <n v="4"/>
    <n v="0"/>
    <n v="1151.4000000000001"/>
    <n v="832.41"/>
    <x v="0"/>
  </r>
  <r>
    <n v="4132"/>
    <s v="MX-2012-130015"/>
    <d v="2012-11-13T00:00:00"/>
    <d v="2012-11-13T00:00:00"/>
    <x v="0"/>
    <s v="VF-21715"/>
    <s v="Vicky Freymann"/>
    <x v="2"/>
    <x v="13"/>
    <x v="12"/>
    <x v="7"/>
    <m/>
    <x v="5"/>
    <x v="5"/>
    <x v="13"/>
    <x v="1"/>
    <x v="1"/>
    <x v="13"/>
    <n v="2221.8000000000002"/>
    <n v="7"/>
    <n v="0"/>
    <n v="622.02"/>
    <n v="810.25"/>
    <x v="0"/>
  </r>
  <r>
    <n v="27704"/>
    <s v="IN-2013-73951"/>
    <d v="2013-06-06T00:00:00"/>
    <d v="2013-06-08T00:00:00"/>
    <x v="1"/>
    <s v="PF-19120"/>
    <s v="Peter Fuller"/>
    <x v="0"/>
    <x v="14"/>
    <x v="13"/>
    <x v="8"/>
    <m/>
    <x v="1"/>
    <x v="8"/>
    <x v="14"/>
    <x v="2"/>
    <x v="7"/>
    <x v="14"/>
    <n v="3701.5199999999995"/>
    <n v="12"/>
    <n v="0"/>
    <n v="1036.08"/>
    <n v="804.54"/>
    <x v="0"/>
  </r>
  <r>
    <n v="13779"/>
    <s v="ES-2014-5099955"/>
    <d v="2014-07-31T00:00:00"/>
    <d v="2014-08-03T00:00:00"/>
    <x v="1"/>
    <s v="BP-11185"/>
    <s v="Ben Peterman"/>
    <x v="1"/>
    <x v="15"/>
    <x v="14"/>
    <x v="9"/>
    <m/>
    <x v="2"/>
    <x v="2"/>
    <x v="15"/>
    <x v="2"/>
    <x v="7"/>
    <x v="15"/>
    <n v="1869.5879999999997"/>
    <n v="4"/>
    <n v="0.1"/>
    <n v="186.94800000000004"/>
    <n v="801.66"/>
    <x v="0"/>
  </r>
  <r>
    <n v="36178"/>
    <s v="CA-2014-143567"/>
    <d v="2014-11-03T00:00:00"/>
    <d v="2014-11-06T00:00:00"/>
    <x v="1"/>
    <s v="TB-21175"/>
    <s v="Thomas Boland"/>
    <x v="1"/>
    <x v="16"/>
    <x v="15"/>
    <x v="0"/>
    <n v="42420"/>
    <x v="0"/>
    <x v="5"/>
    <x v="16"/>
    <x v="0"/>
    <x v="0"/>
    <x v="16"/>
    <n v="2249.91"/>
    <n v="9"/>
    <n v="0"/>
    <n v="517.47930000000008"/>
    <n v="780.7"/>
    <x v="0"/>
  </r>
  <r>
    <n v="12069"/>
    <s v="ES-2014-1651774"/>
    <d v="2014-09-08T00:00:00"/>
    <d v="2014-09-14T00:00:00"/>
    <x v="3"/>
    <s v="PJ-18835"/>
    <s v="Patrick Jones"/>
    <x v="1"/>
    <x v="17"/>
    <x v="16"/>
    <x v="10"/>
    <m/>
    <x v="2"/>
    <x v="5"/>
    <x v="17"/>
    <x v="2"/>
    <x v="7"/>
    <x v="17"/>
    <n v="7958.58"/>
    <n v="14"/>
    <n v="0"/>
    <n v="3979.0799999999995"/>
    <n v="778.32"/>
    <x v="3"/>
  </r>
  <r>
    <n v="22096"/>
    <s v="IN-2014-11763"/>
    <d v="2014-01-31T00:00:00"/>
    <d v="2014-02-01T00:00:00"/>
    <x v="2"/>
    <s v="JS-15685"/>
    <s v="Jim Sink"/>
    <x v="1"/>
    <x v="18"/>
    <x v="2"/>
    <x v="1"/>
    <m/>
    <x v="1"/>
    <x v="1"/>
    <x v="18"/>
    <x v="0"/>
    <x v="3"/>
    <x v="18"/>
    <n v="2565.5940000000001"/>
    <n v="9"/>
    <n v="0.1"/>
    <n v="28.40399999999994"/>
    <n v="766.93"/>
    <x v="0"/>
  </r>
  <r>
    <n v="49463"/>
    <s v="TZ-2014-8190"/>
    <d v="2014-12-05T00:00:00"/>
    <d v="2014-12-07T00:00:00"/>
    <x v="1"/>
    <s v="RH-9555"/>
    <s v="Ritsa Hightower"/>
    <x v="0"/>
    <x v="19"/>
    <x v="17"/>
    <x v="11"/>
    <m/>
    <x v="3"/>
    <x v="3"/>
    <x v="19"/>
    <x v="2"/>
    <x v="7"/>
    <x v="19"/>
    <n v="3409.74"/>
    <n v="6"/>
    <n v="0"/>
    <n v="818.28"/>
    <n v="763.38"/>
    <x v="2"/>
  </r>
  <r>
    <n v="46630"/>
    <s v="PL-2012-7820"/>
    <d v="2012-08-08T00:00:00"/>
    <d v="2012-08-10T00:00:00"/>
    <x v="2"/>
    <s v="AB-600"/>
    <s v="Ann Blume"/>
    <x v="1"/>
    <x v="20"/>
    <x v="18"/>
    <x v="12"/>
    <m/>
    <x v="4"/>
    <x v="7"/>
    <x v="20"/>
    <x v="1"/>
    <x v="4"/>
    <x v="20"/>
    <n v="1977.7199999999998"/>
    <n v="4"/>
    <n v="0"/>
    <n v="276.84000000000003"/>
    <n v="759.47"/>
    <x v="0"/>
  </r>
  <r>
    <n v="31784"/>
    <s v="CA-2011-154627"/>
    <d v="2011-10-29T00:00:00"/>
    <d v="2011-10-31T00:00:00"/>
    <x v="2"/>
    <s v="SA-20830"/>
    <s v="Sue Ann Reed"/>
    <x v="0"/>
    <x v="21"/>
    <x v="19"/>
    <x v="0"/>
    <n v="60610"/>
    <x v="0"/>
    <x v="2"/>
    <x v="21"/>
    <x v="0"/>
    <x v="2"/>
    <x v="21"/>
    <n v="2735.9520000000002"/>
    <n v="6"/>
    <n v="0.2"/>
    <n v="341.99399999999969"/>
    <n v="752.51"/>
    <x v="2"/>
  </r>
  <r>
    <n v="21586"/>
    <s v="IN-2011-44803"/>
    <d v="2011-05-02T00:00:00"/>
    <d v="2011-05-03T00:00:00"/>
    <x v="2"/>
    <s v="JK-15325"/>
    <s v="Jason Klamczynski"/>
    <x v="1"/>
    <x v="22"/>
    <x v="20"/>
    <x v="8"/>
    <m/>
    <x v="1"/>
    <x v="8"/>
    <x v="22"/>
    <x v="1"/>
    <x v="1"/>
    <x v="22"/>
    <n v="2753.9999999999991"/>
    <n v="6"/>
    <n v="0"/>
    <n v="358.02"/>
    <n v="752.47"/>
    <x v="0"/>
  </r>
  <r>
    <n v="13528"/>
    <s v="ES-2013-2860574"/>
    <d v="2013-02-27T00:00:00"/>
    <d v="2013-03-01T00:00:00"/>
    <x v="1"/>
    <s v="LB-16795"/>
    <s v="Laurel Beltran"/>
    <x v="2"/>
    <x v="23"/>
    <x v="21"/>
    <x v="13"/>
    <m/>
    <x v="2"/>
    <x v="9"/>
    <x v="23"/>
    <x v="2"/>
    <x v="7"/>
    <x v="23"/>
    <n v="5273.7"/>
    <n v="10"/>
    <n v="0"/>
    <n v="1898.4"/>
    <n v="730.91"/>
    <x v="2"/>
  </r>
  <r>
    <n v="1570"/>
    <s v="US-2014-133193"/>
    <d v="2014-07-31T00:00:00"/>
    <d v="2014-08-01T00:00:00"/>
    <x v="2"/>
    <s v="NP-18325"/>
    <s v="Naresj Patel"/>
    <x v="0"/>
    <x v="24"/>
    <x v="22"/>
    <x v="14"/>
    <m/>
    <x v="5"/>
    <x v="9"/>
    <x v="24"/>
    <x v="0"/>
    <x v="2"/>
    <x v="24"/>
    <n v="1713.8400000000001"/>
    <n v="4"/>
    <n v="0"/>
    <n v="445.52"/>
    <n v="728.96800000000007"/>
    <x v="0"/>
  </r>
  <r>
    <n v="3484"/>
    <s v="MX-2014-165309"/>
    <d v="2014-09-05T00:00:00"/>
    <d v="2014-09-08T00:00:00"/>
    <x v="2"/>
    <s v="VD-21670"/>
    <s v="Valerie Dominguez"/>
    <x v="0"/>
    <x v="25"/>
    <x v="23"/>
    <x v="15"/>
    <m/>
    <x v="5"/>
    <x v="2"/>
    <x v="25"/>
    <x v="1"/>
    <x v="4"/>
    <x v="25"/>
    <n v="2106.4960000000001"/>
    <n v="8"/>
    <n v="0.2"/>
    <n v="526.49600000000009"/>
    <n v="728.38900000000001"/>
    <x v="0"/>
  </r>
  <r>
    <n v="30191"/>
    <s v="IN-2011-10286"/>
    <d v="2011-12-17T00:00:00"/>
    <d v="2011-12-20T00:00:00"/>
    <x v="2"/>
    <s v="PB-19210"/>
    <s v="Phillip Breyer"/>
    <x v="1"/>
    <x v="26"/>
    <x v="24"/>
    <x v="16"/>
    <m/>
    <x v="1"/>
    <x v="8"/>
    <x v="26"/>
    <x v="1"/>
    <x v="4"/>
    <x v="26"/>
    <n v="1715.1599999999999"/>
    <n v="2"/>
    <n v="0"/>
    <n v="720.36"/>
    <n v="725.57"/>
    <x v="0"/>
  </r>
  <r>
    <n v="11645"/>
    <s v="ES-2011-4699764"/>
    <d v="2011-03-14T00:00:00"/>
    <d v="2011-03-17T00:00:00"/>
    <x v="1"/>
    <s v="EB-14110"/>
    <s v="Eugene Barchas"/>
    <x v="0"/>
    <x v="27"/>
    <x v="25"/>
    <x v="2"/>
    <m/>
    <x v="2"/>
    <x v="2"/>
    <x v="17"/>
    <x v="2"/>
    <x v="7"/>
    <x v="17"/>
    <n v="3069.7380000000003"/>
    <n v="6"/>
    <n v="0.1"/>
    <n v="1364.2379999999996"/>
    <n v="725.34"/>
    <x v="0"/>
  </r>
  <r>
    <n v="37311"/>
    <s v="CA-2013-159016"/>
    <d v="2013-03-11T00:00:00"/>
    <d v="2013-03-12T00:00:00"/>
    <x v="2"/>
    <s v="KF-16285"/>
    <s v="Karen Ferguson"/>
    <x v="2"/>
    <x v="28"/>
    <x v="7"/>
    <x v="0"/>
    <n v="90008"/>
    <x v="0"/>
    <x v="4"/>
    <x v="27"/>
    <x v="0"/>
    <x v="2"/>
    <x v="27"/>
    <n v="4158.9120000000003"/>
    <n v="8"/>
    <n v="0.2"/>
    <n v="363.90480000000025"/>
    <n v="714.66"/>
    <x v="2"/>
  </r>
  <r>
    <n v="22999"/>
    <s v="IN-2012-44810"/>
    <d v="2012-02-25T00:00:00"/>
    <d v="2012-02-25T00:00:00"/>
    <x v="0"/>
    <s v="BP-11230"/>
    <s v="Benjamin Patterson"/>
    <x v="0"/>
    <x v="29"/>
    <x v="26"/>
    <x v="17"/>
    <m/>
    <x v="1"/>
    <x v="6"/>
    <x v="28"/>
    <x v="1"/>
    <x v="1"/>
    <x v="28"/>
    <n v="1878.7199999999998"/>
    <n v="4"/>
    <n v="0"/>
    <n v="582.36"/>
    <n v="704.08"/>
    <x v="0"/>
  </r>
  <r>
    <n v="220"/>
    <s v="US-2011-128776"/>
    <d v="2011-12-28T00:00:00"/>
    <d v="2011-12-30T00:00:00"/>
    <x v="1"/>
    <s v="RR-19525"/>
    <s v="Rick Reed"/>
    <x v="1"/>
    <x v="30"/>
    <x v="27"/>
    <x v="18"/>
    <m/>
    <x v="5"/>
    <x v="10"/>
    <x v="29"/>
    <x v="0"/>
    <x v="2"/>
    <x v="29"/>
    <n v="1696.64"/>
    <n v="5"/>
    <n v="0.2"/>
    <n v="-148.46000000000004"/>
    <n v="704.05600000000004"/>
    <x v="0"/>
  </r>
  <r>
    <n v="10648"/>
    <s v="ES-2012-5870268"/>
    <d v="2012-07-17T00:00:00"/>
    <d v="2012-07-19T00:00:00"/>
    <x v="2"/>
    <s v="BS-11365"/>
    <s v="Bill Shonely"/>
    <x v="1"/>
    <x v="31"/>
    <x v="28"/>
    <x v="9"/>
    <m/>
    <x v="2"/>
    <x v="2"/>
    <x v="30"/>
    <x v="0"/>
    <x v="8"/>
    <x v="30"/>
    <n v="2402.8650000000002"/>
    <n v="9"/>
    <n v="0.15"/>
    <n v="763.15499999999997"/>
    <n v="699.55"/>
    <x v="0"/>
  </r>
  <r>
    <n v="32735"/>
    <s v="CA-2012-139731"/>
    <d v="2012-10-15T00:00:00"/>
    <d v="2012-10-15T00:00:00"/>
    <x v="0"/>
    <s v="JE-15745"/>
    <s v="Joel Eaton"/>
    <x v="0"/>
    <x v="32"/>
    <x v="29"/>
    <x v="0"/>
    <n v="79109"/>
    <x v="0"/>
    <x v="2"/>
    <x v="31"/>
    <x v="1"/>
    <x v="1"/>
    <x v="31"/>
    <n v="2453.4299999999998"/>
    <n v="5"/>
    <n v="0.3"/>
    <n v="-350.4899999999999"/>
    <n v="690.42"/>
    <x v="2"/>
  </r>
  <r>
    <n v="21286"/>
    <s v="IN-2011-28087"/>
    <d v="2011-11-03T00:00:00"/>
    <d v="2011-11-05T00:00:00"/>
    <x v="1"/>
    <s v="DP-13105"/>
    <s v="Dave Poirier"/>
    <x v="1"/>
    <x v="33"/>
    <x v="2"/>
    <x v="1"/>
    <m/>
    <x v="1"/>
    <x v="1"/>
    <x v="32"/>
    <x v="2"/>
    <x v="7"/>
    <x v="32"/>
    <n v="2526.9299999999998"/>
    <n v="5"/>
    <n v="0.1"/>
    <n v="561.48"/>
    <n v="689.8"/>
    <x v="0"/>
  </r>
  <r>
    <n v="32543"/>
    <s v="CA-2011-168494"/>
    <d v="2011-12-12T00:00:00"/>
    <d v="2011-12-14T00:00:00"/>
    <x v="1"/>
    <s v="NP-18700"/>
    <s v="Nora Preis"/>
    <x v="0"/>
    <x v="34"/>
    <x v="7"/>
    <x v="0"/>
    <n v="93727"/>
    <x v="0"/>
    <x v="4"/>
    <x v="33"/>
    <x v="1"/>
    <x v="4"/>
    <x v="33"/>
    <n v="3610.848"/>
    <n v="12"/>
    <n v="0.2"/>
    <n v="135.4068000000002"/>
    <n v="683.12"/>
    <x v="2"/>
  </r>
  <r>
    <n v="47905"/>
    <s v="CG-2011-8610"/>
    <d v="2011-09-14T00:00:00"/>
    <d v="2011-09-15T00:00:00"/>
    <x v="2"/>
    <s v="AH-30"/>
    <s v="Aaron Hawkins"/>
    <x v="1"/>
    <x v="35"/>
    <x v="30"/>
    <x v="19"/>
    <m/>
    <x v="3"/>
    <x v="3"/>
    <x v="34"/>
    <x v="0"/>
    <x v="2"/>
    <x v="34"/>
    <n v="3817.26"/>
    <n v="6"/>
    <n v="0"/>
    <n v="1068.6599999999999"/>
    <n v="678.15"/>
    <x v="2"/>
  </r>
  <r>
    <n v="36423"/>
    <s v="CA-2011-160766"/>
    <d v="2011-09-14T00:00:00"/>
    <d v="2011-09-14T00:00:00"/>
    <x v="0"/>
    <s v="DM-13015"/>
    <s v="Darrin Martin"/>
    <x v="0"/>
    <x v="0"/>
    <x v="0"/>
    <x v="0"/>
    <n v="10009"/>
    <x v="0"/>
    <x v="0"/>
    <x v="35"/>
    <x v="0"/>
    <x v="8"/>
    <x v="35"/>
    <n v="2799.96"/>
    <n v="4"/>
    <n v="0"/>
    <n v="1371.9803999999999"/>
    <n v="675.15"/>
    <x v="2"/>
  </r>
  <r>
    <n v="31980"/>
    <s v="US-2014-168116"/>
    <d v="2014-11-05T00:00:00"/>
    <d v="2014-11-05T00:00:00"/>
    <x v="0"/>
    <s v="GT-14635"/>
    <s v="Grant Thornton"/>
    <x v="1"/>
    <x v="36"/>
    <x v="8"/>
    <x v="0"/>
    <n v="27217"/>
    <x v="0"/>
    <x v="5"/>
    <x v="36"/>
    <x v="0"/>
    <x v="8"/>
    <x v="36"/>
    <n v="7999.98"/>
    <n v="4"/>
    <n v="0.5"/>
    <n v="-3839.9903999999988"/>
    <n v="674.82"/>
    <x v="2"/>
  </r>
  <r>
    <n v="15380"/>
    <s v="ES-2014-2637201"/>
    <d v="2014-01-14T00:00:00"/>
    <d v="2014-01-18T00:00:00"/>
    <x v="3"/>
    <s v="PO-18865"/>
    <s v="Patrick O'Donnell"/>
    <x v="0"/>
    <x v="37"/>
    <x v="31"/>
    <x v="13"/>
    <m/>
    <x v="2"/>
    <x v="9"/>
    <x v="37"/>
    <x v="0"/>
    <x v="3"/>
    <x v="37"/>
    <n v="4141.0200000000004"/>
    <n v="13"/>
    <n v="0"/>
    <n v="1697.67"/>
    <n v="668.96"/>
    <x v="2"/>
  </r>
  <r>
    <n v="28046"/>
    <s v="IN-2011-61302"/>
    <d v="2011-01-10T00:00:00"/>
    <d v="2011-01-11T00:00:00"/>
    <x v="2"/>
    <s v="DL-12865"/>
    <s v="Dan Lawera"/>
    <x v="0"/>
    <x v="2"/>
    <x v="2"/>
    <x v="1"/>
    <m/>
    <x v="1"/>
    <x v="1"/>
    <x v="2"/>
    <x v="0"/>
    <x v="2"/>
    <x v="2"/>
    <n v="2875.0950000000007"/>
    <n v="5"/>
    <n v="0.1"/>
    <n v="511.09499999999991"/>
    <n v="665.27"/>
    <x v="1"/>
  </r>
  <r>
    <n v="21316"/>
    <s v="ID-2013-63976"/>
    <d v="2013-08-22T00:00:00"/>
    <d v="2013-08-26T00:00:00"/>
    <x v="3"/>
    <s v="JB-16000"/>
    <s v="Joy Bell-"/>
    <x v="0"/>
    <x v="38"/>
    <x v="32"/>
    <x v="20"/>
    <m/>
    <x v="1"/>
    <x v="11"/>
    <x v="38"/>
    <x v="0"/>
    <x v="2"/>
    <x v="24"/>
    <n v="3200.5962"/>
    <n v="6"/>
    <n v="0.17"/>
    <n v="-77.203799999999887"/>
    <n v="660.87"/>
    <x v="2"/>
  </r>
  <r>
    <n v="29272"/>
    <s v="IN-2014-37320"/>
    <d v="2014-11-11T00:00:00"/>
    <d v="2014-11-15T00:00:00"/>
    <x v="3"/>
    <s v="BF-11005"/>
    <s v="Barry Franz"/>
    <x v="2"/>
    <x v="39"/>
    <x v="33"/>
    <x v="17"/>
    <m/>
    <x v="1"/>
    <x v="6"/>
    <x v="39"/>
    <x v="0"/>
    <x v="2"/>
    <x v="38"/>
    <n v="4518.78"/>
    <n v="7"/>
    <n v="0"/>
    <n v="632.52"/>
    <n v="658.69"/>
    <x v="2"/>
  </r>
  <r>
    <n v="25795"/>
    <s v="IN-2014-76016"/>
    <d v="2014-09-26T00:00:00"/>
    <d v="2014-09-28T00:00:00"/>
    <x v="1"/>
    <s v="VG-21805"/>
    <s v="Vivek Grady"/>
    <x v="1"/>
    <x v="40"/>
    <x v="34"/>
    <x v="17"/>
    <m/>
    <x v="1"/>
    <x v="6"/>
    <x v="40"/>
    <x v="1"/>
    <x v="9"/>
    <x v="39"/>
    <n v="5667.87"/>
    <n v="13"/>
    <n v="0"/>
    <n v="2097.0300000000002"/>
    <n v="658.35"/>
    <x v="1"/>
  </r>
  <r>
    <n v="16681"/>
    <s v="ES-2012-5877219"/>
    <d v="2012-12-13T00:00:00"/>
    <d v="2012-12-17T00:00:00"/>
    <x v="3"/>
    <s v="GT-14710"/>
    <s v="Greg Tran"/>
    <x v="0"/>
    <x v="41"/>
    <x v="31"/>
    <x v="13"/>
    <m/>
    <x v="2"/>
    <x v="9"/>
    <x v="3"/>
    <x v="0"/>
    <x v="2"/>
    <x v="3"/>
    <n v="5785.0199999999995"/>
    <n v="9"/>
    <n v="0"/>
    <n v="404.73"/>
    <n v="656.73"/>
    <x v="2"/>
  </r>
  <r>
    <n v="15953"/>
    <s v="IT-2011-3183678"/>
    <d v="2011-09-23T00:00:00"/>
    <d v="2011-09-25T00:00:00"/>
    <x v="2"/>
    <s v="ZC-21910"/>
    <s v="Zuschuss Carroll"/>
    <x v="0"/>
    <x v="3"/>
    <x v="3"/>
    <x v="2"/>
    <m/>
    <x v="2"/>
    <x v="2"/>
    <x v="41"/>
    <x v="2"/>
    <x v="7"/>
    <x v="40"/>
    <n v="3018.6239999999998"/>
    <n v="7"/>
    <n v="0.2"/>
    <n v="377.24399999999991"/>
    <n v="655.91"/>
    <x v="0"/>
  </r>
  <r>
    <n v="35395"/>
    <s v="CA-2011-116904"/>
    <d v="2011-09-23T00:00:00"/>
    <d v="2011-09-28T00:00:00"/>
    <x v="3"/>
    <s v="SC-20095"/>
    <s v="Sanjit Chand"/>
    <x v="0"/>
    <x v="42"/>
    <x v="35"/>
    <x v="0"/>
    <n v="55407"/>
    <x v="0"/>
    <x v="2"/>
    <x v="42"/>
    <x v="2"/>
    <x v="5"/>
    <x v="41"/>
    <n v="9449.9500000000007"/>
    <n v="5"/>
    <n v="0"/>
    <n v="4630.4755000000005"/>
    <n v="655.61"/>
    <x v="1"/>
  </r>
  <r>
    <n v="13847"/>
    <s v="IT-2013-3085011"/>
    <d v="2013-03-08T00:00:00"/>
    <d v="2013-03-08T00:00:00"/>
    <x v="0"/>
    <s v="EB-13840"/>
    <s v="Ellis Ballard"/>
    <x v="1"/>
    <x v="43"/>
    <x v="14"/>
    <x v="9"/>
    <m/>
    <x v="2"/>
    <x v="2"/>
    <x v="43"/>
    <x v="1"/>
    <x v="1"/>
    <x v="42"/>
    <n v="2092.4999999999995"/>
    <n v="5"/>
    <n v="0.1"/>
    <n v="720.74999999999989"/>
    <n v="652.98"/>
    <x v="0"/>
  </r>
  <r>
    <n v="24341"/>
    <s v="IN-2014-50473"/>
    <d v="2014-08-28T00:00:00"/>
    <d v="2014-08-29T00:00:00"/>
    <x v="2"/>
    <s v="AP-10915"/>
    <s v="Arthur Prichep"/>
    <x v="0"/>
    <x v="44"/>
    <x v="36"/>
    <x v="8"/>
    <m/>
    <x v="1"/>
    <x v="8"/>
    <x v="44"/>
    <x v="1"/>
    <x v="1"/>
    <x v="43"/>
    <n v="2761.2"/>
    <n v="6"/>
    <n v="0"/>
    <n v="110.34"/>
    <n v="644.75"/>
    <x v="2"/>
  </r>
  <r>
    <n v="28701"/>
    <s v="IN-2014-35983"/>
    <d v="2014-05-01T00:00:00"/>
    <d v="2014-05-01T00:00:00"/>
    <x v="0"/>
    <s v="SW-20275"/>
    <s v="Scott Williamson"/>
    <x v="0"/>
    <x v="45"/>
    <x v="37"/>
    <x v="17"/>
    <m/>
    <x v="1"/>
    <x v="6"/>
    <x v="45"/>
    <x v="0"/>
    <x v="8"/>
    <x v="44"/>
    <n v="2174.13"/>
    <n v="7"/>
    <n v="0"/>
    <n v="500.00999999999993"/>
    <n v="637.86"/>
    <x v="0"/>
  </r>
  <r>
    <n v="6550"/>
    <s v="MX-2014-126984"/>
    <d v="2014-12-18T00:00:00"/>
    <d v="2014-12-20T00:00:00"/>
    <x v="1"/>
    <s v="JH-15820"/>
    <s v="John Huston"/>
    <x v="0"/>
    <x v="46"/>
    <x v="38"/>
    <x v="21"/>
    <m/>
    <x v="5"/>
    <x v="5"/>
    <x v="46"/>
    <x v="1"/>
    <x v="1"/>
    <x v="45"/>
    <n v="3473.1399999999994"/>
    <n v="11"/>
    <n v="0"/>
    <n v="868.12000000000012"/>
    <n v="634.529"/>
    <x v="2"/>
  </r>
  <r>
    <n v="40046"/>
    <s v="US-2012-163825"/>
    <d v="2012-06-16T00:00:00"/>
    <d v="2012-06-19T00:00:00"/>
    <x v="2"/>
    <s v="LC-16885"/>
    <s v="Lena Creighton"/>
    <x v="0"/>
    <x v="0"/>
    <x v="0"/>
    <x v="0"/>
    <n v="10009"/>
    <x v="0"/>
    <x v="0"/>
    <x v="8"/>
    <x v="2"/>
    <x v="5"/>
    <x v="8"/>
    <n v="3050.3760000000002"/>
    <n v="3"/>
    <n v="0.2"/>
    <n v="1143.8910000000001"/>
    <n v="632.04999999999995"/>
    <x v="2"/>
  </r>
  <r>
    <n v="48360"/>
    <s v="IR-2014-8540"/>
    <d v="2014-09-18T00:00:00"/>
    <d v="2014-09-21T00:00:00"/>
    <x v="2"/>
    <s v="TG-11640"/>
    <s v="Trudy Glocke"/>
    <x v="0"/>
    <x v="47"/>
    <x v="39"/>
    <x v="22"/>
    <m/>
    <x v="4"/>
    <x v="7"/>
    <x v="47"/>
    <x v="0"/>
    <x v="3"/>
    <x v="46"/>
    <n v="2108.64"/>
    <n v="8"/>
    <n v="0"/>
    <n v="527.04"/>
    <n v="630.97"/>
    <x v="0"/>
  </r>
  <r>
    <n v="38198"/>
    <s v="US-2014-135013"/>
    <d v="2014-07-25T00:00:00"/>
    <d v="2014-07-25T00:00:00"/>
    <x v="0"/>
    <s v="HR-14830"/>
    <s v="Harold Ryan"/>
    <x v="1"/>
    <x v="48"/>
    <x v="7"/>
    <x v="0"/>
    <n v="92646"/>
    <x v="0"/>
    <x v="4"/>
    <x v="48"/>
    <x v="0"/>
    <x v="3"/>
    <x v="47"/>
    <n v="2399.96"/>
    <n v="5"/>
    <n v="0.2"/>
    <n v="839.9860000000001"/>
    <n v="630.04999999999995"/>
    <x v="2"/>
  </r>
  <r>
    <n v="30190"/>
    <s v="IN-2011-10286"/>
    <d v="2011-12-17T00:00:00"/>
    <d v="2011-12-20T00:00:00"/>
    <x v="2"/>
    <s v="PB-19210"/>
    <s v="Phillip Breyer"/>
    <x v="1"/>
    <x v="26"/>
    <x v="24"/>
    <x v="16"/>
    <m/>
    <x v="1"/>
    <x v="8"/>
    <x v="49"/>
    <x v="1"/>
    <x v="9"/>
    <x v="48"/>
    <n v="2197.5"/>
    <n v="5"/>
    <n v="0"/>
    <n v="153.75"/>
    <n v="627.27"/>
    <x v="0"/>
  </r>
  <r>
    <n v="42336"/>
    <s v="MZ-2013-3690"/>
    <d v="2013-12-18T00:00:00"/>
    <d v="2013-12-18T00:00:00"/>
    <x v="0"/>
    <s v="DG-3300"/>
    <s v="Deirdre Greer"/>
    <x v="1"/>
    <x v="49"/>
    <x v="40"/>
    <x v="23"/>
    <m/>
    <x v="3"/>
    <x v="3"/>
    <x v="50"/>
    <x v="0"/>
    <x v="2"/>
    <x v="38"/>
    <n v="2582.16"/>
    <n v="4"/>
    <n v="0"/>
    <n v="593.88"/>
    <n v="627.16999999999996"/>
    <x v="2"/>
  </r>
  <r>
    <n v="29047"/>
    <s v="IN-2012-66342"/>
    <d v="2012-05-30T00:00:00"/>
    <d v="2012-05-31T00:00:00"/>
    <x v="2"/>
    <s v="SG-20470"/>
    <s v="Sheri Gordon"/>
    <x v="0"/>
    <x v="50"/>
    <x v="41"/>
    <x v="17"/>
    <m/>
    <x v="1"/>
    <x v="6"/>
    <x v="51"/>
    <x v="0"/>
    <x v="3"/>
    <x v="49"/>
    <n v="1526.52"/>
    <n v="4"/>
    <n v="0"/>
    <n v="732.72"/>
    <n v="625.77"/>
    <x v="0"/>
  </r>
  <r>
    <n v="32941"/>
    <s v="CA-2012-111829"/>
    <d v="2012-03-19T00:00:00"/>
    <d v="2012-03-20T00:00:00"/>
    <x v="2"/>
    <s v="FH-14365"/>
    <s v="Fred Hopkins"/>
    <x v="1"/>
    <x v="51"/>
    <x v="42"/>
    <x v="0"/>
    <n v="98115"/>
    <x v="0"/>
    <x v="4"/>
    <x v="52"/>
    <x v="0"/>
    <x v="3"/>
    <x v="50"/>
    <n v="3149.9300000000003"/>
    <n v="7"/>
    <n v="0"/>
    <n v="1480.4670999999998"/>
    <n v="617.91999999999996"/>
    <x v="2"/>
  </r>
  <r>
    <n v="29601"/>
    <s v="IN-2012-48240"/>
    <d v="2012-05-25T00:00:00"/>
    <d v="2012-05-28T00:00:00"/>
    <x v="1"/>
    <s v="GP-14740"/>
    <s v="Guy Phonely"/>
    <x v="1"/>
    <x v="52"/>
    <x v="43"/>
    <x v="17"/>
    <m/>
    <x v="1"/>
    <x v="6"/>
    <x v="53"/>
    <x v="1"/>
    <x v="4"/>
    <x v="51"/>
    <n v="1745.34"/>
    <n v="2"/>
    <n v="0"/>
    <n v="226.86"/>
    <n v="616.27"/>
    <x v="0"/>
  </r>
  <r>
    <n v="23499"/>
    <s v="IN-2014-61792"/>
    <d v="2014-08-05T00:00:00"/>
    <d v="2014-08-06T00:00:00"/>
    <x v="2"/>
    <s v="MW-18220"/>
    <s v="Mitch Webber"/>
    <x v="0"/>
    <x v="53"/>
    <x v="44"/>
    <x v="1"/>
    <m/>
    <x v="1"/>
    <x v="1"/>
    <x v="54"/>
    <x v="2"/>
    <x v="7"/>
    <x v="52"/>
    <n v="4191.5069999999996"/>
    <n v="9"/>
    <n v="0.1"/>
    <n v="1164.2669999999998"/>
    <n v="614.34"/>
    <x v="2"/>
  </r>
  <r>
    <n v="35594"/>
    <s v="CA-2014-129021"/>
    <d v="2014-08-24T00:00:00"/>
    <d v="2014-08-27T00:00:00"/>
    <x v="1"/>
    <s v="PO-18850"/>
    <s v="Patrick O'Brill"/>
    <x v="0"/>
    <x v="54"/>
    <x v="45"/>
    <x v="0"/>
    <n v="32303"/>
    <x v="0"/>
    <x v="5"/>
    <x v="55"/>
    <x v="0"/>
    <x v="2"/>
    <x v="53"/>
    <n v="4367.8960000000006"/>
    <n v="13"/>
    <n v="0.2"/>
    <n v="327.59220000000005"/>
    <n v="609.44000000000005"/>
    <x v="1"/>
  </r>
  <r>
    <n v="26634"/>
    <s v="IN-2014-75470"/>
    <d v="2014-03-11T00:00:00"/>
    <d v="2014-03-13T00:00:00"/>
    <x v="1"/>
    <s v="CS-12460"/>
    <s v="Chuck Sachs"/>
    <x v="0"/>
    <x v="55"/>
    <x v="46"/>
    <x v="24"/>
    <m/>
    <x v="1"/>
    <x v="6"/>
    <x v="56"/>
    <x v="1"/>
    <x v="9"/>
    <x v="54"/>
    <n v="3063.27"/>
    <n v="7"/>
    <n v="0"/>
    <n v="581.91"/>
    <n v="609.24"/>
    <x v="2"/>
  </r>
  <r>
    <n v="39501"/>
    <s v="CA-2012-114811"/>
    <d v="2012-11-08T00:00:00"/>
    <d v="2012-11-08T00:00:00"/>
    <x v="0"/>
    <s v="KD-16495"/>
    <s v="Keith Dawkins"/>
    <x v="1"/>
    <x v="0"/>
    <x v="0"/>
    <x v="0"/>
    <n v="10024"/>
    <x v="0"/>
    <x v="0"/>
    <x v="57"/>
    <x v="0"/>
    <x v="8"/>
    <x v="55"/>
    <n v="4643.8"/>
    <n v="4"/>
    <n v="0"/>
    <n v="2229.0239999999999"/>
    <n v="607.34"/>
    <x v="1"/>
  </r>
  <r>
    <n v="10522"/>
    <s v="ES-2014-4673578"/>
    <d v="2014-08-11T00:00:00"/>
    <d v="2014-08-16T00:00:00"/>
    <x v="1"/>
    <s v="MS-17980"/>
    <s v="Michael Stewart"/>
    <x v="1"/>
    <x v="56"/>
    <x v="47"/>
    <x v="2"/>
    <m/>
    <x v="2"/>
    <x v="2"/>
    <x v="58"/>
    <x v="0"/>
    <x v="2"/>
    <x v="56"/>
    <n v="4473.0000000000009"/>
    <n v="7"/>
    <n v="0"/>
    <n v="313.11"/>
    <n v="604.4"/>
    <x v="1"/>
  </r>
  <r>
    <n v="10549"/>
    <s v="IT-2013-3376681"/>
    <d v="2013-08-31T00:00:00"/>
    <d v="2013-09-03T00:00:00"/>
    <x v="2"/>
    <s v="KC-16675"/>
    <s v="Kimberly Carter"/>
    <x v="1"/>
    <x v="57"/>
    <x v="47"/>
    <x v="2"/>
    <m/>
    <x v="2"/>
    <x v="2"/>
    <x v="59"/>
    <x v="0"/>
    <x v="2"/>
    <x v="57"/>
    <n v="1502.0100000000002"/>
    <n v="9"/>
    <n v="0"/>
    <n v="225.18"/>
    <n v="600.21"/>
    <x v="0"/>
  </r>
  <r>
    <n v="25314"/>
    <s v="IN-2014-66615"/>
    <d v="2014-01-18T00:00:00"/>
    <d v="2014-01-23T00:00:00"/>
    <x v="3"/>
    <s v="DB-13405"/>
    <s v="Denny Blanton"/>
    <x v="0"/>
    <x v="58"/>
    <x v="48"/>
    <x v="8"/>
    <m/>
    <x v="1"/>
    <x v="8"/>
    <x v="22"/>
    <x v="1"/>
    <x v="1"/>
    <x v="22"/>
    <n v="5048.9999999999991"/>
    <n v="11"/>
    <n v="0"/>
    <n v="656.37"/>
    <n v="595.5"/>
    <x v="2"/>
  </r>
  <r>
    <n v="39977"/>
    <s v="CA-2013-143805"/>
    <d v="2013-12-02T00:00:00"/>
    <d v="2013-12-04T00:00:00"/>
    <x v="1"/>
    <s v="JD-15895"/>
    <s v="Jonathan Doherty"/>
    <x v="1"/>
    <x v="59"/>
    <x v="9"/>
    <x v="0"/>
    <n v="23223"/>
    <x v="0"/>
    <x v="5"/>
    <x v="60"/>
    <x v="2"/>
    <x v="7"/>
    <x v="58"/>
    <n v="2104.5499999999997"/>
    <n v="7"/>
    <n v="0"/>
    <n v="694.50149999999985"/>
    <n v="594.02"/>
    <x v="0"/>
  </r>
  <r>
    <n v="16653"/>
    <s v="IT-2014-4540740"/>
    <d v="2014-12-07T00:00:00"/>
    <d v="2014-12-08T00:00:00"/>
    <x v="2"/>
    <s v="DK-13090"/>
    <s v="Dave Kipp"/>
    <x v="0"/>
    <x v="60"/>
    <x v="49"/>
    <x v="25"/>
    <m/>
    <x v="2"/>
    <x v="5"/>
    <x v="61"/>
    <x v="1"/>
    <x v="9"/>
    <x v="54"/>
    <n v="2188.0500000000002"/>
    <n v="5"/>
    <n v="0"/>
    <n v="1050.1500000000001"/>
    <n v="593.91"/>
    <x v="2"/>
  </r>
  <r>
    <n v="28932"/>
    <s v="IN-2014-11231"/>
    <d v="2014-12-16T00:00:00"/>
    <d v="2014-12-19T00:00:00"/>
    <x v="2"/>
    <s v="CS-11845"/>
    <s v="Cari Sayre"/>
    <x v="1"/>
    <x v="61"/>
    <x v="50"/>
    <x v="17"/>
    <m/>
    <x v="1"/>
    <x v="6"/>
    <x v="62"/>
    <x v="1"/>
    <x v="4"/>
    <x v="59"/>
    <n v="1920.3600000000001"/>
    <n v="4"/>
    <n v="0"/>
    <n v="652.91999999999996"/>
    <n v="592.77"/>
    <x v="0"/>
  </r>
  <r>
    <n v="8029"/>
    <s v="MX-2014-154907"/>
    <d v="2014-11-20T00:00:00"/>
    <d v="2014-11-20T00:00:00"/>
    <x v="0"/>
    <s v="EM-14200"/>
    <s v="Evan Minnotte"/>
    <x v="2"/>
    <x v="62"/>
    <x v="51"/>
    <x v="14"/>
    <m/>
    <x v="5"/>
    <x v="9"/>
    <x v="63"/>
    <x v="0"/>
    <x v="2"/>
    <x v="56"/>
    <n v="1704.0000000000005"/>
    <n v="4"/>
    <n v="0"/>
    <n v="119.28"/>
    <n v="592.726"/>
    <x v="0"/>
  </r>
  <r>
    <n v="50411"/>
    <s v="UP-2011-8610"/>
    <d v="2011-11-09T00:00:00"/>
    <d v="2011-11-11T00:00:00"/>
    <x v="2"/>
    <s v="DW-3480"/>
    <s v="Dianna Wilson"/>
    <x v="2"/>
    <x v="63"/>
    <x v="52"/>
    <x v="26"/>
    <m/>
    <x v="4"/>
    <x v="7"/>
    <x v="64"/>
    <x v="1"/>
    <x v="4"/>
    <x v="60"/>
    <n v="1858.6800000000003"/>
    <n v="4"/>
    <n v="0"/>
    <n v="130.07999999999998"/>
    <n v="590.55999999999995"/>
    <x v="0"/>
  </r>
  <r>
    <n v="21191"/>
    <s v="IN-2013-40050"/>
    <d v="2013-06-07T00:00:00"/>
    <d v="2013-06-09T00:00:00"/>
    <x v="2"/>
    <s v="AS-10225"/>
    <s v="Alan Schoenberger"/>
    <x v="1"/>
    <x v="64"/>
    <x v="36"/>
    <x v="8"/>
    <m/>
    <x v="1"/>
    <x v="8"/>
    <x v="65"/>
    <x v="1"/>
    <x v="1"/>
    <x v="13"/>
    <n v="3298.2599999999998"/>
    <n v="7"/>
    <n v="0"/>
    <n v="1055.25"/>
    <n v="589.36"/>
    <x v="2"/>
  </r>
  <r>
    <n v="4960"/>
    <s v="MX-2011-110275"/>
    <d v="2011-11-22T00:00:00"/>
    <d v="2011-11-23T00:00:00"/>
    <x v="2"/>
    <s v="ST-20530"/>
    <s v="Shui Tom"/>
    <x v="0"/>
    <x v="65"/>
    <x v="53"/>
    <x v="27"/>
    <m/>
    <x v="5"/>
    <x v="2"/>
    <x v="66"/>
    <x v="2"/>
    <x v="7"/>
    <x v="61"/>
    <n v="2443.48"/>
    <n v="13"/>
    <n v="0"/>
    <n v="121.94000000000001"/>
    <n v="589.29300000000001"/>
    <x v="1"/>
  </r>
  <r>
    <n v="49085"/>
    <s v="CG-2013-6110"/>
    <d v="2013-03-29T00:00:00"/>
    <d v="2013-03-31T00:00:00"/>
    <x v="1"/>
    <s v="BW-1065"/>
    <s v="Barry Weirich"/>
    <x v="0"/>
    <x v="66"/>
    <x v="54"/>
    <x v="19"/>
    <m/>
    <x v="3"/>
    <x v="3"/>
    <x v="67"/>
    <x v="1"/>
    <x v="1"/>
    <x v="13"/>
    <n v="3808.7999999999997"/>
    <n v="8"/>
    <n v="0"/>
    <n v="1523.52"/>
    <n v="588.13"/>
    <x v="2"/>
  </r>
  <r>
    <n v="21209"/>
    <s v="IN-2014-30110"/>
    <d v="2014-08-26T00:00:00"/>
    <d v="2014-08-27T00:00:00"/>
    <x v="2"/>
    <s v="LA-16780"/>
    <s v="Laura Armstrong"/>
    <x v="1"/>
    <x v="67"/>
    <x v="55"/>
    <x v="20"/>
    <m/>
    <x v="1"/>
    <x v="11"/>
    <x v="68"/>
    <x v="1"/>
    <x v="4"/>
    <x v="62"/>
    <n v="3427.1495999999997"/>
    <n v="7"/>
    <n v="0.47000000000000003"/>
    <n v="-452.81039999999985"/>
    <n v="586.57000000000005"/>
    <x v="2"/>
  </r>
  <r>
    <n v="12161"/>
    <s v="ES-2012-2058076"/>
    <d v="2012-09-20T00:00:00"/>
    <d v="2012-09-22T00:00:00"/>
    <x v="1"/>
    <s v="AB-10150"/>
    <s v="Aimee Bixby"/>
    <x v="0"/>
    <x v="68"/>
    <x v="31"/>
    <x v="13"/>
    <m/>
    <x v="2"/>
    <x v="9"/>
    <x v="69"/>
    <x v="0"/>
    <x v="2"/>
    <x v="63"/>
    <n v="3441.69"/>
    <n v="6"/>
    <n v="0.1"/>
    <n v="38.069999999999993"/>
    <n v="585.25"/>
    <x v="2"/>
  </r>
  <r>
    <n v="25438"/>
    <s v="IN-2014-51950"/>
    <d v="2014-05-16T00:00:00"/>
    <d v="2014-05-18T00:00:00"/>
    <x v="1"/>
    <s v="JH-15820"/>
    <s v="John Huston"/>
    <x v="0"/>
    <x v="69"/>
    <x v="56"/>
    <x v="1"/>
    <m/>
    <x v="1"/>
    <x v="1"/>
    <x v="70"/>
    <x v="0"/>
    <x v="2"/>
    <x v="64"/>
    <n v="2863.35"/>
    <n v="5"/>
    <n v="0.1"/>
    <n v="858.9"/>
    <n v="581.88"/>
    <x v="0"/>
  </r>
  <r>
    <n v="31806"/>
    <s v="CA-2012-145352"/>
    <d v="2012-03-16T00:00:00"/>
    <d v="2012-03-22T00:00:00"/>
    <x v="3"/>
    <s v="CM-12385"/>
    <s v="Christopher Martinez"/>
    <x v="0"/>
    <x v="70"/>
    <x v="57"/>
    <x v="0"/>
    <n v="30318"/>
    <x v="0"/>
    <x v="5"/>
    <x v="8"/>
    <x v="2"/>
    <x v="5"/>
    <x v="8"/>
    <n v="6354.95"/>
    <n v="5"/>
    <n v="0"/>
    <n v="3177.4749999999999"/>
    <n v="581.12"/>
    <x v="1"/>
  </r>
  <r>
    <n v="16988"/>
    <s v="ES-2013-4670866"/>
    <d v="2013-11-24T00:00:00"/>
    <d v="2013-11-25T00:00:00"/>
    <x v="2"/>
    <s v="BE-11410"/>
    <s v="Bobby Elias"/>
    <x v="0"/>
    <x v="71"/>
    <x v="58"/>
    <x v="2"/>
    <m/>
    <x v="2"/>
    <x v="2"/>
    <x v="71"/>
    <x v="0"/>
    <x v="3"/>
    <x v="65"/>
    <n v="1487.4"/>
    <n v="10"/>
    <n v="0"/>
    <n v="728.7"/>
    <n v="580.98"/>
    <x v="0"/>
  </r>
  <r>
    <n v="24443"/>
    <s v="IN-2011-62506"/>
    <d v="2011-11-09T00:00:00"/>
    <d v="2011-11-11T00:00:00"/>
    <x v="1"/>
    <s v="SZ-20035"/>
    <s v="Sam Zeldin"/>
    <x v="2"/>
    <x v="72"/>
    <x v="59"/>
    <x v="8"/>
    <m/>
    <x v="1"/>
    <x v="8"/>
    <x v="72"/>
    <x v="0"/>
    <x v="3"/>
    <x v="66"/>
    <n v="3200.04"/>
    <n v="9"/>
    <n v="0"/>
    <n v="1183.95"/>
    <n v="576.71"/>
    <x v="1"/>
  </r>
  <r>
    <n v="30199"/>
    <s v="IN-2011-46413"/>
    <d v="2011-10-28T00:00:00"/>
    <d v="2011-10-28T00:00:00"/>
    <x v="0"/>
    <s v="RM-19375"/>
    <s v="Raymond Messe"/>
    <x v="0"/>
    <x v="73"/>
    <x v="60"/>
    <x v="17"/>
    <m/>
    <x v="1"/>
    <x v="6"/>
    <x v="44"/>
    <x v="1"/>
    <x v="1"/>
    <x v="43"/>
    <n v="2300.9999999999995"/>
    <n v="5"/>
    <n v="0"/>
    <n v="91.95"/>
    <n v="573.27"/>
    <x v="0"/>
  </r>
  <r>
    <n v="13879"/>
    <s v="ES-2014-3785216"/>
    <d v="2014-11-19T00:00:00"/>
    <d v="2014-11-23T00:00:00"/>
    <x v="3"/>
    <s v="HG-14845"/>
    <s v="Harry Greene"/>
    <x v="0"/>
    <x v="74"/>
    <x v="61"/>
    <x v="9"/>
    <m/>
    <x v="2"/>
    <x v="2"/>
    <x v="73"/>
    <x v="1"/>
    <x v="1"/>
    <x v="67"/>
    <n v="5729.3459999999986"/>
    <n v="14"/>
    <n v="0.1"/>
    <n v="63.546000000000163"/>
    <n v="572.95000000000005"/>
    <x v="2"/>
  </r>
  <r>
    <n v="50788"/>
    <s v="MO-2014-2000"/>
    <d v="2014-10-28T00:00:00"/>
    <d v="2014-10-30T00:00:00"/>
    <x v="1"/>
    <s v="DP-3105"/>
    <s v="Dave Poirier"/>
    <x v="1"/>
    <x v="75"/>
    <x v="62"/>
    <x v="28"/>
    <m/>
    <x v="3"/>
    <x v="3"/>
    <x v="74"/>
    <x v="0"/>
    <x v="3"/>
    <x v="68"/>
    <n v="5301.2400000000007"/>
    <n v="14"/>
    <n v="0"/>
    <n v="2597.2800000000002"/>
    <n v="568.45000000000005"/>
    <x v="1"/>
  </r>
  <r>
    <n v="37817"/>
    <s v="CA-2014-138289"/>
    <d v="2014-01-17T00:00:00"/>
    <d v="2014-01-19T00:00:00"/>
    <x v="1"/>
    <s v="AR-10540"/>
    <s v="Andy Reiter"/>
    <x v="0"/>
    <x v="76"/>
    <x v="63"/>
    <x v="0"/>
    <n v="49201"/>
    <x v="0"/>
    <x v="2"/>
    <x v="75"/>
    <x v="2"/>
    <x v="5"/>
    <x v="69"/>
    <n v="5443.96"/>
    <n v="4"/>
    <n v="0"/>
    <n v="2504.2215999999999"/>
    <n v="567.95000000000005"/>
    <x v="2"/>
  </r>
  <r>
    <n v="38540"/>
    <s v="CA-2014-118892"/>
    <d v="2014-08-18T00:00:00"/>
    <d v="2014-08-23T00:00:00"/>
    <x v="1"/>
    <s v="TP-21415"/>
    <s v="Tom Prescott"/>
    <x v="0"/>
    <x v="77"/>
    <x v="64"/>
    <x v="0"/>
    <n v="19134"/>
    <x v="0"/>
    <x v="0"/>
    <x v="31"/>
    <x v="1"/>
    <x v="1"/>
    <x v="31"/>
    <n v="4416.174"/>
    <n v="9"/>
    <n v="0.3"/>
    <n v="-630.88200000000006"/>
    <n v="566.65"/>
    <x v="1"/>
  </r>
  <r>
    <n v="18241"/>
    <s v="ES-2013-1434123"/>
    <d v="2013-01-29T00:00:00"/>
    <d v="2013-02-05T00:00:00"/>
    <x v="3"/>
    <s v="JB-16000"/>
    <s v="Joy Bell-"/>
    <x v="0"/>
    <x v="78"/>
    <x v="58"/>
    <x v="2"/>
    <m/>
    <x v="2"/>
    <x v="2"/>
    <x v="76"/>
    <x v="0"/>
    <x v="2"/>
    <x v="24"/>
    <n v="3219.9"/>
    <n v="5"/>
    <n v="0"/>
    <n v="965.85000000000014"/>
    <n v="564.25"/>
    <x v="3"/>
  </r>
  <r>
    <n v="23013"/>
    <s v="ID-2012-78207"/>
    <d v="2012-09-18T00:00:00"/>
    <d v="2012-09-21T00:00:00"/>
    <x v="1"/>
    <s v="AM-10705"/>
    <s v="Anne McFarland"/>
    <x v="0"/>
    <x v="79"/>
    <x v="65"/>
    <x v="20"/>
    <m/>
    <x v="1"/>
    <x v="11"/>
    <x v="77"/>
    <x v="2"/>
    <x v="7"/>
    <x v="70"/>
    <n v="2487.8087999999998"/>
    <n v="6"/>
    <n v="0.17"/>
    <n v="-269.7912"/>
    <n v="562.14"/>
    <x v="0"/>
  </r>
  <r>
    <n v="45616"/>
    <s v="MO-2013-8630"/>
    <d v="2013-11-23T00:00:00"/>
    <d v="2013-11-23T00:00:00"/>
    <x v="0"/>
    <s v="AB-255"/>
    <s v="Alejandro Ballentine"/>
    <x v="2"/>
    <x v="80"/>
    <x v="66"/>
    <x v="28"/>
    <m/>
    <x v="3"/>
    <x v="3"/>
    <x v="78"/>
    <x v="2"/>
    <x v="7"/>
    <x v="71"/>
    <n v="2266.44"/>
    <n v="4"/>
    <n v="0"/>
    <n v="113.28"/>
    <n v="556.45000000000005"/>
    <x v="1"/>
  </r>
  <r>
    <n v="25026"/>
    <s v="IN-2012-64774"/>
    <d v="2012-06-13T00:00:00"/>
    <d v="2012-06-13T00:00:00"/>
    <x v="0"/>
    <s v="RP-19270"/>
    <s v="Rachel Payne"/>
    <x v="1"/>
    <x v="5"/>
    <x v="1"/>
    <x v="1"/>
    <m/>
    <x v="1"/>
    <x v="1"/>
    <x v="79"/>
    <x v="0"/>
    <x v="3"/>
    <x v="72"/>
    <n v="3068.3610000000008"/>
    <n v="9"/>
    <n v="0.1"/>
    <n v="1124.9009999999998"/>
    <n v="555.77"/>
    <x v="2"/>
  </r>
  <r>
    <n v="27962"/>
    <s v="IN-2013-48765"/>
    <d v="2013-10-28T00:00:00"/>
    <d v="2013-10-31T00:00:00"/>
    <x v="2"/>
    <s v="BK-11260"/>
    <s v="Berenike Kampe"/>
    <x v="0"/>
    <x v="81"/>
    <x v="46"/>
    <x v="24"/>
    <m/>
    <x v="1"/>
    <x v="6"/>
    <x v="80"/>
    <x v="1"/>
    <x v="9"/>
    <x v="73"/>
    <n v="3728.4299999999994"/>
    <n v="9"/>
    <n v="0"/>
    <n v="1192.8599999999999"/>
    <n v="553.30999999999995"/>
    <x v="1"/>
  </r>
  <r>
    <n v="26669"/>
    <s v="IN-2013-69730"/>
    <d v="2013-12-12T00:00:00"/>
    <d v="2013-12-14T00:00:00"/>
    <x v="2"/>
    <s v="JM-15250"/>
    <s v="Janet Martin"/>
    <x v="0"/>
    <x v="22"/>
    <x v="20"/>
    <x v="8"/>
    <m/>
    <x v="1"/>
    <x v="8"/>
    <x v="81"/>
    <x v="0"/>
    <x v="3"/>
    <x v="46"/>
    <n v="1581.48"/>
    <n v="6"/>
    <n v="0"/>
    <n v="0"/>
    <n v="550.74"/>
    <x v="2"/>
  </r>
  <r>
    <n v="29600"/>
    <s v="IN-2012-48240"/>
    <d v="2012-05-25T00:00:00"/>
    <d v="2012-05-28T00:00:00"/>
    <x v="1"/>
    <s v="GP-14740"/>
    <s v="Guy Phonely"/>
    <x v="1"/>
    <x v="52"/>
    <x v="43"/>
    <x v="17"/>
    <m/>
    <x v="1"/>
    <x v="6"/>
    <x v="2"/>
    <x v="0"/>
    <x v="2"/>
    <x v="2"/>
    <n v="1916.7300000000002"/>
    <n v="3"/>
    <n v="0"/>
    <n v="498.32999999999993"/>
    <n v="548.4"/>
    <x v="0"/>
  </r>
  <r>
    <n v="38411"/>
    <s v="US-2013-102239"/>
    <d v="2013-05-06T00:00:00"/>
    <d v="2013-05-07T00:00:00"/>
    <x v="2"/>
    <s v="LW-16990"/>
    <s v="Lindsay Williams"/>
    <x v="1"/>
    <x v="16"/>
    <x v="67"/>
    <x v="0"/>
    <n v="89015"/>
    <x v="0"/>
    <x v="4"/>
    <x v="82"/>
    <x v="1"/>
    <x v="4"/>
    <x v="74"/>
    <n v="1685.88"/>
    <n v="6"/>
    <n v="0"/>
    <n v="320.31720000000001"/>
    <n v="548.08000000000004"/>
    <x v="0"/>
  </r>
  <r>
    <n v="19195"/>
    <s v="ES-2013-3467296"/>
    <d v="2013-12-02T00:00:00"/>
    <d v="2013-12-02T00:00:00"/>
    <x v="0"/>
    <s v="NZ-18565"/>
    <s v="Nick Zandusky"/>
    <x v="2"/>
    <x v="15"/>
    <x v="14"/>
    <x v="9"/>
    <m/>
    <x v="2"/>
    <x v="2"/>
    <x v="83"/>
    <x v="2"/>
    <x v="7"/>
    <x v="75"/>
    <n v="2432.16"/>
    <n v="5"/>
    <n v="0.1"/>
    <n v="513.36"/>
    <n v="546.9"/>
    <x v="0"/>
  </r>
  <r>
    <n v="46366"/>
    <s v="CA-2014-6550"/>
    <d v="2014-12-23T00:00:00"/>
    <d v="2014-12-25T00:00:00"/>
    <x v="1"/>
    <s v="SV-10815"/>
    <s v="Stuart Van"/>
    <x v="1"/>
    <x v="82"/>
    <x v="68"/>
    <x v="29"/>
    <m/>
    <x v="6"/>
    <x v="12"/>
    <x v="84"/>
    <x v="0"/>
    <x v="2"/>
    <x v="24"/>
    <n v="3863.88"/>
    <n v="6"/>
    <n v="0"/>
    <n v="1159.02"/>
    <n v="546.55999999999995"/>
    <x v="0"/>
  </r>
  <r>
    <n v="26731"/>
    <s v="ID-2013-25742"/>
    <d v="2013-01-28T00:00:00"/>
    <d v="2013-01-30T00:00:00"/>
    <x v="2"/>
    <s v="SC-20695"/>
    <s v="Steve Chapman"/>
    <x v="1"/>
    <x v="83"/>
    <x v="69"/>
    <x v="30"/>
    <m/>
    <x v="1"/>
    <x v="11"/>
    <x v="28"/>
    <x v="1"/>
    <x v="1"/>
    <x v="28"/>
    <n v="2465.8199999999997"/>
    <n v="7"/>
    <n v="0.25"/>
    <n v="197.19000000000005"/>
    <n v="546.49"/>
    <x v="2"/>
  </r>
  <r>
    <n v="31278"/>
    <s v="IN-2012-86698"/>
    <d v="2012-05-07T00:00:00"/>
    <d v="2012-05-07T00:00:00"/>
    <x v="0"/>
    <s v="NC-18625"/>
    <s v="Noah Childs"/>
    <x v="1"/>
    <x v="84"/>
    <x v="1"/>
    <x v="1"/>
    <m/>
    <x v="1"/>
    <x v="1"/>
    <x v="85"/>
    <x v="1"/>
    <x v="4"/>
    <x v="62"/>
    <n v="1847.5199999999998"/>
    <n v="2"/>
    <n v="0"/>
    <n v="738.96"/>
    <n v="545.89"/>
    <x v="2"/>
  </r>
  <r>
    <n v="12035"/>
    <s v="ES-2013-2903666"/>
    <d v="2013-11-27T00:00:00"/>
    <d v="2013-11-29T00:00:00"/>
    <x v="2"/>
    <s v="NF-18385"/>
    <s v="Natalie Fritzler"/>
    <x v="0"/>
    <x v="85"/>
    <x v="70"/>
    <x v="31"/>
    <m/>
    <x v="2"/>
    <x v="2"/>
    <x v="86"/>
    <x v="1"/>
    <x v="9"/>
    <x v="73"/>
    <n v="2899.8899999999994"/>
    <n v="7"/>
    <n v="0"/>
    <n v="927.78"/>
    <n v="541.59"/>
    <x v="2"/>
  </r>
  <r>
    <n v="29149"/>
    <s v="IN-2012-30446"/>
    <d v="2012-11-28T00:00:00"/>
    <d v="2012-12-02T00:00:00"/>
    <x v="1"/>
    <s v="NZ-18565"/>
    <s v="Nick Zandusky"/>
    <x v="2"/>
    <x v="86"/>
    <x v="1"/>
    <x v="1"/>
    <m/>
    <x v="1"/>
    <x v="1"/>
    <x v="22"/>
    <x v="1"/>
    <x v="1"/>
    <x v="22"/>
    <n v="2891.6999999999994"/>
    <n v="7"/>
    <n v="0.1"/>
    <n v="96.390000000000043"/>
    <n v="541.57000000000005"/>
    <x v="1"/>
  </r>
  <r>
    <n v="15896"/>
    <s v="IT-2012-1779015"/>
    <d v="2012-09-29T00:00:00"/>
    <d v="2012-09-29T00:00:00"/>
    <x v="0"/>
    <s v="PM-18940"/>
    <s v="Paul MacIntyre"/>
    <x v="0"/>
    <x v="87"/>
    <x v="14"/>
    <x v="9"/>
    <m/>
    <x v="2"/>
    <x v="2"/>
    <x v="87"/>
    <x v="0"/>
    <x v="8"/>
    <x v="76"/>
    <n v="2016.8460000000002"/>
    <n v="9"/>
    <n v="0.15"/>
    <n v="-5.4000000000030468E-2"/>
    <n v="540.77"/>
    <x v="0"/>
  </r>
  <r>
    <n v="18307"/>
    <s v="ES-2013-3903130"/>
    <d v="2013-09-03T00:00:00"/>
    <d v="2013-09-05T00:00:00"/>
    <x v="1"/>
    <s v="MZ-17335"/>
    <s v="Maria Zettner"/>
    <x v="2"/>
    <x v="88"/>
    <x v="14"/>
    <x v="9"/>
    <m/>
    <x v="2"/>
    <x v="2"/>
    <x v="88"/>
    <x v="2"/>
    <x v="7"/>
    <x v="77"/>
    <n v="3155.5439999999999"/>
    <n v="7"/>
    <n v="0.1"/>
    <n v="34.944000000000017"/>
    <n v="539.94000000000005"/>
    <x v="2"/>
  </r>
  <r>
    <n v="46257"/>
    <s v="CG-2013-3470"/>
    <d v="2013-07-26T00:00:00"/>
    <d v="2013-08-01T00:00:00"/>
    <x v="3"/>
    <s v="HM-4980"/>
    <s v="Henry MacAllister"/>
    <x v="0"/>
    <x v="89"/>
    <x v="71"/>
    <x v="19"/>
    <m/>
    <x v="3"/>
    <x v="3"/>
    <x v="89"/>
    <x v="0"/>
    <x v="2"/>
    <x v="24"/>
    <n v="3856.1399999999994"/>
    <n v="6"/>
    <n v="0"/>
    <n v="1465.2"/>
    <n v="533.99"/>
    <x v="3"/>
  </r>
  <r>
    <n v="21142"/>
    <s v="IN-2014-13639"/>
    <d v="2014-11-19T00:00:00"/>
    <d v="2014-11-25T00:00:00"/>
    <x v="3"/>
    <s v="RW-19540"/>
    <s v="Rick Wilson"/>
    <x v="1"/>
    <x v="90"/>
    <x v="44"/>
    <x v="1"/>
    <m/>
    <x v="1"/>
    <x v="1"/>
    <x v="90"/>
    <x v="0"/>
    <x v="2"/>
    <x v="78"/>
    <n v="3524.4720000000002"/>
    <n v="6"/>
    <n v="0.1"/>
    <n v="861.37199999999996"/>
    <n v="531.28"/>
    <x v="3"/>
  </r>
  <r>
    <n v="10308"/>
    <s v="ES-2012-2510515"/>
    <d v="2012-06-19T00:00:00"/>
    <d v="2012-06-19T00:00:00"/>
    <x v="0"/>
    <s v="LH-17155"/>
    <s v="Logan Haushalter"/>
    <x v="0"/>
    <x v="91"/>
    <x v="72"/>
    <x v="9"/>
    <m/>
    <x v="2"/>
    <x v="2"/>
    <x v="91"/>
    <x v="0"/>
    <x v="2"/>
    <x v="79"/>
    <n v="2167.2960000000003"/>
    <n v="4"/>
    <n v="0.15"/>
    <n v="790.41599999999994"/>
    <n v="531.09"/>
    <x v="2"/>
  </r>
  <r>
    <n v="6776"/>
    <s v="MX-2012-153157"/>
    <d v="2012-10-11T00:00:00"/>
    <d v="2012-10-14T00:00:00"/>
    <x v="2"/>
    <s v="FH-14365"/>
    <s v="Fred Hopkins"/>
    <x v="1"/>
    <x v="92"/>
    <x v="73"/>
    <x v="14"/>
    <m/>
    <x v="5"/>
    <x v="9"/>
    <x v="63"/>
    <x v="0"/>
    <x v="2"/>
    <x v="56"/>
    <n v="2556.0000000000009"/>
    <n v="6"/>
    <n v="0"/>
    <n v="178.92"/>
    <n v="530.48599999999999"/>
    <x v="1"/>
  </r>
  <r>
    <n v="16948"/>
    <s v="ES-2011-2585328"/>
    <d v="2011-08-09T00:00:00"/>
    <d v="2011-08-11T00:00:00"/>
    <x v="2"/>
    <s v="KM-16660"/>
    <s v="Khloe Miller"/>
    <x v="0"/>
    <x v="93"/>
    <x v="74"/>
    <x v="2"/>
    <m/>
    <x v="2"/>
    <x v="2"/>
    <x v="92"/>
    <x v="0"/>
    <x v="3"/>
    <x v="80"/>
    <n v="1469.2499999999998"/>
    <n v="5"/>
    <n v="0"/>
    <n v="308.39999999999998"/>
    <n v="527.87"/>
    <x v="0"/>
  </r>
  <r>
    <n v="11611"/>
    <s v="ES-2011-4500805"/>
    <d v="2011-11-05T00:00:00"/>
    <d v="2011-11-09T00:00:00"/>
    <x v="1"/>
    <s v="PO-18865"/>
    <s v="Patrick O'Donnell"/>
    <x v="0"/>
    <x v="94"/>
    <x v="75"/>
    <x v="9"/>
    <m/>
    <x v="2"/>
    <x v="2"/>
    <x v="93"/>
    <x v="0"/>
    <x v="2"/>
    <x v="12"/>
    <n v="4448.8320000000003"/>
    <n v="8"/>
    <n v="0.15"/>
    <n v="1517.7120000000002"/>
    <n v="527.85"/>
    <x v="2"/>
  </r>
  <r>
    <n v="39465"/>
    <s v="CA-2014-107174"/>
    <d v="2014-11-07T00:00:00"/>
    <d v="2014-11-14T00:00:00"/>
    <x v="3"/>
    <s v="AB-10060"/>
    <s v="Adam Bellavance"/>
    <x v="2"/>
    <x v="51"/>
    <x v="42"/>
    <x v="0"/>
    <n v="98105"/>
    <x v="0"/>
    <x v="4"/>
    <x v="94"/>
    <x v="1"/>
    <x v="4"/>
    <x v="81"/>
    <n v="2036.8600000000001"/>
    <n v="7"/>
    <n v="0"/>
    <n v="366.63479999999993"/>
    <n v="524.76"/>
    <x v="3"/>
  </r>
  <r>
    <n v="1873"/>
    <s v="MX-2013-113824"/>
    <d v="2013-04-26T00:00:00"/>
    <d v="2013-04-28T00:00:00"/>
    <x v="2"/>
    <s v="AB-10060"/>
    <s v="Adam Bellavance"/>
    <x v="2"/>
    <x v="95"/>
    <x v="76"/>
    <x v="32"/>
    <m/>
    <x v="5"/>
    <x v="5"/>
    <x v="95"/>
    <x v="1"/>
    <x v="9"/>
    <x v="82"/>
    <n v="2472.6600000000003"/>
    <n v="9"/>
    <n v="0"/>
    <n v="914.76"/>
    <n v="523.46600000000001"/>
    <x v="2"/>
  </r>
  <r>
    <n v="29120"/>
    <s v="IN-2013-45076"/>
    <d v="2013-12-26T00:00:00"/>
    <d v="2013-12-26T00:00:00"/>
    <x v="0"/>
    <s v="DB-13060"/>
    <s v="Dave Brooks"/>
    <x v="0"/>
    <x v="33"/>
    <x v="2"/>
    <x v="1"/>
    <m/>
    <x v="1"/>
    <x v="1"/>
    <x v="96"/>
    <x v="2"/>
    <x v="7"/>
    <x v="15"/>
    <n v="3739.1759999999995"/>
    <n v="8"/>
    <n v="0.1"/>
    <n v="747.81600000000003"/>
    <n v="522.79"/>
    <x v="2"/>
  </r>
  <r>
    <n v="11743"/>
    <s v="IT-2013-5208514"/>
    <d v="2013-03-13T00:00:00"/>
    <d v="2013-03-13T00:00:00"/>
    <x v="0"/>
    <s v="VM-21685"/>
    <s v="Valerie Mitchum"/>
    <x v="2"/>
    <x v="96"/>
    <x v="77"/>
    <x v="33"/>
    <m/>
    <x v="2"/>
    <x v="2"/>
    <x v="97"/>
    <x v="1"/>
    <x v="1"/>
    <x v="83"/>
    <n v="2570.8649999999998"/>
    <n v="11"/>
    <n v="0.5"/>
    <n v="-2211.165"/>
    <n v="520.89"/>
    <x v="2"/>
  </r>
  <r>
    <n v="35574"/>
    <s v="US-2013-107440"/>
    <d v="2013-04-17T00:00:00"/>
    <d v="2013-04-21T00:00:00"/>
    <x v="3"/>
    <s v="BS-11365"/>
    <s v="Bill Shonely"/>
    <x v="1"/>
    <x v="97"/>
    <x v="78"/>
    <x v="0"/>
    <n v="8701"/>
    <x v="0"/>
    <x v="0"/>
    <x v="98"/>
    <x v="0"/>
    <x v="8"/>
    <x v="84"/>
    <n v="9099.93"/>
    <n v="7"/>
    <n v="0"/>
    <n v="2365.9817999999996"/>
    <n v="516.91"/>
    <x v="1"/>
  </r>
  <r>
    <n v="17522"/>
    <s v="ES-2012-2314672"/>
    <d v="2012-04-05T00:00:00"/>
    <d v="2012-04-05T00:00:00"/>
    <x v="0"/>
    <s v="DM-13525"/>
    <s v="Don Miller"/>
    <x v="1"/>
    <x v="98"/>
    <x v="47"/>
    <x v="2"/>
    <m/>
    <x v="2"/>
    <x v="2"/>
    <x v="99"/>
    <x v="0"/>
    <x v="2"/>
    <x v="85"/>
    <n v="2875.7700000000004"/>
    <n v="9"/>
    <n v="0.5"/>
    <n v="-1783.0800000000004"/>
    <n v="516.63"/>
    <x v="2"/>
  </r>
  <r>
    <n v="14721"/>
    <s v="ES-2012-4765389"/>
    <d v="2012-12-26T00:00:00"/>
    <d v="2012-12-28T00:00:00"/>
    <x v="1"/>
    <s v="NM-18520"/>
    <s v="Neoma Murray"/>
    <x v="0"/>
    <x v="99"/>
    <x v="79"/>
    <x v="25"/>
    <m/>
    <x v="2"/>
    <x v="5"/>
    <x v="100"/>
    <x v="1"/>
    <x v="9"/>
    <x v="86"/>
    <n v="1741.8000000000002"/>
    <n v="4"/>
    <n v="0"/>
    <n v="261.24"/>
    <n v="515.24"/>
    <x v="0"/>
  </r>
  <r>
    <n v="29629"/>
    <s v="IN-2013-15368"/>
    <d v="2013-04-18T00:00:00"/>
    <d v="2013-04-19T00:00:00"/>
    <x v="2"/>
    <s v="LC-16885"/>
    <s v="Lena Creighton"/>
    <x v="0"/>
    <x v="5"/>
    <x v="1"/>
    <x v="1"/>
    <m/>
    <x v="1"/>
    <x v="1"/>
    <x v="101"/>
    <x v="0"/>
    <x v="3"/>
    <x v="87"/>
    <n v="1601.64"/>
    <n v="5"/>
    <n v="0.1"/>
    <n v="587.18999999999994"/>
    <n v="511.47"/>
    <x v="0"/>
  </r>
  <r>
    <n v="25868"/>
    <s v="IN-2011-18385"/>
    <d v="2011-05-24T00:00:00"/>
    <d v="2011-05-26T00:00:00"/>
    <x v="1"/>
    <s v="RO-19780"/>
    <s v="Rose O'Brian"/>
    <x v="0"/>
    <x v="100"/>
    <x v="48"/>
    <x v="8"/>
    <m/>
    <x v="1"/>
    <x v="8"/>
    <x v="102"/>
    <x v="2"/>
    <x v="7"/>
    <x v="88"/>
    <n v="3670.7999999999997"/>
    <n v="7"/>
    <n v="0"/>
    <n v="367.08"/>
    <n v="510.72"/>
    <x v="2"/>
  </r>
  <r>
    <n v="39399"/>
    <s v="CA-2012-149846"/>
    <d v="2012-05-22T00:00:00"/>
    <d v="2012-05-26T00:00:00"/>
    <x v="3"/>
    <s v="SB-20185"/>
    <s v="Sarah Brown"/>
    <x v="0"/>
    <x v="28"/>
    <x v="7"/>
    <x v="0"/>
    <n v="90045"/>
    <x v="0"/>
    <x v="4"/>
    <x v="103"/>
    <x v="0"/>
    <x v="8"/>
    <x v="89"/>
    <n v="2973.32"/>
    <n v="7"/>
    <n v="0.2"/>
    <n v="334.49849999999958"/>
    <n v="510.18"/>
    <x v="2"/>
  </r>
  <r>
    <n v="19559"/>
    <s v="ES-2013-2757712"/>
    <d v="2013-05-16T00:00:00"/>
    <d v="2013-05-20T00:00:00"/>
    <x v="1"/>
    <s v="EM-14065"/>
    <s v="Erin Mull"/>
    <x v="0"/>
    <x v="101"/>
    <x v="80"/>
    <x v="2"/>
    <m/>
    <x v="2"/>
    <x v="2"/>
    <x v="104"/>
    <x v="0"/>
    <x v="3"/>
    <x v="90"/>
    <n v="1900.95"/>
    <n v="5"/>
    <n v="0"/>
    <n v="589.20000000000005"/>
    <n v="506.89"/>
    <x v="2"/>
  </r>
  <r>
    <n v="38362"/>
    <s v="CA-2011-106726"/>
    <d v="2011-12-06T00:00:00"/>
    <d v="2011-12-08T00:00:00"/>
    <x v="2"/>
    <s v="RS-19765"/>
    <s v="Roland Schwarz"/>
    <x v="1"/>
    <x v="28"/>
    <x v="7"/>
    <x v="0"/>
    <n v="90008"/>
    <x v="0"/>
    <x v="4"/>
    <x v="105"/>
    <x v="2"/>
    <x v="10"/>
    <x v="91"/>
    <n v="1261.33"/>
    <n v="7"/>
    <n v="0"/>
    <n v="327.94580000000002"/>
    <n v="506.49"/>
    <x v="0"/>
  </r>
  <r>
    <n v="14070"/>
    <s v="IT-2011-1978668"/>
    <d v="2011-02-16T00:00:00"/>
    <d v="2011-02-19T00:00:00"/>
    <x v="1"/>
    <s v="ON-18715"/>
    <s v="Odella Nelson"/>
    <x v="1"/>
    <x v="102"/>
    <x v="81"/>
    <x v="9"/>
    <m/>
    <x v="2"/>
    <x v="2"/>
    <x v="106"/>
    <x v="1"/>
    <x v="1"/>
    <x v="22"/>
    <n v="4544.0999999999985"/>
    <n v="11"/>
    <n v="0.1"/>
    <n v="1868.1299999999999"/>
    <n v="506.27"/>
    <x v="1"/>
  </r>
  <r>
    <n v="21306"/>
    <s v="IN-2013-63773"/>
    <d v="2013-05-31T00:00:00"/>
    <d v="2013-06-02T00:00:00"/>
    <x v="2"/>
    <s v="VS-21820"/>
    <s v="Vivek Sundaresam"/>
    <x v="0"/>
    <x v="103"/>
    <x v="59"/>
    <x v="8"/>
    <m/>
    <x v="1"/>
    <x v="8"/>
    <x v="107"/>
    <x v="1"/>
    <x v="9"/>
    <x v="92"/>
    <n v="1455.1200000000001"/>
    <n v="4"/>
    <n v="0"/>
    <n v="116.39999999999999"/>
    <n v="504.56"/>
    <x v="0"/>
  </r>
  <r>
    <n v="21668"/>
    <s v="IN-2013-10965"/>
    <d v="2013-10-01T00:00:00"/>
    <d v="2013-10-02T00:00:00"/>
    <x v="2"/>
    <s v="CM-12115"/>
    <s v="Chad McGuire"/>
    <x v="0"/>
    <x v="104"/>
    <x v="82"/>
    <x v="1"/>
    <m/>
    <x v="1"/>
    <x v="1"/>
    <x v="108"/>
    <x v="0"/>
    <x v="3"/>
    <x v="93"/>
    <n v="1943.19"/>
    <n v="6"/>
    <n v="0.1"/>
    <n v="258.93"/>
    <n v="499.62"/>
    <x v="2"/>
  </r>
  <r>
    <n v="37923"/>
    <s v="CA-2011-145541"/>
    <d v="2011-12-14T00:00:00"/>
    <d v="2011-12-21T00:00:00"/>
    <x v="3"/>
    <s v="TB-21400"/>
    <s v="Tom Boeckenhauer"/>
    <x v="0"/>
    <x v="0"/>
    <x v="0"/>
    <x v="0"/>
    <n v="10024"/>
    <x v="0"/>
    <x v="0"/>
    <x v="109"/>
    <x v="0"/>
    <x v="8"/>
    <x v="94"/>
    <n v="6999.96"/>
    <n v="4"/>
    <n v="0"/>
    <n v="2239.9871999999996"/>
    <n v="499.55"/>
    <x v="1"/>
  </r>
  <r>
    <n v="40336"/>
    <s v="CA-2013-117121"/>
    <d v="2013-12-18T00:00:00"/>
    <d v="2013-12-22T00:00:00"/>
    <x v="3"/>
    <s v="AB-10105"/>
    <s v="Adrian Barton"/>
    <x v="0"/>
    <x v="105"/>
    <x v="63"/>
    <x v="0"/>
    <n v="48205"/>
    <x v="0"/>
    <x v="2"/>
    <x v="110"/>
    <x v="2"/>
    <x v="5"/>
    <x v="95"/>
    <n v="9892.74"/>
    <n v="13"/>
    <n v="0"/>
    <n v="4946.37"/>
    <n v="498.7"/>
    <x v="1"/>
  </r>
  <r>
    <n v="24260"/>
    <s v="ID-2013-79432"/>
    <d v="2013-12-11T00:00:00"/>
    <d v="2013-12-14T00:00:00"/>
    <x v="1"/>
    <s v="JK-15325"/>
    <s v="Jason Klamczynski"/>
    <x v="1"/>
    <x v="104"/>
    <x v="82"/>
    <x v="1"/>
    <m/>
    <x v="1"/>
    <x v="1"/>
    <x v="111"/>
    <x v="0"/>
    <x v="3"/>
    <x v="96"/>
    <n v="1695.8700000000001"/>
    <n v="5"/>
    <n v="0.1"/>
    <n v="-37.830000000000013"/>
    <n v="498.62"/>
    <x v="0"/>
  </r>
  <r>
    <n v="13646"/>
    <s v="IT-2014-4499061"/>
    <d v="2014-03-18T00:00:00"/>
    <d v="2014-03-21T00:00:00"/>
    <x v="1"/>
    <s v="RP-19270"/>
    <s v="Rachel Payne"/>
    <x v="1"/>
    <x v="106"/>
    <x v="14"/>
    <x v="9"/>
    <m/>
    <x v="2"/>
    <x v="2"/>
    <x v="112"/>
    <x v="0"/>
    <x v="3"/>
    <x v="97"/>
    <n v="1505.9789999999998"/>
    <n v="6"/>
    <n v="0.15"/>
    <n v="-265.76099999999997"/>
    <n v="498.52"/>
    <x v="0"/>
  </r>
  <r>
    <n v="23708"/>
    <s v="IN-2014-34226"/>
    <d v="2014-12-19T00:00:00"/>
    <d v="2014-12-20T00:00:00"/>
    <x v="2"/>
    <s v="DW-13540"/>
    <s v="Don Weiss"/>
    <x v="0"/>
    <x v="107"/>
    <x v="83"/>
    <x v="34"/>
    <m/>
    <x v="1"/>
    <x v="11"/>
    <x v="113"/>
    <x v="0"/>
    <x v="2"/>
    <x v="78"/>
    <n v="1954.17"/>
    <n v="3"/>
    <n v="0"/>
    <n v="312.65999999999997"/>
    <n v="498.38"/>
    <x v="0"/>
  </r>
  <r>
    <n v="32452"/>
    <s v="CA-2011-136567"/>
    <d v="2011-12-20T00:00:00"/>
    <d v="2011-12-21T00:00:00"/>
    <x v="2"/>
    <s v="PS-19045"/>
    <s v="Penelope Sewall"/>
    <x v="2"/>
    <x v="108"/>
    <x v="9"/>
    <x v="0"/>
    <n v="22801"/>
    <x v="0"/>
    <x v="5"/>
    <x v="114"/>
    <x v="1"/>
    <x v="4"/>
    <x v="98"/>
    <n v="2244.48"/>
    <n v="7"/>
    <n v="0"/>
    <n v="493.78559999999993"/>
    <n v="498.14"/>
    <x v="2"/>
  </r>
  <r>
    <n v="37722"/>
    <s v="CA-2013-143714"/>
    <d v="2013-05-24T00:00:00"/>
    <d v="2013-05-28T00:00:00"/>
    <x v="3"/>
    <s v="CC-12370"/>
    <s v="Christopher Conant"/>
    <x v="0"/>
    <x v="77"/>
    <x v="64"/>
    <x v="0"/>
    <n v="19120"/>
    <x v="0"/>
    <x v="0"/>
    <x v="115"/>
    <x v="0"/>
    <x v="3"/>
    <x v="99"/>
    <n v="8399.9759999999987"/>
    <n v="4"/>
    <n v="0.4"/>
    <n v="1119.996799999999"/>
    <n v="498.08"/>
    <x v="1"/>
  </r>
  <r>
    <n v="40932"/>
    <s v="CA-2011-151330"/>
    <d v="2011-10-14T00:00:00"/>
    <d v="2011-10-17T00:00:00"/>
    <x v="2"/>
    <s v="TC-21295"/>
    <s v="Toby Carlisle"/>
    <x v="0"/>
    <x v="109"/>
    <x v="84"/>
    <x v="0"/>
    <n v="2149"/>
    <x v="0"/>
    <x v="0"/>
    <x v="116"/>
    <x v="1"/>
    <x v="1"/>
    <x v="100"/>
    <n v="1628.82"/>
    <n v="9"/>
    <n v="0"/>
    <n v="260.61120000000017"/>
    <n v="496.46"/>
    <x v="0"/>
  </r>
  <r>
    <n v="1779"/>
    <s v="MX-2014-158386"/>
    <d v="2014-09-18T00:00:00"/>
    <d v="2014-09-18T00:00:00"/>
    <x v="0"/>
    <s v="GM-14440"/>
    <s v="Gary McGarr"/>
    <x v="0"/>
    <x v="110"/>
    <x v="85"/>
    <x v="35"/>
    <m/>
    <x v="5"/>
    <x v="5"/>
    <x v="117"/>
    <x v="0"/>
    <x v="3"/>
    <x v="101"/>
    <n v="1213.18876"/>
    <n v="7"/>
    <n v="2E-3"/>
    <n v="508.00876000000005"/>
    <n v="493.40899999999999"/>
    <x v="0"/>
  </r>
  <r>
    <n v="23880"/>
    <s v="IN-2013-30663"/>
    <d v="2013-11-25T00:00:00"/>
    <d v="2013-11-27T00:00:00"/>
    <x v="2"/>
    <s v="SV-20815"/>
    <s v="Stuart Van"/>
    <x v="1"/>
    <x v="111"/>
    <x v="26"/>
    <x v="17"/>
    <m/>
    <x v="1"/>
    <x v="6"/>
    <x v="118"/>
    <x v="0"/>
    <x v="3"/>
    <x v="102"/>
    <n v="1590.6"/>
    <n v="5"/>
    <n v="0"/>
    <n v="572.55000000000007"/>
    <n v="493.2"/>
    <x v="0"/>
  </r>
  <r>
    <n v="27094"/>
    <s v="IN-2013-77444"/>
    <d v="2013-11-07T00:00:00"/>
    <d v="2013-11-10T00:00:00"/>
    <x v="2"/>
    <s v="MM-17920"/>
    <s v="Michael Moore"/>
    <x v="0"/>
    <x v="112"/>
    <x v="86"/>
    <x v="8"/>
    <m/>
    <x v="1"/>
    <x v="8"/>
    <x v="119"/>
    <x v="0"/>
    <x v="0"/>
    <x v="103"/>
    <n v="2330.6400000000003"/>
    <n v="9"/>
    <n v="0"/>
    <n v="1025.46"/>
    <n v="492.79"/>
    <x v="0"/>
  </r>
  <r>
    <n v="24424"/>
    <s v="IN-2014-39077"/>
    <d v="2014-07-19T00:00:00"/>
    <d v="2014-07-23T00:00:00"/>
    <x v="3"/>
    <s v="JK-16120"/>
    <s v="Julie Kriz"/>
    <x v="2"/>
    <x v="67"/>
    <x v="55"/>
    <x v="20"/>
    <m/>
    <x v="1"/>
    <x v="11"/>
    <x v="120"/>
    <x v="1"/>
    <x v="9"/>
    <x v="104"/>
    <n v="3278.5847999999996"/>
    <n v="8"/>
    <n v="7.0000000000000007E-2"/>
    <n v="140.82479999999995"/>
    <n v="492.28"/>
    <x v="2"/>
  </r>
  <r>
    <n v="22049"/>
    <s v="ID-2012-60980"/>
    <d v="2012-08-16T00:00:00"/>
    <d v="2012-08-16T00:00:00"/>
    <x v="0"/>
    <s v="EM-14200"/>
    <s v="Evan Minnotte"/>
    <x v="2"/>
    <x v="113"/>
    <x v="87"/>
    <x v="36"/>
    <m/>
    <x v="1"/>
    <x v="11"/>
    <x v="121"/>
    <x v="0"/>
    <x v="2"/>
    <x v="24"/>
    <n v="3741.5237999999995"/>
    <n v="7"/>
    <n v="0.17"/>
    <n v="946.63379999999972"/>
    <n v="491.91"/>
    <x v="2"/>
  </r>
  <r>
    <n v="34153"/>
    <s v="CA-2013-128594"/>
    <d v="2013-08-27T00:00:00"/>
    <d v="2013-08-30T00:00:00"/>
    <x v="2"/>
    <s v="DJ-13510"/>
    <s v="Don Jones"/>
    <x v="1"/>
    <x v="114"/>
    <x v="7"/>
    <x v="0"/>
    <n v="92037"/>
    <x v="0"/>
    <x v="4"/>
    <x v="122"/>
    <x v="1"/>
    <x v="1"/>
    <x v="105"/>
    <n v="1603.1360000000002"/>
    <n v="4"/>
    <n v="0.2"/>
    <n v="100.19599999999997"/>
    <n v="489.6"/>
    <x v="0"/>
  </r>
  <r>
    <n v="23815"/>
    <s v="IN-2012-57025"/>
    <d v="2012-01-11T00:00:00"/>
    <d v="2012-01-15T00:00:00"/>
    <x v="3"/>
    <s v="PM-18940"/>
    <s v="Paul MacIntyre"/>
    <x v="0"/>
    <x v="115"/>
    <x v="65"/>
    <x v="20"/>
    <m/>
    <x v="1"/>
    <x v="11"/>
    <x v="123"/>
    <x v="1"/>
    <x v="9"/>
    <x v="106"/>
    <n v="3637.6019999999994"/>
    <n v="10"/>
    <n v="7.0000000000000007E-2"/>
    <n v="156.40199999999993"/>
    <n v="487.86"/>
    <x v="2"/>
  </r>
  <r>
    <n v="8009"/>
    <s v="MX-2013-157868"/>
    <d v="2013-01-28T00:00:00"/>
    <d v="2013-01-30T00:00:00"/>
    <x v="2"/>
    <s v="AT-10435"/>
    <s v="Alyssa Tate"/>
    <x v="2"/>
    <x v="116"/>
    <x v="88"/>
    <x v="14"/>
    <m/>
    <x v="5"/>
    <x v="9"/>
    <x v="124"/>
    <x v="2"/>
    <x v="7"/>
    <x v="107"/>
    <n v="2455.8799999999997"/>
    <n v="7"/>
    <n v="0"/>
    <n v="785.81999999999994"/>
    <n v="487.476"/>
    <x v="1"/>
  </r>
  <r>
    <n v="30267"/>
    <s v="ID-2012-66111"/>
    <d v="2012-06-14T00:00:00"/>
    <d v="2012-06-17T00:00:00"/>
    <x v="2"/>
    <s v="AB-10015"/>
    <s v="Aaron Bergman"/>
    <x v="0"/>
    <x v="117"/>
    <x v="89"/>
    <x v="8"/>
    <m/>
    <x v="1"/>
    <x v="8"/>
    <x v="125"/>
    <x v="0"/>
    <x v="8"/>
    <x v="108"/>
    <n v="1024.6800000000003"/>
    <n v="8"/>
    <n v="0.5"/>
    <n v="-286.9200000000003"/>
    <n v="487.32"/>
    <x v="0"/>
  </r>
  <r>
    <n v="33088"/>
    <s v="CA-2011-120474"/>
    <d v="2011-12-01T00:00:00"/>
    <d v="2011-12-03T00:00:00"/>
    <x v="2"/>
    <s v="RP-19390"/>
    <s v="Resi Pölking"/>
    <x v="0"/>
    <x v="118"/>
    <x v="90"/>
    <x v="0"/>
    <n v="53711"/>
    <x v="0"/>
    <x v="2"/>
    <x v="126"/>
    <x v="1"/>
    <x v="1"/>
    <x v="109"/>
    <n v="2807.84"/>
    <n v="8"/>
    <n v="0"/>
    <n v="673.88160000000016"/>
    <n v="487.15"/>
    <x v="2"/>
  </r>
  <r>
    <n v="40462"/>
    <s v="CA-2013-100300"/>
    <d v="2013-06-25T00:00:00"/>
    <d v="2013-06-27T00:00:00"/>
    <x v="1"/>
    <s v="MJ-17740"/>
    <s v="Max Jones"/>
    <x v="0"/>
    <x v="114"/>
    <x v="7"/>
    <x v="0"/>
    <n v="92037"/>
    <x v="0"/>
    <x v="4"/>
    <x v="127"/>
    <x v="0"/>
    <x v="8"/>
    <x v="110"/>
    <n v="4476.8"/>
    <n v="4"/>
    <n v="0.2"/>
    <n v="503.63999999999965"/>
    <n v="485.47"/>
    <x v="2"/>
  </r>
  <r>
    <n v="2283"/>
    <s v="MX-2012-164791"/>
    <d v="2012-12-06T00:00:00"/>
    <d v="2012-12-08T00:00:00"/>
    <x v="2"/>
    <s v="PV-18985"/>
    <s v="Paul Van Hugh"/>
    <x v="2"/>
    <x v="119"/>
    <x v="91"/>
    <x v="7"/>
    <m/>
    <x v="5"/>
    <x v="5"/>
    <x v="128"/>
    <x v="0"/>
    <x v="0"/>
    <x v="111"/>
    <n v="2297.96"/>
    <n v="14"/>
    <n v="0"/>
    <n v="988.11999999999989"/>
    <n v="483.25699999999995"/>
    <x v="2"/>
  </r>
  <r>
    <n v="17765"/>
    <s v="IT-2013-1350483"/>
    <d v="2013-09-05T00:00:00"/>
    <d v="2013-09-07T00:00:00"/>
    <x v="1"/>
    <s v="SB-20290"/>
    <s v="Sean Braxton"/>
    <x v="1"/>
    <x v="120"/>
    <x v="92"/>
    <x v="10"/>
    <m/>
    <x v="2"/>
    <x v="5"/>
    <x v="129"/>
    <x v="0"/>
    <x v="3"/>
    <x v="49"/>
    <n v="2671.41"/>
    <n v="7"/>
    <n v="0"/>
    <n v="534.24"/>
    <n v="483.04"/>
    <x v="2"/>
  </r>
  <r>
    <n v="47783"/>
    <s v="SO-2014-4990"/>
    <d v="2014-09-18T00:00:00"/>
    <d v="2014-09-20T00:00:00"/>
    <x v="2"/>
    <s v="SM-10005"/>
    <s v="Sally Matthias"/>
    <x v="0"/>
    <x v="121"/>
    <x v="93"/>
    <x v="37"/>
    <m/>
    <x v="3"/>
    <x v="3"/>
    <x v="130"/>
    <x v="0"/>
    <x v="2"/>
    <x v="56"/>
    <n v="3834.0000000000009"/>
    <n v="6"/>
    <n v="0"/>
    <n v="268.38"/>
    <n v="481.04"/>
    <x v="2"/>
  </r>
  <r>
    <n v="34340"/>
    <s v="CA-2014-149559"/>
    <d v="2014-09-12T00:00:00"/>
    <d v="2014-09-13T00:00:00"/>
    <x v="0"/>
    <s v="KF-16285"/>
    <s v="Karen Ferguson"/>
    <x v="2"/>
    <x v="122"/>
    <x v="7"/>
    <x v="0"/>
    <n v="90805"/>
    <x v="0"/>
    <x v="4"/>
    <x v="131"/>
    <x v="1"/>
    <x v="1"/>
    <x v="112"/>
    <n v="2054.2720000000004"/>
    <n v="8"/>
    <n v="0.2"/>
    <n v="256.78399999999976"/>
    <n v="480.56"/>
    <x v="0"/>
  </r>
  <r>
    <n v="23175"/>
    <s v="IN-2012-30943"/>
    <d v="2012-08-03T00:00:00"/>
    <d v="2012-08-08T00:00:00"/>
    <x v="3"/>
    <s v="KH-16330"/>
    <s v="Katharine Harms"/>
    <x v="1"/>
    <x v="123"/>
    <x v="94"/>
    <x v="20"/>
    <m/>
    <x v="1"/>
    <x v="11"/>
    <x v="132"/>
    <x v="2"/>
    <x v="7"/>
    <x v="23"/>
    <n v="3501.7367999999997"/>
    <n v="8"/>
    <n v="0.17"/>
    <n v="210.85680000000002"/>
    <n v="479.96"/>
    <x v="2"/>
  </r>
  <r>
    <n v="27693"/>
    <s v="IN-2014-13324"/>
    <d v="2014-12-09T00:00:00"/>
    <d v="2014-12-11T00:00:00"/>
    <x v="2"/>
    <s v="MP-18175"/>
    <s v="Mike Pelletier"/>
    <x v="2"/>
    <x v="90"/>
    <x v="44"/>
    <x v="1"/>
    <m/>
    <x v="1"/>
    <x v="1"/>
    <x v="133"/>
    <x v="0"/>
    <x v="2"/>
    <x v="85"/>
    <n v="1725.4620000000004"/>
    <n v="3"/>
    <n v="0.1"/>
    <n v="747.61200000000008"/>
    <n v="479.94"/>
    <x v="2"/>
  </r>
  <r>
    <n v="22134"/>
    <s v="IN-2012-46889"/>
    <d v="2012-10-25T00:00:00"/>
    <d v="2012-10-28T00:00:00"/>
    <x v="2"/>
    <s v="LH-17020"/>
    <s v="Lisa Hazard"/>
    <x v="0"/>
    <x v="124"/>
    <x v="95"/>
    <x v="8"/>
    <m/>
    <x v="1"/>
    <x v="8"/>
    <x v="18"/>
    <x v="0"/>
    <x v="3"/>
    <x v="18"/>
    <n v="1583.7"/>
    <n v="5"/>
    <n v="0"/>
    <n v="174.14999999999998"/>
    <n v="479.67"/>
    <x v="0"/>
  </r>
  <r>
    <n v="32998"/>
    <s v="CA-2012-114069"/>
    <d v="2012-07-13T00:00:00"/>
    <d v="2012-07-15T00:00:00"/>
    <x v="1"/>
    <s v="ND-18370"/>
    <s v="Natalie DeCherney"/>
    <x v="0"/>
    <x v="0"/>
    <x v="0"/>
    <x v="0"/>
    <n v="10035"/>
    <x v="0"/>
    <x v="0"/>
    <x v="134"/>
    <x v="1"/>
    <x v="1"/>
    <x v="113"/>
    <n v="1931.04"/>
    <n v="9"/>
    <n v="0.1"/>
    <n v="321.83999999999992"/>
    <n v="477.15"/>
    <x v="0"/>
  </r>
  <r>
    <n v="22488"/>
    <s v="ID-2013-35640"/>
    <d v="2013-08-27T00:00:00"/>
    <d v="2013-08-29T00:00:00"/>
    <x v="1"/>
    <s v="CR-12625"/>
    <s v="Corey Roper"/>
    <x v="2"/>
    <x v="2"/>
    <x v="2"/>
    <x v="1"/>
    <m/>
    <x v="1"/>
    <x v="1"/>
    <x v="135"/>
    <x v="1"/>
    <x v="9"/>
    <x v="114"/>
    <n v="2760.3450000000003"/>
    <n v="7"/>
    <n v="0.1"/>
    <n v="-214.72500000000002"/>
    <n v="475.34"/>
    <x v="2"/>
  </r>
  <r>
    <n v="25678"/>
    <s v="IN-2011-30292"/>
    <d v="2011-05-13T00:00:00"/>
    <d v="2011-05-17T00:00:00"/>
    <x v="3"/>
    <s v="NC-18625"/>
    <s v="Noah Childs"/>
    <x v="1"/>
    <x v="55"/>
    <x v="46"/>
    <x v="24"/>
    <m/>
    <x v="1"/>
    <x v="6"/>
    <x v="136"/>
    <x v="0"/>
    <x v="0"/>
    <x v="115"/>
    <n v="3078.7200000000007"/>
    <n v="12"/>
    <n v="0"/>
    <n v="523.07999999999993"/>
    <n v="474.44"/>
    <x v="2"/>
  </r>
  <r>
    <n v="15376"/>
    <s v="IT-2011-3675195"/>
    <d v="2011-11-03T00:00:00"/>
    <d v="2011-11-06T00:00:00"/>
    <x v="2"/>
    <s v="GM-14680"/>
    <s v="Greg Matthias"/>
    <x v="0"/>
    <x v="125"/>
    <x v="96"/>
    <x v="33"/>
    <m/>
    <x v="2"/>
    <x v="2"/>
    <x v="137"/>
    <x v="2"/>
    <x v="7"/>
    <x v="71"/>
    <n v="1983.135"/>
    <n v="7"/>
    <n v="0.5"/>
    <n v="-1784.895"/>
    <n v="473.27"/>
    <x v="2"/>
  </r>
  <r>
    <n v="15162"/>
    <s v="ES-2014-2034971"/>
    <d v="2014-08-02T00:00:00"/>
    <d v="2014-08-03T00:00:00"/>
    <x v="2"/>
    <s v="RA-19945"/>
    <s v="Ryan Akin"/>
    <x v="0"/>
    <x v="126"/>
    <x v="97"/>
    <x v="9"/>
    <m/>
    <x v="2"/>
    <x v="2"/>
    <x v="138"/>
    <x v="1"/>
    <x v="9"/>
    <x v="116"/>
    <n v="1112.778"/>
    <n v="3"/>
    <n v="0.1"/>
    <n v="296.65800000000007"/>
    <n v="472"/>
    <x v="0"/>
  </r>
  <r>
    <n v="18899"/>
    <s v="ES-2011-1426891"/>
    <d v="2011-09-20T00:00:00"/>
    <d v="2011-09-22T00:00:00"/>
    <x v="1"/>
    <s v="DB-13060"/>
    <s v="Dave Brooks"/>
    <x v="0"/>
    <x v="127"/>
    <x v="58"/>
    <x v="2"/>
    <m/>
    <x v="2"/>
    <x v="2"/>
    <x v="139"/>
    <x v="0"/>
    <x v="3"/>
    <x v="117"/>
    <n v="3616.5"/>
    <n v="10"/>
    <n v="0"/>
    <n v="36"/>
    <n v="471.92"/>
    <x v="0"/>
  </r>
  <r>
    <n v="32274"/>
    <s v="CA-2014-159366"/>
    <d v="2014-01-08T00:00:00"/>
    <d v="2014-01-11T00:00:00"/>
    <x v="2"/>
    <s v="BW-11110"/>
    <s v="Bart Watters"/>
    <x v="1"/>
    <x v="105"/>
    <x v="63"/>
    <x v="0"/>
    <n v="48205"/>
    <x v="0"/>
    <x v="2"/>
    <x v="140"/>
    <x v="0"/>
    <x v="8"/>
    <x v="118"/>
    <n v="3059.982"/>
    <n v="2"/>
    <n v="0.1"/>
    <n v="679.99599999999964"/>
    <n v="471.22"/>
    <x v="1"/>
  </r>
  <r>
    <n v="24160"/>
    <s v="IN-2013-14773"/>
    <d v="2013-03-11T00:00:00"/>
    <d v="2013-03-15T00:00:00"/>
    <x v="3"/>
    <s v="RF-19735"/>
    <s v="Roland Fjeld"/>
    <x v="0"/>
    <x v="90"/>
    <x v="44"/>
    <x v="1"/>
    <m/>
    <x v="1"/>
    <x v="1"/>
    <x v="38"/>
    <x v="0"/>
    <x v="2"/>
    <x v="24"/>
    <n v="2892.1049999999996"/>
    <n v="5"/>
    <n v="0.1"/>
    <n v="160.60500000000008"/>
    <n v="470.29"/>
    <x v="2"/>
  </r>
  <r>
    <n v="15812"/>
    <s v="ES-2012-4934238"/>
    <d v="2012-02-02T00:00:00"/>
    <d v="2012-02-05T00:00:00"/>
    <x v="2"/>
    <s v="JH-15820"/>
    <s v="John Huston"/>
    <x v="0"/>
    <x v="128"/>
    <x v="98"/>
    <x v="2"/>
    <m/>
    <x v="2"/>
    <x v="2"/>
    <x v="141"/>
    <x v="0"/>
    <x v="2"/>
    <x v="78"/>
    <n v="3263.4000000000005"/>
    <n v="5"/>
    <n v="0"/>
    <n v="848.40000000000009"/>
    <n v="469.29"/>
    <x v="2"/>
  </r>
  <r>
    <n v="31696"/>
    <s v="CA-2013-108987"/>
    <d v="2013-09-09T00:00:00"/>
    <d v="2013-09-11T00:00:00"/>
    <x v="1"/>
    <s v="AG-10675"/>
    <s v="Anna Gayman"/>
    <x v="0"/>
    <x v="129"/>
    <x v="29"/>
    <x v="0"/>
    <n v="77036"/>
    <x v="0"/>
    <x v="2"/>
    <x v="142"/>
    <x v="1"/>
    <x v="9"/>
    <x v="119"/>
    <n v="2396.2655999999997"/>
    <n v="4"/>
    <n v="0.32"/>
    <n v="-317.15280000000007"/>
    <n v="469.16"/>
    <x v="0"/>
  </r>
  <r>
    <n v="6449"/>
    <s v="MX-2014-111941"/>
    <d v="2014-04-09T00:00:00"/>
    <d v="2014-04-13T00:00:00"/>
    <x v="3"/>
    <s v="DM-12955"/>
    <s v="Dario Medina"/>
    <x v="1"/>
    <x v="130"/>
    <x v="99"/>
    <x v="38"/>
    <m/>
    <x v="5"/>
    <x v="2"/>
    <x v="143"/>
    <x v="1"/>
    <x v="4"/>
    <x v="120"/>
    <n v="3117.0879999999997"/>
    <n v="13"/>
    <n v="0.2"/>
    <n v="38.94800000000005"/>
    <n v="466.70299999999997"/>
    <x v="2"/>
  </r>
  <r>
    <n v="32382"/>
    <s v="US-2013-143819"/>
    <d v="2013-03-02T00:00:00"/>
    <d v="2013-03-06T00:00:00"/>
    <x v="3"/>
    <s v="KD-16270"/>
    <s v="Karen Daniels"/>
    <x v="0"/>
    <x v="131"/>
    <x v="0"/>
    <x v="0"/>
    <n v="10701"/>
    <x v="0"/>
    <x v="0"/>
    <x v="35"/>
    <x v="0"/>
    <x v="8"/>
    <x v="35"/>
    <n v="4899.93"/>
    <n v="7"/>
    <n v="0"/>
    <n v="2400.9656999999997"/>
    <n v="466.33"/>
    <x v="1"/>
  </r>
  <r>
    <n v="4394"/>
    <s v="MX-2014-152961"/>
    <d v="2014-03-19T00:00:00"/>
    <d v="2014-03-21T00:00:00"/>
    <x v="2"/>
    <s v="BE-11335"/>
    <s v="Bill Eplett"/>
    <x v="2"/>
    <x v="132"/>
    <x v="100"/>
    <x v="14"/>
    <m/>
    <x v="5"/>
    <x v="9"/>
    <x v="144"/>
    <x v="2"/>
    <x v="7"/>
    <x v="71"/>
    <n v="1888.7"/>
    <n v="5"/>
    <n v="0"/>
    <n v="887.6"/>
    <n v="465.91800000000001"/>
    <x v="2"/>
  </r>
  <r>
    <n v="22058"/>
    <s v="IN-2013-17041"/>
    <d v="2013-10-02T00:00:00"/>
    <d v="2013-10-04T00:00:00"/>
    <x v="2"/>
    <s v="SO-20335"/>
    <s v="Sean O'Donnell"/>
    <x v="0"/>
    <x v="133"/>
    <x v="101"/>
    <x v="8"/>
    <m/>
    <x v="1"/>
    <x v="8"/>
    <x v="145"/>
    <x v="2"/>
    <x v="7"/>
    <x v="121"/>
    <n v="3000.7799999999997"/>
    <n v="6"/>
    <n v="0"/>
    <n v="1080.18"/>
    <n v="465.63"/>
    <x v="2"/>
  </r>
  <r>
    <n v="19833"/>
    <s v="ES-2013-4679331"/>
    <d v="2013-01-12T00:00:00"/>
    <d v="2013-01-15T00:00:00"/>
    <x v="2"/>
    <s v="DK-12835"/>
    <s v="Damala Kotsonis"/>
    <x v="1"/>
    <x v="134"/>
    <x v="102"/>
    <x v="25"/>
    <m/>
    <x v="2"/>
    <x v="5"/>
    <x v="146"/>
    <x v="2"/>
    <x v="7"/>
    <x v="122"/>
    <n v="3801.63"/>
    <n v="7"/>
    <n v="0"/>
    <n v="1444.5900000000001"/>
    <n v="465.02"/>
    <x v="1"/>
  </r>
  <r>
    <n v="45807"/>
    <s v="SA-2014-1270"/>
    <d v="2014-08-20T00:00:00"/>
    <d v="2014-08-25T00:00:00"/>
    <x v="3"/>
    <s v="LC-7050"/>
    <s v="Liz Carlisle"/>
    <x v="0"/>
    <x v="135"/>
    <x v="103"/>
    <x v="6"/>
    <m/>
    <x v="4"/>
    <x v="7"/>
    <x v="147"/>
    <x v="0"/>
    <x v="2"/>
    <x v="78"/>
    <n v="5211.12"/>
    <n v="8"/>
    <n v="0"/>
    <n v="1146.24"/>
    <n v="463.98"/>
    <x v="1"/>
  </r>
  <r>
    <n v="30187"/>
    <s v="IN-2011-10286"/>
    <d v="2011-12-17T00:00:00"/>
    <d v="2011-12-20T00:00:00"/>
    <x v="2"/>
    <s v="PB-19210"/>
    <s v="Phillip Breyer"/>
    <x v="1"/>
    <x v="26"/>
    <x v="24"/>
    <x v="16"/>
    <m/>
    <x v="1"/>
    <x v="8"/>
    <x v="148"/>
    <x v="1"/>
    <x v="4"/>
    <x v="123"/>
    <n v="1356.0300000000002"/>
    <n v="3"/>
    <n v="0"/>
    <n v="311.84999999999997"/>
    <n v="458.97"/>
    <x v="0"/>
  </r>
  <r>
    <n v="29484"/>
    <s v="IN-2014-12897"/>
    <d v="2014-03-14T00:00:00"/>
    <d v="2014-03-18T00:00:00"/>
    <x v="3"/>
    <s v="CG-12520"/>
    <s v="Claire Gute"/>
    <x v="0"/>
    <x v="104"/>
    <x v="82"/>
    <x v="1"/>
    <m/>
    <x v="1"/>
    <x v="1"/>
    <x v="149"/>
    <x v="2"/>
    <x v="7"/>
    <x v="71"/>
    <n v="3569.643"/>
    <n v="7"/>
    <n v="0.1"/>
    <n v="674.16300000000001"/>
    <n v="458.54"/>
    <x v="2"/>
  </r>
  <r>
    <n v="34667"/>
    <s v="CA-2013-134887"/>
    <d v="2013-03-26T00:00:00"/>
    <d v="2013-03-26T00:00:00"/>
    <x v="0"/>
    <s v="TB-21280"/>
    <s v="Toby Braunhardt"/>
    <x v="0"/>
    <x v="136"/>
    <x v="104"/>
    <x v="0"/>
    <n v="73071"/>
    <x v="0"/>
    <x v="2"/>
    <x v="150"/>
    <x v="0"/>
    <x v="0"/>
    <x v="124"/>
    <n v="1287.45"/>
    <n v="5"/>
    <n v="0"/>
    <n v="244.61549999999988"/>
    <n v="457.14"/>
    <x v="0"/>
  </r>
  <r>
    <n v="24015"/>
    <s v="ID-2014-10076"/>
    <d v="2014-07-09T00:00:00"/>
    <d v="2014-07-13T00:00:00"/>
    <x v="3"/>
    <s v="HG-15025"/>
    <s v="Hunter Glantz"/>
    <x v="0"/>
    <x v="137"/>
    <x v="105"/>
    <x v="20"/>
    <m/>
    <x v="1"/>
    <x v="11"/>
    <x v="123"/>
    <x v="1"/>
    <x v="9"/>
    <x v="106"/>
    <n v="2910.0815999999995"/>
    <n v="8"/>
    <n v="7.0000000000000007E-2"/>
    <n v="125.12159999999994"/>
    <n v="456.32"/>
    <x v="2"/>
  </r>
  <r>
    <n v="20601"/>
    <s v="ID-2013-70122"/>
    <d v="2013-06-11T00:00:00"/>
    <d v="2013-06-15T00:00:00"/>
    <x v="3"/>
    <s v="AD-10180"/>
    <s v="Alan Dominguez"/>
    <x v="2"/>
    <x v="138"/>
    <x v="106"/>
    <x v="20"/>
    <m/>
    <x v="1"/>
    <x v="11"/>
    <x v="151"/>
    <x v="1"/>
    <x v="1"/>
    <x v="125"/>
    <n v="3126.4001999999991"/>
    <n v="9"/>
    <n v="0.27"/>
    <n v="-128.71979999999962"/>
    <n v="455.71"/>
    <x v="2"/>
  </r>
  <r>
    <n v="12051"/>
    <s v="ES-2011-2257437"/>
    <d v="2011-08-10T00:00:00"/>
    <d v="2011-08-17T00:00:00"/>
    <x v="3"/>
    <s v="BP-11155"/>
    <s v="Becky Pak"/>
    <x v="0"/>
    <x v="68"/>
    <x v="31"/>
    <x v="13"/>
    <m/>
    <x v="2"/>
    <x v="9"/>
    <x v="152"/>
    <x v="0"/>
    <x v="2"/>
    <x v="126"/>
    <n v="5276.9880000000003"/>
    <n v="9"/>
    <n v="0.1"/>
    <n v="1758.8879999999997"/>
    <n v="454.81"/>
    <x v="1"/>
  </r>
  <r>
    <n v="25915"/>
    <s v="ID-2014-63920"/>
    <d v="2014-03-17T00:00:00"/>
    <d v="2014-03-21T00:00:00"/>
    <x v="3"/>
    <s v="AA-10480"/>
    <s v="Andrew Allen"/>
    <x v="0"/>
    <x v="113"/>
    <x v="87"/>
    <x v="36"/>
    <m/>
    <x v="1"/>
    <x v="11"/>
    <x v="153"/>
    <x v="0"/>
    <x v="2"/>
    <x v="79"/>
    <n v="2645.3760000000002"/>
    <n v="5"/>
    <n v="0.17"/>
    <n v="-2.4000000000114596E-2"/>
    <n v="452.6"/>
    <x v="2"/>
  </r>
  <r>
    <n v="21639"/>
    <s v="ID-2013-29564"/>
    <d v="2013-01-02T00:00:00"/>
    <d v="2013-01-03T00:00:00"/>
    <x v="2"/>
    <s v="RL-19615"/>
    <s v="Rob Lucas"/>
    <x v="0"/>
    <x v="84"/>
    <x v="1"/>
    <x v="1"/>
    <m/>
    <x v="1"/>
    <x v="1"/>
    <x v="107"/>
    <x v="1"/>
    <x v="9"/>
    <x v="92"/>
    <n v="1637.0100000000002"/>
    <n v="5"/>
    <n v="0.1"/>
    <n v="-36.390000000000043"/>
    <n v="452.28"/>
    <x v="1"/>
  </r>
  <r>
    <n v="39069"/>
    <s v="CA-2013-108196"/>
    <d v="2013-11-26T00:00:00"/>
    <d v="2013-12-03T00:00:00"/>
    <x v="3"/>
    <s v="CS-12505"/>
    <s v="Cindy Stewart"/>
    <x v="0"/>
    <x v="139"/>
    <x v="107"/>
    <x v="0"/>
    <n v="43130"/>
    <x v="0"/>
    <x v="0"/>
    <x v="154"/>
    <x v="0"/>
    <x v="8"/>
    <x v="127"/>
    <n v="4499.9850000000006"/>
    <n v="5"/>
    <n v="0.7"/>
    <n v="-6599.978000000001"/>
    <n v="451.63"/>
    <x v="3"/>
  </r>
  <r>
    <n v="23229"/>
    <s v="ID-2012-36403"/>
    <d v="2012-10-10T00:00:00"/>
    <d v="2012-10-11T00:00:00"/>
    <x v="2"/>
    <s v="SW-20245"/>
    <s v="Scot Wooten"/>
    <x v="0"/>
    <x v="140"/>
    <x v="108"/>
    <x v="20"/>
    <m/>
    <x v="1"/>
    <x v="11"/>
    <x v="153"/>
    <x v="0"/>
    <x v="2"/>
    <x v="79"/>
    <n v="2645.3760000000002"/>
    <n v="5"/>
    <n v="0.17"/>
    <n v="-2.4000000000114596E-2"/>
    <n v="451.03"/>
    <x v="2"/>
  </r>
  <r>
    <n v="33921"/>
    <s v="CA-2014-127180"/>
    <d v="2014-10-23T00:00:00"/>
    <d v="2014-10-25T00:00:00"/>
    <x v="2"/>
    <s v="TA-21385"/>
    <s v="Tom Ashbrook"/>
    <x v="2"/>
    <x v="0"/>
    <x v="0"/>
    <x v="0"/>
    <n v="10024"/>
    <x v="0"/>
    <x v="0"/>
    <x v="155"/>
    <x v="0"/>
    <x v="2"/>
    <x v="128"/>
    <n v="2399.6"/>
    <n v="8"/>
    <n v="0"/>
    <n v="647.89200000000005"/>
    <n v="449.45"/>
    <x v="2"/>
  </r>
  <r>
    <n v="20674"/>
    <s v="IN-2011-19351"/>
    <d v="2011-06-17T00:00:00"/>
    <d v="2011-06-19T00:00:00"/>
    <x v="2"/>
    <s v="BW-11110"/>
    <s v="Bart Watters"/>
    <x v="1"/>
    <x v="141"/>
    <x v="109"/>
    <x v="8"/>
    <m/>
    <x v="1"/>
    <x v="8"/>
    <x v="11"/>
    <x v="1"/>
    <x v="4"/>
    <x v="11"/>
    <n v="3238.3049999999998"/>
    <n v="5"/>
    <n v="0.3"/>
    <n v="-740.29499999999985"/>
    <n v="449.18"/>
    <x v="2"/>
  </r>
  <r>
    <n v="11331"/>
    <s v="ES-2014-5842530"/>
    <d v="2014-04-03T00:00:00"/>
    <d v="2014-04-05T00:00:00"/>
    <x v="2"/>
    <s v="YC-21895"/>
    <s v="Yoseph Carroll"/>
    <x v="1"/>
    <x v="68"/>
    <x v="31"/>
    <x v="13"/>
    <m/>
    <x v="2"/>
    <x v="9"/>
    <x v="156"/>
    <x v="1"/>
    <x v="9"/>
    <x v="92"/>
    <n v="2291.8140000000003"/>
    <n v="7"/>
    <n v="0.1"/>
    <n v="127.13399999999993"/>
    <n v="448.91"/>
    <x v="2"/>
  </r>
  <r>
    <n v="58"/>
    <s v="MX-2011-137897"/>
    <d v="2011-05-17T00:00:00"/>
    <d v="2011-05-20T00:00:00"/>
    <x v="1"/>
    <s v="JM-15580"/>
    <s v="Jill Matthias"/>
    <x v="0"/>
    <x v="142"/>
    <x v="110"/>
    <x v="14"/>
    <m/>
    <x v="5"/>
    <x v="9"/>
    <x v="157"/>
    <x v="0"/>
    <x v="2"/>
    <x v="63"/>
    <n v="2124.5000000000005"/>
    <n v="5"/>
    <n v="0"/>
    <n v="488.6"/>
    <n v="447.65699999999998"/>
    <x v="2"/>
  </r>
  <r>
    <n v="45091"/>
    <s v="BO-2014-8960"/>
    <d v="2014-02-11T00:00:00"/>
    <d v="2014-02-15T00:00:00"/>
    <x v="1"/>
    <s v="MZ-7335"/>
    <s v="Maria Zettner"/>
    <x v="2"/>
    <x v="143"/>
    <x v="111"/>
    <x v="39"/>
    <m/>
    <x v="4"/>
    <x v="7"/>
    <x v="158"/>
    <x v="1"/>
    <x v="1"/>
    <x v="67"/>
    <n v="2757.7799999999997"/>
    <n v="6"/>
    <n v="0"/>
    <n v="744.48"/>
    <n v="446.33"/>
    <x v="2"/>
  </r>
  <r>
    <n v="18990"/>
    <s v="ES-2013-2220066"/>
    <d v="2013-10-12T00:00:00"/>
    <d v="2013-10-12T00:00:00"/>
    <x v="0"/>
    <s v="JF-15295"/>
    <s v="Jason Fortune-"/>
    <x v="0"/>
    <x v="144"/>
    <x v="112"/>
    <x v="25"/>
    <m/>
    <x v="2"/>
    <x v="5"/>
    <x v="159"/>
    <x v="0"/>
    <x v="0"/>
    <x v="129"/>
    <n v="1549.98"/>
    <n v="6"/>
    <n v="0"/>
    <n v="139.32"/>
    <n v="443.92"/>
    <x v="0"/>
  </r>
  <r>
    <n v="35425"/>
    <s v="CA-2011-127299"/>
    <d v="2011-09-19T00:00:00"/>
    <d v="2011-09-24T00:00:00"/>
    <x v="3"/>
    <s v="JL-15835"/>
    <s v="John Lee"/>
    <x v="0"/>
    <x v="145"/>
    <x v="8"/>
    <x v="0"/>
    <n v="28205"/>
    <x v="0"/>
    <x v="5"/>
    <x v="109"/>
    <x v="0"/>
    <x v="8"/>
    <x v="94"/>
    <n v="2624.9850000000001"/>
    <n v="3"/>
    <n v="0.5"/>
    <n v="-944.99460000000045"/>
    <n v="443.69"/>
    <x v="2"/>
  </r>
  <r>
    <n v="51130"/>
    <s v="UP-2014-4500"/>
    <d v="2014-07-17T00:00:00"/>
    <d v="2014-07-19T00:00:00"/>
    <x v="1"/>
    <s v="DJ-3510"/>
    <s v="Don Jones"/>
    <x v="1"/>
    <x v="146"/>
    <x v="113"/>
    <x v="26"/>
    <m/>
    <x v="4"/>
    <x v="7"/>
    <x v="160"/>
    <x v="2"/>
    <x v="7"/>
    <x v="88"/>
    <n v="3146.3999999999996"/>
    <n v="6"/>
    <n v="0"/>
    <n v="629.28"/>
    <n v="443.55"/>
    <x v="0"/>
  </r>
  <r>
    <n v="14405"/>
    <s v="ES-2014-2440513"/>
    <d v="2014-11-22T00:00:00"/>
    <d v="2014-11-28T00:00:00"/>
    <x v="3"/>
    <s v="MF-18250"/>
    <s v="Monica Federle"/>
    <x v="1"/>
    <x v="147"/>
    <x v="14"/>
    <x v="9"/>
    <m/>
    <x v="2"/>
    <x v="2"/>
    <x v="161"/>
    <x v="0"/>
    <x v="8"/>
    <x v="130"/>
    <n v="2456.6190000000001"/>
    <n v="11"/>
    <n v="0.15"/>
    <n v="664.71900000000005"/>
    <n v="442.49"/>
    <x v="3"/>
  </r>
  <r>
    <n v="10745"/>
    <s v="IT-2011-5629016"/>
    <d v="2011-05-30T00:00:00"/>
    <d v="2011-06-02T00:00:00"/>
    <x v="2"/>
    <s v="TC-21295"/>
    <s v="Toby Carlisle"/>
    <x v="0"/>
    <x v="148"/>
    <x v="72"/>
    <x v="9"/>
    <m/>
    <x v="2"/>
    <x v="2"/>
    <x v="162"/>
    <x v="1"/>
    <x v="4"/>
    <x v="131"/>
    <n v="2228.6354999999999"/>
    <n v="7"/>
    <n v="0.35"/>
    <n v="-754.41449999999975"/>
    <n v="440.25"/>
    <x v="0"/>
  </r>
  <r>
    <n v="36859"/>
    <s v="CA-2014-133263"/>
    <d v="2014-04-01T00:00:00"/>
    <d v="2014-04-03T00:00:00"/>
    <x v="1"/>
    <s v="JE-15610"/>
    <s v="Jim Epp"/>
    <x v="1"/>
    <x v="70"/>
    <x v="57"/>
    <x v="0"/>
    <n v="30318"/>
    <x v="0"/>
    <x v="5"/>
    <x v="48"/>
    <x v="0"/>
    <x v="3"/>
    <x v="47"/>
    <n v="2999.95"/>
    <n v="5"/>
    <n v="0"/>
    <n v="1439.9760000000001"/>
    <n v="439.69"/>
    <x v="2"/>
  </r>
  <r>
    <n v="25850"/>
    <s v="IN-2014-65488"/>
    <d v="2014-07-17T00:00:00"/>
    <d v="2014-07-20T00:00:00"/>
    <x v="2"/>
    <s v="CP-12340"/>
    <s v="Christine Phan"/>
    <x v="1"/>
    <x v="149"/>
    <x v="114"/>
    <x v="17"/>
    <m/>
    <x v="1"/>
    <x v="6"/>
    <x v="145"/>
    <x v="2"/>
    <x v="7"/>
    <x v="121"/>
    <n v="4001.0399999999995"/>
    <n v="8"/>
    <n v="0"/>
    <n v="1440.24"/>
    <n v="439.65"/>
    <x v="1"/>
  </r>
  <r>
    <n v="16109"/>
    <s v="ES-2014-5530354"/>
    <d v="2014-08-29T00:00:00"/>
    <d v="2014-09-03T00:00:00"/>
    <x v="3"/>
    <s v="EH-14125"/>
    <s v="Eugene Hildebrand"/>
    <x v="2"/>
    <x v="150"/>
    <x v="14"/>
    <x v="9"/>
    <m/>
    <x v="2"/>
    <x v="2"/>
    <x v="163"/>
    <x v="0"/>
    <x v="2"/>
    <x v="34"/>
    <n v="4876.875"/>
    <n v="9"/>
    <n v="0.15"/>
    <n v="745.875"/>
    <n v="439.41"/>
    <x v="1"/>
  </r>
  <r>
    <n v="22515"/>
    <s v="IN-2012-23782"/>
    <d v="2012-12-26T00:00:00"/>
    <d v="2012-12-26T00:00:00"/>
    <x v="0"/>
    <s v="NC-18340"/>
    <s v="Nat Carroll"/>
    <x v="0"/>
    <x v="69"/>
    <x v="56"/>
    <x v="1"/>
    <m/>
    <x v="1"/>
    <x v="1"/>
    <x v="164"/>
    <x v="1"/>
    <x v="4"/>
    <x v="132"/>
    <n v="1788.8219999999997"/>
    <n v="6"/>
    <n v="0.3"/>
    <n v="204.28200000000004"/>
    <n v="439.03"/>
    <x v="0"/>
  </r>
  <r>
    <n v="29269"/>
    <s v="IN-2014-37320"/>
    <d v="2014-11-11T00:00:00"/>
    <d v="2014-11-15T00:00:00"/>
    <x v="3"/>
    <s v="BF-11005"/>
    <s v="Barry Franz"/>
    <x v="2"/>
    <x v="39"/>
    <x v="33"/>
    <x v="17"/>
    <m/>
    <x v="1"/>
    <x v="6"/>
    <x v="54"/>
    <x v="2"/>
    <x v="7"/>
    <x v="52"/>
    <n v="3622.2899999999995"/>
    <n v="7"/>
    <n v="0"/>
    <n v="1267.77"/>
    <n v="438.89"/>
    <x v="2"/>
  </r>
  <r>
    <n v="29651"/>
    <s v="ID-2013-31720"/>
    <d v="2013-05-01T00:00:00"/>
    <d v="2013-05-04T00:00:00"/>
    <x v="1"/>
    <s v="JS-16030"/>
    <s v="Joy Smith"/>
    <x v="0"/>
    <x v="137"/>
    <x v="105"/>
    <x v="20"/>
    <m/>
    <x v="1"/>
    <x v="11"/>
    <x v="165"/>
    <x v="1"/>
    <x v="4"/>
    <x v="133"/>
    <n v="1242.585"/>
    <n v="5"/>
    <n v="0.47000000000000003"/>
    <n v="-140.71500000000015"/>
    <n v="437.85"/>
    <x v="0"/>
  </r>
  <r>
    <n v="10670"/>
    <s v="ES-2011-1712442"/>
    <d v="2011-08-16T00:00:00"/>
    <d v="2011-08-21T00:00:00"/>
    <x v="3"/>
    <s v="AM-10360"/>
    <s v="Alice McCarthy"/>
    <x v="1"/>
    <x v="151"/>
    <x v="31"/>
    <x v="13"/>
    <m/>
    <x v="2"/>
    <x v="9"/>
    <x v="166"/>
    <x v="0"/>
    <x v="2"/>
    <x v="134"/>
    <n v="4453.0500000000011"/>
    <n v="7"/>
    <n v="0"/>
    <n v="1424.85"/>
    <n v="433.41"/>
    <x v="1"/>
  </r>
  <r>
    <n v="24859"/>
    <s v="IN-2014-78900"/>
    <d v="2014-12-03T00:00:00"/>
    <d v="2014-12-07T00:00:00"/>
    <x v="3"/>
    <s v="JF-15190"/>
    <s v="Jamie Frazer"/>
    <x v="0"/>
    <x v="152"/>
    <x v="115"/>
    <x v="40"/>
    <m/>
    <x v="1"/>
    <x v="11"/>
    <x v="167"/>
    <x v="1"/>
    <x v="4"/>
    <x v="135"/>
    <n v="2673.36"/>
    <n v="8"/>
    <n v="0"/>
    <n v="1069.1999999999998"/>
    <n v="432.57"/>
    <x v="2"/>
  </r>
  <r>
    <n v="24466"/>
    <s v="IN-2013-37803"/>
    <d v="2013-06-25T00:00:00"/>
    <d v="2013-06-29T00:00:00"/>
    <x v="3"/>
    <s v="AB-10015"/>
    <s v="Aaron Bergman"/>
    <x v="0"/>
    <x v="153"/>
    <x v="2"/>
    <x v="1"/>
    <m/>
    <x v="1"/>
    <x v="1"/>
    <x v="168"/>
    <x v="1"/>
    <x v="1"/>
    <x v="67"/>
    <n v="2046.1949999999997"/>
    <n v="5"/>
    <n v="0.1"/>
    <n v="591.04500000000007"/>
    <n v="432.15"/>
    <x v="2"/>
  </r>
  <r>
    <n v="15359"/>
    <s v="ES-2013-3939561"/>
    <d v="2013-01-21T00:00:00"/>
    <d v="2013-01-24T00:00:00"/>
    <x v="1"/>
    <s v="JG-15160"/>
    <s v="James Galang"/>
    <x v="0"/>
    <x v="37"/>
    <x v="31"/>
    <x v="13"/>
    <m/>
    <x v="2"/>
    <x v="9"/>
    <x v="169"/>
    <x v="1"/>
    <x v="4"/>
    <x v="136"/>
    <n v="5451.2999999999993"/>
    <n v="6"/>
    <n v="0"/>
    <n v="2071.44"/>
    <n v="432.13"/>
    <x v="1"/>
  </r>
  <r>
    <n v="39115"/>
    <s v="CA-2013-138478"/>
    <d v="2013-10-22T00:00:00"/>
    <d v="2013-10-27T00:00:00"/>
    <x v="1"/>
    <s v="DP-13390"/>
    <s v="Dennis Pardue"/>
    <x v="2"/>
    <x v="154"/>
    <x v="67"/>
    <x v="0"/>
    <n v="89031"/>
    <x v="0"/>
    <x v="4"/>
    <x v="42"/>
    <x v="2"/>
    <x v="5"/>
    <x v="41"/>
    <n v="4535.9760000000006"/>
    <n v="3"/>
    <n v="0.2"/>
    <n v="1644.2912999999999"/>
    <n v="431.68"/>
    <x v="1"/>
  </r>
  <r>
    <n v="21670"/>
    <s v="IN-2014-56808"/>
    <d v="2014-07-12T00:00:00"/>
    <d v="2014-07-14T00:00:00"/>
    <x v="1"/>
    <s v="AG-10330"/>
    <s v="Alex Grayson"/>
    <x v="0"/>
    <x v="155"/>
    <x v="116"/>
    <x v="20"/>
    <m/>
    <x v="1"/>
    <x v="11"/>
    <x v="170"/>
    <x v="2"/>
    <x v="7"/>
    <x v="137"/>
    <n v="1722.2831999999999"/>
    <n v="4"/>
    <n v="0.17"/>
    <n v="539.44319999999993"/>
    <n v="430.04"/>
    <x v="0"/>
  </r>
  <r>
    <n v="33102"/>
    <s v="US-2013-116729"/>
    <d v="2013-12-26T00:00:00"/>
    <d v="2013-12-29T00:00:00"/>
    <x v="2"/>
    <s v="GK-14620"/>
    <s v="Grace Kelly"/>
    <x v="1"/>
    <x v="28"/>
    <x v="7"/>
    <x v="0"/>
    <n v="90049"/>
    <x v="0"/>
    <x v="4"/>
    <x v="171"/>
    <x v="0"/>
    <x v="2"/>
    <x v="138"/>
    <n v="2575.944"/>
    <n v="7"/>
    <n v="0.2"/>
    <n v="257.59440000000029"/>
    <n v="429.66"/>
    <x v="1"/>
  </r>
  <r>
    <n v="17548"/>
    <s v="ES-2014-1972860"/>
    <d v="2014-09-01T00:00:00"/>
    <d v="2014-09-01T00:00:00"/>
    <x v="0"/>
    <s v="NF-18475"/>
    <s v="Neil Französisch"/>
    <x v="2"/>
    <x v="156"/>
    <x v="58"/>
    <x v="2"/>
    <m/>
    <x v="2"/>
    <x v="2"/>
    <x v="172"/>
    <x v="2"/>
    <x v="7"/>
    <x v="139"/>
    <n v="1007.4240000000001"/>
    <n v="2"/>
    <n v="0.1"/>
    <n v="134.30399999999997"/>
    <n v="428.83"/>
    <x v="0"/>
  </r>
  <r>
    <n v="34367"/>
    <s v="CA-2011-119375"/>
    <d v="2011-11-17T00:00:00"/>
    <d v="2011-11-22T00:00:00"/>
    <x v="3"/>
    <s v="YC-21895"/>
    <s v="Yoseph Carroll"/>
    <x v="1"/>
    <x v="157"/>
    <x v="117"/>
    <x v="0"/>
    <n v="19711"/>
    <x v="0"/>
    <x v="0"/>
    <x v="173"/>
    <x v="2"/>
    <x v="10"/>
    <x v="140"/>
    <n v="2934.33"/>
    <n v="7"/>
    <n v="0"/>
    <n v="792.26910000000021"/>
    <n v="428.8"/>
    <x v="2"/>
  </r>
  <r>
    <n v="20861"/>
    <s v="IN-2011-64326"/>
    <d v="2011-06-07T00:00:00"/>
    <d v="2011-06-11T00:00:00"/>
    <x v="1"/>
    <s v="DR-12940"/>
    <s v="Daniel Raglin"/>
    <x v="2"/>
    <x v="18"/>
    <x v="2"/>
    <x v="1"/>
    <m/>
    <x v="1"/>
    <x v="1"/>
    <x v="174"/>
    <x v="2"/>
    <x v="7"/>
    <x v="141"/>
    <n v="4624.2900000000009"/>
    <n v="9"/>
    <n v="0.1"/>
    <n v="1644.0300000000002"/>
    <n v="427.46"/>
    <x v="1"/>
  </r>
</pivotCacheRecords>
</file>

<file path=xl/pivotCache/pivotCacheRecords2.xml><?xml version="1.0" encoding="utf-8"?>
<pivotCacheRecords xmlns="http://schemas.openxmlformats.org/spreadsheetml/2006/main" xmlns:r="http://schemas.openxmlformats.org/officeDocument/2006/relationships" count="199">
  <r>
    <n v="32298"/>
    <s v="CA-2012-124891"/>
    <d v="2012-07-31T00:00:00"/>
    <d v="2012-07-31T00:00:00"/>
    <x v="0"/>
    <s v="RH-19495"/>
    <s v="Rick Hansen"/>
    <x v="0"/>
    <x v="0"/>
    <x v="0"/>
    <x v="0"/>
    <n v="10024"/>
    <x v="0"/>
    <x v="0"/>
    <s v="TEC-AC-10003033"/>
    <x v="0"/>
    <x v="0"/>
    <x v="0"/>
    <x v="0"/>
    <n v="7"/>
    <n v="0"/>
    <n v="762.18449999999984"/>
    <n v="933.57"/>
    <x v="0"/>
    <x v="0"/>
  </r>
  <r>
    <n v="26341"/>
    <s v="IN-2013-77878"/>
    <d v="2013-02-05T00:00:00"/>
    <d v="2013-02-07T00:00:00"/>
    <x v="1"/>
    <s v="JR-16210"/>
    <s v="Justin Ritter"/>
    <x v="1"/>
    <x v="1"/>
    <x v="1"/>
    <x v="1"/>
    <m/>
    <x v="1"/>
    <x v="1"/>
    <s v="FUR-CH-10003950"/>
    <x v="1"/>
    <x v="1"/>
    <x v="1"/>
    <x v="1"/>
    <n v="9"/>
    <n v="0.1"/>
    <n v="-288.76499999999999"/>
    <n v="923.63"/>
    <x v="0"/>
    <x v="1"/>
  </r>
  <r>
    <n v="25330"/>
    <s v="IN-2013-71249"/>
    <d v="2013-10-17T00:00:00"/>
    <d v="2013-10-18T00:00:00"/>
    <x v="2"/>
    <s v="CR-12730"/>
    <s v="Craig Reiter"/>
    <x v="0"/>
    <x v="2"/>
    <x v="2"/>
    <x v="1"/>
    <m/>
    <x v="1"/>
    <x v="1"/>
    <s v="TEC-PH-10004664"/>
    <x v="0"/>
    <x v="2"/>
    <x v="2"/>
    <x v="2"/>
    <n v="9"/>
    <n v="0.1"/>
    <n v="919.97099999999966"/>
    <n v="915.49"/>
    <x v="1"/>
    <x v="1"/>
  </r>
  <r>
    <n v="13524"/>
    <s v="ES-2013-1579342"/>
    <d v="2013-01-28T00:00:00"/>
    <d v="2013-01-30T00:00:00"/>
    <x v="2"/>
    <s v="KM-16375"/>
    <s v="Katherine Murray"/>
    <x v="2"/>
    <x v="3"/>
    <x v="3"/>
    <x v="2"/>
    <m/>
    <x v="2"/>
    <x v="2"/>
    <s v="TEC-PH-10004583"/>
    <x v="0"/>
    <x v="2"/>
    <x v="3"/>
    <x v="3"/>
    <n v="5"/>
    <n v="0.1"/>
    <n v="-96.540000000000049"/>
    <n v="910.16"/>
    <x v="1"/>
    <x v="1"/>
  </r>
  <r>
    <n v="47221"/>
    <s v="SG-2013-4320"/>
    <d v="2013-11-05T00:00:00"/>
    <d v="2013-11-06T00:00:00"/>
    <x v="0"/>
    <s v="RH-9495"/>
    <s v="Rick Hansen"/>
    <x v="0"/>
    <x v="4"/>
    <x v="4"/>
    <x v="3"/>
    <m/>
    <x v="3"/>
    <x v="3"/>
    <s v="TEC-SHA-10000501"/>
    <x v="0"/>
    <x v="3"/>
    <x v="4"/>
    <x v="4"/>
    <n v="8"/>
    <n v="0"/>
    <n v="311.52"/>
    <n v="903.04"/>
    <x v="0"/>
    <x v="1"/>
  </r>
  <r>
    <n v="22732"/>
    <s v="IN-2013-42360"/>
    <d v="2013-06-28T00:00:00"/>
    <d v="2013-07-01T00:00:00"/>
    <x v="1"/>
    <s v="JM-15655"/>
    <s v="Jim Mitchum"/>
    <x v="1"/>
    <x v="5"/>
    <x v="1"/>
    <x v="1"/>
    <m/>
    <x v="1"/>
    <x v="1"/>
    <s v="TEC-PH-10000030"/>
    <x v="0"/>
    <x v="2"/>
    <x v="5"/>
    <x v="5"/>
    <n v="5"/>
    <n v="0.1"/>
    <n v="763.27500000000009"/>
    <n v="897.35"/>
    <x v="0"/>
    <x v="1"/>
  </r>
  <r>
    <n v="30570"/>
    <s v="IN-2011-81826"/>
    <d v="2011-11-07T00:00:00"/>
    <d v="2011-11-09T00:00:00"/>
    <x v="2"/>
    <s v="TS-21340"/>
    <s v="Toby Swindell"/>
    <x v="0"/>
    <x v="6"/>
    <x v="5"/>
    <x v="4"/>
    <m/>
    <x v="1"/>
    <x v="1"/>
    <s v="FUR-CH-10004050"/>
    <x v="1"/>
    <x v="1"/>
    <x v="6"/>
    <x v="6"/>
    <n v="4"/>
    <n v="0"/>
    <n v="564.84"/>
    <n v="894.77"/>
    <x v="0"/>
    <x v="2"/>
  </r>
  <r>
    <n v="31192"/>
    <s v="IN-2012-86369"/>
    <d v="2012-04-14T00:00:00"/>
    <d v="2012-04-18T00:00:00"/>
    <x v="3"/>
    <s v="MB-18085"/>
    <s v="Mick Brown"/>
    <x v="0"/>
    <x v="7"/>
    <x v="6"/>
    <x v="4"/>
    <m/>
    <x v="1"/>
    <x v="1"/>
    <s v="FUR-TA-10002958"/>
    <x v="1"/>
    <x v="4"/>
    <x v="7"/>
    <x v="7"/>
    <n v="6"/>
    <n v="0"/>
    <n v="996.4799999999999"/>
    <n v="878.38"/>
    <x v="2"/>
    <x v="0"/>
  </r>
  <r>
    <n v="40155"/>
    <s v="CA-2014-135909"/>
    <d v="2014-10-14T00:00:00"/>
    <d v="2014-10-21T00:00:00"/>
    <x v="3"/>
    <s v="JW-15220"/>
    <s v="Jane Waco"/>
    <x v="1"/>
    <x v="8"/>
    <x v="7"/>
    <x v="0"/>
    <n v="95823"/>
    <x v="0"/>
    <x v="4"/>
    <s v="OFF-BI-10003527"/>
    <x v="2"/>
    <x v="5"/>
    <x v="8"/>
    <x v="8"/>
    <n v="5"/>
    <n v="0.2"/>
    <n v="1906.4849999999999"/>
    <n v="867.69"/>
    <x v="3"/>
    <x v="3"/>
  </r>
  <r>
    <n v="40936"/>
    <s v="CA-2012-116638"/>
    <d v="2012-01-28T00:00:00"/>
    <d v="2012-01-31T00:00:00"/>
    <x v="1"/>
    <s v="JH-15985"/>
    <s v="Joseph Holt"/>
    <x v="0"/>
    <x v="9"/>
    <x v="8"/>
    <x v="0"/>
    <n v="28027"/>
    <x v="0"/>
    <x v="5"/>
    <s v="FUR-TA-10000198"/>
    <x v="1"/>
    <x v="4"/>
    <x v="9"/>
    <x v="9"/>
    <n v="13"/>
    <n v="0.4"/>
    <n v="-1862.3124000000003"/>
    <n v="865.74"/>
    <x v="0"/>
    <x v="0"/>
  </r>
  <r>
    <n v="34577"/>
    <s v="CA-2011-102988"/>
    <d v="2011-04-05T00:00:00"/>
    <d v="2011-04-09T00:00:00"/>
    <x v="1"/>
    <s v="GM-14695"/>
    <s v="Greg Maxwell"/>
    <x v="1"/>
    <x v="10"/>
    <x v="9"/>
    <x v="0"/>
    <n v="22304"/>
    <x v="0"/>
    <x v="5"/>
    <s v="OFF-SU-10002881"/>
    <x v="2"/>
    <x v="6"/>
    <x v="10"/>
    <x v="10"/>
    <n v="5"/>
    <n v="0"/>
    <n v="83.281000000000063"/>
    <n v="846.54"/>
    <x v="2"/>
    <x v="2"/>
  </r>
  <r>
    <n v="28879"/>
    <s v="ID-2012-28402"/>
    <d v="2012-04-19T00:00:00"/>
    <d v="2012-04-22T00:00:00"/>
    <x v="2"/>
    <s v="AJ-10780"/>
    <s v="Anthony Jacobs"/>
    <x v="1"/>
    <x v="11"/>
    <x v="10"/>
    <x v="5"/>
    <m/>
    <x v="1"/>
    <x v="6"/>
    <s v="FUR-TA-10001889"/>
    <x v="1"/>
    <x v="4"/>
    <x v="11"/>
    <x v="11"/>
    <n v="5"/>
    <n v="0"/>
    <n v="647.54999999999995"/>
    <n v="835.57"/>
    <x v="2"/>
    <x v="0"/>
  </r>
  <r>
    <n v="45794"/>
    <s v="SA-2011-1830"/>
    <d v="2011-12-27T00:00:00"/>
    <d v="2011-12-29T00:00:00"/>
    <x v="1"/>
    <s v="MM-7260"/>
    <s v="Magdelene Morse"/>
    <x v="0"/>
    <x v="12"/>
    <x v="11"/>
    <x v="6"/>
    <m/>
    <x v="4"/>
    <x v="7"/>
    <s v="TEC-CIS-10001717"/>
    <x v="0"/>
    <x v="2"/>
    <x v="12"/>
    <x v="12"/>
    <n v="4"/>
    <n v="0"/>
    <n v="1151.4000000000001"/>
    <n v="832.41"/>
    <x v="0"/>
    <x v="2"/>
  </r>
  <r>
    <n v="4132"/>
    <s v="MX-2012-130015"/>
    <d v="2012-11-13T00:00:00"/>
    <d v="2012-11-13T00:00:00"/>
    <x v="0"/>
    <s v="VF-21715"/>
    <s v="Vicky Freymann"/>
    <x v="2"/>
    <x v="13"/>
    <x v="12"/>
    <x v="7"/>
    <m/>
    <x v="5"/>
    <x v="5"/>
    <s v="FUR-CH-10002033"/>
    <x v="1"/>
    <x v="1"/>
    <x v="13"/>
    <x v="13"/>
    <n v="7"/>
    <n v="0"/>
    <n v="622.02"/>
    <n v="810.25"/>
    <x v="0"/>
    <x v="0"/>
  </r>
  <r>
    <n v="27704"/>
    <s v="IN-2013-73951"/>
    <d v="2013-06-06T00:00:00"/>
    <d v="2013-06-08T00:00:00"/>
    <x v="1"/>
    <s v="PF-19120"/>
    <s v="Peter Fuller"/>
    <x v="0"/>
    <x v="14"/>
    <x v="13"/>
    <x v="8"/>
    <m/>
    <x v="1"/>
    <x v="8"/>
    <s v="OFF-AP-10003500"/>
    <x v="2"/>
    <x v="7"/>
    <x v="14"/>
    <x v="14"/>
    <n v="12"/>
    <n v="0"/>
    <n v="1036.08"/>
    <n v="804.54"/>
    <x v="0"/>
    <x v="1"/>
  </r>
  <r>
    <n v="13779"/>
    <s v="ES-2014-5099955"/>
    <d v="2014-07-31T00:00:00"/>
    <d v="2014-08-03T00:00:00"/>
    <x v="1"/>
    <s v="BP-11185"/>
    <s v="Ben Peterman"/>
    <x v="1"/>
    <x v="15"/>
    <x v="14"/>
    <x v="9"/>
    <m/>
    <x v="2"/>
    <x v="2"/>
    <s v="OFF-AP-10000423"/>
    <x v="2"/>
    <x v="7"/>
    <x v="15"/>
    <x v="15"/>
    <n v="4"/>
    <n v="0.1"/>
    <n v="186.94800000000004"/>
    <n v="801.66"/>
    <x v="0"/>
    <x v="3"/>
  </r>
  <r>
    <n v="36178"/>
    <s v="CA-2014-143567"/>
    <d v="2014-11-03T00:00:00"/>
    <d v="2014-11-06T00:00:00"/>
    <x v="1"/>
    <s v="TB-21175"/>
    <s v="Thomas Boland"/>
    <x v="1"/>
    <x v="16"/>
    <x v="15"/>
    <x v="0"/>
    <n v="42420"/>
    <x v="0"/>
    <x v="5"/>
    <s v="TEC-AC-10004145"/>
    <x v="0"/>
    <x v="0"/>
    <x v="16"/>
    <x v="16"/>
    <n v="9"/>
    <n v="0"/>
    <n v="517.47930000000008"/>
    <n v="780.7"/>
    <x v="0"/>
    <x v="3"/>
  </r>
  <r>
    <n v="12069"/>
    <s v="ES-2014-1651774"/>
    <d v="2014-09-08T00:00:00"/>
    <d v="2014-09-14T00:00:00"/>
    <x v="3"/>
    <s v="PJ-18835"/>
    <s v="Patrick Jones"/>
    <x v="1"/>
    <x v="17"/>
    <x v="16"/>
    <x v="10"/>
    <m/>
    <x v="2"/>
    <x v="5"/>
    <s v="OFF-AP-10004512"/>
    <x v="2"/>
    <x v="7"/>
    <x v="17"/>
    <x v="17"/>
    <n v="14"/>
    <n v="0"/>
    <n v="3979.0799999999995"/>
    <n v="778.32"/>
    <x v="3"/>
    <x v="3"/>
  </r>
  <r>
    <n v="22096"/>
    <s v="IN-2014-11763"/>
    <d v="2014-01-31T00:00:00"/>
    <d v="2014-02-01T00:00:00"/>
    <x v="2"/>
    <s v="JS-15685"/>
    <s v="Jim Sink"/>
    <x v="1"/>
    <x v="18"/>
    <x v="2"/>
    <x v="1"/>
    <m/>
    <x v="1"/>
    <x v="1"/>
    <s v="TEC-CO-10000865"/>
    <x v="0"/>
    <x v="3"/>
    <x v="18"/>
    <x v="18"/>
    <n v="9"/>
    <n v="0.1"/>
    <n v="28.40399999999994"/>
    <n v="766.93"/>
    <x v="0"/>
    <x v="3"/>
  </r>
  <r>
    <n v="49463"/>
    <s v="TZ-2014-8190"/>
    <d v="2014-12-05T00:00:00"/>
    <d v="2014-12-07T00:00:00"/>
    <x v="1"/>
    <s v="RH-9555"/>
    <s v="Ritsa Hightower"/>
    <x v="0"/>
    <x v="19"/>
    <x v="17"/>
    <x v="11"/>
    <m/>
    <x v="3"/>
    <x v="3"/>
    <s v="OFF-KIT-10004058"/>
    <x v="2"/>
    <x v="7"/>
    <x v="19"/>
    <x v="19"/>
    <n v="6"/>
    <n v="0"/>
    <n v="818.28"/>
    <n v="763.38"/>
    <x v="2"/>
    <x v="3"/>
  </r>
  <r>
    <n v="46630"/>
    <s v="PL-2012-7820"/>
    <d v="2012-08-08T00:00:00"/>
    <d v="2012-08-10T00:00:00"/>
    <x v="2"/>
    <s v="AB-600"/>
    <s v="Ann Blume"/>
    <x v="1"/>
    <x v="20"/>
    <x v="18"/>
    <x v="12"/>
    <m/>
    <x v="4"/>
    <x v="7"/>
    <s v="FUR-HON-10000224"/>
    <x v="1"/>
    <x v="4"/>
    <x v="20"/>
    <x v="20"/>
    <n v="4"/>
    <n v="0"/>
    <n v="276.84000000000003"/>
    <n v="759.47"/>
    <x v="0"/>
    <x v="0"/>
  </r>
  <r>
    <n v="31784"/>
    <s v="CA-2011-154627"/>
    <d v="2011-10-29T00:00:00"/>
    <d v="2011-10-31T00:00:00"/>
    <x v="2"/>
    <s v="SA-20830"/>
    <s v="Sue Ann Reed"/>
    <x v="0"/>
    <x v="21"/>
    <x v="19"/>
    <x v="0"/>
    <n v="60610"/>
    <x v="0"/>
    <x v="2"/>
    <s v="TEC-PH-10001363"/>
    <x v="0"/>
    <x v="2"/>
    <x v="21"/>
    <x v="21"/>
    <n v="6"/>
    <n v="0.2"/>
    <n v="341.99399999999969"/>
    <n v="752.51"/>
    <x v="2"/>
    <x v="2"/>
  </r>
  <r>
    <n v="21586"/>
    <s v="IN-2011-44803"/>
    <d v="2011-05-02T00:00:00"/>
    <d v="2011-05-03T00:00:00"/>
    <x v="2"/>
    <s v="JK-15325"/>
    <s v="Jason Klamczynski"/>
    <x v="1"/>
    <x v="22"/>
    <x v="20"/>
    <x v="8"/>
    <m/>
    <x v="1"/>
    <x v="8"/>
    <s v="FUR-CH-10000027"/>
    <x v="1"/>
    <x v="1"/>
    <x v="22"/>
    <x v="22"/>
    <n v="6"/>
    <n v="0"/>
    <n v="358.02"/>
    <n v="752.47"/>
    <x v="0"/>
    <x v="2"/>
  </r>
  <r>
    <n v="13528"/>
    <s v="ES-2013-2860574"/>
    <d v="2013-02-27T00:00:00"/>
    <d v="2013-03-01T00:00:00"/>
    <x v="1"/>
    <s v="LB-16795"/>
    <s v="Laurel Beltran"/>
    <x v="2"/>
    <x v="23"/>
    <x v="21"/>
    <x v="13"/>
    <m/>
    <x v="2"/>
    <x v="9"/>
    <s v="OFF-AP-10003590"/>
    <x v="2"/>
    <x v="7"/>
    <x v="23"/>
    <x v="23"/>
    <n v="10"/>
    <n v="0"/>
    <n v="1898.4"/>
    <n v="730.91"/>
    <x v="2"/>
    <x v="1"/>
  </r>
  <r>
    <n v="1570"/>
    <s v="US-2014-133193"/>
    <d v="2014-07-31T00:00:00"/>
    <d v="2014-08-01T00:00:00"/>
    <x v="2"/>
    <s v="NP-18325"/>
    <s v="Naresj Patel"/>
    <x v="0"/>
    <x v="24"/>
    <x v="22"/>
    <x v="14"/>
    <m/>
    <x v="5"/>
    <x v="9"/>
    <s v="TEC-PH-10004182"/>
    <x v="0"/>
    <x v="2"/>
    <x v="24"/>
    <x v="24"/>
    <n v="4"/>
    <n v="0"/>
    <n v="445.52"/>
    <n v="728.96800000000007"/>
    <x v="0"/>
    <x v="3"/>
  </r>
  <r>
    <n v="3484"/>
    <s v="MX-2014-165309"/>
    <d v="2014-09-05T00:00:00"/>
    <d v="2014-09-08T00:00:00"/>
    <x v="2"/>
    <s v="VD-21670"/>
    <s v="Valerie Dominguez"/>
    <x v="0"/>
    <x v="25"/>
    <x v="23"/>
    <x v="15"/>
    <m/>
    <x v="5"/>
    <x v="2"/>
    <s v="FUR-TA-10002827"/>
    <x v="1"/>
    <x v="4"/>
    <x v="25"/>
    <x v="25"/>
    <n v="8"/>
    <n v="0.2"/>
    <n v="526.49600000000009"/>
    <n v="728.38900000000001"/>
    <x v="0"/>
    <x v="3"/>
  </r>
  <r>
    <n v="30191"/>
    <s v="IN-2011-10286"/>
    <d v="2011-12-17T00:00:00"/>
    <d v="2011-12-20T00:00:00"/>
    <x v="2"/>
    <s v="PB-19210"/>
    <s v="Phillip Breyer"/>
    <x v="1"/>
    <x v="26"/>
    <x v="24"/>
    <x v="16"/>
    <m/>
    <x v="1"/>
    <x v="8"/>
    <s v="FUR-TA-10004744"/>
    <x v="1"/>
    <x v="4"/>
    <x v="26"/>
    <x v="26"/>
    <n v="2"/>
    <n v="0"/>
    <n v="720.36"/>
    <n v="725.57"/>
    <x v="0"/>
    <x v="2"/>
  </r>
  <r>
    <n v="11645"/>
    <s v="ES-2011-4699764"/>
    <d v="2011-03-14T00:00:00"/>
    <d v="2011-03-17T00:00:00"/>
    <x v="1"/>
    <s v="EB-14110"/>
    <s v="Eugene Barchas"/>
    <x v="0"/>
    <x v="27"/>
    <x v="25"/>
    <x v="2"/>
    <m/>
    <x v="2"/>
    <x v="2"/>
    <s v="OFF-AP-10004512"/>
    <x v="2"/>
    <x v="7"/>
    <x v="17"/>
    <x v="27"/>
    <n v="6"/>
    <n v="0.1"/>
    <n v="1364.2379999999996"/>
    <n v="725.34"/>
    <x v="0"/>
    <x v="2"/>
  </r>
  <r>
    <n v="37311"/>
    <s v="CA-2013-159016"/>
    <d v="2013-03-11T00:00:00"/>
    <d v="2013-03-12T00:00:00"/>
    <x v="2"/>
    <s v="KF-16285"/>
    <s v="Karen Ferguson"/>
    <x v="2"/>
    <x v="28"/>
    <x v="7"/>
    <x v="0"/>
    <n v="90008"/>
    <x v="0"/>
    <x v="4"/>
    <s v="TEC-PH-10002885"/>
    <x v="0"/>
    <x v="2"/>
    <x v="27"/>
    <x v="28"/>
    <n v="8"/>
    <n v="0.2"/>
    <n v="363.90480000000025"/>
    <n v="714.66"/>
    <x v="2"/>
    <x v="1"/>
  </r>
  <r>
    <n v="22999"/>
    <s v="IN-2012-44810"/>
    <d v="2012-02-25T00:00:00"/>
    <d v="2012-02-25T00:00:00"/>
    <x v="0"/>
    <s v="BP-11230"/>
    <s v="Benjamin Patterson"/>
    <x v="0"/>
    <x v="29"/>
    <x v="26"/>
    <x v="17"/>
    <m/>
    <x v="1"/>
    <x v="6"/>
    <s v="FUR-CH-10001415"/>
    <x v="1"/>
    <x v="1"/>
    <x v="28"/>
    <x v="29"/>
    <n v="4"/>
    <n v="0"/>
    <n v="582.36"/>
    <n v="704.08"/>
    <x v="0"/>
    <x v="0"/>
  </r>
  <r>
    <n v="220"/>
    <s v="US-2011-128776"/>
    <d v="2011-12-28T00:00:00"/>
    <d v="2011-12-30T00:00:00"/>
    <x v="1"/>
    <s v="RR-19525"/>
    <s v="Rick Reed"/>
    <x v="1"/>
    <x v="30"/>
    <x v="27"/>
    <x v="18"/>
    <m/>
    <x v="5"/>
    <x v="10"/>
    <s v="TEC-PH-10002815"/>
    <x v="0"/>
    <x v="2"/>
    <x v="29"/>
    <x v="30"/>
    <n v="5"/>
    <n v="0.2"/>
    <n v="-148.46000000000004"/>
    <n v="704.05600000000004"/>
    <x v="0"/>
    <x v="2"/>
  </r>
  <r>
    <n v="10648"/>
    <s v="ES-2012-5870268"/>
    <d v="2012-07-17T00:00:00"/>
    <d v="2012-07-19T00:00:00"/>
    <x v="2"/>
    <s v="BS-11365"/>
    <s v="Bill Shonely"/>
    <x v="1"/>
    <x v="31"/>
    <x v="28"/>
    <x v="9"/>
    <m/>
    <x v="2"/>
    <x v="2"/>
    <s v="TEC-MA-10000161"/>
    <x v="0"/>
    <x v="8"/>
    <x v="30"/>
    <x v="31"/>
    <n v="9"/>
    <n v="0.15"/>
    <n v="763.15499999999997"/>
    <n v="699.55"/>
    <x v="0"/>
    <x v="0"/>
  </r>
  <r>
    <n v="32735"/>
    <s v="CA-2012-139731"/>
    <d v="2012-10-15T00:00:00"/>
    <d v="2012-10-15T00:00:00"/>
    <x v="0"/>
    <s v="JE-15745"/>
    <s v="Joel Eaton"/>
    <x v="0"/>
    <x v="32"/>
    <x v="29"/>
    <x v="0"/>
    <n v="79109"/>
    <x v="0"/>
    <x v="2"/>
    <s v="FUR-CH-10002024"/>
    <x v="1"/>
    <x v="1"/>
    <x v="31"/>
    <x v="32"/>
    <n v="5"/>
    <n v="0.3"/>
    <n v="-350.4899999999999"/>
    <n v="690.42"/>
    <x v="2"/>
    <x v="0"/>
  </r>
  <r>
    <n v="21286"/>
    <s v="IN-2011-28087"/>
    <d v="2011-11-03T00:00:00"/>
    <d v="2011-11-05T00:00:00"/>
    <x v="1"/>
    <s v="DP-13105"/>
    <s v="Dave Poirier"/>
    <x v="1"/>
    <x v="33"/>
    <x v="2"/>
    <x v="1"/>
    <m/>
    <x v="1"/>
    <x v="1"/>
    <s v="OFF-AP-10004246"/>
    <x v="2"/>
    <x v="7"/>
    <x v="32"/>
    <x v="33"/>
    <n v="5"/>
    <n v="0.1"/>
    <n v="561.48"/>
    <n v="689.8"/>
    <x v="0"/>
    <x v="2"/>
  </r>
  <r>
    <n v="32543"/>
    <s v="CA-2011-168494"/>
    <d v="2011-12-12T00:00:00"/>
    <d v="2011-12-14T00:00:00"/>
    <x v="1"/>
    <s v="NP-18700"/>
    <s v="Nora Preis"/>
    <x v="0"/>
    <x v="34"/>
    <x v="7"/>
    <x v="0"/>
    <n v="93727"/>
    <x v="0"/>
    <x v="4"/>
    <s v="FUR-TA-10003473"/>
    <x v="1"/>
    <x v="4"/>
    <x v="33"/>
    <x v="34"/>
    <n v="12"/>
    <n v="0.2"/>
    <n v="135.4068000000002"/>
    <n v="683.12"/>
    <x v="2"/>
    <x v="2"/>
  </r>
  <r>
    <n v="47905"/>
    <s v="CG-2011-8610"/>
    <d v="2011-09-14T00:00:00"/>
    <d v="2011-09-15T00:00:00"/>
    <x v="2"/>
    <s v="AH-30"/>
    <s v="Aaron Hawkins"/>
    <x v="1"/>
    <x v="35"/>
    <x v="30"/>
    <x v="19"/>
    <m/>
    <x v="3"/>
    <x v="3"/>
    <s v="TEC-APP-10000308"/>
    <x v="0"/>
    <x v="2"/>
    <x v="34"/>
    <x v="35"/>
    <n v="6"/>
    <n v="0"/>
    <n v="1068.6599999999999"/>
    <n v="678.15"/>
    <x v="2"/>
    <x v="2"/>
  </r>
  <r>
    <n v="36423"/>
    <s v="CA-2011-160766"/>
    <d v="2011-09-14T00:00:00"/>
    <d v="2011-09-14T00:00:00"/>
    <x v="0"/>
    <s v="DM-13015"/>
    <s v="Darrin Martin"/>
    <x v="0"/>
    <x v="0"/>
    <x v="0"/>
    <x v="0"/>
    <n v="10009"/>
    <x v="0"/>
    <x v="0"/>
    <s v="TEC-MA-10003979"/>
    <x v="0"/>
    <x v="8"/>
    <x v="35"/>
    <x v="36"/>
    <n v="4"/>
    <n v="0"/>
    <n v="1371.9803999999999"/>
    <n v="675.15"/>
    <x v="2"/>
    <x v="2"/>
  </r>
  <r>
    <n v="31980"/>
    <s v="US-2014-168116"/>
    <d v="2014-11-05T00:00:00"/>
    <d v="2014-11-05T00:00:00"/>
    <x v="0"/>
    <s v="GT-14635"/>
    <s v="Grant Thornton"/>
    <x v="1"/>
    <x v="36"/>
    <x v="8"/>
    <x v="0"/>
    <n v="27217"/>
    <x v="0"/>
    <x v="5"/>
    <s v="TEC-MA-10004125"/>
    <x v="0"/>
    <x v="8"/>
    <x v="36"/>
    <x v="37"/>
    <n v="4"/>
    <n v="0.5"/>
    <n v="-3839.9903999999988"/>
    <n v="674.82"/>
    <x v="2"/>
    <x v="3"/>
  </r>
  <r>
    <n v="15380"/>
    <s v="ES-2014-2637201"/>
    <d v="2014-01-14T00:00:00"/>
    <d v="2014-01-18T00:00:00"/>
    <x v="3"/>
    <s v="PO-18865"/>
    <s v="Patrick O'Donnell"/>
    <x v="0"/>
    <x v="37"/>
    <x v="31"/>
    <x v="13"/>
    <m/>
    <x v="2"/>
    <x v="9"/>
    <s v="TEC-CO-10000013"/>
    <x v="0"/>
    <x v="3"/>
    <x v="37"/>
    <x v="38"/>
    <n v="13"/>
    <n v="0"/>
    <n v="1697.67"/>
    <n v="668.96"/>
    <x v="2"/>
    <x v="3"/>
  </r>
  <r>
    <n v="28046"/>
    <s v="IN-2011-61302"/>
    <d v="2011-01-10T00:00:00"/>
    <d v="2011-01-11T00:00:00"/>
    <x v="2"/>
    <s v="DL-12865"/>
    <s v="Dan Lawera"/>
    <x v="0"/>
    <x v="2"/>
    <x v="2"/>
    <x v="1"/>
    <m/>
    <x v="1"/>
    <x v="1"/>
    <s v="TEC-PH-10004664"/>
    <x v="0"/>
    <x v="2"/>
    <x v="2"/>
    <x v="39"/>
    <n v="5"/>
    <n v="0.1"/>
    <n v="511.09499999999991"/>
    <n v="665.27"/>
    <x v="1"/>
    <x v="2"/>
  </r>
  <r>
    <n v="21316"/>
    <s v="ID-2013-63976"/>
    <d v="2013-08-22T00:00:00"/>
    <d v="2013-08-26T00:00:00"/>
    <x v="3"/>
    <s v="JB-16000"/>
    <s v="Joy Bell-"/>
    <x v="0"/>
    <x v="38"/>
    <x v="32"/>
    <x v="20"/>
    <m/>
    <x v="1"/>
    <x v="11"/>
    <s v="TEC-PH-10000499"/>
    <x v="0"/>
    <x v="2"/>
    <x v="24"/>
    <x v="40"/>
    <n v="6"/>
    <n v="0.17"/>
    <n v="-77.203799999999887"/>
    <n v="660.87"/>
    <x v="2"/>
    <x v="1"/>
  </r>
  <r>
    <n v="29272"/>
    <s v="IN-2014-37320"/>
    <d v="2014-11-11T00:00:00"/>
    <d v="2014-11-15T00:00:00"/>
    <x v="3"/>
    <s v="BF-11005"/>
    <s v="Barry Franz"/>
    <x v="2"/>
    <x v="39"/>
    <x v="33"/>
    <x v="17"/>
    <m/>
    <x v="1"/>
    <x v="6"/>
    <s v="TEC-PH-10003856"/>
    <x v="0"/>
    <x v="2"/>
    <x v="38"/>
    <x v="41"/>
    <n v="7"/>
    <n v="0"/>
    <n v="632.52"/>
    <n v="658.69"/>
    <x v="2"/>
    <x v="3"/>
  </r>
  <r>
    <n v="25795"/>
    <s v="IN-2014-76016"/>
    <d v="2014-09-26T00:00:00"/>
    <d v="2014-09-28T00:00:00"/>
    <x v="1"/>
    <s v="VG-21805"/>
    <s v="Vivek Grady"/>
    <x v="1"/>
    <x v="40"/>
    <x v="34"/>
    <x v="17"/>
    <m/>
    <x v="1"/>
    <x v="6"/>
    <s v="FUR-BO-10004852"/>
    <x v="1"/>
    <x v="9"/>
    <x v="39"/>
    <x v="42"/>
    <n v="13"/>
    <n v="0"/>
    <n v="2097.0300000000002"/>
    <n v="658.35"/>
    <x v="1"/>
    <x v="3"/>
  </r>
  <r>
    <n v="16681"/>
    <s v="ES-2012-5877219"/>
    <d v="2012-12-13T00:00:00"/>
    <d v="2012-12-17T00:00:00"/>
    <x v="3"/>
    <s v="GT-14710"/>
    <s v="Greg Tran"/>
    <x v="0"/>
    <x v="41"/>
    <x v="31"/>
    <x v="13"/>
    <m/>
    <x v="2"/>
    <x v="9"/>
    <s v="TEC-PH-10004583"/>
    <x v="0"/>
    <x v="2"/>
    <x v="3"/>
    <x v="43"/>
    <n v="9"/>
    <n v="0"/>
    <n v="404.73"/>
    <n v="656.73"/>
    <x v="2"/>
    <x v="0"/>
  </r>
  <r>
    <n v="15953"/>
    <s v="IT-2011-3183678"/>
    <d v="2011-09-23T00:00:00"/>
    <d v="2011-09-25T00:00:00"/>
    <x v="2"/>
    <s v="ZC-21910"/>
    <s v="Zuschuss Carroll"/>
    <x v="0"/>
    <x v="3"/>
    <x v="3"/>
    <x v="2"/>
    <m/>
    <x v="2"/>
    <x v="2"/>
    <s v="OFF-AP-10000486"/>
    <x v="2"/>
    <x v="7"/>
    <x v="40"/>
    <x v="44"/>
    <n v="7"/>
    <n v="0.2"/>
    <n v="377.24399999999991"/>
    <n v="655.91"/>
    <x v="0"/>
    <x v="2"/>
  </r>
  <r>
    <n v="35395"/>
    <s v="CA-2011-116904"/>
    <d v="2011-09-23T00:00:00"/>
    <d v="2011-09-28T00:00:00"/>
    <x v="3"/>
    <s v="SC-20095"/>
    <s v="Sanjit Chand"/>
    <x v="0"/>
    <x v="42"/>
    <x v="35"/>
    <x v="0"/>
    <n v="55407"/>
    <x v="0"/>
    <x v="2"/>
    <s v="OFF-BI-10001120"/>
    <x v="2"/>
    <x v="5"/>
    <x v="41"/>
    <x v="45"/>
    <n v="5"/>
    <n v="0"/>
    <n v="4630.4755000000005"/>
    <n v="655.61"/>
    <x v="1"/>
    <x v="2"/>
  </r>
  <r>
    <n v="13847"/>
    <s v="IT-2013-3085011"/>
    <d v="2013-03-08T00:00:00"/>
    <d v="2013-03-08T00:00:00"/>
    <x v="0"/>
    <s v="EB-13840"/>
    <s v="Ellis Ballard"/>
    <x v="1"/>
    <x v="43"/>
    <x v="14"/>
    <x v="9"/>
    <m/>
    <x v="2"/>
    <x v="2"/>
    <s v="FUR-CH-10003365"/>
    <x v="1"/>
    <x v="1"/>
    <x v="42"/>
    <x v="46"/>
    <n v="5"/>
    <n v="0.1"/>
    <n v="720.74999999999989"/>
    <n v="652.98"/>
    <x v="0"/>
    <x v="1"/>
  </r>
  <r>
    <n v="24341"/>
    <s v="IN-2014-50473"/>
    <d v="2014-08-28T00:00:00"/>
    <d v="2014-08-29T00:00:00"/>
    <x v="2"/>
    <s v="AP-10915"/>
    <s v="Arthur Prichep"/>
    <x v="0"/>
    <x v="44"/>
    <x v="36"/>
    <x v="8"/>
    <m/>
    <x v="1"/>
    <x v="8"/>
    <s v="FUR-CH-10000602"/>
    <x v="1"/>
    <x v="1"/>
    <x v="43"/>
    <x v="47"/>
    <n v="6"/>
    <n v="0"/>
    <n v="110.34"/>
    <n v="644.75"/>
    <x v="2"/>
    <x v="3"/>
  </r>
  <r>
    <n v="28701"/>
    <s v="IN-2014-35983"/>
    <d v="2014-05-01T00:00:00"/>
    <d v="2014-05-01T00:00:00"/>
    <x v="0"/>
    <s v="SW-20275"/>
    <s v="Scott Williamson"/>
    <x v="0"/>
    <x v="45"/>
    <x v="37"/>
    <x v="17"/>
    <m/>
    <x v="1"/>
    <x v="6"/>
    <s v="TEC-MA-10002680"/>
    <x v="0"/>
    <x v="8"/>
    <x v="44"/>
    <x v="48"/>
    <n v="7"/>
    <n v="0"/>
    <n v="500.00999999999993"/>
    <n v="637.86"/>
    <x v="0"/>
    <x v="3"/>
  </r>
  <r>
    <n v="6550"/>
    <s v="MX-2014-126984"/>
    <d v="2014-12-18T00:00:00"/>
    <d v="2014-12-20T00:00:00"/>
    <x v="1"/>
    <s v="JH-15820"/>
    <s v="John Huston"/>
    <x v="0"/>
    <x v="46"/>
    <x v="38"/>
    <x v="21"/>
    <m/>
    <x v="5"/>
    <x v="5"/>
    <s v="FUR-CH-10000891"/>
    <x v="1"/>
    <x v="1"/>
    <x v="45"/>
    <x v="49"/>
    <n v="11"/>
    <n v="0"/>
    <n v="868.12000000000012"/>
    <n v="634.529"/>
    <x v="2"/>
    <x v="3"/>
  </r>
  <r>
    <n v="40046"/>
    <s v="US-2012-163825"/>
    <d v="2012-06-16T00:00:00"/>
    <d v="2012-06-19T00:00:00"/>
    <x v="2"/>
    <s v="LC-16885"/>
    <s v="Lena Creighton"/>
    <x v="0"/>
    <x v="0"/>
    <x v="0"/>
    <x v="0"/>
    <n v="10009"/>
    <x v="0"/>
    <x v="0"/>
    <s v="OFF-BI-10003527"/>
    <x v="2"/>
    <x v="5"/>
    <x v="8"/>
    <x v="50"/>
    <n v="3"/>
    <n v="0.2"/>
    <n v="1143.8910000000001"/>
    <n v="632.04999999999995"/>
    <x v="2"/>
    <x v="0"/>
  </r>
  <r>
    <n v="48360"/>
    <s v="IR-2014-8540"/>
    <d v="2014-09-18T00:00:00"/>
    <d v="2014-09-21T00:00:00"/>
    <x v="2"/>
    <s v="TG-11640"/>
    <s v="Trudy Glocke"/>
    <x v="0"/>
    <x v="47"/>
    <x v="39"/>
    <x v="22"/>
    <m/>
    <x v="4"/>
    <x v="7"/>
    <s v="TEC-CAN-10003392"/>
    <x v="0"/>
    <x v="3"/>
    <x v="46"/>
    <x v="51"/>
    <n v="8"/>
    <n v="0"/>
    <n v="527.04"/>
    <n v="630.97"/>
    <x v="0"/>
    <x v="3"/>
  </r>
  <r>
    <n v="38198"/>
    <s v="US-2014-135013"/>
    <d v="2014-07-25T00:00:00"/>
    <d v="2014-07-25T00:00:00"/>
    <x v="0"/>
    <s v="HR-14830"/>
    <s v="Harold Ryan"/>
    <x v="1"/>
    <x v="48"/>
    <x v="7"/>
    <x v="0"/>
    <n v="92646"/>
    <x v="0"/>
    <x v="4"/>
    <s v="TEC-CO-10001449"/>
    <x v="0"/>
    <x v="3"/>
    <x v="47"/>
    <x v="52"/>
    <n v="5"/>
    <n v="0.2"/>
    <n v="839.9860000000001"/>
    <n v="630.04999999999995"/>
    <x v="2"/>
    <x v="3"/>
  </r>
  <r>
    <n v="30190"/>
    <s v="IN-2011-10286"/>
    <d v="2011-12-17T00:00:00"/>
    <d v="2011-12-20T00:00:00"/>
    <x v="2"/>
    <s v="PB-19210"/>
    <s v="Phillip Breyer"/>
    <x v="1"/>
    <x v="26"/>
    <x v="24"/>
    <x v="16"/>
    <m/>
    <x v="1"/>
    <x v="8"/>
    <s v="FUR-BO-10001372"/>
    <x v="1"/>
    <x v="9"/>
    <x v="48"/>
    <x v="53"/>
    <n v="5"/>
    <n v="0"/>
    <n v="153.75"/>
    <n v="627.27"/>
    <x v="0"/>
    <x v="2"/>
  </r>
  <r>
    <n v="42336"/>
    <s v="MZ-2013-3690"/>
    <d v="2013-12-18T00:00:00"/>
    <d v="2013-12-18T00:00:00"/>
    <x v="0"/>
    <s v="DG-3300"/>
    <s v="Deirdre Greer"/>
    <x v="1"/>
    <x v="49"/>
    <x v="40"/>
    <x v="23"/>
    <m/>
    <x v="3"/>
    <x v="3"/>
    <s v="TEC-MOT-10002272"/>
    <x v="0"/>
    <x v="2"/>
    <x v="38"/>
    <x v="54"/>
    <n v="4"/>
    <n v="0"/>
    <n v="593.88"/>
    <n v="627.16999999999996"/>
    <x v="2"/>
    <x v="1"/>
  </r>
  <r>
    <n v="29047"/>
    <s v="IN-2012-66342"/>
    <d v="2012-05-30T00:00:00"/>
    <d v="2012-05-31T00:00:00"/>
    <x v="2"/>
    <s v="SG-20470"/>
    <s v="Sheri Gordon"/>
    <x v="0"/>
    <x v="50"/>
    <x v="41"/>
    <x v="17"/>
    <m/>
    <x v="1"/>
    <x v="6"/>
    <s v="TEC-CO-10004997"/>
    <x v="0"/>
    <x v="3"/>
    <x v="49"/>
    <x v="55"/>
    <n v="4"/>
    <n v="0"/>
    <n v="732.72"/>
    <n v="625.77"/>
    <x v="0"/>
    <x v="0"/>
  </r>
  <r>
    <n v="32941"/>
    <s v="CA-2012-111829"/>
    <d v="2012-03-19T00:00:00"/>
    <d v="2012-03-20T00:00:00"/>
    <x v="2"/>
    <s v="FH-14365"/>
    <s v="Fred Hopkins"/>
    <x v="1"/>
    <x v="51"/>
    <x v="42"/>
    <x v="0"/>
    <n v="98115"/>
    <x v="0"/>
    <x v="4"/>
    <s v="TEC-CO-10001766"/>
    <x v="0"/>
    <x v="3"/>
    <x v="50"/>
    <x v="56"/>
    <n v="7"/>
    <n v="0"/>
    <n v="1480.4670999999998"/>
    <n v="617.91999999999996"/>
    <x v="2"/>
    <x v="0"/>
  </r>
  <r>
    <n v="29601"/>
    <s v="IN-2012-48240"/>
    <d v="2012-05-25T00:00:00"/>
    <d v="2012-05-28T00:00:00"/>
    <x v="1"/>
    <s v="GP-14740"/>
    <s v="Guy Phonely"/>
    <x v="1"/>
    <x v="52"/>
    <x v="43"/>
    <x v="17"/>
    <m/>
    <x v="1"/>
    <x v="6"/>
    <s v="FUR-TA-10000226"/>
    <x v="1"/>
    <x v="4"/>
    <x v="51"/>
    <x v="57"/>
    <n v="2"/>
    <n v="0"/>
    <n v="226.86"/>
    <n v="616.27"/>
    <x v="0"/>
    <x v="0"/>
  </r>
  <r>
    <n v="23499"/>
    <s v="IN-2014-61792"/>
    <d v="2014-08-05T00:00:00"/>
    <d v="2014-08-06T00:00:00"/>
    <x v="2"/>
    <s v="MW-18220"/>
    <s v="Mitch Webber"/>
    <x v="0"/>
    <x v="53"/>
    <x v="44"/>
    <x v="1"/>
    <m/>
    <x v="1"/>
    <x v="1"/>
    <s v="OFF-AP-10002244"/>
    <x v="2"/>
    <x v="7"/>
    <x v="52"/>
    <x v="58"/>
    <n v="9"/>
    <n v="0.1"/>
    <n v="1164.2669999999998"/>
    <n v="614.34"/>
    <x v="2"/>
    <x v="3"/>
  </r>
  <r>
    <n v="35594"/>
    <s v="CA-2014-129021"/>
    <d v="2014-08-24T00:00:00"/>
    <d v="2014-08-27T00:00:00"/>
    <x v="1"/>
    <s v="PO-18850"/>
    <s v="Patrick O'Brill"/>
    <x v="0"/>
    <x v="54"/>
    <x v="45"/>
    <x v="0"/>
    <n v="32303"/>
    <x v="0"/>
    <x v="5"/>
    <s v="TEC-PH-10001459"/>
    <x v="0"/>
    <x v="2"/>
    <x v="53"/>
    <x v="59"/>
    <n v="13"/>
    <n v="0.2"/>
    <n v="327.59220000000005"/>
    <n v="609.44000000000005"/>
    <x v="1"/>
    <x v="3"/>
  </r>
  <r>
    <n v="26634"/>
    <s v="IN-2014-75470"/>
    <d v="2014-03-11T00:00:00"/>
    <d v="2014-03-13T00:00:00"/>
    <x v="1"/>
    <s v="CS-12460"/>
    <s v="Chuck Sachs"/>
    <x v="0"/>
    <x v="55"/>
    <x v="46"/>
    <x v="24"/>
    <m/>
    <x v="1"/>
    <x v="6"/>
    <s v="FUR-BO-10001073"/>
    <x v="1"/>
    <x v="9"/>
    <x v="54"/>
    <x v="60"/>
    <n v="7"/>
    <n v="0"/>
    <n v="581.91"/>
    <n v="609.24"/>
    <x v="2"/>
    <x v="3"/>
  </r>
  <r>
    <n v="39501"/>
    <s v="CA-2012-114811"/>
    <d v="2012-11-08T00:00:00"/>
    <d v="2012-11-08T00:00:00"/>
    <x v="0"/>
    <s v="KD-16495"/>
    <s v="Keith Dawkins"/>
    <x v="1"/>
    <x v="0"/>
    <x v="0"/>
    <x v="0"/>
    <n v="10024"/>
    <x v="0"/>
    <x v="0"/>
    <s v="TEC-MA-10000045"/>
    <x v="0"/>
    <x v="8"/>
    <x v="55"/>
    <x v="61"/>
    <n v="4"/>
    <n v="0"/>
    <n v="2229.0239999999999"/>
    <n v="607.34"/>
    <x v="1"/>
    <x v="0"/>
  </r>
  <r>
    <n v="10522"/>
    <s v="ES-2014-4673578"/>
    <d v="2014-08-11T00:00:00"/>
    <d v="2014-08-16T00:00:00"/>
    <x v="1"/>
    <s v="MS-17980"/>
    <s v="Michael Stewart"/>
    <x v="1"/>
    <x v="56"/>
    <x v="47"/>
    <x v="2"/>
    <m/>
    <x v="2"/>
    <x v="2"/>
    <s v="TEC-PH-10002035"/>
    <x v="0"/>
    <x v="2"/>
    <x v="56"/>
    <x v="62"/>
    <n v="7"/>
    <n v="0"/>
    <n v="313.11"/>
    <n v="604.4"/>
    <x v="1"/>
    <x v="3"/>
  </r>
  <r>
    <n v="10549"/>
    <s v="IT-2013-3376681"/>
    <d v="2013-08-31T00:00:00"/>
    <d v="2013-09-03T00:00:00"/>
    <x v="2"/>
    <s v="KC-16675"/>
    <s v="Kimberly Carter"/>
    <x v="1"/>
    <x v="57"/>
    <x v="47"/>
    <x v="2"/>
    <m/>
    <x v="2"/>
    <x v="2"/>
    <s v="TEC-PH-10002565"/>
    <x v="0"/>
    <x v="2"/>
    <x v="57"/>
    <x v="63"/>
    <n v="9"/>
    <n v="0"/>
    <n v="225.18"/>
    <n v="600.21"/>
    <x v="0"/>
    <x v="1"/>
  </r>
  <r>
    <n v="25314"/>
    <s v="IN-2014-66615"/>
    <d v="2014-01-18T00:00:00"/>
    <d v="2014-01-23T00:00:00"/>
    <x v="3"/>
    <s v="DB-13405"/>
    <s v="Denny Blanton"/>
    <x v="0"/>
    <x v="58"/>
    <x v="48"/>
    <x v="8"/>
    <m/>
    <x v="1"/>
    <x v="8"/>
    <s v="FUR-CH-10000027"/>
    <x v="1"/>
    <x v="1"/>
    <x v="22"/>
    <x v="64"/>
    <n v="11"/>
    <n v="0"/>
    <n v="656.37"/>
    <n v="595.5"/>
    <x v="2"/>
    <x v="3"/>
  </r>
  <r>
    <n v="39977"/>
    <s v="CA-2013-143805"/>
    <d v="2013-12-02T00:00:00"/>
    <d v="2013-12-04T00:00:00"/>
    <x v="1"/>
    <s v="JD-15895"/>
    <s v="Jonathan Doherty"/>
    <x v="1"/>
    <x v="59"/>
    <x v="9"/>
    <x v="0"/>
    <n v="23223"/>
    <x v="0"/>
    <x v="5"/>
    <s v="OFF-AP-10002945"/>
    <x v="2"/>
    <x v="7"/>
    <x v="58"/>
    <x v="65"/>
    <n v="7"/>
    <n v="0"/>
    <n v="694.50149999999985"/>
    <n v="594.02"/>
    <x v="0"/>
    <x v="1"/>
  </r>
  <r>
    <n v="16653"/>
    <s v="IT-2014-4540740"/>
    <d v="2014-12-07T00:00:00"/>
    <d v="2014-12-08T00:00:00"/>
    <x v="2"/>
    <s v="DK-13090"/>
    <s v="Dave Kipp"/>
    <x v="0"/>
    <x v="60"/>
    <x v="49"/>
    <x v="25"/>
    <m/>
    <x v="2"/>
    <x v="5"/>
    <s v="FUR-BO-10004999"/>
    <x v="1"/>
    <x v="9"/>
    <x v="54"/>
    <x v="66"/>
    <n v="5"/>
    <n v="0"/>
    <n v="1050.1500000000001"/>
    <n v="593.91"/>
    <x v="2"/>
    <x v="3"/>
  </r>
  <r>
    <n v="28932"/>
    <s v="IN-2014-11231"/>
    <d v="2014-12-16T00:00:00"/>
    <d v="2014-12-19T00:00:00"/>
    <x v="2"/>
    <s v="CS-11845"/>
    <s v="Cari Sayre"/>
    <x v="1"/>
    <x v="61"/>
    <x v="50"/>
    <x v="17"/>
    <m/>
    <x v="1"/>
    <x v="6"/>
    <s v="FUR-TA-10001205"/>
    <x v="1"/>
    <x v="4"/>
    <x v="59"/>
    <x v="67"/>
    <n v="4"/>
    <n v="0"/>
    <n v="652.91999999999996"/>
    <n v="592.77"/>
    <x v="0"/>
    <x v="3"/>
  </r>
  <r>
    <n v="8029"/>
    <s v="MX-2014-154907"/>
    <d v="2014-11-20T00:00:00"/>
    <d v="2014-11-20T00:00:00"/>
    <x v="0"/>
    <s v="EM-14200"/>
    <s v="Evan Minnotte"/>
    <x v="2"/>
    <x v="62"/>
    <x v="51"/>
    <x v="14"/>
    <m/>
    <x v="5"/>
    <x v="9"/>
    <s v="TEC-PH-10004196"/>
    <x v="0"/>
    <x v="2"/>
    <x v="56"/>
    <x v="68"/>
    <n v="4"/>
    <n v="0"/>
    <n v="119.28"/>
    <n v="592.726"/>
    <x v="0"/>
    <x v="3"/>
  </r>
  <r>
    <n v="50411"/>
    <s v="UP-2011-8610"/>
    <d v="2011-11-09T00:00:00"/>
    <d v="2011-11-11T00:00:00"/>
    <x v="2"/>
    <s v="DW-3480"/>
    <s v="Dianna Wilson"/>
    <x v="2"/>
    <x v="63"/>
    <x v="52"/>
    <x v="26"/>
    <m/>
    <x v="4"/>
    <x v="7"/>
    <s v="FUR-CHR-10001018"/>
    <x v="1"/>
    <x v="4"/>
    <x v="60"/>
    <x v="69"/>
    <n v="4"/>
    <n v="0"/>
    <n v="130.07999999999998"/>
    <n v="590.55999999999995"/>
    <x v="0"/>
    <x v="2"/>
  </r>
  <r>
    <n v="21191"/>
    <s v="IN-2013-40050"/>
    <d v="2013-06-07T00:00:00"/>
    <d v="2013-06-09T00:00:00"/>
    <x v="2"/>
    <s v="AS-10225"/>
    <s v="Alan Schoenberger"/>
    <x v="1"/>
    <x v="64"/>
    <x v="36"/>
    <x v="8"/>
    <m/>
    <x v="1"/>
    <x v="8"/>
    <s v="FUR-CH-10003232"/>
    <x v="1"/>
    <x v="1"/>
    <x v="13"/>
    <x v="70"/>
    <n v="7"/>
    <n v="0"/>
    <n v="1055.25"/>
    <n v="589.36"/>
    <x v="2"/>
    <x v="1"/>
  </r>
  <r>
    <n v="4960"/>
    <s v="MX-2011-110275"/>
    <d v="2011-11-22T00:00:00"/>
    <d v="2011-11-23T00:00:00"/>
    <x v="2"/>
    <s v="ST-20530"/>
    <s v="Shui Tom"/>
    <x v="0"/>
    <x v="65"/>
    <x v="53"/>
    <x v="27"/>
    <m/>
    <x v="5"/>
    <x v="2"/>
    <s v="OFF-AP-10001630"/>
    <x v="2"/>
    <x v="7"/>
    <x v="61"/>
    <x v="71"/>
    <n v="13"/>
    <n v="0"/>
    <n v="121.94000000000001"/>
    <n v="589.29300000000001"/>
    <x v="1"/>
    <x v="2"/>
  </r>
  <r>
    <n v="49085"/>
    <s v="CG-2013-6110"/>
    <d v="2013-03-29T00:00:00"/>
    <d v="2013-03-31T00:00:00"/>
    <x v="1"/>
    <s v="BW-1065"/>
    <s v="Barry Weirich"/>
    <x v="0"/>
    <x v="66"/>
    <x v="54"/>
    <x v="19"/>
    <m/>
    <x v="3"/>
    <x v="3"/>
    <s v="FUR-HAR-10002873"/>
    <x v="1"/>
    <x v="1"/>
    <x v="13"/>
    <x v="72"/>
    <n v="8"/>
    <n v="0"/>
    <n v="1523.52"/>
    <n v="588.13"/>
    <x v="2"/>
    <x v="1"/>
  </r>
  <r>
    <n v="21209"/>
    <s v="IN-2014-30110"/>
    <d v="2014-08-26T00:00:00"/>
    <d v="2014-08-27T00:00:00"/>
    <x v="2"/>
    <s v="LA-16780"/>
    <s v="Laura Armstrong"/>
    <x v="1"/>
    <x v="67"/>
    <x v="55"/>
    <x v="20"/>
    <m/>
    <x v="1"/>
    <x v="11"/>
    <s v="FUR-TA-10000687"/>
    <x v="1"/>
    <x v="4"/>
    <x v="62"/>
    <x v="73"/>
    <n v="7"/>
    <n v="0.47000000000000003"/>
    <n v="-452.81039999999985"/>
    <n v="586.57000000000005"/>
    <x v="2"/>
    <x v="3"/>
  </r>
  <r>
    <n v="12161"/>
    <s v="ES-2012-2058076"/>
    <d v="2012-09-20T00:00:00"/>
    <d v="2012-09-22T00:00:00"/>
    <x v="1"/>
    <s v="AB-10150"/>
    <s v="Aimee Bixby"/>
    <x v="0"/>
    <x v="68"/>
    <x v="31"/>
    <x v="13"/>
    <m/>
    <x v="2"/>
    <x v="9"/>
    <s v="TEC-PH-10004505"/>
    <x v="0"/>
    <x v="2"/>
    <x v="63"/>
    <x v="74"/>
    <n v="6"/>
    <n v="0.1"/>
    <n v="38.069999999999993"/>
    <n v="585.25"/>
    <x v="2"/>
    <x v="0"/>
  </r>
  <r>
    <n v="25438"/>
    <s v="IN-2014-51950"/>
    <d v="2014-05-16T00:00:00"/>
    <d v="2014-05-18T00:00:00"/>
    <x v="1"/>
    <s v="JH-15820"/>
    <s v="John Huston"/>
    <x v="0"/>
    <x v="69"/>
    <x v="56"/>
    <x v="1"/>
    <m/>
    <x v="1"/>
    <x v="1"/>
    <s v="TEC-PH-10002683"/>
    <x v="0"/>
    <x v="2"/>
    <x v="64"/>
    <x v="75"/>
    <n v="5"/>
    <n v="0.1"/>
    <n v="858.9"/>
    <n v="581.88"/>
    <x v="0"/>
    <x v="3"/>
  </r>
  <r>
    <n v="31806"/>
    <s v="CA-2012-145352"/>
    <d v="2012-03-16T00:00:00"/>
    <d v="2012-03-22T00:00:00"/>
    <x v="3"/>
    <s v="CM-12385"/>
    <s v="Christopher Martinez"/>
    <x v="0"/>
    <x v="70"/>
    <x v="57"/>
    <x v="0"/>
    <n v="30318"/>
    <x v="0"/>
    <x v="5"/>
    <s v="OFF-BI-10003527"/>
    <x v="2"/>
    <x v="5"/>
    <x v="8"/>
    <x v="76"/>
    <n v="5"/>
    <n v="0"/>
    <n v="3177.4749999999999"/>
    <n v="581.12"/>
    <x v="1"/>
    <x v="0"/>
  </r>
  <r>
    <n v="16988"/>
    <s v="ES-2013-4670866"/>
    <d v="2013-11-24T00:00:00"/>
    <d v="2013-11-25T00:00:00"/>
    <x v="2"/>
    <s v="BE-11410"/>
    <s v="Bobby Elias"/>
    <x v="0"/>
    <x v="71"/>
    <x v="58"/>
    <x v="2"/>
    <m/>
    <x v="2"/>
    <x v="2"/>
    <s v="TEC-CO-10002269"/>
    <x v="0"/>
    <x v="3"/>
    <x v="65"/>
    <x v="77"/>
    <n v="10"/>
    <n v="0"/>
    <n v="728.7"/>
    <n v="580.98"/>
    <x v="0"/>
    <x v="1"/>
  </r>
  <r>
    <n v="24443"/>
    <s v="IN-2011-62506"/>
    <d v="2011-11-09T00:00:00"/>
    <d v="2011-11-11T00:00:00"/>
    <x v="1"/>
    <s v="SZ-20035"/>
    <s v="Sam Zeldin"/>
    <x v="2"/>
    <x v="72"/>
    <x v="59"/>
    <x v="8"/>
    <m/>
    <x v="1"/>
    <x v="8"/>
    <s v="TEC-CO-10002526"/>
    <x v="0"/>
    <x v="3"/>
    <x v="66"/>
    <x v="78"/>
    <n v="9"/>
    <n v="0"/>
    <n v="1183.95"/>
    <n v="576.71"/>
    <x v="1"/>
    <x v="2"/>
  </r>
  <r>
    <n v="30199"/>
    <s v="IN-2011-46413"/>
    <d v="2011-10-28T00:00:00"/>
    <d v="2011-10-28T00:00:00"/>
    <x v="0"/>
    <s v="RM-19375"/>
    <s v="Raymond Messe"/>
    <x v="0"/>
    <x v="73"/>
    <x v="60"/>
    <x v="17"/>
    <m/>
    <x v="1"/>
    <x v="6"/>
    <s v="FUR-CH-10000602"/>
    <x v="1"/>
    <x v="1"/>
    <x v="43"/>
    <x v="79"/>
    <n v="5"/>
    <n v="0"/>
    <n v="91.95"/>
    <n v="573.27"/>
    <x v="0"/>
    <x v="2"/>
  </r>
  <r>
    <n v="13879"/>
    <s v="ES-2014-3785216"/>
    <d v="2014-11-19T00:00:00"/>
    <d v="2014-11-23T00:00:00"/>
    <x v="3"/>
    <s v="HG-14845"/>
    <s v="Harry Greene"/>
    <x v="0"/>
    <x v="74"/>
    <x v="61"/>
    <x v="9"/>
    <m/>
    <x v="2"/>
    <x v="2"/>
    <s v="FUR-CH-10002891"/>
    <x v="1"/>
    <x v="1"/>
    <x v="67"/>
    <x v="80"/>
    <n v="14"/>
    <n v="0.1"/>
    <n v="63.546000000000163"/>
    <n v="572.95000000000005"/>
    <x v="2"/>
    <x v="3"/>
  </r>
  <r>
    <n v="50788"/>
    <s v="MO-2014-2000"/>
    <d v="2014-10-28T00:00:00"/>
    <d v="2014-10-30T00:00:00"/>
    <x v="1"/>
    <s v="DP-3105"/>
    <s v="Dave Poirier"/>
    <x v="1"/>
    <x v="75"/>
    <x v="62"/>
    <x v="28"/>
    <m/>
    <x v="3"/>
    <x v="3"/>
    <s v="TEC-CAN-10001437"/>
    <x v="0"/>
    <x v="3"/>
    <x v="68"/>
    <x v="81"/>
    <n v="14"/>
    <n v="0"/>
    <n v="2597.2800000000002"/>
    <n v="568.45000000000005"/>
    <x v="1"/>
    <x v="3"/>
  </r>
  <r>
    <n v="37817"/>
    <s v="CA-2014-138289"/>
    <d v="2014-01-17T00:00:00"/>
    <d v="2014-01-19T00:00:00"/>
    <x v="1"/>
    <s v="AR-10540"/>
    <s v="Andy Reiter"/>
    <x v="0"/>
    <x v="76"/>
    <x v="63"/>
    <x v="0"/>
    <n v="49201"/>
    <x v="0"/>
    <x v="2"/>
    <s v="OFF-BI-10004995"/>
    <x v="2"/>
    <x v="5"/>
    <x v="69"/>
    <x v="82"/>
    <n v="4"/>
    <n v="0"/>
    <n v="2504.2215999999999"/>
    <n v="567.95000000000005"/>
    <x v="2"/>
    <x v="3"/>
  </r>
  <r>
    <n v="38540"/>
    <s v="CA-2014-118892"/>
    <d v="2014-08-18T00:00:00"/>
    <d v="2014-08-23T00:00:00"/>
    <x v="1"/>
    <s v="TP-21415"/>
    <s v="Tom Prescott"/>
    <x v="0"/>
    <x v="77"/>
    <x v="64"/>
    <x v="0"/>
    <n v="19134"/>
    <x v="0"/>
    <x v="0"/>
    <s v="FUR-CH-10002024"/>
    <x v="1"/>
    <x v="1"/>
    <x v="31"/>
    <x v="83"/>
    <n v="9"/>
    <n v="0.3"/>
    <n v="-630.88200000000006"/>
    <n v="566.65"/>
    <x v="1"/>
    <x v="3"/>
  </r>
  <r>
    <n v="18241"/>
    <s v="ES-2013-1434123"/>
    <d v="2013-01-29T00:00:00"/>
    <d v="2013-02-05T00:00:00"/>
    <x v="3"/>
    <s v="JB-16000"/>
    <s v="Joy Bell-"/>
    <x v="0"/>
    <x v="78"/>
    <x v="58"/>
    <x v="2"/>
    <m/>
    <x v="2"/>
    <x v="2"/>
    <s v="TEC-PH-10004327"/>
    <x v="0"/>
    <x v="2"/>
    <x v="24"/>
    <x v="84"/>
    <n v="5"/>
    <n v="0"/>
    <n v="965.85000000000014"/>
    <n v="564.25"/>
    <x v="3"/>
    <x v="1"/>
  </r>
  <r>
    <n v="23013"/>
    <s v="ID-2012-78207"/>
    <d v="2012-09-18T00:00:00"/>
    <d v="2012-09-21T00:00:00"/>
    <x v="1"/>
    <s v="AM-10705"/>
    <s v="Anne McFarland"/>
    <x v="0"/>
    <x v="79"/>
    <x v="65"/>
    <x v="20"/>
    <m/>
    <x v="1"/>
    <x v="11"/>
    <s v="OFF-AP-10001621"/>
    <x v="2"/>
    <x v="7"/>
    <x v="70"/>
    <x v="85"/>
    <n v="6"/>
    <n v="0.17"/>
    <n v="-269.7912"/>
    <n v="562.14"/>
    <x v="0"/>
    <x v="0"/>
  </r>
  <r>
    <n v="45616"/>
    <s v="MO-2013-8630"/>
    <d v="2013-11-23T00:00:00"/>
    <d v="2013-11-23T00:00:00"/>
    <x v="0"/>
    <s v="AB-255"/>
    <s v="Alejandro Ballentine"/>
    <x v="2"/>
    <x v="80"/>
    <x v="66"/>
    <x v="28"/>
    <m/>
    <x v="3"/>
    <x v="3"/>
    <s v="OFF-HOO-10001881"/>
    <x v="2"/>
    <x v="7"/>
    <x v="71"/>
    <x v="86"/>
    <n v="4"/>
    <n v="0"/>
    <n v="113.28"/>
    <n v="556.45000000000005"/>
    <x v="1"/>
    <x v="1"/>
  </r>
  <r>
    <n v="25026"/>
    <s v="IN-2012-64774"/>
    <d v="2012-06-13T00:00:00"/>
    <d v="2012-06-13T00:00:00"/>
    <x v="0"/>
    <s v="RP-19270"/>
    <s v="Rachel Payne"/>
    <x v="1"/>
    <x v="5"/>
    <x v="1"/>
    <x v="1"/>
    <m/>
    <x v="1"/>
    <x v="1"/>
    <s v="TEC-CO-10001954"/>
    <x v="0"/>
    <x v="3"/>
    <x v="72"/>
    <x v="87"/>
    <n v="9"/>
    <n v="0.1"/>
    <n v="1124.9009999999998"/>
    <n v="555.77"/>
    <x v="2"/>
    <x v="0"/>
  </r>
  <r>
    <n v="27962"/>
    <s v="IN-2013-48765"/>
    <d v="2013-10-28T00:00:00"/>
    <d v="2013-10-31T00:00:00"/>
    <x v="2"/>
    <s v="BK-11260"/>
    <s v="Berenike Kampe"/>
    <x v="0"/>
    <x v="81"/>
    <x v="46"/>
    <x v="24"/>
    <m/>
    <x v="1"/>
    <x v="6"/>
    <s v="FUR-BO-10003282"/>
    <x v="1"/>
    <x v="9"/>
    <x v="73"/>
    <x v="88"/>
    <n v="9"/>
    <n v="0"/>
    <n v="1192.8599999999999"/>
    <n v="553.30999999999995"/>
    <x v="1"/>
    <x v="1"/>
  </r>
  <r>
    <n v="26669"/>
    <s v="IN-2013-69730"/>
    <d v="2013-12-12T00:00:00"/>
    <d v="2013-12-14T00:00:00"/>
    <x v="2"/>
    <s v="JM-15250"/>
    <s v="Janet Martin"/>
    <x v="0"/>
    <x v="22"/>
    <x v="20"/>
    <x v="8"/>
    <m/>
    <x v="1"/>
    <x v="8"/>
    <s v="TEC-CO-10003102"/>
    <x v="0"/>
    <x v="3"/>
    <x v="46"/>
    <x v="89"/>
    <n v="6"/>
    <n v="0"/>
    <n v="0"/>
    <n v="550.74"/>
    <x v="2"/>
    <x v="1"/>
  </r>
  <r>
    <n v="29600"/>
    <s v="IN-2012-48240"/>
    <d v="2012-05-25T00:00:00"/>
    <d v="2012-05-28T00:00:00"/>
    <x v="1"/>
    <s v="GP-14740"/>
    <s v="Guy Phonely"/>
    <x v="1"/>
    <x v="52"/>
    <x v="43"/>
    <x v="17"/>
    <m/>
    <x v="1"/>
    <x v="6"/>
    <s v="TEC-PH-10004664"/>
    <x v="0"/>
    <x v="2"/>
    <x v="2"/>
    <x v="90"/>
    <n v="3"/>
    <n v="0"/>
    <n v="498.32999999999993"/>
    <n v="548.4"/>
    <x v="0"/>
    <x v="0"/>
  </r>
  <r>
    <n v="38411"/>
    <s v="US-2013-102239"/>
    <d v="2013-05-06T00:00:00"/>
    <d v="2013-05-07T00:00:00"/>
    <x v="2"/>
    <s v="LW-16990"/>
    <s v="Lindsay Williams"/>
    <x v="1"/>
    <x v="16"/>
    <x v="67"/>
    <x v="0"/>
    <n v="89015"/>
    <x v="0"/>
    <x v="4"/>
    <s v="FUR-TA-10003392"/>
    <x v="1"/>
    <x v="4"/>
    <x v="74"/>
    <x v="91"/>
    <n v="6"/>
    <n v="0"/>
    <n v="320.31720000000001"/>
    <n v="548.08000000000004"/>
    <x v="0"/>
    <x v="1"/>
  </r>
  <r>
    <n v="19195"/>
    <s v="ES-2013-3467296"/>
    <d v="2013-12-02T00:00:00"/>
    <d v="2013-12-02T00:00:00"/>
    <x v="0"/>
    <s v="NZ-18565"/>
    <s v="Nick Zandusky"/>
    <x v="2"/>
    <x v="15"/>
    <x v="14"/>
    <x v="9"/>
    <m/>
    <x v="2"/>
    <x v="2"/>
    <s v="OFF-AP-10002552"/>
    <x v="2"/>
    <x v="7"/>
    <x v="75"/>
    <x v="92"/>
    <n v="5"/>
    <n v="0.1"/>
    <n v="513.36"/>
    <n v="546.9"/>
    <x v="0"/>
    <x v="1"/>
  </r>
  <r>
    <n v="46366"/>
    <s v="CA-2014-6550"/>
    <d v="2014-12-23T00:00:00"/>
    <d v="2014-12-25T00:00:00"/>
    <x v="1"/>
    <s v="SV-10815"/>
    <s v="Stuart Van"/>
    <x v="1"/>
    <x v="82"/>
    <x v="68"/>
    <x v="29"/>
    <m/>
    <x v="6"/>
    <x v="12"/>
    <s v="TEC-MOT-10000554"/>
    <x v="0"/>
    <x v="2"/>
    <x v="24"/>
    <x v="93"/>
    <n v="6"/>
    <n v="0"/>
    <n v="1159.02"/>
    <n v="546.55999999999995"/>
    <x v="0"/>
    <x v="3"/>
  </r>
  <r>
    <n v="26731"/>
    <s v="ID-2013-25742"/>
    <d v="2013-01-28T00:00:00"/>
    <d v="2013-01-30T00:00:00"/>
    <x v="2"/>
    <s v="SC-20695"/>
    <s v="Steve Chapman"/>
    <x v="1"/>
    <x v="83"/>
    <x v="69"/>
    <x v="30"/>
    <m/>
    <x v="1"/>
    <x v="11"/>
    <s v="FUR-CH-10001415"/>
    <x v="1"/>
    <x v="1"/>
    <x v="28"/>
    <x v="94"/>
    <n v="7"/>
    <n v="0.25"/>
    <n v="197.19000000000005"/>
    <n v="546.49"/>
    <x v="2"/>
    <x v="1"/>
  </r>
  <r>
    <n v="31278"/>
    <s v="IN-2012-86698"/>
    <d v="2012-05-07T00:00:00"/>
    <d v="2012-05-07T00:00:00"/>
    <x v="0"/>
    <s v="NC-18625"/>
    <s v="Noah Childs"/>
    <x v="1"/>
    <x v="84"/>
    <x v="1"/>
    <x v="1"/>
    <m/>
    <x v="1"/>
    <x v="1"/>
    <s v="FUR-TA-10003627"/>
    <x v="1"/>
    <x v="4"/>
    <x v="62"/>
    <x v="95"/>
    <n v="2"/>
    <n v="0"/>
    <n v="738.96"/>
    <n v="545.89"/>
    <x v="2"/>
    <x v="0"/>
  </r>
  <r>
    <n v="12035"/>
    <s v="ES-2013-2903666"/>
    <d v="2013-11-27T00:00:00"/>
    <d v="2013-11-29T00:00:00"/>
    <x v="2"/>
    <s v="NF-18385"/>
    <s v="Natalie Fritzler"/>
    <x v="0"/>
    <x v="85"/>
    <x v="70"/>
    <x v="31"/>
    <m/>
    <x v="2"/>
    <x v="2"/>
    <s v="FUR-BO-10001133"/>
    <x v="1"/>
    <x v="9"/>
    <x v="73"/>
    <x v="96"/>
    <n v="7"/>
    <n v="0"/>
    <n v="927.78"/>
    <n v="541.59"/>
    <x v="2"/>
    <x v="1"/>
  </r>
  <r>
    <n v="29149"/>
    <s v="IN-2012-30446"/>
    <d v="2012-11-28T00:00:00"/>
    <d v="2012-12-02T00:00:00"/>
    <x v="1"/>
    <s v="NZ-18565"/>
    <s v="Nick Zandusky"/>
    <x v="2"/>
    <x v="86"/>
    <x v="1"/>
    <x v="1"/>
    <m/>
    <x v="1"/>
    <x v="1"/>
    <s v="FUR-CH-10000027"/>
    <x v="1"/>
    <x v="1"/>
    <x v="22"/>
    <x v="97"/>
    <n v="7"/>
    <n v="0.1"/>
    <n v="96.390000000000043"/>
    <n v="541.57000000000005"/>
    <x v="1"/>
    <x v="0"/>
  </r>
  <r>
    <n v="15896"/>
    <s v="IT-2012-1779015"/>
    <d v="2012-09-29T00:00:00"/>
    <d v="2012-09-29T00:00:00"/>
    <x v="0"/>
    <s v="PM-18940"/>
    <s v="Paul MacIntyre"/>
    <x v="0"/>
    <x v="87"/>
    <x v="14"/>
    <x v="9"/>
    <m/>
    <x v="2"/>
    <x v="2"/>
    <s v="TEC-MA-10003515"/>
    <x v="0"/>
    <x v="8"/>
    <x v="76"/>
    <x v="98"/>
    <n v="9"/>
    <n v="0.15"/>
    <n v="-5.4000000000030468E-2"/>
    <n v="540.77"/>
    <x v="0"/>
    <x v="0"/>
  </r>
  <r>
    <n v="18307"/>
    <s v="ES-2013-3903130"/>
    <d v="2013-09-03T00:00:00"/>
    <d v="2013-09-05T00:00:00"/>
    <x v="1"/>
    <s v="MZ-17335"/>
    <s v="Maria Zettner"/>
    <x v="2"/>
    <x v="88"/>
    <x v="14"/>
    <x v="9"/>
    <m/>
    <x v="2"/>
    <x v="2"/>
    <s v="OFF-AP-10002904"/>
    <x v="2"/>
    <x v="7"/>
    <x v="77"/>
    <x v="99"/>
    <n v="7"/>
    <n v="0.1"/>
    <n v="34.944000000000017"/>
    <n v="539.94000000000005"/>
    <x v="2"/>
    <x v="1"/>
  </r>
  <r>
    <n v="46257"/>
    <s v="CG-2013-3470"/>
    <d v="2013-07-26T00:00:00"/>
    <d v="2013-08-01T00:00:00"/>
    <x v="3"/>
    <s v="HM-4980"/>
    <s v="Henry MacAllister"/>
    <x v="0"/>
    <x v="89"/>
    <x v="71"/>
    <x v="19"/>
    <m/>
    <x v="3"/>
    <x v="3"/>
    <s v="TEC-MOT-10003348"/>
    <x v="0"/>
    <x v="2"/>
    <x v="24"/>
    <x v="100"/>
    <n v="6"/>
    <n v="0"/>
    <n v="1465.2"/>
    <n v="533.99"/>
    <x v="3"/>
    <x v="1"/>
  </r>
  <r>
    <n v="21142"/>
    <s v="IN-2014-13639"/>
    <d v="2014-11-19T00:00:00"/>
    <d v="2014-11-25T00:00:00"/>
    <x v="3"/>
    <s v="RW-19540"/>
    <s v="Rick Wilson"/>
    <x v="1"/>
    <x v="90"/>
    <x v="44"/>
    <x v="1"/>
    <m/>
    <x v="1"/>
    <x v="1"/>
    <s v="TEC-PH-10001990"/>
    <x v="0"/>
    <x v="2"/>
    <x v="78"/>
    <x v="101"/>
    <n v="6"/>
    <n v="0.1"/>
    <n v="861.37199999999996"/>
    <n v="531.28"/>
    <x v="3"/>
    <x v="3"/>
  </r>
  <r>
    <n v="10308"/>
    <s v="ES-2012-2510515"/>
    <d v="2012-06-19T00:00:00"/>
    <d v="2012-06-19T00:00:00"/>
    <x v="0"/>
    <s v="LH-17155"/>
    <s v="Logan Haushalter"/>
    <x v="0"/>
    <x v="91"/>
    <x v="72"/>
    <x v="9"/>
    <m/>
    <x v="2"/>
    <x v="2"/>
    <s v="TEC-PH-10002898"/>
    <x v="0"/>
    <x v="2"/>
    <x v="79"/>
    <x v="102"/>
    <n v="4"/>
    <n v="0.15"/>
    <n v="790.41599999999994"/>
    <n v="531.09"/>
    <x v="2"/>
    <x v="0"/>
  </r>
  <r>
    <n v="6776"/>
    <s v="MX-2012-153157"/>
    <d v="2012-10-11T00:00:00"/>
    <d v="2012-10-14T00:00:00"/>
    <x v="2"/>
    <s v="FH-14365"/>
    <s v="Fred Hopkins"/>
    <x v="1"/>
    <x v="92"/>
    <x v="73"/>
    <x v="14"/>
    <m/>
    <x v="5"/>
    <x v="9"/>
    <s v="TEC-PH-10004196"/>
    <x v="0"/>
    <x v="2"/>
    <x v="56"/>
    <x v="103"/>
    <n v="6"/>
    <n v="0"/>
    <n v="178.92"/>
    <n v="530.48599999999999"/>
    <x v="1"/>
    <x v="0"/>
  </r>
  <r>
    <n v="16948"/>
    <s v="ES-2011-2585328"/>
    <d v="2011-08-09T00:00:00"/>
    <d v="2011-08-11T00:00:00"/>
    <x v="2"/>
    <s v="KM-16660"/>
    <s v="Khloe Miller"/>
    <x v="0"/>
    <x v="93"/>
    <x v="74"/>
    <x v="2"/>
    <m/>
    <x v="2"/>
    <x v="2"/>
    <s v="TEC-CO-10001633"/>
    <x v="0"/>
    <x v="3"/>
    <x v="80"/>
    <x v="104"/>
    <n v="5"/>
    <n v="0"/>
    <n v="308.39999999999998"/>
    <n v="527.87"/>
    <x v="0"/>
    <x v="2"/>
  </r>
  <r>
    <n v="11611"/>
    <s v="ES-2011-4500805"/>
    <d v="2011-11-05T00:00:00"/>
    <d v="2011-11-09T00:00:00"/>
    <x v="1"/>
    <s v="PO-18865"/>
    <s v="Patrick O'Donnell"/>
    <x v="0"/>
    <x v="94"/>
    <x v="75"/>
    <x v="9"/>
    <m/>
    <x v="2"/>
    <x v="2"/>
    <s v="TEC-PH-10002623"/>
    <x v="0"/>
    <x v="2"/>
    <x v="12"/>
    <x v="105"/>
    <n v="8"/>
    <n v="0.15"/>
    <n v="1517.7120000000002"/>
    <n v="527.85"/>
    <x v="2"/>
    <x v="2"/>
  </r>
  <r>
    <n v="39465"/>
    <s v="CA-2014-107174"/>
    <d v="2014-11-07T00:00:00"/>
    <d v="2014-11-14T00:00:00"/>
    <x v="3"/>
    <s v="AB-10060"/>
    <s v="Adam Bellavance"/>
    <x v="2"/>
    <x v="51"/>
    <x v="42"/>
    <x v="0"/>
    <n v="98105"/>
    <x v="0"/>
    <x v="4"/>
    <s v="FUR-TA-10004575"/>
    <x v="1"/>
    <x v="4"/>
    <x v="81"/>
    <x v="106"/>
    <n v="7"/>
    <n v="0"/>
    <n v="366.63479999999993"/>
    <n v="524.76"/>
    <x v="3"/>
    <x v="3"/>
  </r>
  <r>
    <n v="1873"/>
    <s v="MX-2013-113824"/>
    <d v="2013-04-26T00:00:00"/>
    <d v="2013-04-28T00:00:00"/>
    <x v="2"/>
    <s v="AB-10060"/>
    <s v="Adam Bellavance"/>
    <x v="2"/>
    <x v="95"/>
    <x v="76"/>
    <x v="32"/>
    <m/>
    <x v="5"/>
    <x v="5"/>
    <s v="FUR-BO-10001498"/>
    <x v="1"/>
    <x v="9"/>
    <x v="82"/>
    <x v="107"/>
    <n v="9"/>
    <n v="0"/>
    <n v="914.76"/>
    <n v="523.46600000000001"/>
    <x v="2"/>
    <x v="1"/>
  </r>
  <r>
    <n v="29120"/>
    <s v="IN-2013-45076"/>
    <d v="2013-12-26T00:00:00"/>
    <d v="2013-12-26T00:00:00"/>
    <x v="0"/>
    <s v="DB-13060"/>
    <s v="Dave Brooks"/>
    <x v="0"/>
    <x v="33"/>
    <x v="2"/>
    <x v="1"/>
    <m/>
    <x v="1"/>
    <x v="1"/>
    <s v="OFF-AP-10003598"/>
    <x v="2"/>
    <x v="7"/>
    <x v="15"/>
    <x v="108"/>
    <n v="8"/>
    <n v="0.1"/>
    <n v="747.81600000000003"/>
    <n v="522.79"/>
    <x v="2"/>
    <x v="1"/>
  </r>
  <r>
    <n v="11743"/>
    <s v="IT-2013-5208514"/>
    <d v="2013-03-13T00:00:00"/>
    <d v="2013-03-13T00:00:00"/>
    <x v="0"/>
    <s v="VM-21685"/>
    <s v="Valerie Mitchum"/>
    <x v="2"/>
    <x v="96"/>
    <x v="77"/>
    <x v="33"/>
    <m/>
    <x v="2"/>
    <x v="2"/>
    <s v="FUR-CH-10001582"/>
    <x v="1"/>
    <x v="1"/>
    <x v="83"/>
    <x v="109"/>
    <n v="11"/>
    <n v="0.5"/>
    <n v="-2211.165"/>
    <n v="520.89"/>
    <x v="2"/>
    <x v="1"/>
  </r>
  <r>
    <n v="35574"/>
    <s v="US-2013-107440"/>
    <d v="2013-04-17T00:00:00"/>
    <d v="2013-04-21T00:00:00"/>
    <x v="3"/>
    <s v="BS-11365"/>
    <s v="Bill Shonely"/>
    <x v="1"/>
    <x v="97"/>
    <x v="78"/>
    <x v="0"/>
    <n v="8701"/>
    <x v="0"/>
    <x v="0"/>
    <s v="TEC-MA-10001047"/>
    <x v="0"/>
    <x v="8"/>
    <x v="84"/>
    <x v="110"/>
    <n v="7"/>
    <n v="0"/>
    <n v="2365.9817999999996"/>
    <n v="516.91"/>
    <x v="1"/>
    <x v="1"/>
  </r>
  <r>
    <n v="17522"/>
    <s v="ES-2012-2314672"/>
    <d v="2012-04-05T00:00:00"/>
    <d v="2012-04-05T00:00:00"/>
    <x v="0"/>
    <s v="DM-13525"/>
    <s v="Don Miller"/>
    <x v="1"/>
    <x v="98"/>
    <x v="47"/>
    <x v="2"/>
    <m/>
    <x v="2"/>
    <x v="2"/>
    <s v="TEC-PH-10000505"/>
    <x v="0"/>
    <x v="2"/>
    <x v="85"/>
    <x v="111"/>
    <n v="9"/>
    <n v="0.5"/>
    <n v="-1783.0800000000004"/>
    <n v="516.63"/>
    <x v="2"/>
    <x v="0"/>
  </r>
  <r>
    <n v="14721"/>
    <s v="ES-2012-4765389"/>
    <d v="2012-12-26T00:00:00"/>
    <d v="2012-12-28T00:00:00"/>
    <x v="1"/>
    <s v="NM-18520"/>
    <s v="Neoma Murray"/>
    <x v="0"/>
    <x v="99"/>
    <x v="79"/>
    <x v="25"/>
    <m/>
    <x v="2"/>
    <x v="5"/>
    <s v="FUR-BO-10002003"/>
    <x v="1"/>
    <x v="9"/>
    <x v="86"/>
    <x v="112"/>
    <n v="4"/>
    <n v="0"/>
    <n v="261.24"/>
    <n v="515.24"/>
    <x v="0"/>
    <x v="0"/>
  </r>
  <r>
    <n v="29629"/>
    <s v="IN-2013-15368"/>
    <d v="2013-04-18T00:00:00"/>
    <d v="2013-04-19T00:00:00"/>
    <x v="2"/>
    <s v="LC-16885"/>
    <s v="Lena Creighton"/>
    <x v="0"/>
    <x v="5"/>
    <x v="1"/>
    <x v="1"/>
    <m/>
    <x v="1"/>
    <x v="1"/>
    <s v="TEC-CO-10001775"/>
    <x v="0"/>
    <x v="3"/>
    <x v="87"/>
    <x v="113"/>
    <n v="5"/>
    <n v="0.1"/>
    <n v="587.18999999999994"/>
    <n v="511.47"/>
    <x v="0"/>
    <x v="1"/>
  </r>
  <r>
    <n v="25868"/>
    <s v="IN-2011-18385"/>
    <d v="2011-05-24T00:00:00"/>
    <d v="2011-05-26T00:00:00"/>
    <x v="1"/>
    <s v="RO-19780"/>
    <s v="Rose O'Brian"/>
    <x v="0"/>
    <x v="100"/>
    <x v="48"/>
    <x v="8"/>
    <m/>
    <x v="1"/>
    <x v="8"/>
    <s v="OFF-AP-10000647"/>
    <x v="2"/>
    <x v="7"/>
    <x v="88"/>
    <x v="114"/>
    <n v="7"/>
    <n v="0"/>
    <n v="367.08"/>
    <n v="510.72"/>
    <x v="2"/>
    <x v="2"/>
  </r>
  <r>
    <n v="39399"/>
    <s v="CA-2012-149846"/>
    <d v="2012-05-22T00:00:00"/>
    <d v="2012-05-26T00:00:00"/>
    <x v="3"/>
    <s v="SB-20185"/>
    <s v="Sarah Brown"/>
    <x v="0"/>
    <x v="28"/>
    <x v="7"/>
    <x v="0"/>
    <n v="90045"/>
    <x v="0"/>
    <x v="4"/>
    <s v="TEC-MA-10004002"/>
    <x v="0"/>
    <x v="8"/>
    <x v="89"/>
    <x v="115"/>
    <n v="7"/>
    <n v="0.2"/>
    <n v="334.49849999999958"/>
    <n v="510.18"/>
    <x v="2"/>
    <x v="0"/>
  </r>
  <r>
    <n v="19559"/>
    <s v="ES-2013-2757712"/>
    <d v="2013-05-16T00:00:00"/>
    <d v="2013-05-20T00:00:00"/>
    <x v="1"/>
    <s v="EM-14065"/>
    <s v="Erin Mull"/>
    <x v="0"/>
    <x v="101"/>
    <x v="80"/>
    <x v="2"/>
    <m/>
    <x v="2"/>
    <x v="2"/>
    <s v="TEC-CO-10001926"/>
    <x v="0"/>
    <x v="3"/>
    <x v="90"/>
    <x v="116"/>
    <n v="5"/>
    <n v="0"/>
    <n v="589.20000000000005"/>
    <n v="506.89"/>
    <x v="2"/>
    <x v="1"/>
  </r>
  <r>
    <n v="38362"/>
    <s v="CA-2011-106726"/>
    <d v="2011-12-06T00:00:00"/>
    <d v="2011-12-08T00:00:00"/>
    <x v="2"/>
    <s v="RS-19765"/>
    <s v="Roland Schwarz"/>
    <x v="1"/>
    <x v="28"/>
    <x v="7"/>
    <x v="0"/>
    <n v="90008"/>
    <x v="0"/>
    <x v="4"/>
    <s v="OFF-ST-10001496"/>
    <x v="2"/>
    <x v="10"/>
    <x v="91"/>
    <x v="117"/>
    <n v="7"/>
    <n v="0"/>
    <n v="327.94580000000002"/>
    <n v="506.49"/>
    <x v="0"/>
    <x v="2"/>
  </r>
  <r>
    <n v="14070"/>
    <s v="IT-2011-1978668"/>
    <d v="2011-02-16T00:00:00"/>
    <d v="2011-02-19T00:00:00"/>
    <x v="1"/>
    <s v="ON-18715"/>
    <s v="Odella Nelson"/>
    <x v="1"/>
    <x v="102"/>
    <x v="81"/>
    <x v="9"/>
    <m/>
    <x v="2"/>
    <x v="2"/>
    <s v="FUR-CH-10002203"/>
    <x v="1"/>
    <x v="1"/>
    <x v="22"/>
    <x v="118"/>
    <n v="11"/>
    <n v="0.1"/>
    <n v="1868.1299999999999"/>
    <n v="506.27"/>
    <x v="1"/>
    <x v="2"/>
  </r>
  <r>
    <n v="21306"/>
    <s v="IN-2013-63773"/>
    <d v="2013-05-31T00:00:00"/>
    <d v="2013-06-02T00:00:00"/>
    <x v="2"/>
    <s v="VS-21820"/>
    <s v="Vivek Sundaresam"/>
    <x v="0"/>
    <x v="103"/>
    <x v="59"/>
    <x v="8"/>
    <m/>
    <x v="1"/>
    <x v="8"/>
    <s v="FUR-BO-10001934"/>
    <x v="1"/>
    <x v="9"/>
    <x v="92"/>
    <x v="119"/>
    <n v="4"/>
    <n v="0"/>
    <n v="116.39999999999999"/>
    <n v="504.56"/>
    <x v="0"/>
    <x v="1"/>
  </r>
  <r>
    <n v="21668"/>
    <s v="IN-2013-10965"/>
    <d v="2013-10-01T00:00:00"/>
    <d v="2013-10-02T00:00:00"/>
    <x v="2"/>
    <s v="CM-12115"/>
    <s v="Chad McGuire"/>
    <x v="0"/>
    <x v="104"/>
    <x v="82"/>
    <x v="1"/>
    <m/>
    <x v="1"/>
    <x v="1"/>
    <s v="TEC-CO-10000562"/>
    <x v="0"/>
    <x v="3"/>
    <x v="93"/>
    <x v="120"/>
    <n v="6"/>
    <n v="0.1"/>
    <n v="258.93"/>
    <n v="499.62"/>
    <x v="2"/>
    <x v="1"/>
  </r>
  <r>
    <n v="37923"/>
    <s v="CA-2011-145541"/>
    <d v="2011-12-14T00:00:00"/>
    <d v="2011-12-21T00:00:00"/>
    <x v="3"/>
    <s v="TB-21400"/>
    <s v="Tom Boeckenhauer"/>
    <x v="0"/>
    <x v="0"/>
    <x v="0"/>
    <x v="0"/>
    <n v="10024"/>
    <x v="0"/>
    <x v="0"/>
    <s v="TEC-MA-10001127"/>
    <x v="0"/>
    <x v="8"/>
    <x v="94"/>
    <x v="121"/>
    <n v="4"/>
    <n v="0"/>
    <n v="2239.9871999999996"/>
    <n v="499.55"/>
    <x v="1"/>
    <x v="2"/>
  </r>
  <r>
    <n v="40336"/>
    <s v="CA-2013-117121"/>
    <d v="2013-12-18T00:00:00"/>
    <d v="2013-12-22T00:00:00"/>
    <x v="3"/>
    <s v="AB-10105"/>
    <s v="Adrian Barton"/>
    <x v="0"/>
    <x v="105"/>
    <x v="63"/>
    <x v="0"/>
    <n v="48205"/>
    <x v="0"/>
    <x v="2"/>
    <s v="OFF-BI-10000545"/>
    <x v="2"/>
    <x v="5"/>
    <x v="95"/>
    <x v="122"/>
    <n v="13"/>
    <n v="0"/>
    <n v="4946.37"/>
    <n v="498.7"/>
    <x v="1"/>
    <x v="1"/>
  </r>
  <r>
    <n v="24260"/>
    <s v="ID-2013-79432"/>
    <d v="2013-12-11T00:00:00"/>
    <d v="2013-12-14T00:00:00"/>
    <x v="1"/>
    <s v="JK-15325"/>
    <s v="Jason Klamczynski"/>
    <x v="1"/>
    <x v="104"/>
    <x v="82"/>
    <x v="1"/>
    <m/>
    <x v="1"/>
    <x v="1"/>
    <s v="TEC-CO-10002035"/>
    <x v="0"/>
    <x v="3"/>
    <x v="96"/>
    <x v="123"/>
    <n v="5"/>
    <n v="0.1"/>
    <n v="-37.830000000000013"/>
    <n v="498.62"/>
    <x v="0"/>
    <x v="1"/>
  </r>
  <r>
    <n v="13646"/>
    <s v="IT-2014-4499061"/>
    <d v="2014-03-18T00:00:00"/>
    <d v="2014-03-21T00:00:00"/>
    <x v="1"/>
    <s v="RP-19270"/>
    <s v="Rachel Payne"/>
    <x v="1"/>
    <x v="106"/>
    <x v="14"/>
    <x v="9"/>
    <m/>
    <x v="2"/>
    <x v="2"/>
    <s v="TEC-CO-10004099"/>
    <x v="0"/>
    <x v="3"/>
    <x v="97"/>
    <x v="124"/>
    <n v="6"/>
    <n v="0.15"/>
    <n v="-265.76099999999997"/>
    <n v="498.52"/>
    <x v="0"/>
    <x v="3"/>
  </r>
  <r>
    <n v="23708"/>
    <s v="IN-2014-34226"/>
    <d v="2014-12-19T00:00:00"/>
    <d v="2014-12-20T00:00:00"/>
    <x v="2"/>
    <s v="DW-13540"/>
    <s v="Don Weiss"/>
    <x v="0"/>
    <x v="107"/>
    <x v="83"/>
    <x v="34"/>
    <m/>
    <x v="1"/>
    <x v="11"/>
    <s v="TEC-PH-10003002"/>
    <x v="0"/>
    <x v="2"/>
    <x v="78"/>
    <x v="125"/>
    <n v="3"/>
    <n v="0"/>
    <n v="312.65999999999997"/>
    <n v="498.38"/>
    <x v="0"/>
    <x v="3"/>
  </r>
  <r>
    <n v="32452"/>
    <s v="CA-2011-136567"/>
    <d v="2011-12-20T00:00:00"/>
    <d v="2011-12-21T00:00:00"/>
    <x v="2"/>
    <s v="PS-19045"/>
    <s v="Penelope Sewall"/>
    <x v="2"/>
    <x v="108"/>
    <x v="9"/>
    <x v="0"/>
    <n v="22801"/>
    <x v="0"/>
    <x v="5"/>
    <s v="FUR-TA-10001932"/>
    <x v="1"/>
    <x v="4"/>
    <x v="98"/>
    <x v="126"/>
    <n v="7"/>
    <n v="0"/>
    <n v="493.78559999999993"/>
    <n v="498.14"/>
    <x v="2"/>
    <x v="2"/>
  </r>
  <r>
    <n v="37722"/>
    <s v="CA-2013-143714"/>
    <d v="2013-05-24T00:00:00"/>
    <d v="2013-05-28T00:00:00"/>
    <x v="3"/>
    <s v="CC-12370"/>
    <s v="Christopher Conant"/>
    <x v="0"/>
    <x v="77"/>
    <x v="64"/>
    <x v="0"/>
    <n v="19120"/>
    <x v="0"/>
    <x v="0"/>
    <s v="TEC-CO-10004722"/>
    <x v="0"/>
    <x v="3"/>
    <x v="99"/>
    <x v="127"/>
    <n v="4"/>
    <n v="0.4"/>
    <n v="1119.996799999999"/>
    <n v="498.08"/>
    <x v="1"/>
    <x v="1"/>
  </r>
  <r>
    <n v="40932"/>
    <s v="CA-2011-151330"/>
    <d v="2011-10-14T00:00:00"/>
    <d v="2011-10-17T00:00:00"/>
    <x v="2"/>
    <s v="TC-21295"/>
    <s v="Toby Carlisle"/>
    <x v="0"/>
    <x v="109"/>
    <x v="84"/>
    <x v="0"/>
    <n v="2149"/>
    <x v="0"/>
    <x v="0"/>
    <s v="FUR-CH-10000749"/>
    <x v="1"/>
    <x v="1"/>
    <x v="100"/>
    <x v="128"/>
    <n v="9"/>
    <n v="0"/>
    <n v="260.61120000000017"/>
    <n v="496.46"/>
    <x v="0"/>
    <x v="2"/>
  </r>
  <r>
    <n v="1779"/>
    <s v="MX-2014-158386"/>
    <d v="2014-09-18T00:00:00"/>
    <d v="2014-09-18T00:00:00"/>
    <x v="0"/>
    <s v="GM-14440"/>
    <s v="Gary McGarr"/>
    <x v="0"/>
    <x v="110"/>
    <x v="85"/>
    <x v="35"/>
    <m/>
    <x v="5"/>
    <x v="5"/>
    <s v="TEC-CO-10004398"/>
    <x v="0"/>
    <x v="3"/>
    <x v="101"/>
    <x v="129"/>
    <n v="7"/>
    <n v="2E-3"/>
    <n v="508.00876000000005"/>
    <n v="493.40899999999999"/>
    <x v="0"/>
    <x v="3"/>
  </r>
  <r>
    <n v="23880"/>
    <s v="IN-2013-30663"/>
    <d v="2013-11-25T00:00:00"/>
    <d v="2013-11-27T00:00:00"/>
    <x v="2"/>
    <s v="SV-20815"/>
    <s v="Stuart Van"/>
    <x v="1"/>
    <x v="111"/>
    <x v="26"/>
    <x v="17"/>
    <m/>
    <x v="1"/>
    <x v="6"/>
    <s v="TEC-CO-10004535"/>
    <x v="0"/>
    <x v="3"/>
    <x v="102"/>
    <x v="130"/>
    <n v="5"/>
    <n v="0"/>
    <n v="572.55000000000007"/>
    <n v="493.2"/>
    <x v="0"/>
    <x v="1"/>
  </r>
  <r>
    <n v="27094"/>
    <s v="IN-2013-77444"/>
    <d v="2013-11-07T00:00:00"/>
    <d v="2013-11-10T00:00:00"/>
    <x v="2"/>
    <s v="MM-17920"/>
    <s v="Michael Moore"/>
    <x v="0"/>
    <x v="112"/>
    <x v="86"/>
    <x v="8"/>
    <m/>
    <x v="1"/>
    <x v="8"/>
    <s v="TEC-AC-10000420"/>
    <x v="0"/>
    <x v="0"/>
    <x v="103"/>
    <x v="131"/>
    <n v="9"/>
    <n v="0"/>
    <n v="1025.46"/>
    <n v="492.79"/>
    <x v="0"/>
    <x v="1"/>
  </r>
  <r>
    <n v="24424"/>
    <s v="IN-2014-39077"/>
    <d v="2014-07-19T00:00:00"/>
    <d v="2014-07-23T00:00:00"/>
    <x v="3"/>
    <s v="JK-16120"/>
    <s v="Julie Kriz"/>
    <x v="2"/>
    <x v="67"/>
    <x v="55"/>
    <x v="20"/>
    <m/>
    <x v="1"/>
    <x v="11"/>
    <s v="FUR-BO-10001212"/>
    <x v="1"/>
    <x v="9"/>
    <x v="104"/>
    <x v="132"/>
    <n v="8"/>
    <n v="7.0000000000000007E-2"/>
    <n v="140.82479999999995"/>
    <n v="492.28"/>
    <x v="2"/>
    <x v="3"/>
  </r>
  <r>
    <n v="22049"/>
    <s v="ID-2012-60980"/>
    <d v="2012-08-16T00:00:00"/>
    <d v="2012-08-16T00:00:00"/>
    <x v="0"/>
    <s v="EM-14200"/>
    <s v="Evan Minnotte"/>
    <x v="2"/>
    <x v="113"/>
    <x v="87"/>
    <x v="36"/>
    <m/>
    <x v="1"/>
    <x v="11"/>
    <s v="TEC-PH-10001670"/>
    <x v="0"/>
    <x v="2"/>
    <x v="24"/>
    <x v="133"/>
    <n v="7"/>
    <n v="0.17"/>
    <n v="946.63379999999972"/>
    <n v="491.91"/>
    <x v="2"/>
    <x v="0"/>
  </r>
  <r>
    <n v="34153"/>
    <s v="CA-2013-128594"/>
    <d v="2013-08-27T00:00:00"/>
    <d v="2013-08-30T00:00:00"/>
    <x v="2"/>
    <s v="DJ-13510"/>
    <s v="Don Jones"/>
    <x v="1"/>
    <x v="114"/>
    <x v="7"/>
    <x v="0"/>
    <n v="92037"/>
    <x v="0"/>
    <x v="4"/>
    <s v="FUR-CH-10001215"/>
    <x v="1"/>
    <x v="1"/>
    <x v="105"/>
    <x v="134"/>
    <n v="4"/>
    <n v="0.2"/>
    <n v="100.19599999999997"/>
    <n v="489.6"/>
    <x v="0"/>
    <x v="1"/>
  </r>
  <r>
    <n v="23815"/>
    <s v="IN-2012-57025"/>
    <d v="2012-01-11T00:00:00"/>
    <d v="2012-01-15T00:00:00"/>
    <x v="3"/>
    <s v="PM-18940"/>
    <s v="Paul MacIntyre"/>
    <x v="0"/>
    <x v="115"/>
    <x v="65"/>
    <x v="20"/>
    <m/>
    <x v="1"/>
    <x v="11"/>
    <s v="FUR-BO-10004679"/>
    <x v="1"/>
    <x v="9"/>
    <x v="106"/>
    <x v="135"/>
    <n v="10"/>
    <n v="7.0000000000000007E-2"/>
    <n v="156.40199999999993"/>
    <n v="487.86"/>
    <x v="2"/>
    <x v="0"/>
  </r>
  <r>
    <n v="8009"/>
    <s v="MX-2013-157868"/>
    <d v="2013-01-28T00:00:00"/>
    <d v="2013-01-30T00:00:00"/>
    <x v="2"/>
    <s v="AT-10435"/>
    <s v="Alyssa Tate"/>
    <x v="2"/>
    <x v="116"/>
    <x v="88"/>
    <x v="14"/>
    <m/>
    <x v="5"/>
    <x v="9"/>
    <s v="OFF-AP-10001776"/>
    <x v="2"/>
    <x v="7"/>
    <x v="107"/>
    <x v="136"/>
    <n v="7"/>
    <n v="0"/>
    <n v="785.81999999999994"/>
    <n v="487.476"/>
    <x v="1"/>
    <x v="1"/>
  </r>
  <r>
    <n v="30267"/>
    <s v="ID-2012-66111"/>
    <d v="2012-06-14T00:00:00"/>
    <d v="2012-06-17T00:00:00"/>
    <x v="2"/>
    <s v="AB-10015"/>
    <s v="Aaron Bergman"/>
    <x v="0"/>
    <x v="117"/>
    <x v="89"/>
    <x v="8"/>
    <m/>
    <x v="1"/>
    <x v="8"/>
    <s v="TEC-MA-10003704"/>
    <x v="0"/>
    <x v="8"/>
    <x v="108"/>
    <x v="137"/>
    <n v="8"/>
    <n v="0.5"/>
    <n v="-286.9200000000003"/>
    <n v="487.32"/>
    <x v="0"/>
    <x v="0"/>
  </r>
  <r>
    <n v="33088"/>
    <s v="CA-2011-120474"/>
    <d v="2011-12-01T00:00:00"/>
    <d v="2011-12-03T00:00:00"/>
    <x v="2"/>
    <s v="RP-19390"/>
    <s v="Resi Pölking"/>
    <x v="0"/>
    <x v="118"/>
    <x v="90"/>
    <x v="0"/>
    <n v="53711"/>
    <x v="0"/>
    <x v="2"/>
    <s v="FUR-CH-10001854"/>
    <x v="1"/>
    <x v="1"/>
    <x v="109"/>
    <x v="138"/>
    <n v="8"/>
    <n v="0"/>
    <n v="673.88160000000016"/>
    <n v="487.15"/>
    <x v="2"/>
    <x v="2"/>
  </r>
  <r>
    <n v="40462"/>
    <s v="CA-2013-100300"/>
    <d v="2013-06-25T00:00:00"/>
    <d v="2013-06-27T00:00:00"/>
    <x v="1"/>
    <s v="MJ-17740"/>
    <s v="Max Jones"/>
    <x v="0"/>
    <x v="114"/>
    <x v="7"/>
    <x v="0"/>
    <n v="92037"/>
    <x v="0"/>
    <x v="4"/>
    <s v="TEC-MA-10000984"/>
    <x v="0"/>
    <x v="8"/>
    <x v="110"/>
    <x v="139"/>
    <n v="4"/>
    <n v="0.2"/>
    <n v="503.63999999999965"/>
    <n v="485.47"/>
    <x v="2"/>
    <x v="1"/>
  </r>
  <r>
    <n v="2283"/>
    <s v="MX-2012-164791"/>
    <d v="2012-12-06T00:00:00"/>
    <d v="2012-12-08T00:00:00"/>
    <x v="2"/>
    <s v="PV-18985"/>
    <s v="Paul Van Hugh"/>
    <x v="2"/>
    <x v="119"/>
    <x v="91"/>
    <x v="7"/>
    <m/>
    <x v="5"/>
    <x v="5"/>
    <s v="TEC-AC-10000376"/>
    <x v="0"/>
    <x v="0"/>
    <x v="111"/>
    <x v="140"/>
    <n v="14"/>
    <n v="0"/>
    <n v="988.11999999999989"/>
    <n v="483.25699999999995"/>
    <x v="2"/>
    <x v="0"/>
  </r>
  <r>
    <n v="17765"/>
    <s v="IT-2013-1350483"/>
    <d v="2013-09-05T00:00:00"/>
    <d v="2013-09-07T00:00:00"/>
    <x v="1"/>
    <s v="SB-20290"/>
    <s v="Sean Braxton"/>
    <x v="1"/>
    <x v="120"/>
    <x v="92"/>
    <x v="10"/>
    <m/>
    <x v="2"/>
    <x v="5"/>
    <s v="TEC-CO-10003800"/>
    <x v="0"/>
    <x v="3"/>
    <x v="49"/>
    <x v="141"/>
    <n v="7"/>
    <n v="0"/>
    <n v="534.24"/>
    <n v="483.04"/>
    <x v="2"/>
    <x v="1"/>
  </r>
  <r>
    <n v="47783"/>
    <s v="SO-2014-4990"/>
    <d v="2014-09-18T00:00:00"/>
    <d v="2014-09-20T00:00:00"/>
    <x v="2"/>
    <s v="SM-10005"/>
    <s v="Sally Matthias"/>
    <x v="0"/>
    <x v="121"/>
    <x v="93"/>
    <x v="37"/>
    <m/>
    <x v="3"/>
    <x v="3"/>
    <s v="TEC-SAM-10004230"/>
    <x v="0"/>
    <x v="2"/>
    <x v="56"/>
    <x v="142"/>
    <n v="6"/>
    <n v="0"/>
    <n v="268.38"/>
    <n v="481.04"/>
    <x v="2"/>
    <x v="3"/>
  </r>
  <r>
    <n v="34340"/>
    <s v="CA-2014-149559"/>
    <d v="2014-09-12T00:00:00"/>
    <d v="2014-09-13T00:00:00"/>
    <x v="0"/>
    <s v="KF-16285"/>
    <s v="Karen Ferguson"/>
    <x v="2"/>
    <x v="122"/>
    <x v="7"/>
    <x v="0"/>
    <n v="90805"/>
    <x v="0"/>
    <x v="4"/>
    <s v="FUR-CH-10002320"/>
    <x v="1"/>
    <x v="1"/>
    <x v="112"/>
    <x v="143"/>
    <n v="8"/>
    <n v="0.2"/>
    <n v="256.78399999999976"/>
    <n v="480.56"/>
    <x v="0"/>
    <x v="3"/>
  </r>
  <r>
    <n v="23175"/>
    <s v="IN-2012-30943"/>
    <d v="2012-08-03T00:00:00"/>
    <d v="2012-08-08T00:00:00"/>
    <x v="3"/>
    <s v="KH-16330"/>
    <s v="Katharine Harms"/>
    <x v="1"/>
    <x v="123"/>
    <x v="94"/>
    <x v="20"/>
    <m/>
    <x v="1"/>
    <x v="11"/>
    <s v="OFF-AP-10002312"/>
    <x v="2"/>
    <x v="7"/>
    <x v="23"/>
    <x v="144"/>
    <n v="8"/>
    <n v="0.17"/>
    <n v="210.85680000000002"/>
    <n v="479.96"/>
    <x v="2"/>
    <x v="0"/>
  </r>
  <r>
    <n v="27693"/>
    <s v="IN-2014-13324"/>
    <d v="2014-12-09T00:00:00"/>
    <d v="2014-12-11T00:00:00"/>
    <x v="2"/>
    <s v="MP-18175"/>
    <s v="Mike Pelletier"/>
    <x v="2"/>
    <x v="90"/>
    <x v="44"/>
    <x v="1"/>
    <m/>
    <x v="1"/>
    <x v="1"/>
    <s v="TEC-PH-10000169"/>
    <x v="0"/>
    <x v="2"/>
    <x v="85"/>
    <x v="145"/>
    <n v="3"/>
    <n v="0.1"/>
    <n v="747.61200000000008"/>
    <n v="479.94"/>
    <x v="2"/>
    <x v="3"/>
  </r>
  <r>
    <n v="22134"/>
    <s v="IN-2012-46889"/>
    <d v="2012-10-25T00:00:00"/>
    <d v="2012-10-28T00:00:00"/>
    <x v="2"/>
    <s v="LH-17020"/>
    <s v="Lisa Hazard"/>
    <x v="0"/>
    <x v="124"/>
    <x v="95"/>
    <x v="8"/>
    <m/>
    <x v="1"/>
    <x v="8"/>
    <s v="TEC-CO-10000865"/>
    <x v="0"/>
    <x v="3"/>
    <x v="18"/>
    <x v="146"/>
    <n v="5"/>
    <n v="0"/>
    <n v="174.14999999999998"/>
    <n v="479.67"/>
    <x v="0"/>
    <x v="0"/>
  </r>
  <r>
    <n v="32998"/>
    <s v="CA-2012-114069"/>
    <d v="2012-07-13T00:00:00"/>
    <d v="2012-07-15T00:00:00"/>
    <x v="1"/>
    <s v="ND-18370"/>
    <s v="Natalie DeCherney"/>
    <x v="0"/>
    <x v="0"/>
    <x v="0"/>
    <x v="0"/>
    <n v="10035"/>
    <x v="0"/>
    <x v="0"/>
    <s v="FUR-CH-10000595"/>
    <x v="1"/>
    <x v="1"/>
    <x v="113"/>
    <x v="147"/>
    <n v="9"/>
    <n v="0.1"/>
    <n v="321.83999999999992"/>
    <n v="477.15"/>
    <x v="0"/>
    <x v="0"/>
  </r>
  <r>
    <n v="22488"/>
    <s v="ID-2013-35640"/>
    <d v="2013-08-27T00:00:00"/>
    <d v="2013-08-29T00:00:00"/>
    <x v="1"/>
    <s v="CR-12625"/>
    <s v="Corey Roper"/>
    <x v="2"/>
    <x v="2"/>
    <x v="2"/>
    <x v="1"/>
    <m/>
    <x v="1"/>
    <x v="1"/>
    <s v="FUR-BO-10000288"/>
    <x v="1"/>
    <x v="9"/>
    <x v="114"/>
    <x v="148"/>
    <n v="7"/>
    <n v="0.1"/>
    <n v="-214.72500000000002"/>
    <n v="475.34"/>
    <x v="2"/>
    <x v="1"/>
  </r>
  <r>
    <n v="25678"/>
    <s v="IN-2011-30292"/>
    <d v="2011-05-13T00:00:00"/>
    <d v="2011-05-17T00:00:00"/>
    <x v="3"/>
    <s v="NC-18625"/>
    <s v="Noah Childs"/>
    <x v="1"/>
    <x v="55"/>
    <x v="46"/>
    <x v="24"/>
    <m/>
    <x v="1"/>
    <x v="6"/>
    <s v="TEC-AC-10000866"/>
    <x v="0"/>
    <x v="0"/>
    <x v="115"/>
    <x v="149"/>
    <n v="12"/>
    <n v="0"/>
    <n v="523.07999999999993"/>
    <n v="474.44"/>
    <x v="2"/>
    <x v="2"/>
  </r>
  <r>
    <n v="15376"/>
    <s v="IT-2011-3675195"/>
    <d v="2011-11-03T00:00:00"/>
    <d v="2011-11-06T00:00:00"/>
    <x v="2"/>
    <s v="GM-14680"/>
    <s v="Greg Matthias"/>
    <x v="0"/>
    <x v="125"/>
    <x v="96"/>
    <x v="33"/>
    <m/>
    <x v="2"/>
    <x v="2"/>
    <s v="OFF-AP-10001623"/>
    <x v="2"/>
    <x v="7"/>
    <x v="71"/>
    <x v="150"/>
    <n v="7"/>
    <n v="0.5"/>
    <n v="-1784.895"/>
    <n v="473.27"/>
    <x v="2"/>
    <x v="2"/>
  </r>
  <r>
    <n v="15162"/>
    <s v="ES-2014-2034971"/>
    <d v="2014-08-02T00:00:00"/>
    <d v="2014-08-03T00:00:00"/>
    <x v="2"/>
    <s v="RA-19945"/>
    <s v="Ryan Akin"/>
    <x v="0"/>
    <x v="126"/>
    <x v="97"/>
    <x v="9"/>
    <m/>
    <x v="2"/>
    <x v="2"/>
    <s v="FUR-BO-10003541"/>
    <x v="1"/>
    <x v="9"/>
    <x v="116"/>
    <x v="151"/>
    <n v="3"/>
    <n v="0.1"/>
    <n v="296.65800000000007"/>
    <n v="472"/>
    <x v="0"/>
    <x v="3"/>
  </r>
  <r>
    <n v="18899"/>
    <s v="ES-2011-1426891"/>
    <d v="2011-09-20T00:00:00"/>
    <d v="2011-09-22T00:00:00"/>
    <x v="1"/>
    <s v="DB-13060"/>
    <s v="Dave Brooks"/>
    <x v="0"/>
    <x v="127"/>
    <x v="58"/>
    <x v="2"/>
    <m/>
    <x v="2"/>
    <x v="2"/>
    <s v="TEC-CO-10004365"/>
    <x v="0"/>
    <x v="3"/>
    <x v="117"/>
    <x v="152"/>
    <n v="10"/>
    <n v="0"/>
    <n v="36"/>
    <n v="471.92"/>
    <x v="0"/>
    <x v="2"/>
  </r>
  <r>
    <n v="32274"/>
    <s v="CA-2014-159366"/>
    <d v="2014-01-08T00:00:00"/>
    <d v="2014-01-11T00:00:00"/>
    <x v="2"/>
    <s v="BW-11110"/>
    <s v="Bart Watters"/>
    <x v="1"/>
    <x v="105"/>
    <x v="63"/>
    <x v="0"/>
    <n v="48205"/>
    <x v="0"/>
    <x v="2"/>
    <s v="TEC-MA-10000822"/>
    <x v="0"/>
    <x v="8"/>
    <x v="118"/>
    <x v="153"/>
    <n v="2"/>
    <n v="0.1"/>
    <n v="679.99599999999964"/>
    <n v="471.22"/>
    <x v="1"/>
    <x v="3"/>
  </r>
  <r>
    <n v="24160"/>
    <s v="IN-2013-14773"/>
    <d v="2013-03-11T00:00:00"/>
    <d v="2013-03-15T00:00:00"/>
    <x v="3"/>
    <s v="RF-19735"/>
    <s v="Roland Fjeld"/>
    <x v="0"/>
    <x v="90"/>
    <x v="44"/>
    <x v="1"/>
    <m/>
    <x v="1"/>
    <x v="1"/>
    <s v="TEC-PH-10000499"/>
    <x v="0"/>
    <x v="2"/>
    <x v="24"/>
    <x v="154"/>
    <n v="5"/>
    <n v="0.1"/>
    <n v="160.60500000000008"/>
    <n v="470.29"/>
    <x v="2"/>
    <x v="1"/>
  </r>
  <r>
    <n v="15812"/>
    <s v="ES-2012-4934238"/>
    <d v="2012-02-02T00:00:00"/>
    <d v="2012-02-05T00:00:00"/>
    <x v="2"/>
    <s v="JH-15820"/>
    <s v="John Huston"/>
    <x v="0"/>
    <x v="128"/>
    <x v="98"/>
    <x v="2"/>
    <m/>
    <x v="2"/>
    <x v="2"/>
    <s v="TEC-PH-10000800"/>
    <x v="0"/>
    <x v="2"/>
    <x v="78"/>
    <x v="155"/>
    <n v="5"/>
    <n v="0"/>
    <n v="848.40000000000009"/>
    <n v="469.29"/>
    <x v="2"/>
    <x v="0"/>
  </r>
  <r>
    <n v="31696"/>
    <s v="CA-2013-108987"/>
    <d v="2013-09-09T00:00:00"/>
    <d v="2013-09-11T00:00:00"/>
    <x v="1"/>
    <s v="AG-10675"/>
    <s v="Anna Gayman"/>
    <x v="0"/>
    <x v="129"/>
    <x v="29"/>
    <x v="0"/>
    <n v="77036"/>
    <x v="0"/>
    <x v="2"/>
    <s v="FUR-BO-10004834"/>
    <x v="1"/>
    <x v="9"/>
    <x v="119"/>
    <x v="156"/>
    <n v="4"/>
    <n v="0.32"/>
    <n v="-317.15280000000007"/>
    <n v="469.16"/>
    <x v="0"/>
    <x v="1"/>
  </r>
  <r>
    <n v="6449"/>
    <s v="MX-2014-111941"/>
    <d v="2014-04-09T00:00:00"/>
    <d v="2014-04-13T00:00:00"/>
    <x v="3"/>
    <s v="DM-12955"/>
    <s v="Dario Medina"/>
    <x v="1"/>
    <x v="130"/>
    <x v="99"/>
    <x v="38"/>
    <m/>
    <x v="5"/>
    <x v="2"/>
    <s v="FUR-TA-10001642"/>
    <x v="1"/>
    <x v="4"/>
    <x v="120"/>
    <x v="157"/>
    <n v="13"/>
    <n v="0.2"/>
    <n v="38.94800000000005"/>
    <n v="466.70299999999997"/>
    <x v="2"/>
    <x v="3"/>
  </r>
  <r>
    <n v="32382"/>
    <s v="US-2013-143819"/>
    <d v="2013-03-02T00:00:00"/>
    <d v="2013-03-06T00:00:00"/>
    <x v="3"/>
    <s v="KD-16270"/>
    <s v="Karen Daniels"/>
    <x v="0"/>
    <x v="131"/>
    <x v="0"/>
    <x v="0"/>
    <n v="10701"/>
    <x v="0"/>
    <x v="0"/>
    <s v="TEC-MA-10003979"/>
    <x v="0"/>
    <x v="8"/>
    <x v="35"/>
    <x v="158"/>
    <n v="7"/>
    <n v="0"/>
    <n v="2400.9656999999997"/>
    <n v="466.33"/>
    <x v="1"/>
    <x v="1"/>
  </r>
  <r>
    <n v="4394"/>
    <s v="MX-2014-152961"/>
    <d v="2014-03-19T00:00:00"/>
    <d v="2014-03-21T00:00:00"/>
    <x v="2"/>
    <s v="BE-11335"/>
    <s v="Bill Eplett"/>
    <x v="2"/>
    <x v="132"/>
    <x v="100"/>
    <x v="14"/>
    <m/>
    <x v="5"/>
    <x v="9"/>
    <s v="OFF-AP-10001041"/>
    <x v="2"/>
    <x v="7"/>
    <x v="71"/>
    <x v="159"/>
    <n v="5"/>
    <n v="0"/>
    <n v="887.6"/>
    <n v="465.91800000000001"/>
    <x v="2"/>
    <x v="3"/>
  </r>
  <r>
    <n v="22058"/>
    <s v="IN-2013-17041"/>
    <d v="2013-10-02T00:00:00"/>
    <d v="2013-10-04T00:00:00"/>
    <x v="2"/>
    <s v="SO-20335"/>
    <s v="Sean O'Donnell"/>
    <x v="0"/>
    <x v="133"/>
    <x v="101"/>
    <x v="8"/>
    <m/>
    <x v="1"/>
    <x v="8"/>
    <s v="OFF-AP-10002090"/>
    <x v="2"/>
    <x v="7"/>
    <x v="121"/>
    <x v="160"/>
    <n v="6"/>
    <n v="0"/>
    <n v="1080.18"/>
    <n v="465.63"/>
    <x v="2"/>
    <x v="1"/>
  </r>
  <r>
    <n v="19833"/>
    <s v="ES-2013-4679331"/>
    <d v="2013-01-12T00:00:00"/>
    <d v="2013-01-15T00:00:00"/>
    <x v="2"/>
    <s v="DK-12835"/>
    <s v="Damala Kotsonis"/>
    <x v="1"/>
    <x v="134"/>
    <x v="102"/>
    <x v="25"/>
    <m/>
    <x v="2"/>
    <x v="5"/>
    <s v="OFF-AP-10002330"/>
    <x v="2"/>
    <x v="7"/>
    <x v="122"/>
    <x v="161"/>
    <n v="7"/>
    <n v="0"/>
    <n v="1444.5900000000001"/>
    <n v="465.02"/>
    <x v="1"/>
    <x v="1"/>
  </r>
  <r>
    <n v="45807"/>
    <s v="SA-2014-1270"/>
    <d v="2014-08-20T00:00:00"/>
    <d v="2014-08-25T00:00:00"/>
    <x v="3"/>
    <s v="LC-7050"/>
    <s v="Liz Carlisle"/>
    <x v="0"/>
    <x v="135"/>
    <x v="103"/>
    <x v="6"/>
    <m/>
    <x v="4"/>
    <x v="7"/>
    <s v="TEC-CIS-10002344"/>
    <x v="0"/>
    <x v="2"/>
    <x v="78"/>
    <x v="162"/>
    <n v="8"/>
    <n v="0"/>
    <n v="1146.24"/>
    <n v="463.98"/>
    <x v="1"/>
    <x v="3"/>
  </r>
  <r>
    <n v="30187"/>
    <s v="IN-2011-10286"/>
    <d v="2011-12-17T00:00:00"/>
    <d v="2011-12-20T00:00:00"/>
    <x v="2"/>
    <s v="PB-19210"/>
    <s v="Phillip Breyer"/>
    <x v="1"/>
    <x v="26"/>
    <x v="24"/>
    <x v="16"/>
    <m/>
    <x v="1"/>
    <x v="8"/>
    <s v="FUR-TA-10002153"/>
    <x v="1"/>
    <x v="4"/>
    <x v="123"/>
    <x v="163"/>
    <n v="3"/>
    <n v="0"/>
    <n v="311.84999999999997"/>
    <n v="458.97"/>
    <x v="0"/>
    <x v="2"/>
  </r>
  <r>
    <n v="29484"/>
    <s v="IN-2014-12897"/>
    <d v="2014-03-14T00:00:00"/>
    <d v="2014-03-18T00:00:00"/>
    <x v="3"/>
    <s v="CG-12520"/>
    <s v="Claire Gute"/>
    <x v="0"/>
    <x v="104"/>
    <x v="82"/>
    <x v="1"/>
    <m/>
    <x v="1"/>
    <x v="1"/>
    <s v="OFF-AP-10004964"/>
    <x v="2"/>
    <x v="7"/>
    <x v="71"/>
    <x v="164"/>
    <n v="7"/>
    <n v="0.1"/>
    <n v="674.16300000000001"/>
    <n v="458.54"/>
    <x v="2"/>
    <x v="3"/>
  </r>
  <r>
    <n v="34667"/>
    <s v="CA-2013-134887"/>
    <d v="2013-03-26T00:00:00"/>
    <d v="2013-03-26T00:00:00"/>
    <x v="0"/>
    <s v="TB-21280"/>
    <s v="Toby Braunhardt"/>
    <x v="0"/>
    <x v="136"/>
    <x v="104"/>
    <x v="0"/>
    <n v="73071"/>
    <x v="0"/>
    <x v="2"/>
    <s v="TEC-AC-10003832"/>
    <x v="0"/>
    <x v="0"/>
    <x v="124"/>
    <x v="165"/>
    <n v="5"/>
    <n v="0"/>
    <n v="244.61549999999988"/>
    <n v="457.14"/>
    <x v="0"/>
    <x v="1"/>
  </r>
  <r>
    <n v="24015"/>
    <s v="ID-2014-10076"/>
    <d v="2014-07-09T00:00:00"/>
    <d v="2014-07-13T00:00:00"/>
    <x v="3"/>
    <s v="HG-15025"/>
    <s v="Hunter Glantz"/>
    <x v="0"/>
    <x v="137"/>
    <x v="105"/>
    <x v="20"/>
    <m/>
    <x v="1"/>
    <x v="11"/>
    <s v="FUR-BO-10004679"/>
    <x v="1"/>
    <x v="9"/>
    <x v="106"/>
    <x v="166"/>
    <n v="8"/>
    <n v="7.0000000000000007E-2"/>
    <n v="125.12159999999994"/>
    <n v="456.32"/>
    <x v="2"/>
    <x v="3"/>
  </r>
  <r>
    <n v="20601"/>
    <s v="ID-2013-70122"/>
    <d v="2013-06-11T00:00:00"/>
    <d v="2013-06-15T00:00:00"/>
    <x v="3"/>
    <s v="AD-10180"/>
    <s v="Alan Dominguez"/>
    <x v="2"/>
    <x v="138"/>
    <x v="106"/>
    <x v="20"/>
    <m/>
    <x v="1"/>
    <x v="11"/>
    <s v="FUR-CH-10002061"/>
    <x v="1"/>
    <x v="1"/>
    <x v="125"/>
    <x v="167"/>
    <n v="9"/>
    <n v="0.27"/>
    <n v="-128.71979999999962"/>
    <n v="455.71"/>
    <x v="2"/>
    <x v="1"/>
  </r>
  <r>
    <n v="12051"/>
    <s v="ES-2011-2257437"/>
    <d v="2011-08-10T00:00:00"/>
    <d v="2011-08-17T00:00:00"/>
    <x v="3"/>
    <s v="BP-11155"/>
    <s v="Becky Pak"/>
    <x v="0"/>
    <x v="68"/>
    <x v="31"/>
    <x v="13"/>
    <m/>
    <x v="2"/>
    <x v="9"/>
    <s v="TEC-PH-10002759"/>
    <x v="0"/>
    <x v="2"/>
    <x v="126"/>
    <x v="168"/>
    <n v="9"/>
    <n v="0.1"/>
    <n v="1758.8879999999997"/>
    <n v="454.81"/>
    <x v="1"/>
    <x v="2"/>
  </r>
  <r>
    <n v="25915"/>
    <s v="ID-2014-63920"/>
    <d v="2014-03-17T00:00:00"/>
    <d v="2014-03-21T00:00:00"/>
    <x v="3"/>
    <s v="AA-10480"/>
    <s v="Andrew Allen"/>
    <x v="0"/>
    <x v="113"/>
    <x v="87"/>
    <x v="36"/>
    <m/>
    <x v="1"/>
    <x v="11"/>
    <s v="TEC-PH-10001699"/>
    <x v="0"/>
    <x v="2"/>
    <x v="79"/>
    <x v="169"/>
    <n v="5"/>
    <n v="0.17"/>
    <n v="-2.4000000000114596E-2"/>
    <n v="452.6"/>
    <x v="2"/>
    <x v="3"/>
  </r>
  <r>
    <n v="21639"/>
    <s v="ID-2013-29564"/>
    <d v="2013-01-02T00:00:00"/>
    <d v="2013-01-03T00:00:00"/>
    <x v="2"/>
    <s v="RL-19615"/>
    <s v="Rob Lucas"/>
    <x v="0"/>
    <x v="84"/>
    <x v="1"/>
    <x v="1"/>
    <m/>
    <x v="1"/>
    <x v="1"/>
    <s v="FUR-BO-10001934"/>
    <x v="1"/>
    <x v="9"/>
    <x v="92"/>
    <x v="170"/>
    <n v="5"/>
    <n v="0.1"/>
    <n v="-36.390000000000043"/>
    <n v="452.28"/>
    <x v="1"/>
    <x v="1"/>
  </r>
  <r>
    <n v="39069"/>
    <s v="CA-2013-108196"/>
    <d v="2013-11-26T00:00:00"/>
    <d v="2013-12-03T00:00:00"/>
    <x v="3"/>
    <s v="CS-12505"/>
    <s v="Cindy Stewart"/>
    <x v="0"/>
    <x v="139"/>
    <x v="107"/>
    <x v="0"/>
    <n v="43130"/>
    <x v="0"/>
    <x v="0"/>
    <s v="TEC-MA-10000418"/>
    <x v="0"/>
    <x v="8"/>
    <x v="127"/>
    <x v="171"/>
    <n v="5"/>
    <n v="0.7"/>
    <n v="-6599.978000000001"/>
    <n v="451.63"/>
    <x v="3"/>
    <x v="1"/>
  </r>
  <r>
    <n v="23229"/>
    <s v="ID-2012-36403"/>
    <d v="2012-10-10T00:00:00"/>
    <d v="2012-10-11T00:00:00"/>
    <x v="2"/>
    <s v="SW-20245"/>
    <s v="Scot Wooten"/>
    <x v="0"/>
    <x v="140"/>
    <x v="108"/>
    <x v="20"/>
    <m/>
    <x v="1"/>
    <x v="11"/>
    <s v="TEC-PH-10001699"/>
    <x v="0"/>
    <x v="2"/>
    <x v="79"/>
    <x v="169"/>
    <n v="5"/>
    <n v="0.17"/>
    <n v="-2.4000000000114596E-2"/>
    <n v="451.03"/>
    <x v="2"/>
    <x v="0"/>
  </r>
  <r>
    <n v="33921"/>
    <s v="CA-2014-127180"/>
    <d v="2014-10-23T00:00:00"/>
    <d v="2014-10-25T00:00:00"/>
    <x v="2"/>
    <s v="TA-21385"/>
    <s v="Tom Ashbrook"/>
    <x v="2"/>
    <x v="0"/>
    <x v="0"/>
    <x v="0"/>
    <n v="10024"/>
    <x v="0"/>
    <x v="0"/>
    <s v="TEC-PH-10001494"/>
    <x v="0"/>
    <x v="2"/>
    <x v="128"/>
    <x v="172"/>
    <n v="8"/>
    <n v="0"/>
    <n v="647.89200000000005"/>
    <n v="449.45"/>
    <x v="2"/>
    <x v="3"/>
  </r>
  <r>
    <n v="20674"/>
    <s v="IN-2011-19351"/>
    <d v="2011-06-17T00:00:00"/>
    <d v="2011-06-19T00:00:00"/>
    <x v="2"/>
    <s v="BW-11110"/>
    <s v="Bart Watters"/>
    <x v="1"/>
    <x v="141"/>
    <x v="109"/>
    <x v="8"/>
    <m/>
    <x v="1"/>
    <x v="8"/>
    <s v="FUR-TA-10001889"/>
    <x v="1"/>
    <x v="4"/>
    <x v="11"/>
    <x v="173"/>
    <n v="5"/>
    <n v="0.3"/>
    <n v="-740.29499999999985"/>
    <n v="449.18"/>
    <x v="2"/>
    <x v="2"/>
  </r>
  <r>
    <n v="11331"/>
    <s v="ES-2014-5842530"/>
    <d v="2014-04-03T00:00:00"/>
    <d v="2014-04-05T00:00:00"/>
    <x v="2"/>
    <s v="YC-21895"/>
    <s v="Yoseph Carroll"/>
    <x v="1"/>
    <x v="68"/>
    <x v="31"/>
    <x v="13"/>
    <m/>
    <x v="2"/>
    <x v="9"/>
    <s v="FUR-BO-10000490"/>
    <x v="1"/>
    <x v="9"/>
    <x v="92"/>
    <x v="174"/>
    <n v="7"/>
    <n v="0.1"/>
    <n v="127.13399999999993"/>
    <n v="448.91"/>
    <x v="2"/>
    <x v="3"/>
  </r>
  <r>
    <n v="58"/>
    <s v="MX-2011-137897"/>
    <d v="2011-05-17T00:00:00"/>
    <d v="2011-05-20T00:00:00"/>
    <x v="1"/>
    <s v="JM-15580"/>
    <s v="Jill Matthias"/>
    <x v="0"/>
    <x v="142"/>
    <x v="110"/>
    <x v="14"/>
    <m/>
    <x v="5"/>
    <x v="9"/>
    <s v="TEC-PH-10000018"/>
    <x v="0"/>
    <x v="2"/>
    <x v="63"/>
    <x v="175"/>
    <n v="5"/>
    <n v="0"/>
    <n v="488.6"/>
    <n v="447.65699999999998"/>
    <x v="2"/>
    <x v="2"/>
  </r>
  <r>
    <n v="45091"/>
    <s v="BO-2014-8960"/>
    <d v="2014-02-11T00:00:00"/>
    <d v="2014-02-15T00:00:00"/>
    <x v="1"/>
    <s v="MZ-7335"/>
    <s v="Maria Zettner"/>
    <x v="2"/>
    <x v="143"/>
    <x v="111"/>
    <x v="39"/>
    <m/>
    <x v="4"/>
    <x v="7"/>
    <s v="FUR-HON-10003533"/>
    <x v="1"/>
    <x v="1"/>
    <x v="67"/>
    <x v="176"/>
    <n v="6"/>
    <n v="0"/>
    <n v="744.48"/>
    <n v="446.33"/>
    <x v="2"/>
    <x v="3"/>
  </r>
  <r>
    <n v="18990"/>
    <s v="ES-2013-2220066"/>
    <d v="2013-10-12T00:00:00"/>
    <d v="2013-10-12T00:00:00"/>
    <x v="0"/>
    <s v="JF-15295"/>
    <s v="Jason Fortune-"/>
    <x v="0"/>
    <x v="144"/>
    <x v="112"/>
    <x v="25"/>
    <m/>
    <x v="2"/>
    <x v="5"/>
    <s v="TEC-AC-10001949"/>
    <x v="0"/>
    <x v="0"/>
    <x v="129"/>
    <x v="177"/>
    <n v="6"/>
    <n v="0"/>
    <n v="139.32"/>
    <n v="443.92"/>
    <x v="0"/>
    <x v="1"/>
  </r>
  <r>
    <n v="35425"/>
    <s v="CA-2011-127299"/>
    <d v="2011-09-19T00:00:00"/>
    <d v="2011-09-24T00:00:00"/>
    <x v="3"/>
    <s v="JL-15835"/>
    <s v="John Lee"/>
    <x v="0"/>
    <x v="145"/>
    <x v="8"/>
    <x v="0"/>
    <n v="28205"/>
    <x v="0"/>
    <x v="5"/>
    <s v="TEC-MA-10001127"/>
    <x v="0"/>
    <x v="8"/>
    <x v="94"/>
    <x v="178"/>
    <n v="3"/>
    <n v="0.5"/>
    <n v="-944.99460000000045"/>
    <n v="443.69"/>
    <x v="2"/>
    <x v="2"/>
  </r>
  <r>
    <n v="51130"/>
    <s v="UP-2014-4500"/>
    <d v="2014-07-17T00:00:00"/>
    <d v="2014-07-19T00:00:00"/>
    <x v="1"/>
    <s v="DJ-3510"/>
    <s v="Don Jones"/>
    <x v="1"/>
    <x v="146"/>
    <x v="113"/>
    <x v="26"/>
    <m/>
    <x v="4"/>
    <x v="7"/>
    <s v="OFF-HOO-10004910"/>
    <x v="2"/>
    <x v="7"/>
    <x v="88"/>
    <x v="179"/>
    <n v="6"/>
    <n v="0"/>
    <n v="629.28"/>
    <n v="443.55"/>
    <x v="0"/>
    <x v="3"/>
  </r>
  <r>
    <n v="14405"/>
    <s v="ES-2014-2440513"/>
    <d v="2014-11-22T00:00:00"/>
    <d v="2014-11-28T00:00:00"/>
    <x v="3"/>
    <s v="MF-18250"/>
    <s v="Monica Federle"/>
    <x v="1"/>
    <x v="147"/>
    <x v="14"/>
    <x v="9"/>
    <m/>
    <x v="2"/>
    <x v="2"/>
    <s v="TEC-MA-10001335"/>
    <x v="0"/>
    <x v="8"/>
    <x v="130"/>
    <x v="180"/>
    <n v="11"/>
    <n v="0.15"/>
    <n v="664.71900000000005"/>
    <n v="442.49"/>
    <x v="3"/>
    <x v="3"/>
  </r>
  <r>
    <n v="10745"/>
    <s v="IT-2011-5629016"/>
    <d v="2011-05-30T00:00:00"/>
    <d v="2011-06-02T00:00:00"/>
    <x v="2"/>
    <s v="TC-21295"/>
    <s v="Toby Carlisle"/>
    <x v="0"/>
    <x v="148"/>
    <x v="72"/>
    <x v="9"/>
    <m/>
    <x v="2"/>
    <x v="2"/>
    <s v="FUR-TA-10000347"/>
    <x v="1"/>
    <x v="4"/>
    <x v="131"/>
    <x v="181"/>
    <n v="7"/>
    <n v="0.35"/>
    <n v="-754.41449999999975"/>
    <n v="440.25"/>
    <x v="0"/>
    <x v="2"/>
  </r>
  <r>
    <n v="36859"/>
    <s v="CA-2014-133263"/>
    <d v="2014-04-01T00:00:00"/>
    <d v="2014-04-03T00:00:00"/>
    <x v="1"/>
    <s v="JE-15610"/>
    <s v="Jim Epp"/>
    <x v="1"/>
    <x v="70"/>
    <x v="57"/>
    <x v="0"/>
    <n v="30318"/>
    <x v="0"/>
    <x v="5"/>
    <s v="TEC-CO-10001449"/>
    <x v="0"/>
    <x v="3"/>
    <x v="47"/>
    <x v="182"/>
    <n v="5"/>
    <n v="0"/>
    <n v="1439.9760000000001"/>
    <n v="439.69"/>
    <x v="2"/>
    <x v="3"/>
  </r>
  <r>
    <n v="25850"/>
    <s v="IN-2014-65488"/>
    <d v="2014-07-17T00:00:00"/>
    <d v="2014-07-20T00:00:00"/>
    <x v="2"/>
    <s v="CP-12340"/>
    <s v="Christine Phan"/>
    <x v="1"/>
    <x v="149"/>
    <x v="114"/>
    <x v="17"/>
    <m/>
    <x v="1"/>
    <x v="6"/>
    <s v="OFF-AP-10002090"/>
    <x v="2"/>
    <x v="7"/>
    <x v="121"/>
    <x v="183"/>
    <n v="8"/>
    <n v="0"/>
    <n v="1440.24"/>
    <n v="439.65"/>
    <x v="1"/>
    <x v="3"/>
  </r>
  <r>
    <n v="16109"/>
    <s v="ES-2014-5530354"/>
    <d v="2014-08-29T00:00:00"/>
    <d v="2014-09-03T00:00:00"/>
    <x v="3"/>
    <s v="EH-14125"/>
    <s v="Eugene Hildebrand"/>
    <x v="2"/>
    <x v="150"/>
    <x v="14"/>
    <x v="9"/>
    <m/>
    <x v="2"/>
    <x v="2"/>
    <s v="TEC-PH-10000493"/>
    <x v="0"/>
    <x v="2"/>
    <x v="34"/>
    <x v="184"/>
    <n v="9"/>
    <n v="0.15"/>
    <n v="745.875"/>
    <n v="439.41"/>
    <x v="1"/>
    <x v="3"/>
  </r>
  <r>
    <n v="22515"/>
    <s v="IN-2012-23782"/>
    <d v="2012-12-26T00:00:00"/>
    <d v="2012-12-26T00:00:00"/>
    <x v="0"/>
    <s v="NC-18340"/>
    <s v="Nat Carroll"/>
    <x v="0"/>
    <x v="69"/>
    <x v="56"/>
    <x v="1"/>
    <m/>
    <x v="1"/>
    <x v="1"/>
    <s v="FUR-TA-10003596"/>
    <x v="1"/>
    <x v="4"/>
    <x v="132"/>
    <x v="185"/>
    <n v="6"/>
    <n v="0.3"/>
    <n v="204.28200000000004"/>
    <n v="439.03"/>
    <x v="0"/>
    <x v="0"/>
  </r>
  <r>
    <n v="29269"/>
    <s v="IN-2014-37320"/>
    <d v="2014-11-11T00:00:00"/>
    <d v="2014-11-15T00:00:00"/>
    <x v="3"/>
    <s v="BF-11005"/>
    <s v="Barry Franz"/>
    <x v="2"/>
    <x v="39"/>
    <x v="33"/>
    <x v="17"/>
    <m/>
    <x v="1"/>
    <x v="6"/>
    <s v="OFF-AP-10002244"/>
    <x v="2"/>
    <x v="7"/>
    <x v="52"/>
    <x v="186"/>
    <n v="7"/>
    <n v="0"/>
    <n v="1267.77"/>
    <n v="438.89"/>
    <x v="2"/>
    <x v="3"/>
  </r>
  <r>
    <n v="29651"/>
    <s v="ID-2013-31720"/>
    <d v="2013-05-01T00:00:00"/>
    <d v="2013-05-04T00:00:00"/>
    <x v="1"/>
    <s v="JS-16030"/>
    <s v="Joy Smith"/>
    <x v="0"/>
    <x v="137"/>
    <x v="105"/>
    <x v="20"/>
    <m/>
    <x v="1"/>
    <x v="11"/>
    <s v="FUR-TA-10003179"/>
    <x v="1"/>
    <x v="4"/>
    <x v="133"/>
    <x v="187"/>
    <n v="5"/>
    <n v="0.47000000000000003"/>
    <n v="-140.71500000000015"/>
    <n v="437.85"/>
    <x v="0"/>
    <x v="1"/>
  </r>
  <r>
    <n v="10670"/>
    <s v="ES-2011-1712442"/>
    <d v="2011-08-16T00:00:00"/>
    <d v="2011-08-21T00:00:00"/>
    <x v="3"/>
    <s v="AM-10360"/>
    <s v="Alice McCarthy"/>
    <x v="1"/>
    <x v="151"/>
    <x v="31"/>
    <x v="13"/>
    <m/>
    <x v="2"/>
    <x v="9"/>
    <s v="TEC-PH-10001396"/>
    <x v="0"/>
    <x v="2"/>
    <x v="134"/>
    <x v="188"/>
    <n v="7"/>
    <n v="0"/>
    <n v="1424.85"/>
    <n v="433.41"/>
    <x v="1"/>
    <x v="2"/>
  </r>
  <r>
    <n v="24859"/>
    <s v="IN-2014-78900"/>
    <d v="2014-12-03T00:00:00"/>
    <d v="2014-12-07T00:00:00"/>
    <x v="3"/>
    <s v="JF-15190"/>
    <s v="Jamie Frazer"/>
    <x v="0"/>
    <x v="152"/>
    <x v="115"/>
    <x v="40"/>
    <m/>
    <x v="1"/>
    <x v="11"/>
    <s v="FUR-TA-10003078"/>
    <x v="1"/>
    <x v="4"/>
    <x v="135"/>
    <x v="189"/>
    <n v="8"/>
    <n v="0"/>
    <n v="1069.1999999999998"/>
    <n v="432.57"/>
    <x v="2"/>
    <x v="3"/>
  </r>
  <r>
    <n v="24466"/>
    <s v="IN-2013-37803"/>
    <d v="2013-06-25T00:00:00"/>
    <d v="2013-06-29T00:00:00"/>
    <x v="3"/>
    <s v="AB-10015"/>
    <s v="Aaron Bergman"/>
    <x v="0"/>
    <x v="153"/>
    <x v="2"/>
    <x v="1"/>
    <m/>
    <x v="1"/>
    <x v="1"/>
    <s v="FUR-CH-10003581"/>
    <x v="1"/>
    <x v="1"/>
    <x v="67"/>
    <x v="190"/>
    <n v="5"/>
    <n v="0.1"/>
    <n v="591.04500000000007"/>
    <n v="432.15"/>
    <x v="2"/>
    <x v="1"/>
  </r>
  <r>
    <n v="15359"/>
    <s v="ES-2013-3939561"/>
    <d v="2013-01-21T00:00:00"/>
    <d v="2013-01-24T00:00:00"/>
    <x v="1"/>
    <s v="JG-15160"/>
    <s v="James Galang"/>
    <x v="0"/>
    <x v="37"/>
    <x v="31"/>
    <x v="13"/>
    <m/>
    <x v="2"/>
    <x v="9"/>
    <s v="FUR-TA-10000184"/>
    <x v="1"/>
    <x v="4"/>
    <x v="136"/>
    <x v="191"/>
    <n v="6"/>
    <n v="0"/>
    <n v="2071.44"/>
    <n v="432.13"/>
    <x v="1"/>
    <x v="1"/>
  </r>
  <r>
    <n v="39115"/>
    <s v="CA-2013-138478"/>
    <d v="2013-10-22T00:00:00"/>
    <d v="2013-10-27T00:00:00"/>
    <x v="1"/>
    <s v="DP-13390"/>
    <s v="Dennis Pardue"/>
    <x v="2"/>
    <x v="154"/>
    <x v="67"/>
    <x v="0"/>
    <n v="89031"/>
    <x v="0"/>
    <x v="4"/>
    <s v="OFF-BI-10001120"/>
    <x v="2"/>
    <x v="5"/>
    <x v="41"/>
    <x v="192"/>
    <n v="3"/>
    <n v="0.2"/>
    <n v="1644.2912999999999"/>
    <n v="431.68"/>
    <x v="1"/>
    <x v="1"/>
  </r>
  <r>
    <n v="21670"/>
    <s v="IN-2014-56808"/>
    <d v="2014-07-12T00:00:00"/>
    <d v="2014-07-14T00:00:00"/>
    <x v="1"/>
    <s v="AG-10330"/>
    <s v="Alex Grayson"/>
    <x v="0"/>
    <x v="155"/>
    <x v="116"/>
    <x v="20"/>
    <m/>
    <x v="1"/>
    <x v="11"/>
    <s v="OFF-AP-10001956"/>
    <x v="2"/>
    <x v="7"/>
    <x v="137"/>
    <x v="193"/>
    <n v="4"/>
    <n v="0.17"/>
    <n v="539.44319999999993"/>
    <n v="430.04"/>
    <x v="0"/>
    <x v="3"/>
  </r>
  <r>
    <n v="33102"/>
    <s v="US-2013-116729"/>
    <d v="2013-12-26T00:00:00"/>
    <d v="2013-12-29T00:00:00"/>
    <x v="2"/>
    <s v="GK-14620"/>
    <s v="Grace Kelly"/>
    <x v="1"/>
    <x v="28"/>
    <x v="7"/>
    <x v="0"/>
    <n v="90049"/>
    <x v="0"/>
    <x v="4"/>
    <s v="TEC-PH-10002200"/>
    <x v="0"/>
    <x v="2"/>
    <x v="138"/>
    <x v="194"/>
    <n v="7"/>
    <n v="0.2"/>
    <n v="257.59440000000029"/>
    <n v="429.66"/>
    <x v="1"/>
    <x v="1"/>
  </r>
  <r>
    <n v="17548"/>
    <s v="ES-2014-1972860"/>
    <d v="2014-09-01T00:00:00"/>
    <d v="2014-09-01T00:00:00"/>
    <x v="0"/>
    <s v="NF-18475"/>
    <s v="Neil Französisch"/>
    <x v="2"/>
    <x v="156"/>
    <x v="58"/>
    <x v="2"/>
    <m/>
    <x v="2"/>
    <x v="2"/>
    <s v="OFF-AP-10003382"/>
    <x v="2"/>
    <x v="7"/>
    <x v="139"/>
    <x v="195"/>
    <n v="2"/>
    <n v="0.1"/>
    <n v="134.30399999999997"/>
    <n v="428.83"/>
    <x v="0"/>
    <x v="3"/>
  </r>
  <r>
    <n v="34367"/>
    <s v="CA-2011-119375"/>
    <d v="2011-11-17T00:00:00"/>
    <d v="2011-11-22T00:00:00"/>
    <x v="3"/>
    <s v="YC-21895"/>
    <s v="Yoseph Carroll"/>
    <x v="1"/>
    <x v="157"/>
    <x v="117"/>
    <x v="0"/>
    <n v="19711"/>
    <x v="0"/>
    <x v="0"/>
    <s v="OFF-ST-10002011"/>
    <x v="2"/>
    <x v="10"/>
    <x v="140"/>
    <x v="196"/>
    <n v="7"/>
    <n v="0"/>
    <n v="792.26910000000021"/>
    <n v="428.8"/>
    <x v="2"/>
    <x v="2"/>
  </r>
  <r>
    <n v="20861"/>
    <s v="IN-2011-64326"/>
    <d v="2011-06-07T00:00:00"/>
    <d v="2011-06-11T00:00:00"/>
    <x v="1"/>
    <s v="DR-12940"/>
    <s v="Daniel Raglin"/>
    <x v="2"/>
    <x v="18"/>
    <x v="2"/>
    <x v="1"/>
    <m/>
    <x v="1"/>
    <x v="1"/>
    <s v="OFF-AP-10003917"/>
    <x v="2"/>
    <x v="7"/>
    <x v="141"/>
    <x v="197"/>
    <n v="9"/>
    <n v="0.1"/>
    <n v="1644.0300000000002"/>
    <n v="427.46"/>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B27" firstHeaderRow="1" firstDataRow="1" firstDataCol="1" rowPageCount="2" colPageCount="1"/>
  <pivotFields count="24">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Page" showAll="0">
      <items count="4">
        <item x="1"/>
        <item x="2"/>
        <item x="0"/>
        <item t="default"/>
      </items>
    </pivotField>
    <pivotField axis="axisPage" showAll="0">
      <items count="12">
        <item x="0"/>
        <item x="7"/>
        <item x="5"/>
        <item x="9"/>
        <item x="1"/>
        <item x="3"/>
        <item x="8"/>
        <item x="2"/>
        <item x="10"/>
        <item x="6"/>
        <item x="4"/>
        <item t="default"/>
      </items>
    </pivotField>
    <pivotField axis="axisRow" showAll="0">
      <items count="143">
        <item x="84"/>
        <item x="57"/>
        <item x="27"/>
        <item x="21"/>
        <item x="64"/>
        <item x="34"/>
        <item x="85"/>
        <item x="35"/>
        <item x="136"/>
        <item x="115"/>
        <item x="103"/>
        <item x="11"/>
        <item x="62"/>
        <item x="33"/>
        <item x="137"/>
        <item x="15"/>
        <item x="52"/>
        <item x="32"/>
        <item x="139"/>
        <item x="101"/>
        <item x="18"/>
        <item x="37"/>
        <item x="65"/>
        <item x="72"/>
        <item x="116"/>
        <item x="92"/>
        <item x="46"/>
        <item x="99"/>
        <item x="50"/>
        <item x="96"/>
        <item x="68"/>
        <item x="98"/>
        <item x="9"/>
        <item x="7"/>
        <item x="51"/>
        <item x="60"/>
        <item x="59"/>
        <item x="126"/>
        <item x="78"/>
        <item x="12"/>
        <item x="127"/>
        <item x="36"/>
        <item x="40"/>
        <item x="82"/>
        <item x="129"/>
        <item x="130"/>
        <item x="8"/>
        <item x="69"/>
        <item x="95"/>
        <item x="74"/>
        <item x="105"/>
        <item x="61"/>
        <item x="70"/>
        <item x="121"/>
        <item x="77"/>
        <item x="122"/>
        <item x="75"/>
        <item x="13"/>
        <item x="45"/>
        <item x="125"/>
        <item x="102"/>
        <item x="47"/>
        <item x="49"/>
        <item x="90"/>
        <item x="81"/>
        <item x="31"/>
        <item x="131"/>
        <item x="25"/>
        <item x="20"/>
        <item x="67"/>
        <item x="112"/>
        <item x="135"/>
        <item x="58"/>
        <item x="107"/>
        <item x="88"/>
        <item x="17"/>
        <item x="71"/>
        <item x="94"/>
        <item x="117"/>
        <item x="93"/>
        <item x="41"/>
        <item x="73"/>
        <item x="14"/>
        <item x="23"/>
        <item x="141"/>
        <item x="19"/>
        <item x="44"/>
        <item x="132"/>
        <item x="26"/>
        <item x="120"/>
        <item x="123"/>
        <item x="133"/>
        <item x="118"/>
        <item x="16"/>
        <item x="124"/>
        <item x="10"/>
        <item x="111"/>
        <item x="3"/>
        <item x="24"/>
        <item x="38"/>
        <item x="134"/>
        <item x="63"/>
        <item x="2"/>
        <item x="6"/>
        <item x="1"/>
        <item x="43"/>
        <item x="100"/>
        <item x="109"/>
        <item x="42"/>
        <item x="83"/>
        <item x="28"/>
        <item x="30"/>
        <item x="110"/>
        <item x="76"/>
        <item x="0"/>
        <item x="128"/>
        <item x="119"/>
        <item x="54"/>
        <item x="104"/>
        <item x="48"/>
        <item x="114"/>
        <item x="113"/>
        <item x="22"/>
        <item x="106"/>
        <item x="53"/>
        <item x="138"/>
        <item x="56"/>
        <item x="79"/>
        <item x="29"/>
        <item x="5"/>
        <item x="86"/>
        <item x="39"/>
        <item x="97"/>
        <item x="80"/>
        <item x="66"/>
        <item x="4"/>
        <item x="87"/>
        <item x="140"/>
        <item x="91"/>
        <item x="108"/>
        <item x="89"/>
        <item x="55"/>
        <item t="default"/>
      </items>
    </pivotField>
    <pivotField dataField="1" showAll="0"/>
    <pivotField showAll="0"/>
    <pivotField showAll="0"/>
    <pivotField showAll="0"/>
    <pivotField showAll="0"/>
    <pivotField showAll="0"/>
  </pivotFields>
  <rowFields count="1">
    <field x="17"/>
  </rowFields>
  <rowItems count="23">
    <i>
      <x v="1"/>
    </i>
    <i>
      <x v="2"/>
    </i>
    <i>
      <x v="3"/>
    </i>
    <i>
      <x v="4"/>
    </i>
    <i>
      <x v="5"/>
    </i>
    <i>
      <x v="6"/>
    </i>
    <i>
      <x v="37"/>
    </i>
    <i>
      <x v="38"/>
    </i>
    <i>
      <x v="39"/>
    </i>
    <i>
      <x v="97"/>
    </i>
    <i>
      <x v="98"/>
    </i>
    <i>
      <x v="99"/>
    </i>
    <i>
      <x v="100"/>
    </i>
    <i>
      <x v="101"/>
    </i>
    <i>
      <x v="102"/>
    </i>
    <i>
      <x v="115"/>
    </i>
    <i>
      <x v="124"/>
    </i>
    <i>
      <x v="125"/>
    </i>
    <i>
      <x v="126"/>
    </i>
    <i>
      <x v="127"/>
    </i>
    <i>
      <x v="128"/>
    </i>
    <i>
      <x v="129"/>
    </i>
    <i t="grand">
      <x/>
    </i>
  </rowItems>
  <colItems count="1">
    <i/>
  </colItems>
  <pageFields count="2">
    <pageField fld="15" item="2" hier="-1"/>
    <pageField fld="16" item="7" hier="-1"/>
  </pageFields>
  <dataFields count="1">
    <dataField name="Average of Sales" fld="18" subtotal="average" baseField="1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7" firstHeaderRow="1" firstDataRow="1" firstDataCol="1"/>
  <pivotFields count="30">
    <pivotField showAll="0"/>
    <pivotField showAll="0"/>
    <pivotField numFmtId="14" showAll="0"/>
    <pivotField numFmtId="14" showAll="0"/>
    <pivotField showAll="0"/>
    <pivotField showAll="0"/>
    <pivotField showAll="0"/>
    <pivotField showAll="0"/>
    <pivotField showAll="0">
      <items count="159">
        <item x="104"/>
        <item x="10"/>
        <item x="32"/>
        <item x="125"/>
        <item x="124"/>
        <item x="147"/>
        <item x="70"/>
        <item x="93"/>
        <item x="149"/>
        <item x="79"/>
        <item x="113"/>
        <item x="47"/>
        <item x="141"/>
        <item x="96"/>
        <item x="3"/>
        <item x="50"/>
        <item x="127"/>
        <item x="87"/>
        <item x="101"/>
        <item x="143"/>
        <item x="2"/>
        <item x="36"/>
        <item x="20"/>
        <item x="80"/>
        <item x="57"/>
        <item x="133"/>
        <item x="145"/>
        <item x="106"/>
        <item x="21"/>
        <item x="65"/>
        <item x="9"/>
        <item x="4"/>
        <item x="52"/>
        <item x="105"/>
        <item x="55"/>
        <item x="71"/>
        <item x="23"/>
        <item x="109"/>
        <item x="34"/>
        <item x="100"/>
        <item x="53"/>
        <item x="33"/>
        <item x="62"/>
        <item x="39"/>
        <item x="85"/>
        <item x="116"/>
        <item x="128"/>
        <item x="7"/>
        <item x="98"/>
        <item x="121"/>
        <item x="108"/>
        <item x="151"/>
        <item x="16"/>
        <item x="129"/>
        <item x="41"/>
        <item x="48"/>
        <item x="76"/>
        <item x="138"/>
        <item x="155"/>
        <item x="45"/>
        <item x="135"/>
        <item x="64"/>
        <item x="12"/>
        <item x="24"/>
        <item x="11"/>
        <item x="35"/>
        <item x="66"/>
        <item x="63"/>
        <item x="89"/>
        <item x="78"/>
        <item x="107"/>
        <item x="97"/>
        <item x="139"/>
        <item x="91"/>
        <item x="126"/>
        <item x="27"/>
        <item x="74"/>
        <item x="68"/>
        <item x="122"/>
        <item x="28"/>
        <item x="153"/>
        <item x="118"/>
        <item x="134"/>
        <item x="88"/>
        <item x="83"/>
        <item x="49"/>
        <item x="38"/>
        <item x="137"/>
        <item x="95"/>
        <item x="75"/>
        <item x="69"/>
        <item x="42"/>
        <item x="130"/>
        <item x="156"/>
        <item x="82"/>
        <item x="43"/>
        <item x="132"/>
        <item x="14"/>
        <item x="56"/>
        <item x="102"/>
        <item x="73"/>
        <item x="72"/>
        <item x="0"/>
        <item x="157"/>
        <item x="84"/>
        <item x="94"/>
        <item x="136"/>
        <item x="154"/>
        <item x="86"/>
        <item x="67"/>
        <item x="15"/>
        <item x="46"/>
        <item x="90"/>
        <item x="77"/>
        <item x="152"/>
        <item x="150"/>
        <item x="6"/>
        <item x="17"/>
        <item x="92"/>
        <item x="110"/>
        <item x="61"/>
        <item x="59"/>
        <item x="8"/>
        <item x="31"/>
        <item x="119"/>
        <item x="114"/>
        <item x="30"/>
        <item x="112"/>
        <item x="51"/>
        <item x="60"/>
        <item x="44"/>
        <item x="25"/>
        <item x="37"/>
        <item x="140"/>
        <item x="29"/>
        <item x="22"/>
        <item x="5"/>
        <item x="26"/>
        <item x="148"/>
        <item x="54"/>
        <item x="115"/>
        <item x="40"/>
        <item x="13"/>
        <item x="81"/>
        <item x="18"/>
        <item x="120"/>
        <item x="142"/>
        <item x="19"/>
        <item x="111"/>
        <item x="144"/>
        <item x="99"/>
        <item x="1"/>
        <item x="117"/>
        <item x="58"/>
        <item x="123"/>
        <item x="131"/>
        <item x="146"/>
        <item x="103"/>
        <item t="default"/>
      </items>
    </pivotField>
    <pivotField showAll="0">
      <items count="119">
        <item x="49"/>
        <item x="20"/>
        <item x="76"/>
        <item x="72"/>
        <item x="87"/>
        <item x="74"/>
        <item x="109"/>
        <item x="3"/>
        <item x="114"/>
        <item x="80"/>
        <item x="111"/>
        <item x="28"/>
        <item x="7"/>
        <item x="22"/>
        <item x="53"/>
        <item x="40"/>
        <item x="4"/>
        <item x="117"/>
        <item x="43"/>
        <item x="46"/>
        <item x="51"/>
        <item x="31"/>
        <item x="45"/>
        <item x="79"/>
        <item x="57"/>
        <item x="66"/>
        <item x="99"/>
        <item x="26"/>
        <item x="86"/>
        <item x="98"/>
        <item x="33"/>
        <item x="13"/>
        <item x="110"/>
        <item x="89"/>
        <item x="14"/>
        <item x="19"/>
        <item x="106"/>
        <item x="116"/>
        <item x="65"/>
        <item x="108"/>
        <item x="37"/>
        <item x="48"/>
        <item x="101"/>
        <item x="11"/>
        <item x="10"/>
        <item x="54"/>
        <item x="30"/>
        <item x="15"/>
        <item x="34"/>
        <item x="52"/>
        <item x="17"/>
        <item x="71"/>
        <item x="95"/>
        <item x="47"/>
        <item x="41"/>
        <item x="102"/>
        <item x="103"/>
        <item x="84"/>
        <item x="39"/>
        <item x="62"/>
        <item x="63"/>
        <item x="100"/>
        <item x="81"/>
        <item x="35"/>
        <item x="69"/>
        <item x="67"/>
        <item x="78"/>
        <item x="1"/>
        <item x="0"/>
        <item x="61"/>
        <item x="77"/>
        <item x="8"/>
        <item x="96"/>
        <item x="58"/>
        <item x="32"/>
        <item x="107"/>
        <item x="104"/>
        <item x="83"/>
        <item x="12"/>
        <item x="38"/>
        <item x="64"/>
        <item x="115"/>
        <item x="85"/>
        <item x="75"/>
        <item x="73"/>
        <item x="68"/>
        <item x="2"/>
        <item x="23"/>
        <item x="27"/>
        <item x="91"/>
        <item x="25"/>
        <item x="21"/>
        <item x="36"/>
        <item x="59"/>
        <item x="18"/>
        <item x="88"/>
        <item x="82"/>
        <item x="70"/>
        <item x="55"/>
        <item x="105"/>
        <item x="24"/>
        <item x="29"/>
        <item x="16"/>
        <item x="97"/>
        <item x="50"/>
        <item x="112"/>
        <item x="92"/>
        <item x="56"/>
        <item x="9"/>
        <item x="6"/>
        <item x="42"/>
        <item x="5"/>
        <item x="60"/>
        <item x="44"/>
        <item x="90"/>
        <item x="93"/>
        <item x="94"/>
        <item x="113"/>
        <item t="default"/>
      </items>
    </pivotField>
    <pivotField showAll="0">
      <items count="42">
        <item x="5"/>
        <item x="1"/>
        <item x="31"/>
        <item x="24"/>
        <item x="39"/>
        <item x="7"/>
        <item x="40"/>
        <item x="29"/>
        <item x="8"/>
        <item x="32"/>
        <item x="19"/>
        <item x="18"/>
        <item x="35"/>
        <item x="15"/>
        <item x="9"/>
        <item x="2"/>
        <item x="38"/>
        <item x="17"/>
        <item x="20"/>
        <item x="22"/>
        <item x="10"/>
        <item x="34"/>
        <item x="14"/>
        <item x="28"/>
        <item x="23"/>
        <item x="33"/>
        <item x="4"/>
        <item x="27"/>
        <item x="30"/>
        <item x="12"/>
        <item x="6"/>
        <item x="3"/>
        <item x="37"/>
        <item x="25"/>
        <item x="16"/>
        <item x="11"/>
        <item x="36"/>
        <item x="26"/>
        <item x="13"/>
        <item x="0"/>
        <item x="21"/>
        <item t="default"/>
      </items>
    </pivotField>
    <pivotField showAll="0"/>
    <pivotField showAll="0"/>
    <pivotField showAll="0"/>
    <pivotField showAll="0"/>
    <pivotField axis="axisRow" showAll="0">
      <items count="4">
        <item x="1"/>
        <item x="2"/>
        <item x="0"/>
        <item t="default"/>
      </items>
    </pivotField>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5"/>
  </rowFields>
  <rowItems count="4">
    <i>
      <x/>
    </i>
    <i>
      <x v="1"/>
    </i>
    <i>
      <x v="2"/>
    </i>
    <i t="grand">
      <x/>
    </i>
  </rowItems>
  <colItems count="1">
    <i/>
  </colItems>
  <dataFields count="1">
    <dataField name="Sum of Sales"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0:B12" firstHeaderRow="1" firstDataRow="1" firstDataCol="1"/>
  <pivotFields count="3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items count="8">
        <item h="1" x="3"/>
        <item h="1" x="1"/>
        <item h="1" x="6"/>
        <item h="1" x="4"/>
        <item h="1" x="2"/>
        <item h="1" x="5"/>
        <item x="0"/>
        <item t="default"/>
      </items>
    </pivotField>
    <pivotField showAll="0">
      <items count="14">
        <item h="1" x="3"/>
        <item h="1" x="12"/>
        <item h="1" x="10"/>
        <item h="1" x="2"/>
        <item h="1" x="6"/>
        <item h="1" x="0"/>
        <item h="1" x="7"/>
        <item h="1" x="9"/>
        <item h="1" x="8"/>
        <item h="1" x="1"/>
        <item h="1" x="5"/>
        <item h="1" x="11"/>
        <item x="4"/>
        <item t="default"/>
      </items>
    </pivotField>
    <pivotField showAll="0"/>
    <pivotField showAll="0">
      <items count="4">
        <item x="1"/>
        <item x="2"/>
        <item x="0"/>
        <item t="default"/>
      </items>
    </pivotField>
    <pivotField axis="axisRow" showAll="0">
      <items count="12">
        <item x="0"/>
        <item x="7"/>
        <item x="5"/>
        <item x="9"/>
        <item x="1"/>
        <item x="3"/>
        <item x="8"/>
        <item x="2"/>
        <item x="10"/>
        <item x="6"/>
        <item x="4"/>
        <item t="default"/>
      </items>
    </pivotField>
    <pivotField showAll="0">
      <items count="143">
        <item h="1" x="84"/>
        <item h="1" x="57"/>
        <item x="27"/>
        <item h="1" x="21"/>
        <item h="1" x="64"/>
        <item h="1" x="34"/>
        <item h="1" x="85"/>
        <item h="1" x="35"/>
        <item h="1" x="136"/>
        <item h="1" x="115"/>
        <item h="1" x="103"/>
        <item h="1" x="11"/>
        <item h="1" x="62"/>
        <item h="1" x="33"/>
        <item h="1" x="137"/>
        <item h="1" x="15"/>
        <item h="1" x="52"/>
        <item h="1" x="32"/>
        <item h="1" x="139"/>
        <item h="1" x="101"/>
        <item h="1" x="18"/>
        <item h="1" x="37"/>
        <item h="1" x="65"/>
        <item h="1" x="72"/>
        <item h="1" x="116"/>
        <item h="1" x="92"/>
        <item h="1" x="46"/>
        <item h="1" x="99"/>
        <item h="1" x="50"/>
        <item h="1" x="96"/>
        <item h="1" x="68"/>
        <item h="1" x="98"/>
        <item h="1" x="9"/>
        <item h="1" x="7"/>
        <item h="1" x="51"/>
        <item h="1" x="60"/>
        <item h="1" x="59"/>
        <item h="1" x="126"/>
        <item h="1" x="78"/>
        <item h="1" x="12"/>
        <item h="1" x="127"/>
        <item h="1" x="36"/>
        <item h="1" x="40"/>
        <item h="1" x="82"/>
        <item h="1" x="129"/>
        <item h="1" x="130"/>
        <item h="1" x="8"/>
        <item h="1" x="69"/>
        <item h="1" x="95"/>
        <item h="1" x="74"/>
        <item h="1" x="105"/>
        <item h="1" x="61"/>
        <item h="1" x="70"/>
        <item h="1" x="121"/>
        <item h="1" x="77"/>
        <item h="1" x="122"/>
        <item h="1" x="75"/>
        <item h="1" x="13"/>
        <item h="1" x="45"/>
        <item h="1" x="125"/>
        <item h="1" x="102"/>
        <item h="1" x="47"/>
        <item h="1" x="49"/>
        <item h="1" x="90"/>
        <item h="1" x="81"/>
        <item h="1" x="31"/>
        <item h="1" x="131"/>
        <item h="1" x="25"/>
        <item h="1" x="20"/>
        <item h="1" x="67"/>
        <item h="1" x="112"/>
        <item h="1" x="135"/>
        <item h="1" x="58"/>
        <item h="1" x="107"/>
        <item h="1" x="88"/>
        <item h="1" x="17"/>
        <item h="1" x="71"/>
        <item h="1" x="94"/>
        <item h="1" x="117"/>
        <item h="1" x="93"/>
        <item h="1" x="41"/>
        <item h="1" x="73"/>
        <item h="1" x="14"/>
        <item h="1" x="23"/>
        <item h="1" x="141"/>
        <item h="1" x="19"/>
        <item h="1" x="44"/>
        <item h="1" x="132"/>
        <item h="1" x="26"/>
        <item h="1" x="120"/>
        <item h="1" x="123"/>
        <item h="1" x="133"/>
        <item h="1" x="118"/>
        <item h="1" x="16"/>
        <item h="1" x="124"/>
        <item h="1" x="10"/>
        <item h="1" x="111"/>
        <item h="1" x="3"/>
        <item h="1" x="24"/>
        <item h="1" x="38"/>
        <item h="1" x="134"/>
        <item h="1" x="63"/>
        <item h="1" x="2"/>
        <item h="1" x="6"/>
        <item h="1" x="1"/>
        <item h="1" x="43"/>
        <item h="1" x="100"/>
        <item h="1" x="109"/>
        <item h="1" x="42"/>
        <item h="1" x="83"/>
        <item h="1" x="28"/>
        <item h="1" x="30"/>
        <item h="1" x="110"/>
        <item h="1" x="76"/>
        <item h="1" x="0"/>
        <item h="1" x="128"/>
        <item h="1" x="119"/>
        <item h="1" x="54"/>
        <item h="1" x="104"/>
        <item h="1" x="48"/>
        <item h="1" x="114"/>
        <item h="1" x="113"/>
        <item h="1" x="22"/>
        <item h="1" x="106"/>
        <item h="1" x="53"/>
        <item h="1" x="138"/>
        <item h="1" x="56"/>
        <item h="1" x="79"/>
        <item h="1" x="29"/>
        <item h="1" x="5"/>
        <item h="1" x="86"/>
        <item h="1" x="39"/>
        <item h="1" x="97"/>
        <item h="1" x="80"/>
        <item h="1" x="66"/>
        <item h="1" x="4"/>
        <item h="1" x="87"/>
        <item h="1" x="140"/>
        <item h="1" x="91"/>
        <item h="1" x="108"/>
        <item h="1" x="89"/>
        <item h="1" x="55"/>
        <item t="default"/>
      </items>
    </pivotField>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6"/>
  </rowFields>
  <rowItems count="2">
    <i>
      <x v="7"/>
    </i>
    <i t="grand">
      <x/>
    </i>
  </rowItems>
  <colItems count="1">
    <i/>
  </colItems>
  <dataFields count="1">
    <dataField name="Sum of Sales" fld="18" baseField="0" baseItem="0"/>
  </dataFields>
  <chartFormats count="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5" firstHeaderRow="1" firstDataRow="1" firstDataCol="1"/>
  <pivotFields count="3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items count="8">
        <item h="1" x="3"/>
        <item h="1" x="1"/>
        <item h="1" x="6"/>
        <item h="1" x="4"/>
        <item h="1" x="2"/>
        <item h="1" x="5"/>
        <item x="0"/>
        <item t="default"/>
      </items>
    </pivotField>
    <pivotField showAll="0">
      <items count="14">
        <item h="1" x="3"/>
        <item h="1" x="12"/>
        <item h="1" x="10"/>
        <item h="1" x="2"/>
        <item h="1" x="6"/>
        <item h="1" x="0"/>
        <item h="1" x="7"/>
        <item h="1" x="9"/>
        <item h="1" x="8"/>
        <item h="1" x="1"/>
        <item h="1" x="5"/>
        <item h="1" x="11"/>
        <item x="4"/>
        <item t="default"/>
      </items>
    </pivotField>
    <pivotField showAll="0"/>
    <pivotField axis="axisRow" showAll="0">
      <items count="4">
        <item x="1"/>
        <item x="2"/>
        <item x="0"/>
        <item t="default"/>
      </items>
    </pivotField>
    <pivotField showAll="0"/>
    <pivotField showAll="0">
      <items count="143">
        <item h="1" x="84"/>
        <item h="1" x="57"/>
        <item x="27"/>
        <item h="1" x="21"/>
        <item h="1" x="64"/>
        <item h="1" x="34"/>
        <item h="1" x="85"/>
        <item h="1" x="35"/>
        <item h="1" x="136"/>
        <item h="1" x="115"/>
        <item h="1" x="103"/>
        <item h="1" x="11"/>
        <item h="1" x="62"/>
        <item h="1" x="33"/>
        <item h="1" x="137"/>
        <item h="1" x="15"/>
        <item h="1" x="52"/>
        <item h="1" x="32"/>
        <item h="1" x="139"/>
        <item h="1" x="101"/>
        <item h="1" x="18"/>
        <item h="1" x="37"/>
        <item h="1" x="65"/>
        <item h="1" x="72"/>
        <item h="1" x="116"/>
        <item h="1" x="92"/>
        <item h="1" x="46"/>
        <item h="1" x="99"/>
        <item h="1" x="50"/>
        <item h="1" x="96"/>
        <item h="1" x="68"/>
        <item h="1" x="98"/>
        <item h="1" x="9"/>
        <item h="1" x="7"/>
        <item h="1" x="51"/>
        <item h="1" x="60"/>
        <item h="1" x="59"/>
        <item h="1" x="126"/>
        <item h="1" x="78"/>
        <item h="1" x="12"/>
        <item h="1" x="127"/>
        <item h="1" x="36"/>
        <item h="1" x="40"/>
        <item h="1" x="82"/>
        <item h="1" x="129"/>
        <item h="1" x="130"/>
        <item h="1" x="8"/>
        <item h="1" x="69"/>
        <item h="1" x="95"/>
        <item h="1" x="74"/>
        <item h="1" x="105"/>
        <item h="1" x="61"/>
        <item h="1" x="70"/>
        <item h="1" x="121"/>
        <item h="1" x="77"/>
        <item h="1" x="122"/>
        <item h="1" x="75"/>
        <item h="1" x="13"/>
        <item h="1" x="45"/>
        <item h="1" x="125"/>
        <item h="1" x="102"/>
        <item h="1" x="47"/>
        <item h="1" x="49"/>
        <item h="1" x="90"/>
        <item h="1" x="81"/>
        <item h="1" x="31"/>
        <item h="1" x="131"/>
        <item h="1" x="25"/>
        <item h="1" x="20"/>
        <item h="1" x="67"/>
        <item h="1" x="112"/>
        <item h="1" x="135"/>
        <item h="1" x="58"/>
        <item h="1" x="107"/>
        <item h="1" x="88"/>
        <item h="1" x="17"/>
        <item h="1" x="71"/>
        <item h="1" x="94"/>
        <item h="1" x="117"/>
        <item h="1" x="93"/>
        <item h="1" x="41"/>
        <item h="1" x="73"/>
        <item h="1" x="14"/>
        <item h="1" x="23"/>
        <item h="1" x="141"/>
        <item h="1" x="19"/>
        <item h="1" x="44"/>
        <item h="1" x="132"/>
        <item h="1" x="26"/>
        <item h="1" x="120"/>
        <item h="1" x="123"/>
        <item h="1" x="133"/>
        <item h="1" x="118"/>
        <item h="1" x="16"/>
        <item h="1" x="124"/>
        <item h="1" x="10"/>
        <item h="1" x="111"/>
        <item h="1" x="3"/>
        <item h="1" x="24"/>
        <item h="1" x="38"/>
        <item h="1" x="134"/>
        <item h="1" x="63"/>
        <item h="1" x="2"/>
        <item h="1" x="6"/>
        <item h="1" x="1"/>
        <item h="1" x="43"/>
        <item h="1" x="100"/>
        <item h="1" x="109"/>
        <item h="1" x="42"/>
        <item h="1" x="83"/>
        <item h="1" x="28"/>
        <item h="1" x="30"/>
        <item h="1" x="110"/>
        <item h="1" x="76"/>
        <item h="1" x="0"/>
        <item h="1" x="128"/>
        <item h="1" x="119"/>
        <item h="1" x="54"/>
        <item h="1" x="104"/>
        <item h="1" x="48"/>
        <item h="1" x="114"/>
        <item h="1" x="113"/>
        <item h="1" x="22"/>
        <item h="1" x="106"/>
        <item h="1" x="53"/>
        <item h="1" x="138"/>
        <item h="1" x="56"/>
        <item h="1" x="79"/>
        <item h="1" x="29"/>
        <item h="1" x="5"/>
        <item h="1" x="86"/>
        <item h="1" x="39"/>
        <item h="1" x="97"/>
        <item h="1" x="80"/>
        <item h="1" x="66"/>
        <item h="1" x="4"/>
        <item h="1" x="87"/>
        <item h="1" x="140"/>
        <item h="1" x="91"/>
        <item h="1" x="108"/>
        <item h="1" x="89"/>
        <item h="1" x="55"/>
        <item t="default"/>
      </items>
    </pivotField>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5"/>
  </rowFields>
  <rowItems count="2">
    <i>
      <x v="2"/>
    </i>
    <i t="grand">
      <x/>
    </i>
  </rowItems>
  <colItems count="1">
    <i/>
  </colItems>
  <dataFields count="1">
    <dataField name="Sum of Sales" fld="18"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5" firstHeaderRow="1" firstDataRow="1" firstDataCol="1"/>
  <pivotFields count="30">
    <pivotField showAll="0"/>
    <pivotField showAll="0"/>
    <pivotField numFmtId="14" showAll="0"/>
    <pivotField numFmtId="14" showAll="0"/>
    <pivotField showAll="0"/>
    <pivotField showAll="0"/>
    <pivotField showAll="0"/>
    <pivotField showAll="0"/>
    <pivotField showAll="0">
      <items count="159">
        <item h="1" x="104"/>
        <item h="1" x="10"/>
        <item h="1" x="32"/>
        <item h="1" x="125"/>
        <item h="1" x="124"/>
        <item h="1" x="147"/>
        <item h="1" x="70"/>
        <item h="1" x="93"/>
        <item h="1" x="149"/>
        <item h="1" x="79"/>
        <item h="1" x="113"/>
        <item h="1" x="47"/>
        <item x="141"/>
        <item h="1" x="96"/>
        <item h="1" x="3"/>
        <item h="1" x="50"/>
        <item h="1" x="127"/>
        <item h="1" x="87"/>
        <item h="1" x="101"/>
        <item h="1" x="143"/>
        <item h="1" x="2"/>
        <item h="1" x="36"/>
        <item h="1" x="20"/>
        <item h="1" x="80"/>
        <item h="1" x="57"/>
        <item h="1" x="133"/>
        <item h="1" x="145"/>
        <item h="1" x="106"/>
        <item h="1" x="21"/>
        <item h="1" x="65"/>
        <item h="1" x="9"/>
        <item h="1" x="4"/>
        <item h="1" x="52"/>
        <item h="1" x="105"/>
        <item h="1" x="55"/>
        <item h="1" x="71"/>
        <item h="1" x="23"/>
        <item h="1" x="109"/>
        <item h="1" x="34"/>
        <item h="1" x="100"/>
        <item h="1" x="53"/>
        <item h="1" x="33"/>
        <item h="1" x="62"/>
        <item h="1" x="39"/>
        <item h="1" x="85"/>
        <item h="1" x="116"/>
        <item h="1" x="128"/>
        <item h="1" x="7"/>
        <item h="1" x="98"/>
        <item h="1" x="121"/>
        <item h="1" x="108"/>
        <item h="1" x="151"/>
        <item h="1" x="16"/>
        <item h="1" x="129"/>
        <item h="1" x="41"/>
        <item h="1" x="48"/>
        <item h="1" x="76"/>
        <item h="1" x="138"/>
        <item h="1" x="155"/>
        <item h="1" x="45"/>
        <item h="1" x="135"/>
        <item h="1" x="64"/>
        <item h="1" x="12"/>
        <item h="1" x="24"/>
        <item h="1" x="11"/>
        <item h="1" x="35"/>
        <item h="1" x="66"/>
        <item h="1" x="63"/>
        <item h="1" x="89"/>
        <item h="1" x="78"/>
        <item h="1" x="107"/>
        <item h="1" x="97"/>
        <item h="1" x="139"/>
        <item h="1" x="91"/>
        <item h="1" x="126"/>
        <item h="1" x="27"/>
        <item h="1" x="74"/>
        <item h="1" x="68"/>
        <item h="1" x="122"/>
        <item h="1" x="28"/>
        <item h="1" x="153"/>
        <item h="1" x="118"/>
        <item h="1" x="134"/>
        <item h="1" x="88"/>
        <item h="1" x="83"/>
        <item h="1" x="49"/>
        <item h="1" x="38"/>
        <item h="1" x="137"/>
        <item h="1" x="95"/>
        <item h="1" x="75"/>
        <item h="1" x="69"/>
        <item h="1" x="42"/>
        <item h="1" x="130"/>
        <item h="1" x="156"/>
        <item h="1" x="82"/>
        <item h="1" x="43"/>
        <item h="1" x="132"/>
        <item h="1" x="14"/>
        <item h="1" x="56"/>
        <item h="1" x="102"/>
        <item h="1" x="73"/>
        <item h="1" x="72"/>
        <item h="1" x="0"/>
        <item h="1" x="157"/>
        <item h="1" x="84"/>
        <item h="1" x="94"/>
        <item h="1" x="136"/>
        <item h="1" x="154"/>
        <item h="1" x="86"/>
        <item h="1" x="67"/>
        <item h="1" x="15"/>
        <item h="1" x="46"/>
        <item h="1" x="90"/>
        <item h="1" x="77"/>
        <item h="1" x="152"/>
        <item h="1" x="150"/>
        <item h="1" x="6"/>
        <item h="1" x="17"/>
        <item h="1" x="92"/>
        <item h="1" x="110"/>
        <item h="1" x="61"/>
        <item h="1" x="59"/>
        <item h="1" x="8"/>
        <item h="1" x="31"/>
        <item h="1" x="119"/>
        <item h="1" x="114"/>
        <item h="1" x="30"/>
        <item h="1" x="112"/>
        <item h="1" x="51"/>
        <item h="1" x="60"/>
        <item h="1" x="44"/>
        <item h="1" x="25"/>
        <item h="1" x="37"/>
        <item h="1" x="140"/>
        <item h="1" x="29"/>
        <item h="1" x="22"/>
        <item h="1" x="5"/>
        <item h="1" x="26"/>
        <item h="1" x="148"/>
        <item h="1" x="54"/>
        <item h="1" x="115"/>
        <item h="1" x="40"/>
        <item h="1" x="13"/>
        <item h="1" x="81"/>
        <item h="1" x="18"/>
        <item h="1" x="120"/>
        <item h="1" x="142"/>
        <item h="1" x="19"/>
        <item h="1" x="111"/>
        <item h="1" x="144"/>
        <item h="1" x="99"/>
        <item h="1" x="1"/>
        <item h="1" x="117"/>
        <item h="1" x="58"/>
        <item h="1" x="123"/>
        <item h="1" x="131"/>
        <item h="1" x="146"/>
        <item h="1" x="103"/>
        <item t="default"/>
      </items>
    </pivotField>
    <pivotField showAll="0">
      <items count="119">
        <item h="1" x="49"/>
        <item h="1" x="20"/>
        <item h="1" x="76"/>
        <item h="1" x="72"/>
        <item h="1" x="87"/>
        <item h="1" x="74"/>
        <item x="109"/>
        <item h="1" x="3"/>
        <item h="1" x="114"/>
        <item h="1" x="80"/>
        <item h="1" x="111"/>
        <item h="1" x="28"/>
        <item h="1" x="7"/>
        <item h="1" x="22"/>
        <item h="1" x="53"/>
        <item h="1" x="40"/>
        <item h="1" x="4"/>
        <item h="1" x="117"/>
        <item h="1" x="43"/>
        <item h="1" x="46"/>
        <item h="1" x="51"/>
        <item h="1" x="31"/>
        <item h="1" x="45"/>
        <item h="1" x="79"/>
        <item h="1" x="57"/>
        <item h="1" x="66"/>
        <item h="1" x="99"/>
        <item h="1" x="26"/>
        <item h="1" x="86"/>
        <item h="1" x="98"/>
        <item h="1" x="33"/>
        <item h="1" x="13"/>
        <item h="1" x="110"/>
        <item h="1" x="89"/>
        <item h="1" x="14"/>
        <item h="1" x="19"/>
        <item h="1" x="106"/>
        <item h="1" x="116"/>
        <item h="1" x="65"/>
        <item h="1" x="108"/>
        <item h="1" x="37"/>
        <item h="1" x="48"/>
        <item h="1" x="101"/>
        <item h="1" x="11"/>
        <item h="1" x="10"/>
        <item h="1" x="54"/>
        <item h="1" x="30"/>
        <item h="1" x="15"/>
        <item h="1" x="34"/>
        <item h="1" x="52"/>
        <item h="1" x="17"/>
        <item h="1" x="71"/>
        <item h="1" x="95"/>
        <item h="1" x="47"/>
        <item h="1" x="41"/>
        <item h="1" x="102"/>
        <item h="1" x="103"/>
        <item h="1" x="84"/>
        <item h="1" x="39"/>
        <item h="1" x="62"/>
        <item h="1" x="63"/>
        <item h="1" x="100"/>
        <item h="1" x="81"/>
        <item h="1" x="35"/>
        <item h="1" x="69"/>
        <item h="1" x="67"/>
        <item h="1" x="78"/>
        <item h="1" x="1"/>
        <item h="1" x="0"/>
        <item h="1" x="61"/>
        <item h="1" x="77"/>
        <item h="1" x="8"/>
        <item h="1" x="96"/>
        <item h="1" x="58"/>
        <item h="1" x="32"/>
        <item h="1" x="107"/>
        <item h="1" x="104"/>
        <item h="1" x="83"/>
        <item h="1" x="12"/>
        <item h="1" x="38"/>
        <item h="1" x="64"/>
        <item h="1" x="115"/>
        <item h="1" x="85"/>
        <item h="1" x="75"/>
        <item h="1" x="73"/>
        <item h="1" x="68"/>
        <item h="1" x="2"/>
        <item h="1" x="23"/>
        <item h="1" x="27"/>
        <item h="1" x="91"/>
        <item h="1" x="25"/>
        <item h="1" x="21"/>
        <item h="1" x="36"/>
        <item h="1" x="59"/>
        <item h="1" x="18"/>
        <item h="1" x="88"/>
        <item h="1" x="82"/>
        <item h="1" x="70"/>
        <item h="1" x="55"/>
        <item h="1" x="105"/>
        <item h="1" x="24"/>
        <item h="1" x="29"/>
        <item h="1" x="16"/>
        <item h="1" x="97"/>
        <item h="1" x="50"/>
        <item h="1" x="112"/>
        <item h="1" x="92"/>
        <item h="1" x="56"/>
        <item h="1" x="9"/>
        <item h="1" x="6"/>
        <item h="1" x="42"/>
        <item h="1" x="5"/>
        <item h="1" x="60"/>
        <item h="1" x="44"/>
        <item h="1" x="90"/>
        <item h="1" x="93"/>
        <item h="1" x="94"/>
        <item h="1" x="113"/>
        <item t="default"/>
      </items>
    </pivotField>
    <pivotField showAll="0">
      <items count="42">
        <item h="1" x="5"/>
        <item h="1" x="1"/>
        <item h="1" x="31"/>
        <item h="1" x="24"/>
        <item h="1" x="39"/>
        <item h="1" x="7"/>
        <item h="1" x="40"/>
        <item h="1" x="29"/>
        <item x="8"/>
        <item h="1" x="32"/>
        <item h="1" x="19"/>
        <item h="1" x="18"/>
        <item h="1" x="35"/>
        <item h="1" x="15"/>
        <item h="1" x="9"/>
        <item h="1" x="2"/>
        <item h="1" x="38"/>
        <item h="1" x="17"/>
        <item h="1" x="20"/>
        <item h="1" x="22"/>
        <item h="1" x="10"/>
        <item h="1" x="34"/>
        <item h="1" x="14"/>
        <item h="1" x="28"/>
        <item h="1" x="23"/>
        <item h="1" x="33"/>
        <item h="1" x="4"/>
        <item h="1" x="27"/>
        <item h="1" x="30"/>
        <item h="1" x="12"/>
        <item h="1" x="6"/>
        <item h="1" x="3"/>
        <item h="1" x="37"/>
        <item h="1" x="25"/>
        <item h="1" x="16"/>
        <item h="1" x="11"/>
        <item h="1" x="36"/>
        <item h="1" x="26"/>
        <item h="1" x="13"/>
        <item h="1" x="0"/>
        <item h="1" x="21"/>
        <item t="default"/>
      </items>
    </pivotField>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5"/>
  </rowFields>
  <rowItems count="2">
    <i>
      <x/>
    </i>
    <i t="grand">
      <x/>
    </i>
  </rowItems>
  <colItems count="1">
    <i/>
  </colItems>
  <dataFields count="1">
    <dataField name="Sum of Profit" fld="2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1:B13" firstHeaderRow="1" firstDataRow="1" firstDataCol="1"/>
  <pivotFields count="30">
    <pivotField showAll="0"/>
    <pivotField showAll="0"/>
    <pivotField numFmtId="14" showAll="0"/>
    <pivotField numFmtId="14" showAll="0"/>
    <pivotField showAll="0"/>
    <pivotField showAll="0"/>
    <pivotField showAll="0"/>
    <pivotField showAll="0"/>
    <pivotField showAll="0">
      <items count="159">
        <item h="1" x="104"/>
        <item h="1" x="10"/>
        <item h="1" x="32"/>
        <item h="1" x="125"/>
        <item h="1" x="124"/>
        <item h="1" x="147"/>
        <item h="1" x="70"/>
        <item h="1" x="93"/>
        <item h="1" x="149"/>
        <item h="1" x="79"/>
        <item h="1" x="113"/>
        <item h="1" x="47"/>
        <item x="141"/>
        <item h="1" x="96"/>
        <item h="1" x="3"/>
        <item h="1" x="50"/>
        <item h="1" x="127"/>
        <item h="1" x="87"/>
        <item h="1" x="101"/>
        <item h="1" x="143"/>
        <item h="1" x="2"/>
        <item h="1" x="36"/>
        <item h="1" x="20"/>
        <item h="1" x="80"/>
        <item h="1" x="57"/>
        <item h="1" x="133"/>
        <item h="1" x="145"/>
        <item h="1" x="106"/>
        <item h="1" x="21"/>
        <item h="1" x="65"/>
        <item h="1" x="9"/>
        <item h="1" x="4"/>
        <item h="1" x="52"/>
        <item h="1" x="105"/>
        <item h="1" x="55"/>
        <item h="1" x="71"/>
        <item h="1" x="23"/>
        <item h="1" x="109"/>
        <item h="1" x="34"/>
        <item h="1" x="100"/>
        <item h="1" x="53"/>
        <item h="1" x="33"/>
        <item h="1" x="62"/>
        <item h="1" x="39"/>
        <item h="1" x="85"/>
        <item h="1" x="116"/>
        <item h="1" x="128"/>
        <item h="1" x="7"/>
        <item h="1" x="98"/>
        <item h="1" x="121"/>
        <item h="1" x="108"/>
        <item h="1" x="151"/>
        <item h="1" x="16"/>
        <item h="1" x="129"/>
        <item h="1" x="41"/>
        <item h="1" x="48"/>
        <item h="1" x="76"/>
        <item h="1" x="138"/>
        <item h="1" x="155"/>
        <item h="1" x="45"/>
        <item h="1" x="135"/>
        <item h="1" x="64"/>
        <item h="1" x="12"/>
        <item h="1" x="24"/>
        <item h="1" x="11"/>
        <item h="1" x="35"/>
        <item h="1" x="66"/>
        <item h="1" x="63"/>
        <item h="1" x="89"/>
        <item h="1" x="78"/>
        <item h="1" x="107"/>
        <item h="1" x="97"/>
        <item h="1" x="139"/>
        <item h="1" x="91"/>
        <item h="1" x="126"/>
        <item h="1" x="27"/>
        <item h="1" x="74"/>
        <item h="1" x="68"/>
        <item h="1" x="122"/>
        <item h="1" x="28"/>
        <item h="1" x="153"/>
        <item h="1" x="118"/>
        <item h="1" x="134"/>
        <item h="1" x="88"/>
        <item h="1" x="83"/>
        <item h="1" x="49"/>
        <item h="1" x="38"/>
        <item h="1" x="137"/>
        <item h="1" x="95"/>
        <item h="1" x="75"/>
        <item h="1" x="69"/>
        <item h="1" x="42"/>
        <item h="1" x="130"/>
        <item h="1" x="156"/>
        <item h="1" x="82"/>
        <item h="1" x="43"/>
        <item h="1" x="132"/>
        <item h="1" x="14"/>
        <item h="1" x="56"/>
        <item h="1" x="102"/>
        <item h="1" x="73"/>
        <item h="1" x="72"/>
        <item h="1" x="0"/>
        <item h="1" x="157"/>
        <item h="1" x="84"/>
        <item h="1" x="94"/>
        <item h="1" x="136"/>
        <item h="1" x="154"/>
        <item h="1" x="86"/>
        <item h="1" x="67"/>
        <item h="1" x="15"/>
        <item h="1" x="46"/>
        <item h="1" x="90"/>
        <item h="1" x="77"/>
        <item h="1" x="152"/>
        <item h="1" x="150"/>
        <item h="1" x="6"/>
        <item h="1" x="17"/>
        <item h="1" x="92"/>
        <item h="1" x="110"/>
        <item h="1" x="61"/>
        <item h="1" x="59"/>
        <item h="1" x="8"/>
        <item h="1" x="31"/>
        <item h="1" x="119"/>
        <item h="1" x="114"/>
        <item h="1" x="30"/>
        <item h="1" x="112"/>
        <item h="1" x="51"/>
        <item h="1" x="60"/>
        <item h="1" x="44"/>
        <item h="1" x="25"/>
        <item h="1" x="37"/>
        <item h="1" x="140"/>
        <item h="1" x="29"/>
        <item h="1" x="22"/>
        <item h="1" x="5"/>
        <item h="1" x="26"/>
        <item h="1" x="148"/>
        <item h="1" x="54"/>
        <item h="1" x="115"/>
        <item h="1" x="40"/>
        <item h="1" x="13"/>
        <item h="1" x="81"/>
        <item h="1" x="18"/>
        <item h="1" x="120"/>
        <item h="1" x="142"/>
        <item h="1" x="19"/>
        <item h="1" x="111"/>
        <item h="1" x="144"/>
        <item h="1" x="99"/>
        <item h="1" x="1"/>
        <item h="1" x="117"/>
        <item h="1" x="58"/>
        <item h="1" x="123"/>
        <item h="1" x="131"/>
        <item h="1" x="146"/>
        <item h="1" x="103"/>
        <item t="default"/>
      </items>
    </pivotField>
    <pivotField showAll="0">
      <items count="119">
        <item h="1" x="49"/>
        <item h="1" x="20"/>
        <item h="1" x="76"/>
        <item h="1" x="72"/>
        <item h="1" x="87"/>
        <item h="1" x="74"/>
        <item x="109"/>
        <item h="1" x="3"/>
        <item h="1" x="114"/>
        <item h="1" x="80"/>
        <item h="1" x="111"/>
        <item h="1" x="28"/>
        <item h="1" x="7"/>
        <item h="1" x="22"/>
        <item h="1" x="53"/>
        <item h="1" x="40"/>
        <item h="1" x="4"/>
        <item h="1" x="117"/>
        <item h="1" x="43"/>
        <item h="1" x="46"/>
        <item h="1" x="51"/>
        <item h="1" x="31"/>
        <item h="1" x="45"/>
        <item h="1" x="79"/>
        <item h="1" x="57"/>
        <item h="1" x="66"/>
        <item h="1" x="99"/>
        <item h="1" x="26"/>
        <item h="1" x="86"/>
        <item h="1" x="98"/>
        <item h="1" x="33"/>
        <item h="1" x="13"/>
        <item h="1" x="110"/>
        <item h="1" x="89"/>
        <item h="1" x="14"/>
        <item h="1" x="19"/>
        <item h="1" x="106"/>
        <item h="1" x="116"/>
        <item h="1" x="65"/>
        <item h="1" x="108"/>
        <item h="1" x="37"/>
        <item h="1" x="48"/>
        <item h="1" x="101"/>
        <item h="1" x="11"/>
        <item h="1" x="10"/>
        <item h="1" x="54"/>
        <item h="1" x="30"/>
        <item h="1" x="15"/>
        <item h="1" x="34"/>
        <item h="1" x="52"/>
        <item h="1" x="17"/>
        <item h="1" x="71"/>
        <item h="1" x="95"/>
        <item h="1" x="47"/>
        <item h="1" x="41"/>
        <item h="1" x="102"/>
        <item h="1" x="103"/>
        <item h="1" x="84"/>
        <item h="1" x="39"/>
        <item h="1" x="62"/>
        <item h="1" x="63"/>
        <item h="1" x="100"/>
        <item h="1" x="81"/>
        <item h="1" x="35"/>
        <item h="1" x="69"/>
        <item h="1" x="67"/>
        <item h="1" x="78"/>
        <item h="1" x="1"/>
        <item h="1" x="0"/>
        <item h="1" x="61"/>
        <item h="1" x="77"/>
        <item h="1" x="8"/>
        <item h="1" x="96"/>
        <item h="1" x="58"/>
        <item h="1" x="32"/>
        <item h="1" x="107"/>
        <item h="1" x="104"/>
        <item h="1" x="83"/>
        <item h="1" x="12"/>
        <item h="1" x="38"/>
        <item h="1" x="64"/>
        <item h="1" x="115"/>
        <item h="1" x="85"/>
        <item h="1" x="75"/>
        <item h="1" x="73"/>
        <item h="1" x="68"/>
        <item h="1" x="2"/>
        <item h="1" x="23"/>
        <item h="1" x="27"/>
        <item h="1" x="91"/>
        <item h="1" x="25"/>
        <item h="1" x="21"/>
        <item h="1" x="36"/>
        <item h="1" x="59"/>
        <item h="1" x="18"/>
        <item h="1" x="88"/>
        <item h="1" x="82"/>
        <item h="1" x="70"/>
        <item h="1" x="55"/>
        <item h="1" x="105"/>
        <item h="1" x="24"/>
        <item h="1" x="29"/>
        <item h="1" x="16"/>
        <item h="1" x="97"/>
        <item h="1" x="50"/>
        <item h="1" x="112"/>
        <item h="1" x="92"/>
        <item h="1" x="56"/>
        <item h="1" x="9"/>
        <item h="1" x="6"/>
        <item h="1" x="42"/>
        <item h="1" x="5"/>
        <item h="1" x="60"/>
        <item h="1" x="44"/>
        <item h="1" x="90"/>
        <item h="1" x="93"/>
        <item h="1" x="94"/>
        <item h="1" x="113"/>
        <item t="default"/>
      </items>
    </pivotField>
    <pivotField showAll="0">
      <items count="42">
        <item h="1" x="5"/>
        <item h="1" x="1"/>
        <item h="1" x="31"/>
        <item h="1" x="24"/>
        <item h="1" x="39"/>
        <item h="1" x="7"/>
        <item h="1" x="40"/>
        <item h="1" x="29"/>
        <item x="8"/>
        <item h="1" x="32"/>
        <item h="1" x="19"/>
        <item h="1" x="18"/>
        <item h="1" x="35"/>
        <item h="1" x="15"/>
        <item h="1" x="9"/>
        <item h="1" x="2"/>
        <item h="1" x="38"/>
        <item h="1" x="17"/>
        <item h="1" x="20"/>
        <item h="1" x="22"/>
        <item h="1" x="10"/>
        <item h="1" x="34"/>
        <item h="1" x="14"/>
        <item h="1" x="28"/>
        <item h="1" x="23"/>
        <item h="1" x="33"/>
        <item h="1" x="4"/>
        <item h="1" x="27"/>
        <item h="1" x="30"/>
        <item h="1" x="12"/>
        <item h="1" x="6"/>
        <item h="1" x="3"/>
        <item h="1" x="37"/>
        <item h="1" x="25"/>
        <item h="1" x="16"/>
        <item h="1" x="11"/>
        <item h="1" x="36"/>
        <item h="1" x="26"/>
        <item h="1" x="13"/>
        <item h="1" x="0"/>
        <item h="1" x="21"/>
        <item t="default"/>
      </items>
    </pivotField>
    <pivotField showAll="0"/>
    <pivotField showAll="0"/>
    <pivotField showAll="0"/>
    <pivotField showAll="0"/>
    <pivotField showAll="0">
      <items count="4">
        <item x="1"/>
        <item x="2"/>
        <item x="0"/>
        <item t="default"/>
      </items>
    </pivotField>
    <pivotField axis="axisRow" showAll="0">
      <items count="12">
        <item x="0"/>
        <item x="7"/>
        <item x="5"/>
        <item x="9"/>
        <item x="1"/>
        <item x="3"/>
        <item x="8"/>
        <item x="2"/>
        <item x="10"/>
        <item x="6"/>
        <item x="4"/>
        <item t="default"/>
      </items>
    </pivotField>
    <pivotField showAll="0"/>
    <pivotField showAll="0"/>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6"/>
  </rowFields>
  <rowItems count="2">
    <i>
      <x v="10"/>
    </i>
    <i t="grand">
      <x/>
    </i>
  </rowItems>
  <colItems count="1">
    <i/>
  </colItems>
  <dataFields count="1">
    <dataField name="Sum of Profit" fld="2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D148" firstHeaderRow="0" firstDataRow="1" firstDataCol="1" rowPageCount="3" colPageCount="1"/>
  <pivotFields count="30">
    <pivotField showAll="0"/>
    <pivotField showAll="0"/>
    <pivotField numFmtId="14" showAll="0"/>
    <pivotField numFmtId="14" showAll="0"/>
    <pivotField showAll="0"/>
    <pivotField showAll="0"/>
    <pivotField showAll="0"/>
    <pivotField showAll="0"/>
    <pivotField showAll="0"/>
    <pivotField showAll="0"/>
    <pivotField showAll="0"/>
    <pivotField showAll="0"/>
    <pivotField axis="axisPage" showAll="0">
      <items count="8">
        <item x="3"/>
        <item x="1"/>
        <item x="6"/>
        <item x="4"/>
        <item x="2"/>
        <item x="5"/>
        <item x="0"/>
        <item t="default"/>
      </items>
    </pivotField>
    <pivotField showAll="0"/>
    <pivotField showAll="0"/>
    <pivotField axis="axisPage" showAll="0">
      <items count="4">
        <item x="1"/>
        <item x="2"/>
        <item x="0"/>
        <item t="default"/>
      </items>
    </pivotField>
    <pivotField axis="axisPage" showAll="0">
      <items count="12">
        <item x="0"/>
        <item x="7"/>
        <item x="5"/>
        <item x="9"/>
        <item x="1"/>
        <item x="3"/>
        <item x="8"/>
        <item x="2"/>
        <item x="10"/>
        <item x="6"/>
        <item x="4"/>
        <item t="default"/>
      </items>
    </pivotField>
    <pivotField axis="axisRow" showAll="0">
      <items count="143">
        <item x="84"/>
        <item x="57"/>
        <item x="27"/>
        <item x="21"/>
        <item x="64"/>
        <item x="34"/>
        <item x="85"/>
        <item x="35"/>
        <item x="136"/>
        <item x="115"/>
        <item x="103"/>
        <item x="11"/>
        <item x="62"/>
        <item x="33"/>
        <item x="137"/>
        <item x="15"/>
        <item x="52"/>
        <item x="32"/>
        <item x="139"/>
        <item x="101"/>
        <item x="18"/>
        <item x="37"/>
        <item x="65"/>
        <item x="72"/>
        <item x="116"/>
        <item x="92"/>
        <item x="46"/>
        <item x="99"/>
        <item x="50"/>
        <item x="96"/>
        <item x="68"/>
        <item x="98"/>
        <item x="9"/>
        <item x="7"/>
        <item x="51"/>
        <item x="60"/>
        <item x="59"/>
        <item x="126"/>
        <item x="78"/>
        <item x="12"/>
        <item x="127"/>
        <item x="36"/>
        <item x="40"/>
        <item x="82"/>
        <item x="129"/>
        <item x="130"/>
        <item x="8"/>
        <item x="69"/>
        <item x="95"/>
        <item x="74"/>
        <item x="105"/>
        <item x="61"/>
        <item x="70"/>
        <item x="121"/>
        <item x="77"/>
        <item x="122"/>
        <item x="75"/>
        <item x="13"/>
        <item x="45"/>
        <item x="125"/>
        <item x="102"/>
        <item x="47"/>
        <item x="49"/>
        <item x="90"/>
        <item x="81"/>
        <item x="31"/>
        <item x="131"/>
        <item x="25"/>
        <item x="20"/>
        <item x="67"/>
        <item x="112"/>
        <item x="135"/>
        <item x="58"/>
        <item x="107"/>
        <item x="88"/>
        <item x="17"/>
        <item x="71"/>
        <item x="94"/>
        <item x="117"/>
        <item x="93"/>
        <item x="41"/>
        <item x="73"/>
        <item x="14"/>
        <item x="23"/>
        <item x="141"/>
        <item x="19"/>
        <item x="44"/>
        <item x="132"/>
        <item x="26"/>
        <item x="120"/>
        <item x="123"/>
        <item x="133"/>
        <item x="118"/>
        <item x="16"/>
        <item x="124"/>
        <item x="10"/>
        <item x="111"/>
        <item x="3"/>
        <item x="24"/>
        <item x="38"/>
        <item x="134"/>
        <item x="63"/>
        <item x="2"/>
        <item x="6"/>
        <item x="1"/>
        <item x="43"/>
        <item x="100"/>
        <item x="109"/>
        <item x="42"/>
        <item x="83"/>
        <item x="28"/>
        <item x="30"/>
        <item x="110"/>
        <item x="76"/>
        <item x="0"/>
        <item x="128"/>
        <item x="119"/>
        <item x="54"/>
        <item x="104"/>
        <item x="48"/>
        <item x="114"/>
        <item x="113"/>
        <item x="22"/>
        <item x="106"/>
        <item x="53"/>
        <item x="138"/>
        <item x="56"/>
        <item x="79"/>
        <item x="29"/>
        <item x="5"/>
        <item x="86"/>
        <item x="39"/>
        <item x="97"/>
        <item x="80"/>
        <item x="66"/>
        <item x="4"/>
        <item x="87"/>
        <item x="140"/>
        <item x="91"/>
        <item x="108"/>
        <item x="89"/>
        <item x="55"/>
        <item t="default"/>
      </items>
    </pivotField>
    <pivotField dataField="1" showAll="0"/>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7"/>
  </rowFields>
  <rowItems count="1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t="grand">
      <x/>
    </i>
  </rowItems>
  <colFields count="1">
    <field x="-2"/>
  </colFields>
  <colItems count="3">
    <i>
      <x/>
    </i>
    <i i="1">
      <x v="1"/>
    </i>
    <i i="2">
      <x v="2"/>
    </i>
  </colItems>
  <pageFields count="3">
    <pageField fld="12" hier="-1"/>
    <pageField fld="15" hier="-1"/>
    <pageField fld="16" hier="-1"/>
  </pageFields>
  <dataFields count="3">
    <dataField name="Sum of Sales" fld="18" baseField="0" baseItem="0"/>
    <dataField name="Sum of Profit" fld="21" baseField="0" baseItem="0"/>
    <dataField name="Sum of Profit Ratio" fld="29"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18" firstHeaderRow="0" firstDataRow="1" firstDataCol="1"/>
  <pivotFields count="3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Row" showAll="0">
      <items count="12">
        <item x="0"/>
        <item x="7"/>
        <item x="5"/>
        <item x="9"/>
        <item x="1"/>
        <item x="3"/>
        <item x="8"/>
        <item x="2"/>
        <item x="10"/>
        <item x="6"/>
        <item x="4"/>
        <item t="default"/>
      </items>
    </pivotField>
    <pivotField showAll="0"/>
    <pivotField dataField="1" showAll="0"/>
    <pivotField dataField="1"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2">
    <field x="15"/>
    <field x="16"/>
  </rowFields>
  <rowItems count="15">
    <i>
      <x/>
    </i>
    <i r="1">
      <x v="3"/>
    </i>
    <i r="1">
      <x v="4"/>
    </i>
    <i r="1">
      <x v="10"/>
    </i>
    <i>
      <x v="1"/>
    </i>
    <i r="1">
      <x v="1"/>
    </i>
    <i r="1">
      <x v="2"/>
    </i>
    <i r="1">
      <x v="8"/>
    </i>
    <i r="1">
      <x v="9"/>
    </i>
    <i>
      <x v="2"/>
    </i>
    <i r="1">
      <x/>
    </i>
    <i r="1">
      <x v="5"/>
    </i>
    <i r="1">
      <x v="6"/>
    </i>
    <i r="1">
      <x v="7"/>
    </i>
    <i t="grand">
      <x/>
    </i>
  </rowItems>
  <colFields count="1">
    <field x="-2"/>
  </colFields>
  <colItems count="4">
    <i>
      <x/>
    </i>
    <i i="1">
      <x v="1"/>
    </i>
    <i i="2">
      <x v="2"/>
    </i>
    <i i="3">
      <x v="3"/>
    </i>
  </colItems>
  <dataFields count="4">
    <dataField name="Sum of Quantity" fld="19" baseField="0" baseItem="0"/>
    <dataField name="Sum of Sales" fld="18" baseField="0" baseItem="0"/>
    <dataField name="Sum of Sales Range" fld="26" baseField="0" baseItem="0"/>
    <dataField name="Sum of Quantity nos" fld="2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B14" firstHeaderRow="1" firstDataRow="1" firstDataCol="1" rowPageCount="3" colPageCount="1"/>
  <pivotFields count="24">
    <pivotField showAll="0"/>
    <pivotField showAll="0"/>
    <pivotField numFmtId="14" showAll="0"/>
    <pivotField numFmtId="14" showAll="0"/>
    <pivotField showAll="0"/>
    <pivotField showAll="0"/>
    <pivotField showAll="0"/>
    <pivotField showAll="0"/>
    <pivotField showAll="0"/>
    <pivotField showAll="0"/>
    <pivotField showAll="0"/>
    <pivotField showAll="0"/>
    <pivotField axis="axisPage" showAll="0">
      <items count="8">
        <item x="3"/>
        <item x="1"/>
        <item x="6"/>
        <item x="4"/>
        <item x="2"/>
        <item x="5"/>
        <item x="0"/>
        <item t="default"/>
      </items>
    </pivotField>
    <pivotField showAll="0"/>
    <pivotField showAll="0"/>
    <pivotField axis="axisPage" showAll="0">
      <items count="4">
        <item x="1"/>
        <item x="2"/>
        <item x="0"/>
        <item t="default"/>
      </items>
    </pivotField>
    <pivotField axis="axisPage" showAll="0">
      <items count="12">
        <item x="0"/>
        <item x="7"/>
        <item x="5"/>
        <item x="9"/>
        <item x="1"/>
        <item x="3"/>
        <item x="8"/>
        <item x="2"/>
        <item x="10"/>
        <item x="6"/>
        <item x="4"/>
        <item t="default"/>
      </items>
    </pivotField>
    <pivotField axis="axisRow" showAll="0">
      <items count="143">
        <item x="84"/>
        <item x="57"/>
        <item x="27"/>
        <item x="21"/>
        <item x="64"/>
        <item x="34"/>
        <item x="85"/>
        <item x="35"/>
        <item x="136"/>
        <item x="115"/>
        <item x="103"/>
        <item x="11"/>
        <item x="62"/>
        <item x="33"/>
        <item x="137"/>
        <item x="15"/>
        <item x="52"/>
        <item x="32"/>
        <item x="139"/>
        <item x="101"/>
        <item x="18"/>
        <item x="37"/>
        <item x="65"/>
        <item x="72"/>
        <item x="116"/>
        <item x="92"/>
        <item x="46"/>
        <item x="99"/>
        <item x="50"/>
        <item x="96"/>
        <item x="68"/>
        <item x="98"/>
        <item x="9"/>
        <item x="7"/>
        <item x="51"/>
        <item x="60"/>
        <item x="59"/>
        <item x="126"/>
        <item x="78"/>
        <item x="12"/>
        <item x="127"/>
        <item x="36"/>
        <item x="40"/>
        <item x="82"/>
        <item x="129"/>
        <item x="130"/>
        <item x="8"/>
        <item x="69"/>
        <item x="95"/>
        <item x="74"/>
        <item x="105"/>
        <item x="61"/>
        <item x="70"/>
        <item x="121"/>
        <item x="77"/>
        <item x="122"/>
        <item x="75"/>
        <item x="13"/>
        <item x="45"/>
        <item x="125"/>
        <item x="102"/>
        <item x="47"/>
        <item x="49"/>
        <item x="90"/>
        <item x="81"/>
        <item x="31"/>
        <item x="131"/>
        <item x="25"/>
        <item x="20"/>
        <item x="67"/>
        <item x="112"/>
        <item x="135"/>
        <item x="58"/>
        <item x="107"/>
        <item x="88"/>
        <item x="17"/>
        <item x="71"/>
        <item x="94"/>
        <item x="117"/>
        <item x="93"/>
        <item x="41"/>
        <item x="73"/>
        <item x="14"/>
        <item x="23"/>
        <item x="141"/>
        <item x="19"/>
        <item x="44"/>
        <item x="132"/>
        <item x="26"/>
        <item x="120"/>
        <item x="123"/>
        <item x="133"/>
        <item x="118"/>
        <item x="16"/>
        <item x="124"/>
        <item x="10"/>
        <item x="111"/>
        <item x="3"/>
        <item x="24"/>
        <item x="38"/>
        <item x="134"/>
        <item x="63"/>
        <item x="2"/>
        <item x="6"/>
        <item x="1"/>
        <item x="43"/>
        <item x="100"/>
        <item x="109"/>
        <item x="42"/>
        <item x="83"/>
        <item x="28"/>
        <item x="30"/>
        <item x="110"/>
        <item x="76"/>
        <item x="0"/>
        <item x="128"/>
        <item x="119"/>
        <item x="54"/>
        <item x="104"/>
        <item x="48"/>
        <item x="114"/>
        <item x="113"/>
        <item x="22"/>
        <item x="106"/>
        <item x="53"/>
        <item x="138"/>
        <item x="56"/>
        <item x="79"/>
        <item x="29"/>
        <item x="5"/>
        <item x="86"/>
        <item x="39"/>
        <item x="97"/>
        <item x="80"/>
        <item x="66"/>
        <item x="4"/>
        <item x="87"/>
        <item x="140"/>
        <item x="91"/>
        <item x="108"/>
        <item x="89"/>
        <item x="55"/>
        <item t="default"/>
      </items>
    </pivotField>
    <pivotField dataField="1" showAll="0"/>
    <pivotField showAll="0"/>
    <pivotField showAll="0"/>
    <pivotField showAll="0"/>
    <pivotField showAll="0"/>
    <pivotField showAll="0"/>
  </pivotFields>
  <rowFields count="1">
    <field x="17"/>
  </rowFields>
  <rowItems count="9">
    <i>
      <x v="57"/>
    </i>
    <i>
      <x v="59"/>
    </i>
    <i>
      <x v="69"/>
    </i>
    <i>
      <x v="103"/>
    </i>
    <i>
      <x v="104"/>
    </i>
    <i>
      <x v="105"/>
    </i>
    <i>
      <x v="110"/>
    </i>
    <i>
      <x v="122"/>
    </i>
    <i t="grand">
      <x/>
    </i>
  </rowItems>
  <colItems count="1">
    <i/>
  </colItems>
  <pageFields count="3">
    <pageField fld="12" item="1" hier="-1"/>
    <pageField fld="15" item="0" hier="-1"/>
    <pageField fld="16" item="4" hier="-1"/>
  </pageFields>
  <dataFields count="1">
    <dataField name="Sum of Sales"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B18" firstHeaderRow="1" firstDataRow="1" firstDataCol="1" rowPageCount="4" colPageCount="1"/>
  <pivotFields count="24">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axis="axisPage" showAll="0">
      <items count="14">
        <item x="3"/>
        <item x="12"/>
        <item x="10"/>
        <item x="2"/>
        <item x="6"/>
        <item x="0"/>
        <item x="7"/>
        <item x="9"/>
        <item x="8"/>
        <item x="1"/>
        <item x="5"/>
        <item x="11"/>
        <item x="4"/>
        <item t="default"/>
      </items>
    </pivotField>
    <pivotField showAll="0"/>
    <pivotField axis="axisPage" multipleItemSelectionAllowed="1" showAll="0">
      <items count="4">
        <item h="1" x="1"/>
        <item x="2"/>
        <item h="1" x="0"/>
        <item t="default"/>
      </items>
    </pivotField>
    <pivotField axis="axisPage" showAll="0">
      <items count="12">
        <item x="0"/>
        <item x="7"/>
        <item x="5"/>
        <item x="9"/>
        <item x="1"/>
        <item x="3"/>
        <item x="8"/>
        <item x="2"/>
        <item x="10"/>
        <item x="6"/>
        <item x="4"/>
        <item t="default"/>
      </items>
    </pivotField>
    <pivotField axis="axisRow" showAll="0">
      <items count="143">
        <item x="84"/>
        <item x="57"/>
        <item x="27"/>
        <item x="21"/>
        <item x="64"/>
        <item x="34"/>
        <item x="85"/>
        <item x="35"/>
        <item x="136"/>
        <item x="115"/>
        <item x="103"/>
        <item x="11"/>
        <item x="62"/>
        <item x="33"/>
        <item x="137"/>
        <item x="15"/>
        <item x="52"/>
        <item x="32"/>
        <item x="139"/>
        <item x="101"/>
        <item x="18"/>
        <item x="37"/>
        <item x="65"/>
        <item x="72"/>
        <item x="116"/>
        <item x="92"/>
        <item x="46"/>
        <item x="99"/>
        <item x="50"/>
        <item x="96"/>
        <item x="68"/>
        <item x="98"/>
        <item x="9"/>
        <item x="7"/>
        <item x="51"/>
        <item x="60"/>
        <item x="59"/>
        <item x="126"/>
        <item x="78"/>
        <item x="12"/>
        <item x="127"/>
        <item x="36"/>
        <item x="40"/>
        <item x="82"/>
        <item x="129"/>
        <item x="130"/>
        <item x="8"/>
        <item x="69"/>
        <item x="95"/>
        <item x="74"/>
        <item x="105"/>
        <item x="61"/>
        <item x="70"/>
        <item x="121"/>
        <item x="77"/>
        <item x="122"/>
        <item x="75"/>
        <item x="13"/>
        <item x="45"/>
        <item x="125"/>
        <item x="102"/>
        <item x="47"/>
        <item x="49"/>
        <item x="90"/>
        <item x="81"/>
        <item x="31"/>
        <item x="131"/>
        <item x="25"/>
        <item x="20"/>
        <item x="67"/>
        <item x="112"/>
        <item x="135"/>
        <item x="58"/>
        <item x="107"/>
        <item x="88"/>
        <item x="17"/>
        <item x="71"/>
        <item x="94"/>
        <item x="117"/>
        <item x="93"/>
        <item x="41"/>
        <item x="73"/>
        <item x="14"/>
        <item x="23"/>
        <item x="141"/>
        <item x="19"/>
        <item x="44"/>
        <item x="132"/>
        <item x="26"/>
        <item x="120"/>
        <item x="123"/>
        <item x="133"/>
        <item x="118"/>
        <item x="16"/>
        <item x="124"/>
        <item x="10"/>
        <item x="111"/>
        <item x="3"/>
        <item x="24"/>
        <item x="38"/>
        <item x="134"/>
        <item x="63"/>
        <item x="2"/>
        <item x="6"/>
        <item x="1"/>
        <item x="43"/>
        <item x="100"/>
        <item x="109"/>
        <item x="42"/>
        <item x="83"/>
        <item x="28"/>
        <item x="30"/>
        <item x="110"/>
        <item x="76"/>
        <item x="0"/>
        <item x="128"/>
        <item x="119"/>
        <item x="54"/>
        <item x="104"/>
        <item x="48"/>
        <item x="114"/>
        <item x="113"/>
        <item x="22"/>
        <item x="106"/>
        <item x="53"/>
        <item x="138"/>
        <item x="56"/>
        <item x="79"/>
        <item x="29"/>
        <item x="5"/>
        <item x="86"/>
        <item x="39"/>
        <item x="97"/>
        <item x="80"/>
        <item x="66"/>
        <item x="4"/>
        <item x="87"/>
        <item x="140"/>
        <item x="91"/>
        <item x="108"/>
        <item x="89"/>
        <item x="55"/>
        <item t="default"/>
      </items>
    </pivotField>
    <pivotField showAll="0"/>
    <pivotField showAll="0"/>
    <pivotField showAll="0"/>
    <pivotField dataField="1" showAll="0"/>
    <pivotField showAll="0"/>
    <pivotField axis="axisPage" showAll="0">
      <items count="5">
        <item x="0"/>
        <item x="2"/>
        <item x="3"/>
        <item x="1"/>
        <item t="default"/>
      </items>
    </pivotField>
  </pivotFields>
  <rowFields count="1">
    <field x="17"/>
  </rowFields>
  <rowItems count="12">
    <i>
      <x v="14"/>
    </i>
    <i>
      <x v="15"/>
    </i>
    <i>
      <x v="17"/>
    </i>
    <i>
      <x v="18"/>
    </i>
    <i>
      <x v="42"/>
    </i>
    <i>
      <x v="52"/>
    </i>
    <i>
      <x v="56"/>
    </i>
    <i>
      <x v="72"/>
    </i>
    <i>
      <x v="74"/>
    </i>
    <i>
      <x v="75"/>
    </i>
    <i>
      <x v="82"/>
    </i>
    <i t="grand">
      <x/>
    </i>
  </rowItems>
  <colItems count="1">
    <i/>
  </colItems>
  <pageFields count="4">
    <pageField fld="15" hier="-1"/>
    <pageField fld="13" hier="-1"/>
    <pageField fld="16" item="1" hier="-1"/>
    <pageField fld="23" item="0" hier="-1"/>
  </pageFields>
  <dataFields count="1">
    <dataField name="Sum of Profit" fld="2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B12" firstHeaderRow="1" firstDataRow="1" firstDataCol="1" rowPageCount="2" colPageCount="1"/>
  <pivotFields count="24">
    <pivotField showAll="0"/>
    <pivotField showAll="0"/>
    <pivotField numFmtId="14" showAll="0"/>
    <pivotField numFmtId="14" showAll="0"/>
    <pivotField showAll="0"/>
    <pivotField showAll="0"/>
    <pivotField showAll="0"/>
    <pivotField showAll="0"/>
    <pivotField axis="axisRow" showAll="0">
      <items count="159">
        <item x="104"/>
        <item x="10"/>
        <item x="32"/>
        <item x="125"/>
        <item x="124"/>
        <item x="147"/>
        <item x="70"/>
        <item x="93"/>
        <item x="149"/>
        <item x="79"/>
        <item x="113"/>
        <item x="47"/>
        <item x="141"/>
        <item x="96"/>
        <item x="3"/>
        <item x="50"/>
        <item x="127"/>
        <item x="87"/>
        <item x="101"/>
        <item x="143"/>
        <item x="2"/>
        <item x="36"/>
        <item x="20"/>
        <item x="80"/>
        <item x="57"/>
        <item x="133"/>
        <item x="145"/>
        <item x="106"/>
        <item x="21"/>
        <item x="65"/>
        <item x="9"/>
        <item x="4"/>
        <item x="52"/>
        <item x="105"/>
        <item x="55"/>
        <item x="71"/>
        <item x="23"/>
        <item x="109"/>
        <item x="34"/>
        <item x="100"/>
        <item x="53"/>
        <item x="33"/>
        <item x="62"/>
        <item x="39"/>
        <item x="85"/>
        <item x="116"/>
        <item x="128"/>
        <item x="7"/>
        <item x="98"/>
        <item x="121"/>
        <item x="108"/>
        <item x="151"/>
        <item x="16"/>
        <item x="129"/>
        <item x="41"/>
        <item x="48"/>
        <item x="76"/>
        <item x="138"/>
        <item x="155"/>
        <item x="45"/>
        <item x="135"/>
        <item x="64"/>
        <item x="12"/>
        <item x="24"/>
        <item x="11"/>
        <item x="35"/>
        <item x="66"/>
        <item x="63"/>
        <item x="89"/>
        <item x="78"/>
        <item x="107"/>
        <item x="97"/>
        <item x="139"/>
        <item x="91"/>
        <item x="126"/>
        <item x="27"/>
        <item x="74"/>
        <item x="68"/>
        <item x="122"/>
        <item x="28"/>
        <item x="153"/>
        <item x="118"/>
        <item x="134"/>
        <item x="88"/>
        <item x="83"/>
        <item x="49"/>
        <item x="38"/>
        <item x="137"/>
        <item x="95"/>
        <item x="75"/>
        <item x="69"/>
        <item x="42"/>
        <item x="130"/>
        <item x="156"/>
        <item x="82"/>
        <item x="43"/>
        <item x="132"/>
        <item x="14"/>
        <item x="56"/>
        <item x="102"/>
        <item x="73"/>
        <item x="72"/>
        <item x="0"/>
        <item x="157"/>
        <item x="84"/>
        <item x="94"/>
        <item x="136"/>
        <item x="154"/>
        <item x="86"/>
        <item x="67"/>
        <item x="15"/>
        <item x="46"/>
        <item x="90"/>
        <item x="77"/>
        <item x="152"/>
        <item x="150"/>
        <item x="6"/>
        <item x="17"/>
        <item x="92"/>
        <item x="110"/>
        <item x="61"/>
        <item x="59"/>
        <item x="8"/>
        <item x="31"/>
        <item x="119"/>
        <item x="114"/>
        <item x="30"/>
        <item x="112"/>
        <item x="51"/>
        <item x="60"/>
        <item x="44"/>
        <item x="25"/>
        <item x="37"/>
        <item x="140"/>
        <item x="29"/>
        <item x="22"/>
        <item x="5"/>
        <item x="26"/>
        <item x="148"/>
        <item x="54"/>
        <item x="115"/>
        <item x="40"/>
        <item x="13"/>
        <item x="81"/>
        <item x="18"/>
        <item x="120"/>
        <item x="142"/>
        <item x="19"/>
        <item x="111"/>
        <item x="144"/>
        <item x="99"/>
        <item x="1"/>
        <item x="117"/>
        <item x="58"/>
        <item x="123"/>
        <item x="131"/>
        <item x="146"/>
        <item x="103"/>
        <item t="default"/>
      </items>
    </pivotField>
    <pivotField axis="axisPage" showAll="0">
      <items count="119">
        <item x="49"/>
        <item x="20"/>
        <item x="76"/>
        <item x="72"/>
        <item x="87"/>
        <item x="74"/>
        <item x="109"/>
        <item x="3"/>
        <item x="114"/>
        <item x="80"/>
        <item x="111"/>
        <item x="28"/>
        <item x="7"/>
        <item x="22"/>
        <item x="53"/>
        <item x="40"/>
        <item x="4"/>
        <item x="117"/>
        <item x="43"/>
        <item x="46"/>
        <item x="51"/>
        <item x="31"/>
        <item x="45"/>
        <item x="79"/>
        <item x="57"/>
        <item x="66"/>
        <item x="99"/>
        <item x="26"/>
        <item x="86"/>
        <item x="98"/>
        <item x="33"/>
        <item x="13"/>
        <item x="110"/>
        <item x="89"/>
        <item x="14"/>
        <item x="19"/>
        <item x="106"/>
        <item x="116"/>
        <item x="65"/>
        <item x="108"/>
        <item x="37"/>
        <item x="48"/>
        <item x="101"/>
        <item x="11"/>
        <item x="10"/>
        <item x="54"/>
        <item x="30"/>
        <item x="15"/>
        <item x="34"/>
        <item x="52"/>
        <item x="17"/>
        <item x="71"/>
        <item x="95"/>
        <item x="47"/>
        <item x="41"/>
        <item x="102"/>
        <item x="103"/>
        <item x="84"/>
        <item x="39"/>
        <item x="62"/>
        <item x="63"/>
        <item x="100"/>
        <item x="81"/>
        <item x="35"/>
        <item x="69"/>
        <item x="67"/>
        <item x="78"/>
        <item x="1"/>
        <item x="0"/>
        <item x="61"/>
        <item x="77"/>
        <item x="8"/>
        <item x="96"/>
        <item x="58"/>
        <item x="32"/>
        <item x="107"/>
        <item x="104"/>
        <item x="83"/>
        <item x="12"/>
        <item x="38"/>
        <item x="64"/>
        <item x="115"/>
        <item x="85"/>
        <item x="75"/>
        <item x="73"/>
        <item x="68"/>
        <item x="2"/>
        <item x="23"/>
        <item x="27"/>
        <item x="91"/>
        <item x="25"/>
        <item x="21"/>
        <item x="36"/>
        <item x="59"/>
        <item x="18"/>
        <item x="88"/>
        <item x="82"/>
        <item x="70"/>
        <item x="55"/>
        <item x="105"/>
        <item x="24"/>
        <item x="29"/>
        <item x="16"/>
        <item x="97"/>
        <item x="50"/>
        <item x="112"/>
        <item x="92"/>
        <item x="56"/>
        <item x="9"/>
        <item x="6"/>
        <item x="42"/>
        <item x="5"/>
        <item x="60"/>
        <item x="44"/>
        <item x="90"/>
        <item x="93"/>
        <item x="94"/>
        <item x="113"/>
        <item t="default"/>
      </items>
    </pivotField>
    <pivotField axis="axisPage" showAll="0">
      <items count="42">
        <item x="5"/>
        <item x="1"/>
        <item x="31"/>
        <item x="24"/>
        <item x="39"/>
        <item x="7"/>
        <item x="40"/>
        <item x="29"/>
        <item x="8"/>
        <item x="32"/>
        <item x="19"/>
        <item x="18"/>
        <item x="35"/>
        <item x="15"/>
        <item x="9"/>
        <item x="2"/>
        <item x="38"/>
        <item x="17"/>
        <item x="20"/>
        <item x="22"/>
        <item x="10"/>
        <item x="34"/>
        <item x="14"/>
        <item x="28"/>
        <item x="23"/>
        <item x="33"/>
        <item x="4"/>
        <item x="27"/>
        <item x="30"/>
        <item x="12"/>
        <item x="6"/>
        <item x="3"/>
        <item x="37"/>
        <item x="25"/>
        <item x="16"/>
        <item x="11"/>
        <item x="36"/>
        <item x="26"/>
        <item x="13"/>
        <item x="0"/>
        <item x="21"/>
        <item t="default"/>
      </items>
    </pivotField>
    <pivotField showAll="0"/>
    <pivotField showAll="0"/>
    <pivotField showAll="0"/>
    <pivotField showAll="0">
      <items count="176">
        <item x="135"/>
        <item x="156"/>
        <item x="56"/>
        <item x="86"/>
        <item x="120"/>
        <item x="49"/>
        <item x="95"/>
        <item x="107"/>
        <item x="100"/>
        <item x="80"/>
        <item x="138"/>
        <item x="123"/>
        <item x="142"/>
        <item x="40"/>
        <item x="61"/>
        <item x="22"/>
        <item x="134"/>
        <item x="44"/>
        <item x="116"/>
        <item x="46"/>
        <item x="122"/>
        <item x="28"/>
        <item x="97"/>
        <item x="126"/>
        <item x="31"/>
        <item x="13"/>
        <item x="151"/>
        <item x="106"/>
        <item x="131"/>
        <item x="73"/>
        <item x="65"/>
        <item x="43"/>
        <item x="168"/>
        <item x="1"/>
        <item x="6"/>
        <item x="64"/>
        <item x="67"/>
        <item x="20"/>
        <item x="158"/>
        <item x="169"/>
        <item x="9"/>
        <item x="53"/>
        <item x="162"/>
        <item x="68"/>
        <item x="62"/>
        <item x="143"/>
        <item x="11"/>
        <item x="114"/>
        <item x="148"/>
        <item x="25"/>
        <item x="7"/>
        <item x="167"/>
        <item x="165"/>
        <item x="82"/>
        <item x="33"/>
        <item x="164"/>
        <item x="85"/>
        <item x="94"/>
        <item x="26"/>
        <item x="15"/>
        <item x="41"/>
        <item x="102"/>
        <item x="144"/>
        <item x="77"/>
        <item x="137"/>
        <item x="66"/>
        <item x="124"/>
        <item x="170"/>
        <item x="145"/>
        <item x="54"/>
        <item x="132"/>
        <item x="146"/>
        <item x="83"/>
        <item x="88"/>
        <item x="60"/>
        <item x="172"/>
        <item x="14"/>
        <item x="23"/>
        <item x="96"/>
        <item x="174"/>
        <item x="32"/>
        <item x="17"/>
        <item x="149"/>
        <item x="110"/>
        <item x="42"/>
        <item x="8"/>
        <item x="75"/>
        <item x="78"/>
        <item x="160"/>
        <item x="19"/>
        <item x="105"/>
        <item x="173"/>
        <item x="10"/>
        <item x="128"/>
        <item x="119"/>
        <item x="136"/>
        <item x="159"/>
        <item x="0"/>
        <item x="150"/>
        <item x="16"/>
        <item x="34"/>
        <item x="74"/>
        <item x="47"/>
        <item x="12"/>
        <item x="147"/>
        <item x="37"/>
        <item x="108"/>
        <item x="18"/>
        <item x="48"/>
        <item x="92"/>
        <item x="52"/>
        <item x="101"/>
        <item x="104"/>
        <item x="79"/>
        <item x="111"/>
        <item x="71"/>
        <item x="72"/>
        <item x="81"/>
        <item x="129"/>
        <item x="112"/>
        <item x="139"/>
        <item x="117"/>
        <item x="118"/>
        <item x="115"/>
        <item x="51"/>
        <item x="57"/>
        <item x="30"/>
        <item x="154"/>
        <item x="140"/>
        <item x="127"/>
        <item x="98"/>
        <item x="109"/>
        <item x="161"/>
        <item x="45"/>
        <item x="87"/>
        <item x="125"/>
        <item x="35"/>
        <item x="103"/>
        <item x="36"/>
        <item x="84"/>
        <item x="50"/>
        <item x="89"/>
        <item x="157"/>
        <item x="5"/>
        <item x="133"/>
        <item x="163"/>
        <item x="38"/>
        <item x="99"/>
        <item x="141"/>
        <item x="21"/>
        <item x="166"/>
        <item x="55"/>
        <item x="155"/>
        <item x="121"/>
        <item x="153"/>
        <item x="90"/>
        <item x="58"/>
        <item x="171"/>
        <item x="59"/>
        <item x="93"/>
        <item x="70"/>
        <item x="152"/>
        <item x="29"/>
        <item x="27"/>
        <item x="91"/>
        <item x="113"/>
        <item x="39"/>
        <item x="24"/>
        <item x="63"/>
        <item x="76"/>
        <item x="69"/>
        <item x="3"/>
        <item x="2"/>
        <item x="130"/>
        <item x="4"/>
        <item t="default"/>
      </items>
    </pivotField>
    <pivotField axis="axisRow" showAll="0">
      <items count="4">
        <item x="1"/>
        <item x="2"/>
        <item x="0"/>
        <item t="default"/>
      </items>
    </pivotField>
    <pivotField axis="axisRow" showAll="0">
      <items count="12">
        <item x="0"/>
        <item x="7"/>
        <item x="5"/>
        <item x="9"/>
        <item x="1"/>
        <item x="3"/>
        <item x="8"/>
        <item x="2"/>
        <item x="10"/>
        <item x="6"/>
        <item x="4"/>
        <item t="default"/>
      </items>
    </pivotField>
    <pivotField showAll="0">
      <items count="143">
        <item x="84"/>
        <item x="57"/>
        <item x="27"/>
        <item x="21"/>
        <item x="64"/>
        <item x="34"/>
        <item x="85"/>
        <item x="35"/>
        <item x="136"/>
        <item x="115"/>
        <item x="103"/>
        <item x="11"/>
        <item x="62"/>
        <item x="33"/>
        <item x="137"/>
        <item x="15"/>
        <item x="52"/>
        <item x="32"/>
        <item x="139"/>
        <item x="101"/>
        <item x="18"/>
        <item x="37"/>
        <item x="65"/>
        <item x="72"/>
        <item x="116"/>
        <item x="92"/>
        <item x="46"/>
        <item x="99"/>
        <item x="50"/>
        <item x="96"/>
        <item x="68"/>
        <item x="98"/>
        <item x="9"/>
        <item x="7"/>
        <item x="51"/>
        <item x="60"/>
        <item x="59"/>
        <item x="126"/>
        <item x="78"/>
        <item x="12"/>
        <item x="127"/>
        <item x="36"/>
        <item x="40"/>
        <item x="82"/>
        <item x="129"/>
        <item x="130"/>
        <item x="8"/>
        <item x="69"/>
        <item x="95"/>
        <item x="74"/>
        <item x="105"/>
        <item x="61"/>
        <item x="70"/>
        <item x="121"/>
        <item x="77"/>
        <item x="122"/>
        <item x="75"/>
        <item x="13"/>
        <item x="45"/>
        <item x="125"/>
        <item x="102"/>
        <item x="47"/>
        <item x="49"/>
        <item x="90"/>
        <item x="81"/>
        <item x="31"/>
        <item x="131"/>
        <item x="25"/>
        <item x="20"/>
        <item x="67"/>
        <item x="112"/>
        <item x="135"/>
        <item x="58"/>
        <item x="107"/>
        <item x="88"/>
        <item x="17"/>
        <item x="71"/>
        <item x="94"/>
        <item x="117"/>
        <item x="93"/>
        <item x="41"/>
        <item x="73"/>
        <item x="14"/>
        <item x="23"/>
        <item x="141"/>
        <item x="19"/>
        <item x="44"/>
        <item x="132"/>
        <item x="26"/>
        <item x="120"/>
        <item x="123"/>
        <item x="133"/>
        <item x="118"/>
        <item x="16"/>
        <item x="124"/>
        <item x="10"/>
        <item x="111"/>
        <item x="3"/>
        <item x="24"/>
        <item x="38"/>
        <item x="134"/>
        <item x="63"/>
        <item x="2"/>
        <item x="6"/>
        <item x="1"/>
        <item x="43"/>
        <item x="100"/>
        <item x="109"/>
        <item x="42"/>
        <item x="83"/>
        <item x="28"/>
        <item x="30"/>
        <item x="110"/>
        <item x="76"/>
        <item x="0"/>
        <item x="128"/>
        <item x="119"/>
        <item x="54"/>
        <item x="104"/>
        <item x="48"/>
        <item x="114"/>
        <item x="113"/>
        <item x="22"/>
        <item x="106"/>
        <item x="53"/>
        <item x="138"/>
        <item x="56"/>
        <item x="79"/>
        <item x="29"/>
        <item x="5"/>
        <item x="86"/>
        <item x="39"/>
        <item x="97"/>
        <item x="80"/>
        <item x="66"/>
        <item x="4"/>
        <item x="87"/>
        <item x="140"/>
        <item x="91"/>
        <item x="108"/>
        <item x="89"/>
        <item x="55"/>
        <item t="default"/>
      </items>
    </pivotField>
    <pivotField dataField="1" showAll="0"/>
    <pivotField showAll="0"/>
    <pivotField showAll="0"/>
    <pivotField showAll="0"/>
    <pivotField showAll="0"/>
    <pivotField showAll="0"/>
  </pivotFields>
  <rowFields count="3">
    <field x="15"/>
    <field x="16"/>
    <field x="8"/>
  </rowFields>
  <rowItems count="7">
    <i>
      <x/>
    </i>
    <i r="1">
      <x v="4"/>
    </i>
    <i r="2">
      <x v="134"/>
    </i>
    <i>
      <x v="2"/>
    </i>
    <i r="1">
      <x v="5"/>
    </i>
    <i r="2">
      <x v="148"/>
    </i>
    <i t="grand">
      <x/>
    </i>
  </rowItems>
  <colItems count="1">
    <i/>
  </colItems>
  <pageFields count="2">
    <pageField fld="10" item="17" hier="-1"/>
    <pageField fld="9" item="27" hier="-1"/>
  </pageFields>
  <dataFields count="1">
    <dataField name="Sum of Sales" fld="18"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C6" firstHeaderRow="0" firstDataRow="1" firstDataCol="1" rowPageCount="1" colPageCount="1"/>
  <pivotFields count="30">
    <pivotField showAll="0"/>
    <pivotField showAll="0"/>
    <pivotField numFmtId="14" showAll="0"/>
    <pivotField numFmtId="14" showAll="0"/>
    <pivotField axis="axisRow" showAll="0">
      <items count="5">
        <item h="1" x="2"/>
        <item h="1" x="0"/>
        <item x="1"/>
        <item h="1" x="3"/>
        <item t="default"/>
      </items>
    </pivotField>
    <pivotField showAll="0"/>
    <pivotField showAll="0"/>
    <pivotField axis="axisRow"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axis="axisPage" showAll="0">
      <items count="5">
        <item x="2"/>
        <item x="0"/>
        <item x="1"/>
        <item x="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4"/>
    <field x="7"/>
  </rowFields>
  <rowItems count="3">
    <i>
      <x v="2"/>
    </i>
    <i r="1">
      <x v="1"/>
    </i>
    <i t="grand">
      <x/>
    </i>
  </rowItems>
  <colFields count="1">
    <field x="-2"/>
  </colFields>
  <colItems count="2">
    <i>
      <x/>
    </i>
    <i i="1">
      <x v="1"/>
    </i>
  </colItems>
  <pageFields count="1">
    <pageField fld="24" item="1" hier="-1"/>
  </pageFields>
  <dataFields count="2">
    <dataField name="Max of Sales" fld="18" subtotal="max" baseField="0" baseItem="608887392"/>
    <dataField name="Max of Profit" fld="21" subtotal="max" baseField="0" baseItem="608887392"/>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8" firstHeaderRow="1" firstDataRow="1" firstDataCol="1" rowPageCount="1" colPageCount="1"/>
  <pivotFields count="3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items count="12">
        <item x="0"/>
        <item x="7"/>
        <item x="5"/>
        <item x="9"/>
        <item x="1"/>
        <item x="3"/>
        <item x="8"/>
        <item x="2"/>
        <item x="10"/>
        <item x="6"/>
        <item x="4"/>
        <item t="default"/>
      </items>
    </pivotField>
    <pivotField showAll="0"/>
    <pivotField showAll="0"/>
    <pivotField showAll="0"/>
    <pivotField showAll="0"/>
    <pivotField showAll="0"/>
    <pivotField dataField="1" showAll="0"/>
    <pivotField axis="axisRow" showAll="0">
      <items count="5">
        <item x="0"/>
        <item h="1" x="2"/>
        <item h="1" x="3"/>
        <item h="1" x="1"/>
        <item t="default"/>
      </items>
    </pivotField>
    <pivotField axis="axisPage" multipleItemSelectionAllowed="1" showAll="0">
      <items count="5">
        <item h="1" x="2"/>
        <item h="1" x="0"/>
        <item h="1" x="1"/>
        <item x="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23"/>
    <field x="15"/>
  </rowFields>
  <rowItems count="5">
    <i>
      <x/>
    </i>
    <i r="1">
      <x/>
    </i>
    <i r="1">
      <x v="1"/>
    </i>
    <i r="1">
      <x v="2"/>
    </i>
    <i t="grand">
      <x/>
    </i>
  </rowItems>
  <colItems count="1">
    <i/>
  </colItems>
  <pageFields count="1">
    <pageField fld="24" hier="-1"/>
  </pageFields>
  <dataFields count="1">
    <dataField name="Sum of Shipping Cost" fld="2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F8" firstHeaderRow="1" firstDataRow="2" firstDataCol="1"/>
  <pivotFields count="3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dataField="1" showAll="0"/>
    <pivotField showAll="0"/>
    <pivotField showAll="0"/>
    <pivotField showAll="0"/>
    <pivotField showAll="0"/>
    <pivotField showAll="0"/>
    <pivotField axis="axisCol" showAll="0">
      <items count="5">
        <item x="2"/>
        <item x="0"/>
        <item x="1"/>
        <item x="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5"/>
  </rowFields>
  <rowItems count="4">
    <i>
      <x/>
    </i>
    <i>
      <x v="1"/>
    </i>
    <i>
      <x v="2"/>
    </i>
    <i t="grand">
      <x/>
    </i>
  </rowItems>
  <colFields count="1">
    <field x="24"/>
  </colFields>
  <colItems count="5">
    <i>
      <x/>
    </i>
    <i>
      <x v="1"/>
    </i>
    <i>
      <x v="2"/>
    </i>
    <i>
      <x v="3"/>
    </i>
    <i t="grand">
      <x/>
    </i>
  </colItems>
  <dataFields count="1">
    <dataField name="Sum of Sales" fld="18"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4" count="1" selected="0">
            <x v="0"/>
          </reference>
        </references>
      </pivotArea>
    </chartFormat>
    <chartFormat chart="0" format="2" series="1">
      <pivotArea type="data" outline="0" fieldPosition="0">
        <references count="2">
          <reference field="4294967294" count="1" selected="0">
            <x v="0"/>
          </reference>
          <reference field="24" count="1" selected="0">
            <x v="1"/>
          </reference>
        </references>
      </pivotArea>
    </chartFormat>
    <chartFormat chart="0" format="3" series="1">
      <pivotArea type="data" outline="0" fieldPosition="0">
        <references count="2">
          <reference field="4294967294" count="1" selected="0">
            <x v="0"/>
          </reference>
          <reference field="24" count="1" selected="0">
            <x v="2"/>
          </reference>
        </references>
      </pivotArea>
    </chartFormat>
    <chartFormat chart="0" format="4"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C15" firstHeaderRow="1" firstDataRow="2" firstDataCol="1"/>
  <pivotFields count="30">
    <pivotField showAll="0"/>
    <pivotField showAll="0"/>
    <pivotField numFmtId="14" showAll="0"/>
    <pivotField numFmtId="14" showAll="0"/>
    <pivotField showAll="0"/>
    <pivotField showAll="0"/>
    <pivotField showAll="0"/>
    <pivotField showAll="0"/>
    <pivotField axis="axisRow" showAll="0">
      <items count="159">
        <item x="104"/>
        <item x="10"/>
        <item x="32"/>
        <item x="125"/>
        <item x="124"/>
        <item x="147"/>
        <item x="70"/>
        <item x="93"/>
        <item x="149"/>
        <item x="79"/>
        <item x="113"/>
        <item x="47"/>
        <item x="141"/>
        <item x="96"/>
        <item x="3"/>
        <item x="50"/>
        <item x="127"/>
        <item x="87"/>
        <item x="101"/>
        <item x="143"/>
        <item x="2"/>
        <item x="36"/>
        <item x="20"/>
        <item x="80"/>
        <item x="57"/>
        <item x="133"/>
        <item x="145"/>
        <item x="106"/>
        <item x="21"/>
        <item x="65"/>
        <item x="9"/>
        <item x="4"/>
        <item x="52"/>
        <item x="105"/>
        <item x="55"/>
        <item x="71"/>
        <item x="23"/>
        <item x="109"/>
        <item x="34"/>
        <item x="100"/>
        <item x="53"/>
        <item x="33"/>
        <item x="62"/>
        <item x="39"/>
        <item x="85"/>
        <item x="116"/>
        <item x="128"/>
        <item x="7"/>
        <item x="98"/>
        <item x="121"/>
        <item x="108"/>
        <item x="151"/>
        <item x="16"/>
        <item x="129"/>
        <item x="41"/>
        <item x="48"/>
        <item x="76"/>
        <item x="138"/>
        <item x="155"/>
        <item x="45"/>
        <item x="135"/>
        <item x="64"/>
        <item x="12"/>
        <item x="24"/>
        <item x="11"/>
        <item x="35"/>
        <item x="66"/>
        <item x="63"/>
        <item x="89"/>
        <item x="78"/>
        <item x="107"/>
        <item x="97"/>
        <item x="139"/>
        <item x="91"/>
        <item x="126"/>
        <item x="27"/>
        <item x="74"/>
        <item x="68"/>
        <item x="122"/>
        <item x="28"/>
        <item x="153"/>
        <item x="118"/>
        <item x="134"/>
        <item x="88"/>
        <item x="83"/>
        <item x="49"/>
        <item x="38"/>
        <item x="137"/>
        <item x="95"/>
        <item x="75"/>
        <item x="69"/>
        <item x="42"/>
        <item x="130"/>
        <item x="156"/>
        <item x="82"/>
        <item x="43"/>
        <item x="132"/>
        <item x="14"/>
        <item x="56"/>
        <item x="102"/>
        <item x="73"/>
        <item x="72"/>
        <item x="0"/>
        <item x="157"/>
        <item x="84"/>
        <item x="94"/>
        <item x="136"/>
        <item x="154"/>
        <item x="86"/>
        <item x="67"/>
        <item x="15"/>
        <item x="46"/>
        <item x="90"/>
        <item x="77"/>
        <item x="152"/>
        <item x="150"/>
        <item x="6"/>
        <item x="17"/>
        <item x="92"/>
        <item x="110"/>
        <item x="61"/>
        <item x="59"/>
        <item x="8"/>
        <item x="31"/>
        <item x="119"/>
        <item x="114"/>
        <item x="30"/>
        <item x="112"/>
        <item x="51"/>
        <item x="60"/>
        <item x="44"/>
        <item x="25"/>
        <item x="37"/>
        <item x="140"/>
        <item x="29"/>
        <item x="22"/>
        <item x="5"/>
        <item x="26"/>
        <item x="148"/>
        <item x="54"/>
        <item x="115"/>
        <item x="40"/>
        <item x="13"/>
        <item x="81"/>
        <item x="18"/>
        <item x="120"/>
        <item x="142"/>
        <item x="19"/>
        <item x="111"/>
        <item x="144"/>
        <item x="99"/>
        <item x="1"/>
        <item x="117"/>
        <item x="58"/>
        <item x="123"/>
        <item x="131"/>
        <item x="146"/>
        <item x="103"/>
        <item t="default"/>
      </items>
    </pivotField>
    <pivotField showAll="0"/>
    <pivotField axis="axisCol" showAll="0">
      <items count="42">
        <item h="1" x="5"/>
        <item h="1" x="1"/>
        <item h="1" x="31"/>
        <item h="1" x="24"/>
        <item h="1" x="39"/>
        <item h="1" x="7"/>
        <item h="1" x="40"/>
        <item h="1" x="29"/>
        <item h="1" x="8"/>
        <item h="1" x="32"/>
        <item h="1" x="19"/>
        <item h="1" x="18"/>
        <item h="1" x="35"/>
        <item h="1" x="15"/>
        <item h="1" x="9"/>
        <item h="1" x="2"/>
        <item h="1" x="38"/>
        <item x="17"/>
        <item h="1" x="20"/>
        <item h="1" x="22"/>
        <item h="1" x="10"/>
        <item h="1" x="34"/>
        <item h="1" x="14"/>
        <item h="1" x="28"/>
        <item h="1" x="23"/>
        <item h="1" x="33"/>
        <item h="1" x="4"/>
        <item h="1" x="27"/>
        <item h="1" x="30"/>
        <item h="1" x="12"/>
        <item h="1" x="6"/>
        <item h="1" x="3"/>
        <item h="1" x="37"/>
        <item h="1" x="25"/>
        <item h="1" x="16"/>
        <item h="1" x="11"/>
        <item h="1" x="36"/>
        <item h="1" x="26"/>
        <item h="1" x="13"/>
        <item h="1" x="0"/>
        <item h="1" x="21"/>
        <item t="default"/>
      </items>
    </pivotField>
    <pivotField showAll="0"/>
    <pivotField showAll="0"/>
    <pivotField showAll="0"/>
    <pivotField showAll="0"/>
    <pivotField showAll="0"/>
    <pivotField showAll="0"/>
    <pivotField showAll="0"/>
    <pivotField dataField="1" showAll="0">
      <items count="199">
        <item x="195"/>
        <item x="137"/>
        <item x="151"/>
        <item x="129"/>
        <item x="187"/>
        <item x="117"/>
        <item x="165"/>
        <item x="163"/>
        <item x="119"/>
        <item x="104"/>
        <item x="77"/>
        <item x="63"/>
        <item x="124"/>
        <item x="55"/>
        <item x="177"/>
        <item x="89"/>
        <item x="146"/>
        <item x="130"/>
        <item x="113"/>
        <item x="134"/>
        <item x="128"/>
        <item x="170"/>
        <item x="91"/>
        <item x="123"/>
        <item x="30"/>
        <item x="68"/>
        <item x="24"/>
        <item x="26"/>
        <item x="193"/>
        <item x="145"/>
        <item x="112"/>
        <item x="57"/>
        <item x="185"/>
        <item x="6"/>
        <item x="95"/>
        <item x="69"/>
        <item x="15"/>
        <item x="29"/>
        <item x="159"/>
        <item x="116"/>
        <item x="90"/>
        <item x="67"/>
        <item x="147"/>
        <item x="120"/>
        <item x="125"/>
        <item x="20"/>
        <item x="150"/>
        <item x="98"/>
        <item x="106"/>
        <item x="190"/>
        <item x="143"/>
        <item x="46"/>
        <item x="65"/>
        <item x="25"/>
        <item x="51"/>
        <item x="175"/>
        <item x="102"/>
        <item x="48"/>
        <item x="66"/>
        <item x="53"/>
        <item x="13"/>
        <item x="181"/>
        <item x="126"/>
        <item x="16"/>
        <item x="86"/>
        <item x="174"/>
        <item x="140"/>
        <item x="79"/>
        <item x="0"/>
        <item x="131"/>
        <item x="156"/>
        <item x="172"/>
        <item x="52"/>
        <item x="31"/>
        <item x="92"/>
        <item x="71"/>
        <item x="32"/>
        <item x="136"/>
        <item x="180"/>
        <item x="94"/>
        <item x="107"/>
        <item x="85"/>
        <item x="33"/>
        <item x="103"/>
        <item x="18"/>
        <item x="109"/>
        <item x="194"/>
        <item x="54"/>
        <item x="12"/>
        <item x="178"/>
        <item x="169"/>
        <item x="141"/>
        <item x="189"/>
        <item x="21"/>
        <item x="22"/>
        <item x="176"/>
        <item x="148"/>
        <item x="47"/>
        <item x="36"/>
        <item x="138"/>
        <item x="4"/>
        <item x="5"/>
        <item x="75"/>
        <item x="39"/>
        <item x="111"/>
        <item x="97"/>
        <item x="154"/>
        <item x="3"/>
        <item x="96"/>
        <item x="166"/>
        <item x="196"/>
        <item x="115"/>
        <item x="182"/>
        <item x="160"/>
        <item x="44"/>
        <item x="50"/>
        <item x="153"/>
        <item x="60"/>
        <item x="87"/>
        <item x="27"/>
        <item x="149"/>
        <item x="157"/>
        <item x="167"/>
        <item x="179"/>
        <item x="56"/>
        <item x="99"/>
        <item x="78"/>
        <item x="40"/>
        <item x="84"/>
        <item x="173"/>
        <item x="155"/>
        <item x="132"/>
        <item x="70"/>
        <item x="19"/>
        <item x="73"/>
        <item x="74"/>
        <item x="49"/>
        <item x="144"/>
        <item x="101"/>
        <item x="164"/>
        <item x="34"/>
        <item x="152"/>
        <item x="186"/>
        <item x="135"/>
        <item x="114"/>
        <item x="14"/>
        <item x="1"/>
        <item x="88"/>
        <item x="108"/>
        <item x="133"/>
        <item x="161"/>
        <item x="72"/>
        <item x="35"/>
        <item x="142"/>
        <item x="100"/>
        <item x="93"/>
        <item x="183"/>
        <item x="38"/>
        <item x="28"/>
        <item x="10"/>
        <item x="58"/>
        <item x="9"/>
        <item x="59"/>
        <item x="83"/>
        <item x="105"/>
        <item x="188"/>
        <item x="62"/>
        <item x="139"/>
        <item x="171"/>
        <item x="41"/>
        <item x="192"/>
        <item x="118"/>
        <item x="197"/>
        <item x="11"/>
        <item x="61"/>
        <item x="184"/>
        <item x="158"/>
        <item x="64"/>
        <item x="8"/>
        <item x="2"/>
        <item x="162"/>
        <item x="7"/>
        <item x="23"/>
        <item x="168"/>
        <item x="81"/>
        <item x="82"/>
        <item x="191"/>
        <item x="42"/>
        <item x="80"/>
        <item x="43"/>
        <item x="76"/>
        <item x="121"/>
        <item x="17"/>
        <item x="37"/>
        <item x="127"/>
        <item x="110"/>
        <item x="45"/>
        <item x="122"/>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11">
    <i>
      <x v="8"/>
    </i>
    <i>
      <x v="15"/>
    </i>
    <i>
      <x v="32"/>
    </i>
    <i>
      <x v="43"/>
    </i>
    <i>
      <x v="59"/>
    </i>
    <i>
      <x v="100"/>
    </i>
    <i>
      <x v="120"/>
    </i>
    <i>
      <x v="134"/>
    </i>
    <i>
      <x v="141"/>
    </i>
    <i>
      <x v="148"/>
    </i>
    <i t="grand">
      <x/>
    </i>
  </rowItems>
  <colFields count="1">
    <field x="10"/>
  </colFields>
  <colItems count="2">
    <i>
      <x v="17"/>
    </i>
    <i t="grand">
      <x/>
    </i>
  </colItems>
  <dataFields count="1">
    <dataField name="Sum of Sales" fld="18" baseField="0" baseItem="0"/>
  </dataFields>
  <chartFormats count="41">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0" format="10"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1"/>
          </reference>
        </references>
      </pivotArea>
    </chartFormat>
    <chartFormat chart="0" format="12" series="1">
      <pivotArea type="data" outline="0" fieldPosition="0">
        <references count="2">
          <reference field="4294967294" count="1" selected="0">
            <x v="0"/>
          </reference>
          <reference field="10" count="1" selected="0">
            <x v="12"/>
          </reference>
        </references>
      </pivotArea>
    </chartFormat>
    <chartFormat chart="0" format="13" series="1">
      <pivotArea type="data" outline="0" fieldPosition="0">
        <references count="2">
          <reference field="4294967294" count="1" selected="0">
            <x v="0"/>
          </reference>
          <reference field="10" count="1" selected="0">
            <x v="13"/>
          </reference>
        </references>
      </pivotArea>
    </chartFormat>
    <chartFormat chart="0" format="14" series="1">
      <pivotArea type="data" outline="0" fieldPosition="0">
        <references count="2">
          <reference field="4294967294" count="1" selected="0">
            <x v="0"/>
          </reference>
          <reference field="10" count="1" selected="0">
            <x v="14"/>
          </reference>
        </references>
      </pivotArea>
    </chartFormat>
    <chartFormat chart="0" format="15" series="1">
      <pivotArea type="data" outline="0" fieldPosition="0">
        <references count="2">
          <reference field="4294967294" count="1" selected="0">
            <x v="0"/>
          </reference>
          <reference field="10" count="1" selected="0">
            <x v="15"/>
          </reference>
        </references>
      </pivotArea>
    </chartFormat>
    <chartFormat chart="0" format="16" series="1">
      <pivotArea type="data" outline="0" fieldPosition="0">
        <references count="2">
          <reference field="4294967294" count="1" selected="0">
            <x v="0"/>
          </reference>
          <reference field="10" count="1" selected="0">
            <x v="16"/>
          </reference>
        </references>
      </pivotArea>
    </chartFormat>
    <chartFormat chart="0" format="17" series="1">
      <pivotArea type="data" outline="0" fieldPosition="0">
        <references count="2">
          <reference field="4294967294" count="1" selected="0">
            <x v="0"/>
          </reference>
          <reference field="10" count="1" selected="0">
            <x v="17"/>
          </reference>
        </references>
      </pivotArea>
    </chartFormat>
    <chartFormat chart="0" format="18" series="1">
      <pivotArea type="data" outline="0" fieldPosition="0">
        <references count="2">
          <reference field="4294967294" count="1" selected="0">
            <x v="0"/>
          </reference>
          <reference field="10" count="1" selected="0">
            <x v="18"/>
          </reference>
        </references>
      </pivotArea>
    </chartFormat>
    <chartFormat chart="0" format="19" series="1">
      <pivotArea type="data" outline="0" fieldPosition="0">
        <references count="2">
          <reference field="4294967294" count="1" selected="0">
            <x v="0"/>
          </reference>
          <reference field="10" count="1" selected="0">
            <x v="19"/>
          </reference>
        </references>
      </pivotArea>
    </chartFormat>
    <chartFormat chart="0" format="20" series="1">
      <pivotArea type="data" outline="0" fieldPosition="0">
        <references count="2">
          <reference field="4294967294" count="1" selected="0">
            <x v="0"/>
          </reference>
          <reference field="10" count="1" selected="0">
            <x v="20"/>
          </reference>
        </references>
      </pivotArea>
    </chartFormat>
    <chartFormat chart="0" format="21" series="1">
      <pivotArea type="data" outline="0" fieldPosition="0">
        <references count="2">
          <reference field="4294967294" count="1" selected="0">
            <x v="0"/>
          </reference>
          <reference field="10" count="1" selected="0">
            <x v="21"/>
          </reference>
        </references>
      </pivotArea>
    </chartFormat>
    <chartFormat chart="0" format="22" series="1">
      <pivotArea type="data" outline="0" fieldPosition="0">
        <references count="2">
          <reference field="4294967294" count="1" selected="0">
            <x v="0"/>
          </reference>
          <reference field="10" count="1" selected="0">
            <x v="22"/>
          </reference>
        </references>
      </pivotArea>
    </chartFormat>
    <chartFormat chart="0" format="23" series="1">
      <pivotArea type="data" outline="0" fieldPosition="0">
        <references count="2">
          <reference field="4294967294" count="1" selected="0">
            <x v="0"/>
          </reference>
          <reference field="10" count="1" selected="0">
            <x v="23"/>
          </reference>
        </references>
      </pivotArea>
    </chartFormat>
    <chartFormat chart="0" format="24" series="1">
      <pivotArea type="data" outline="0" fieldPosition="0">
        <references count="2">
          <reference field="4294967294" count="1" selected="0">
            <x v="0"/>
          </reference>
          <reference field="10" count="1" selected="0">
            <x v="24"/>
          </reference>
        </references>
      </pivotArea>
    </chartFormat>
    <chartFormat chart="0" format="25" series="1">
      <pivotArea type="data" outline="0" fieldPosition="0">
        <references count="2">
          <reference field="4294967294" count="1" selected="0">
            <x v="0"/>
          </reference>
          <reference field="10" count="1" selected="0">
            <x v="25"/>
          </reference>
        </references>
      </pivotArea>
    </chartFormat>
    <chartFormat chart="0" format="26" series="1">
      <pivotArea type="data" outline="0" fieldPosition="0">
        <references count="2">
          <reference field="4294967294" count="1" selected="0">
            <x v="0"/>
          </reference>
          <reference field="10" count="1" selected="0">
            <x v="26"/>
          </reference>
        </references>
      </pivotArea>
    </chartFormat>
    <chartFormat chart="0" format="27" series="1">
      <pivotArea type="data" outline="0" fieldPosition="0">
        <references count="2">
          <reference field="4294967294" count="1" selected="0">
            <x v="0"/>
          </reference>
          <reference field="10" count="1" selected="0">
            <x v="27"/>
          </reference>
        </references>
      </pivotArea>
    </chartFormat>
    <chartFormat chart="0" format="28" series="1">
      <pivotArea type="data" outline="0" fieldPosition="0">
        <references count="2">
          <reference field="4294967294" count="1" selected="0">
            <x v="0"/>
          </reference>
          <reference field="10" count="1" selected="0">
            <x v="28"/>
          </reference>
        </references>
      </pivotArea>
    </chartFormat>
    <chartFormat chart="0" format="29" series="1">
      <pivotArea type="data" outline="0" fieldPosition="0">
        <references count="2">
          <reference field="4294967294" count="1" selected="0">
            <x v="0"/>
          </reference>
          <reference field="10" count="1" selected="0">
            <x v="29"/>
          </reference>
        </references>
      </pivotArea>
    </chartFormat>
    <chartFormat chart="0" format="30" series="1">
      <pivotArea type="data" outline="0" fieldPosition="0">
        <references count="2">
          <reference field="4294967294" count="1" selected="0">
            <x v="0"/>
          </reference>
          <reference field="10" count="1" selected="0">
            <x v="30"/>
          </reference>
        </references>
      </pivotArea>
    </chartFormat>
    <chartFormat chart="0" format="31" series="1">
      <pivotArea type="data" outline="0" fieldPosition="0">
        <references count="2">
          <reference field="4294967294" count="1" selected="0">
            <x v="0"/>
          </reference>
          <reference field="10" count="1" selected="0">
            <x v="31"/>
          </reference>
        </references>
      </pivotArea>
    </chartFormat>
    <chartFormat chart="0" format="32" series="1">
      <pivotArea type="data" outline="0" fieldPosition="0">
        <references count="2">
          <reference field="4294967294" count="1" selected="0">
            <x v="0"/>
          </reference>
          <reference field="10" count="1" selected="0">
            <x v="32"/>
          </reference>
        </references>
      </pivotArea>
    </chartFormat>
    <chartFormat chart="0" format="33" series="1">
      <pivotArea type="data" outline="0" fieldPosition="0">
        <references count="2">
          <reference field="4294967294" count="1" selected="0">
            <x v="0"/>
          </reference>
          <reference field="10" count="1" selected="0">
            <x v="33"/>
          </reference>
        </references>
      </pivotArea>
    </chartFormat>
    <chartFormat chart="0" format="34" series="1">
      <pivotArea type="data" outline="0" fieldPosition="0">
        <references count="2">
          <reference field="4294967294" count="1" selected="0">
            <x v="0"/>
          </reference>
          <reference field="10" count="1" selected="0">
            <x v="34"/>
          </reference>
        </references>
      </pivotArea>
    </chartFormat>
    <chartFormat chart="0" format="35" series="1">
      <pivotArea type="data" outline="0" fieldPosition="0">
        <references count="2">
          <reference field="4294967294" count="1" selected="0">
            <x v="0"/>
          </reference>
          <reference field="10" count="1" selected="0">
            <x v="35"/>
          </reference>
        </references>
      </pivotArea>
    </chartFormat>
    <chartFormat chart="0" format="36" series="1">
      <pivotArea type="data" outline="0" fieldPosition="0">
        <references count="2">
          <reference field="4294967294" count="1" selected="0">
            <x v="0"/>
          </reference>
          <reference field="10" count="1" selected="0">
            <x v="36"/>
          </reference>
        </references>
      </pivotArea>
    </chartFormat>
    <chartFormat chart="0" format="37" series="1">
      <pivotArea type="data" outline="0" fieldPosition="0">
        <references count="2">
          <reference field="4294967294" count="1" selected="0">
            <x v="0"/>
          </reference>
          <reference field="10" count="1" selected="0">
            <x v="37"/>
          </reference>
        </references>
      </pivotArea>
    </chartFormat>
    <chartFormat chart="0" format="38" series="1">
      <pivotArea type="data" outline="0" fieldPosition="0">
        <references count="2">
          <reference field="4294967294" count="1" selected="0">
            <x v="0"/>
          </reference>
          <reference field="10" count="1" selected="0">
            <x v="38"/>
          </reference>
        </references>
      </pivotArea>
    </chartFormat>
    <chartFormat chart="0" format="39" series="1">
      <pivotArea type="data" outline="0" fieldPosition="0">
        <references count="2">
          <reference field="4294967294" count="1" selected="0">
            <x v="0"/>
          </reference>
          <reference field="10" count="1" selected="0">
            <x v="39"/>
          </reference>
        </references>
      </pivotArea>
    </chartFormat>
    <chartFormat chart="0" format="40" series="1">
      <pivotArea type="data" outline="0" fieldPosition="0">
        <references count="2">
          <reference field="4294967294" count="1" selected="0">
            <x v="0"/>
          </reference>
          <reference field="10"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2:B17" firstHeaderRow="1" firstDataRow="1" firstDataCol="1"/>
  <pivotFields count="30">
    <pivotField showAll="0"/>
    <pivotField showAll="0"/>
    <pivotField numFmtId="14" showAll="0"/>
    <pivotField numFmtId="14" showAll="0"/>
    <pivotField axis="axisRow" showAll="0">
      <items count="5">
        <item x="2"/>
        <item x="0"/>
        <item x="1"/>
        <item x="3"/>
        <item t="default"/>
      </items>
    </pivotField>
    <pivotField showAll="0"/>
    <pivotField showAll="0"/>
    <pivotField showAll="0"/>
    <pivotField showAll="0">
      <items count="159">
        <item x="104"/>
        <item x="10"/>
        <item x="32"/>
        <item x="125"/>
        <item x="124"/>
        <item x="147"/>
        <item x="70"/>
        <item x="93"/>
        <item x="149"/>
        <item x="79"/>
        <item x="113"/>
        <item x="47"/>
        <item x="141"/>
        <item x="96"/>
        <item x="3"/>
        <item x="50"/>
        <item x="127"/>
        <item x="87"/>
        <item x="101"/>
        <item x="143"/>
        <item x="2"/>
        <item x="36"/>
        <item x="20"/>
        <item x="80"/>
        <item x="57"/>
        <item x="133"/>
        <item x="145"/>
        <item x="106"/>
        <item x="21"/>
        <item x="65"/>
        <item x="9"/>
        <item x="4"/>
        <item x="52"/>
        <item x="105"/>
        <item x="55"/>
        <item x="71"/>
        <item x="23"/>
        <item x="109"/>
        <item x="34"/>
        <item x="100"/>
        <item x="53"/>
        <item x="33"/>
        <item x="62"/>
        <item x="39"/>
        <item x="85"/>
        <item x="116"/>
        <item x="128"/>
        <item x="7"/>
        <item x="98"/>
        <item x="121"/>
        <item x="108"/>
        <item x="151"/>
        <item x="16"/>
        <item x="129"/>
        <item x="41"/>
        <item x="48"/>
        <item x="76"/>
        <item x="138"/>
        <item x="155"/>
        <item x="45"/>
        <item x="135"/>
        <item x="64"/>
        <item x="12"/>
        <item x="24"/>
        <item x="11"/>
        <item x="35"/>
        <item x="66"/>
        <item x="63"/>
        <item x="89"/>
        <item x="78"/>
        <item x="107"/>
        <item x="97"/>
        <item x="139"/>
        <item x="91"/>
        <item x="126"/>
        <item x="27"/>
        <item x="74"/>
        <item x="68"/>
        <item x="122"/>
        <item x="28"/>
        <item x="153"/>
        <item x="118"/>
        <item x="134"/>
        <item x="88"/>
        <item x="83"/>
        <item x="49"/>
        <item x="38"/>
        <item x="137"/>
        <item x="95"/>
        <item x="75"/>
        <item x="69"/>
        <item x="42"/>
        <item x="130"/>
        <item x="156"/>
        <item x="82"/>
        <item x="43"/>
        <item x="132"/>
        <item x="14"/>
        <item x="56"/>
        <item x="102"/>
        <item x="73"/>
        <item x="72"/>
        <item x="0"/>
        <item x="157"/>
        <item x="84"/>
        <item x="94"/>
        <item x="136"/>
        <item x="154"/>
        <item x="86"/>
        <item x="67"/>
        <item x="15"/>
        <item x="46"/>
        <item x="90"/>
        <item x="77"/>
        <item x="152"/>
        <item x="150"/>
        <item x="6"/>
        <item x="17"/>
        <item x="92"/>
        <item x="110"/>
        <item x="61"/>
        <item x="59"/>
        <item x="8"/>
        <item x="31"/>
        <item x="119"/>
        <item x="114"/>
        <item x="30"/>
        <item x="112"/>
        <item x="51"/>
        <item x="60"/>
        <item x="44"/>
        <item x="25"/>
        <item x="37"/>
        <item x="140"/>
        <item x="29"/>
        <item x="22"/>
        <item x="5"/>
        <item x="26"/>
        <item x="148"/>
        <item x="54"/>
        <item x="115"/>
        <item x="40"/>
        <item x="13"/>
        <item x="81"/>
        <item x="18"/>
        <item x="120"/>
        <item x="142"/>
        <item x="19"/>
        <item x="111"/>
        <item x="144"/>
        <item x="99"/>
        <item x="1"/>
        <item x="117"/>
        <item x="58"/>
        <item x="123"/>
        <item x="131"/>
        <item x="146"/>
        <item x="103"/>
        <item t="default"/>
      </items>
    </pivotField>
    <pivotField showAll="0">
      <items count="119">
        <item x="49"/>
        <item x="20"/>
        <item x="76"/>
        <item x="72"/>
        <item x="87"/>
        <item x="74"/>
        <item x="109"/>
        <item x="3"/>
        <item x="114"/>
        <item x="80"/>
        <item x="111"/>
        <item x="28"/>
        <item x="7"/>
        <item x="22"/>
        <item x="53"/>
        <item x="40"/>
        <item x="4"/>
        <item x="117"/>
        <item x="43"/>
        <item x="46"/>
        <item x="51"/>
        <item x="31"/>
        <item x="45"/>
        <item x="79"/>
        <item x="57"/>
        <item x="66"/>
        <item x="99"/>
        <item x="26"/>
        <item x="86"/>
        <item x="98"/>
        <item x="33"/>
        <item x="13"/>
        <item x="110"/>
        <item x="89"/>
        <item x="14"/>
        <item x="19"/>
        <item x="106"/>
        <item x="116"/>
        <item x="65"/>
        <item x="108"/>
        <item x="37"/>
        <item x="48"/>
        <item x="101"/>
        <item x="11"/>
        <item x="10"/>
        <item x="54"/>
        <item x="30"/>
        <item x="15"/>
        <item x="34"/>
        <item x="52"/>
        <item x="17"/>
        <item x="71"/>
        <item x="95"/>
        <item x="47"/>
        <item x="41"/>
        <item x="102"/>
        <item x="103"/>
        <item x="84"/>
        <item x="39"/>
        <item x="62"/>
        <item x="63"/>
        <item x="100"/>
        <item x="81"/>
        <item x="35"/>
        <item x="69"/>
        <item x="67"/>
        <item x="78"/>
        <item x="1"/>
        <item x="0"/>
        <item x="61"/>
        <item x="77"/>
        <item x="8"/>
        <item x="96"/>
        <item x="58"/>
        <item x="32"/>
        <item x="107"/>
        <item x="104"/>
        <item x="83"/>
        <item x="12"/>
        <item x="38"/>
        <item x="64"/>
        <item x="115"/>
        <item x="85"/>
        <item x="75"/>
        <item x="73"/>
        <item x="68"/>
        <item x="2"/>
        <item x="23"/>
        <item x="27"/>
        <item x="91"/>
        <item x="25"/>
        <item x="21"/>
        <item x="36"/>
        <item x="59"/>
        <item x="18"/>
        <item x="88"/>
        <item x="82"/>
        <item x="70"/>
        <item x="55"/>
        <item x="105"/>
        <item x="24"/>
        <item x="29"/>
        <item x="16"/>
        <item x="97"/>
        <item x="50"/>
        <item x="112"/>
        <item x="92"/>
        <item x="56"/>
        <item x="9"/>
        <item x="6"/>
        <item x="42"/>
        <item x="5"/>
        <item x="60"/>
        <item x="44"/>
        <item x="90"/>
        <item x="93"/>
        <item x="94"/>
        <item x="113"/>
        <item t="default"/>
      </items>
    </pivotField>
    <pivotField showAll="0">
      <items count="42">
        <item x="5"/>
        <item x="1"/>
        <item x="31"/>
        <item x="24"/>
        <item x="39"/>
        <item x="7"/>
        <item x="40"/>
        <item x="29"/>
        <item x="8"/>
        <item x="32"/>
        <item x="19"/>
        <item x="18"/>
        <item x="35"/>
        <item x="15"/>
        <item x="9"/>
        <item x="2"/>
        <item x="38"/>
        <item x="17"/>
        <item x="20"/>
        <item x="22"/>
        <item x="10"/>
        <item x="34"/>
        <item x="14"/>
        <item x="28"/>
        <item x="23"/>
        <item x="33"/>
        <item x="4"/>
        <item x="27"/>
        <item x="30"/>
        <item x="12"/>
        <item x="6"/>
        <item x="3"/>
        <item x="37"/>
        <item x="25"/>
        <item x="16"/>
        <item x="11"/>
        <item x="36"/>
        <item x="26"/>
        <item x="13"/>
        <item x="0"/>
        <item x="21"/>
        <item t="default"/>
      </items>
    </pivotField>
    <pivotField showAll="0"/>
    <pivotField showAll="0"/>
    <pivotField showAll="0"/>
    <pivotField showAll="0"/>
    <pivotField showAll="0">
      <items count="4">
        <item x="1"/>
        <item x="2"/>
        <item x="0"/>
        <item t="default"/>
      </items>
    </pivotField>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Sum of Sales"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1" name="PivotTable4"/>
    <pivotTable tabId="31" name="PivotTable3"/>
  </pivotTables>
  <data>
    <tabular pivotCacheId="1">
      <items count="158">
        <i x="104" s="1"/>
        <i x="10" s="1"/>
        <i x="32" s="1"/>
        <i x="125" s="1"/>
        <i x="124" s="1"/>
        <i x="147" s="1"/>
        <i x="70" s="1"/>
        <i x="93" s="1"/>
        <i x="149" s="1"/>
        <i x="79" s="1"/>
        <i x="113" s="1"/>
        <i x="47" s="1"/>
        <i x="141" s="1"/>
        <i x="96" s="1"/>
        <i x="3" s="1"/>
        <i x="50" s="1"/>
        <i x="127" s="1"/>
        <i x="87" s="1"/>
        <i x="101" s="1"/>
        <i x="143" s="1"/>
        <i x="2" s="1"/>
        <i x="36" s="1"/>
        <i x="20" s="1"/>
        <i x="80" s="1"/>
        <i x="57" s="1"/>
        <i x="133" s="1"/>
        <i x="145" s="1"/>
        <i x="106" s="1"/>
        <i x="21" s="1"/>
        <i x="65" s="1"/>
        <i x="9" s="1"/>
        <i x="4" s="1"/>
        <i x="52" s="1"/>
        <i x="105" s="1"/>
        <i x="55" s="1"/>
        <i x="71" s="1"/>
        <i x="23" s="1"/>
        <i x="109" s="1"/>
        <i x="34" s="1"/>
        <i x="100" s="1"/>
        <i x="53" s="1"/>
        <i x="33" s="1"/>
        <i x="62" s="1"/>
        <i x="39" s="1"/>
        <i x="85" s="1"/>
        <i x="116" s="1"/>
        <i x="128" s="1"/>
        <i x="7" s="1"/>
        <i x="98" s="1"/>
        <i x="121" s="1"/>
        <i x="108" s="1"/>
        <i x="151" s="1"/>
        <i x="16" s="1"/>
        <i x="129" s="1"/>
        <i x="41" s="1"/>
        <i x="48" s="1"/>
        <i x="76" s="1"/>
        <i x="138" s="1"/>
        <i x="155" s="1"/>
        <i x="45" s="1"/>
        <i x="135" s="1"/>
        <i x="64" s="1"/>
        <i x="12" s="1"/>
        <i x="24" s="1"/>
        <i x="11" s="1"/>
        <i x="35" s="1"/>
        <i x="66" s="1"/>
        <i x="63" s="1"/>
        <i x="89" s="1"/>
        <i x="78" s="1"/>
        <i x="107" s="1"/>
        <i x="97" s="1"/>
        <i x="139" s="1"/>
        <i x="91" s="1"/>
        <i x="126" s="1"/>
        <i x="27" s="1"/>
        <i x="74" s="1"/>
        <i x="68" s="1"/>
        <i x="122" s="1"/>
        <i x="28" s="1"/>
        <i x="153" s="1"/>
        <i x="118" s="1"/>
        <i x="134" s="1"/>
        <i x="88" s="1"/>
        <i x="83" s="1"/>
        <i x="49" s="1"/>
        <i x="38" s="1"/>
        <i x="137" s="1"/>
        <i x="95" s="1"/>
        <i x="75" s="1"/>
        <i x="69" s="1"/>
        <i x="42" s="1"/>
        <i x="130" s="1"/>
        <i x="156" s="1"/>
        <i x="82" s="1"/>
        <i x="43" s="1"/>
        <i x="132" s="1"/>
        <i x="14" s="1"/>
        <i x="56" s="1"/>
        <i x="102" s="1"/>
        <i x="73" s="1"/>
        <i x="72" s="1"/>
        <i x="0" s="1"/>
        <i x="157" s="1"/>
        <i x="84" s="1"/>
        <i x="94" s="1"/>
        <i x="136" s="1"/>
        <i x="154" s="1"/>
        <i x="86" s="1"/>
        <i x="67" s="1"/>
        <i x="15" s="1"/>
        <i x="46" s="1"/>
        <i x="90" s="1"/>
        <i x="77" s="1"/>
        <i x="152" s="1"/>
        <i x="150" s="1"/>
        <i x="6" s="1"/>
        <i x="17" s="1"/>
        <i x="92" s="1"/>
        <i x="110" s="1"/>
        <i x="61" s="1"/>
        <i x="59" s="1"/>
        <i x="8" s="1"/>
        <i x="31" s="1"/>
        <i x="119" s="1"/>
        <i x="114" s="1"/>
        <i x="30" s="1"/>
        <i x="112" s="1"/>
        <i x="51" s="1"/>
        <i x="60" s="1"/>
        <i x="44" s="1"/>
        <i x="25" s="1"/>
        <i x="37" s="1"/>
        <i x="140" s="1"/>
        <i x="29" s="1"/>
        <i x="22" s="1"/>
        <i x="5" s="1"/>
        <i x="26" s="1"/>
        <i x="148" s="1"/>
        <i x="54" s="1"/>
        <i x="115" s="1"/>
        <i x="40" s="1"/>
        <i x="13" s="1"/>
        <i x="81" s="1"/>
        <i x="18" s="1"/>
        <i x="120" s="1"/>
        <i x="142" s="1"/>
        <i x="19" s="1"/>
        <i x="111" s="1"/>
        <i x="144" s="1"/>
        <i x="99" s="1"/>
        <i x="1" s="1"/>
        <i x="117" s="1"/>
        <i x="58" s="1"/>
        <i x="123" s="1"/>
        <i x="131" s="1"/>
        <i x="146" s="1"/>
        <i x="10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1" name="PivotTable4"/>
    <pivotTable tabId="31" name="PivotTable3"/>
  </pivotTables>
  <data>
    <tabular pivotCacheId="1">
      <items count="118">
        <i x="49" s="1"/>
        <i x="20" s="1"/>
        <i x="76" s="1"/>
        <i x="72" s="1"/>
        <i x="87" s="1"/>
        <i x="74" s="1"/>
        <i x="109" s="1"/>
        <i x="3" s="1"/>
        <i x="114" s="1"/>
        <i x="80" s="1"/>
        <i x="111" s="1"/>
        <i x="28" s="1"/>
        <i x="7" s="1"/>
        <i x="22" s="1"/>
        <i x="53" s="1"/>
        <i x="40" s="1"/>
        <i x="4" s="1"/>
        <i x="117" s="1"/>
        <i x="43" s="1"/>
        <i x="46" s="1"/>
        <i x="51" s="1"/>
        <i x="31" s="1"/>
        <i x="45" s="1"/>
        <i x="79" s="1"/>
        <i x="57" s="1"/>
        <i x="66" s="1"/>
        <i x="99" s="1"/>
        <i x="26" s="1"/>
        <i x="86" s="1"/>
        <i x="98" s="1"/>
        <i x="33" s="1"/>
        <i x="13" s="1"/>
        <i x="110" s="1"/>
        <i x="89" s="1"/>
        <i x="14" s="1"/>
        <i x="19" s="1"/>
        <i x="106" s="1"/>
        <i x="116" s="1"/>
        <i x="65" s="1"/>
        <i x="108" s="1"/>
        <i x="37" s="1"/>
        <i x="48" s="1"/>
        <i x="101" s="1"/>
        <i x="11" s="1"/>
        <i x="10" s="1"/>
        <i x="54" s="1"/>
        <i x="30" s="1"/>
        <i x="15" s="1"/>
        <i x="34" s="1"/>
        <i x="52" s="1"/>
        <i x="17" s="1"/>
        <i x="71" s="1"/>
        <i x="95" s="1"/>
        <i x="47" s="1"/>
        <i x="41" s="1"/>
        <i x="102" s="1"/>
        <i x="103" s="1"/>
        <i x="84" s="1"/>
        <i x="39" s="1"/>
        <i x="62" s="1"/>
        <i x="63" s="1"/>
        <i x="100" s="1"/>
        <i x="81" s="1"/>
        <i x="35" s="1"/>
        <i x="69" s="1"/>
        <i x="67" s="1"/>
        <i x="78" s="1"/>
        <i x="1" s="1"/>
        <i x="0" s="1"/>
        <i x="61" s="1"/>
        <i x="77" s="1"/>
        <i x="8" s="1"/>
        <i x="96" s="1"/>
        <i x="58" s="1"/>
        <i x="32" s="1"/>
        <i x="107" s="1"/>
        <i x="104" s="1"/>
        <i x="83" s="1"/>
        <i x="12" s="1"/>
        <i x="38" s="1"/>
        <i x="64" s="1"/>
        <i x="115" s="1"/>
        <i x="85" s="1"/>
        <i x="75" s="1"/>
        <i x="73" s="1"/>
        <i x="68" s="1"/>
        <i x="2" s="1"/>
        <i x="23" s="1"/>
        <i x="27" s="1"/>
        <i x="91" s="1"/>
        <i x="25" s="1"/>
        <i x="21" s="1"/>
        <i x="36" s="1"/>
        <i x="59" s="1"/>
        <i x="18" s="1"/>
        <i x="88" s="1"/>
        <i x="82" s="1"/>
        <i x="70" s="1"/>
        <i x="55" s="1"/>
        <i x="105" s="1"/>
        <i x="24" s="1"/>
        <i x="29" s="1"/>
        <i x="16" s="1"/>
        <i x="97" s="1"/>
        <i x="50" s="1"/>
        <i x="112" s="1"/>
        <i x="92" s="1"/>
        <i x="56" s="1"/>
        <i x="9" s="1"/>
        <i x="6" s="1"/>
        <i x="42" s="1"/>
        <i x="5" s="1"/>
        <i x="60" s="1"/>
        <i x="44" s="1"/>
        <i x="90" s="1"/>
        <i x="93" s="1"/>
        <i x="94" s="1"/>
        <i x="1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1" name="PivotTable4"/>
    <pivotTable tabId="31" name="PivotTable3"/>
  </pivotTables>
  <data>
    <tabular pivotCacheId="1">
      <items count="41">
        <i x="5" s="1"/>
        <i x="1" s="1"/>
        <i x="31" s="1"/>
        <i x="24" s="1"/>
        <i x="39" s="1"/>
        <i x="7" s="1"/>
        <i x="40" s="1"/>
        <i x="29" s="1"/>
        <i x="8" s="1"/>
        <i x="32" s="1"/>
        <i x="19" s="1"/>
        <i x="18" s="1"/>
        <i x="35" s="1"/>
        <i x="15" s="1"/>
        <i x="9" s="1"/>
        <i x="2" s="1"/>
        <i x="38" s="1"/>
        <i x="17" s="1"/>
        <i x="20" s="1"/>
        <i x="22" s="1"/>
        <i x="10" s="1"/>
        <i x="34" s="1"/>
        <i x="14" s="1"/>
        <i x="28" s="1"/>
        <i x="23" s="1"/>
        <i x="33" s="1"/>
        <i x="4" s="1"/>
        <i x="27" s="1"/>
        <i x="30" s="1"/>
        <i x="12" s="1"/>
        <i x="6" s="1"/>
        <i x="3" s="1"/>
        <i x="37" s="1"/>
        <i x="25" s="1"/>
        <i x="16" s="1"/>
        <i x="11" s="1"/>
        <i x="36" s="1"/>
        <i x="26" s="1"/>
        <i x="13" s="1"/>
        <i x="0"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3" name="PivotTable6"/>
    <pivotTable tabId="33" name="PivotTable5"/>
  </pivotTables>
  <data>
    <tabular pivotCacheId="1">
      <items count="7">
        <i x="0" s="1"/>
        <i x="3" nd="1"/>
        <i x="1" nd="1"/>
        <i x="6" nd="1"/>
        <i x="4" nd="1"/>
        <i x="2" nd="1"/>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3" name="PivotTable6"/>
    <pivotTable tabId="33" name="PivotTable5"/>
  </pivotTables>
  <data>
    <tabular pivotCacheId="1">
      <items count="13">
        <i x="4" s="1"/>
        <i x="3" nd="1"/>
        <i x="12" nd="1"/>
        <i x="10" nd="1"/>
        <i x="2" nd="1"/>
        <i x="6" nd="1"/>
        <i x="0" nd="1"/>
        <i x="7" nd="1"/>
        <i x="9" nd="1"/>
        <i x="8" nd="1"/>
        <i x="1" nd="1"/>
        <i x="5" nd="1"/>
        <i x="1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33" name="PivotTable6"/>
    <pivotTable tabId="33" name="PivotTable5"/>
  </pivotTables>
  <data>
    <tabular pivotCacheId="1">
      <items count="142">
        <i x="27" s="1"/>
        <i x="33"/>
        <i x="50"/>
        <i x="8"/>
        <i x="74"/>
        <i x="105"/>
        <i x="47"/>
        <i x="81"/>
        <i x="112"/>
        <i x="41"/>
        <i x="110"/>
        <i x="138"/>
        <i x="91"/>
        <i x="89"/>
        <i x="84" nd="1"/>
        <i x="57" nd="1"/>
        <i x="21" nd="1"/>
        <i x="64" nd="1"/>
        <i x="34" nd="1"/>
        <i x="85" nd="1"/>
        <i x="35" nd="1"/>
        <i x="136" nd="1"/>
        <i x="115" nd="1"/>
        <i x="103" nd="1"/>
        <i x="11" nd="1"/>
        <i x="62" nd="1"/>
        <i x="137" nd="1"/>
        <i x="15" nd="1"/>
        <i x="52" nd="1"/>
        <i x="32" nd="1"/>
        <i x="139" nd="1"/>
        <i x="101" nd="1"/>
        <i x="18" nd="1"/>
        <i x="37" nd="1"/>
        <i x="65" nd="1"/>
        <i x="72" nd="1"/>
        <i x="116" nd="1"/>
        <i x="92" nd="1"/>
        <i x="46" nd="1"/>
        <i x="99" nd="1"/>
        <i x="96" nd="1"/>
        <i x="68" nd="1"/>
        <i x="98" nd="1"/>
        <i x="9" nd="1"/>
        <i x="7" nd="1"/>
        <i x="51" nd="1"/>
        <i x="60" nd="1"/>
        <i x="59" nd="1"/>
        <i x="126" nd="1"/>
        <i x="78" nd="1"/>
        <i x="12" nd="1"/>
        <i x="127" nd="1"/>
        <i x="36" nd="1"/>
        <i x="40" nd="1"/>
        <i x="82" nd="1"/>
        <i x="129" nd="1"/>
        <i x="130" nd="1"/>
        <i x="69" nd="1"/>
        <i x="95" nd="1"/>
        <i x="61" nd="1"/>
        <i x="70" nd="1"/>
        <i x="121" nd="1"/>
        <i x="77" nd="1"/>
        <i x="122" nd="1"/>
        <i x="75" nd="1"/>
        <i x="13" nd="1"/>
        <i x="45" nd="1"/>
        <i x="125" nd="1"/>
        <i x="102" nd="1"/>
        <i x="49" nd="1"/>
        <i x="90" nd="1"/>
        <i x="31" nd="1"/>
        <i x="131" nd="1"/>
        <i x="25" nd="1"/>
        <i x="20" nd="1"/>
        <i x="67" nd="1"/>
        <i x="135" nd="1"/>
        <i x="58" nd="1"/>
        <i x="107" nd="1"/>
        <i x="88" nd="1"/>
        <i x="17" nd="1"/>
        <i x="71" nd="1"/>
        <i x="94" nd="1"/>
        <i x="117" nd="1"/>
        <i x="93" nd="1"/>
        <i x="73" nd="1"/>
        <i x="14" nd="1"/>
        <i x="23" nd="1"/>
        <i x="141" nd="1"/>
        <i x="19" nd="1"/>
        <i x="44" nd="1"/>
        <i x="132" nd="1"/>
        <i x="26" nd="1"/>
        <i x="120" nd="1"/>
        <i x="123" nd="1"/>
        <i x="133" nd="1"/>
        <i x="118" nd="1"/>
        <i x="16" nd="1"/>
        <i x="124" nd="1"/>
        <i x="10" nd="1"/>
        <i x="111" nd="1"/>
        <i x="3" nd="1"/>
        <i x="24" nd="1"/>
        <i x="38" nd="1"/>
        <i x="134" nd="1"/>
        <i x="63" nd="1"/>
        <i x="2" nd="1"/>
        <i x="6" nd="1"/>
        <i x="1" nd="1"/>
        <i x="43" nd="1"/>
        <i x="100" nd="1"/>
        <i x="109" nd="1"/>
        <i x="42" nd="1"/>
        <i x="83" nd="1"/>
        <i x="28" nd="1"/>
        <i x="30" nd="1"/>
        <i x="76" nd="1"/>
        <i x="0" nd="1"/>
        <i x="128" nd="1"/>
        <i x="119" nd="1"/>
        <i x="54" nd="1"/>
        <i x="104" nd="1"/>
        <i x="48" nd="1"/>
        <i x="114" nd="1"/>
        <i x="113" nd="1"/>
        <i x="22" nd="1"/>
        <i x="106" nd="1"/>
        <i x="53" nd="1"/>
        <i x="56" nd="1"/>
        <i x="79" nd="1"/>
        <i x="29" nd="1"/>
        <i x="5" nd="1"/>
        <i x="86" nd="1"/>
        <i x="39" nd="1"/>
        <i x="97" nd="1"/>
        <i x="80" nd="1"/>
        <i x="66" nd="1"/>
        <i x="4" nd="1"/>
        <i x="87" nd="1"/>
        <i x="140" nd="1"/>
        <i x="108" nd="1"/>
        <i x="5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35" name="PivotTable8"/>
    <pivotTable tabId="35" name="PivotTable7"/>
  </pivotTables>
  <data>
    <tabular pivotCacheId="1">
      <items count="158">
        <i x="141" s="1"/>
        <i x="104" nd="1"/>
        <i x="10" nd="1"/>
        <i x="32" nd="1"/>
        <i x="125" nd="1"/>
        <i x="124" nd="1"/>
        <i x="147" nd="1"/>
        <i x="70" nd="1"/>
        <i x="93" nd="1"/>
        <i x="149" nd="1"/>
        <i x="79" nd="1"/>
        <i x="113" nd="1"/>
        <i x="47" nd="1"/>
        <i x="96" nd="1"/>
        <i x="3" nd="1"/>
        <i x="50" nd="1"/>
        <i x="127" nd="1"/>
        <i x="87" nd="1"/>
        <i x="101" nd="1"/>
        <i x="143" nd="1"/>
        <i x="2" nd="1"/>
        <i x="36" nd="1"/>
        <i x="20" nd="1"/>
        <i x="80" nd="1"/>
        <i x="57" nd="1"/>
        <i x="133" nd="1"/>
        <i x="145" nd="1"/>
        <i x="106" nd="1"/>
        <i x="21" nd="1"/>
        <i x="65" nd="1"/>
        <i x="9" nd="1"/>
        <i x="4" nd="1"/>
        <i x="52" nd="1"/>
        <i x="105" nd="1"/>
        <i x="55" nd="1"/>
        <i x="71" nd="1"/>
        <i x="23" nd="1"/>
        <i x="109" nd="1"/>
        <i x="34" nd="1"/>
        <i x="100" nd="1"/>
        <i x="53" nd="1"/>
        <i x="33" nd="1"/>
        <i x="62" nd="1"/>
        <i x="39" nd="1"/>
        <i x="85" nd="1"/>
        <i x="116" nd="1"/>
        <i x="128" nd="1"/>
        <i x="7" nd="1"/>
        <i x="98" nd="1"/>
        <i x="121" nd="1"/>
        <i x="108" nd="1"/>
        <i x="151" nd="1"/>
        <i x="16" nd="1"/>
        <i x="129" nd="1"/>
        <i x="41" nd="1"/>
        <i x="48" nd="1"/>
        <i x="76" nd="1"/>
        <i x="138" nd="1"/>
        <i x="155" nd="1"/>
        <i x="45" nd="1"/>
        <i x="135" nd="1"/>
        <i x="64" nd="1"/>
        <i x="12" nd="1"/>
        <i x="24" nd="1"/>
        <i x="11" nd="1"/>
        <i x="35" nd="1"/>
        <i x="66" nd="1"/>
        <i x="63" nd="1"/>
        <i x="89" nd="1"/>
        <i x="78" nd="1"/>
        <i x="107" nd="1"/>
        <i x="97" nd="1"/>
        <i x="139" nd="1"/>
        <i x="91" nd="1"/>
        <i x="126" nd="1"/>
        <i x="27" nd="1"/>
        <i x="74" nd="1"/>
        <i x="68" nd="1"/>
        <i x="122" nd="1"/>
        <i x="28" nd="1"/>
        <i x="153" nd="1"/>
        <i x="118" nd="1"/>
        <i x="134" nd="1"/>
        <i x="88" nd="1"/>
        <i x="83" nd="1"/>
        <i x="49" nd="1"/>
        <i x="38" nd="1"/>
        <i x="137" nd="1"/>
        <i x="95" nd="1"/>
        <i x="75" nd="1"/>
        <i x="69" nd="1"/>
        <i x="42" nd="1"/>
        <i x="130" nd="1"/>
        <i x="156" nd="1"/>
        <i x="82" nd="1"/>
        <i x="43" nd="1"/>
        <i x="132" nd="1"/>
        <i x="14" nd="1"/>
        <i x="56" nd="1"/>
        <i x="102" nd="1"/>
        <i x="73" nd="1"/>
        <i x="72" nd="1"/>
        <i x="0" nd="1"/>
        <i x="157" nd="1"/>
        <i x="84" nd="1"/>
        <i x="94" nd="1"/>
        <i x="136" nd="1"/>
        <i x="154" nd="1"/>
        <i x="86" nd="1"/>
        <i x="67" nd="1"/>
        <i x="15" nd="1"/>
        <i x="46" nd="1"/>
        <i x="90" nd="1"/>
        <i x="77" nd="1"/>
        <i x="152" nd="1"/>
        <i x="150" nd="1"/>
        <i x="6" nd="1"/>
        <i x="17" nd="1"/>
        <i x="92" nd="1"/>
        <i x="110" nd="1"/>
        <i x="61" nd="1"/>
        <i x="59" nd="1"/>
        <i x="8" nd="1"/>
        <i x="31" nd="1"/>
        <i x="119" nd="1"/>
        <i x="114" nd="1"/>
        <i x="30" nd="1"/>
        <i x="112" nd="1"/>
        <i x="51" nd="1"/>
        <i x="60" nd="1"/>
        <i x="44" nd="1"/>
        <i x="25" nd="1"/>
        <i x="37" nd="1"/>
        <i x="140" nd="1"/>
        <i x="29" nd="1"/>
        <i x="22" nd="1"/>
        <i x="5" nd="1"/>
        <i x="26" nd="1"/>
        <i x="148" nd="1"/>
        <i x="54" nd="1"/>
        <i x="115" nd="1"/>
        <i x="40" nd="1"/>
        <i x="13" nd="1"/>
        <i x="81" nd="1"/>
        <i x="18" nd="1"/>
        <i x="120" nd="1"/>
        <i x="142" nd="1"/>
        <i x="19" nd="1"/>
        <i x="111" nd="1"/>
        <i x="144" nd="1"/>
        <i x="99" nd="1"/>
        <i x="1" nd="1"/>
        <i x="117" nd="1"/>
        <i x="58" nd="1"/>
        <i x="123" nd="1"/>
        <i x="131" nd="1"/>
        <i x="146" nd="1"/>
        <i x="10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35" name="PivotTable8"/>
    <pivotTable tabId="35" name="PivotTable7"/>
  </pivotTables>
  <data>
    <tabular pivotCacheId="1">
      <items count="118">
        <i x="109" s="1"/>
        <i x="49" nd="1"/>
        <i x="20" nd="1"/>
        <i x="76" nd="1"/>
        <i x="72" nd="1"/>
        <i x="87" nd="1"/>
        <i x="74" nd="1"/>
        <i x="3" nd="1"/>
        <i x="114" nd="1"/>
        <i x="80" nd="1"/>
        <i x="111" nd="1"/>
        <i x="28" nd="1"/>
        <i x="7" nd="1"/>
        <i x="22" nd="1"/>
        <i x="53" nd="1"/>
        <i x="40" nd="1"/>
        <i x="4" nd="1"/>
        <i x="117" nd="1"/>
        <i x="43" nd="1"/>
        <i x="46" nd="1"/>
        <i x="51" nd="1"/>
        <i x="31" nd="1"/>
        <i x="45" nd="1"/>
        <i x="79" nd="1"/>
        <i x="57" nd="1"/>
        <i x="66" nd="1"/>
        <i x="99" nd="1"/>
        <i x="26" nd="1"/>
        <i x="86" nd="1"/>
        <i x="98" nd="1"/>
        <i x="33" nd="1"/>
        <i x="13" nd="1"/>
        <i x="110" nd="1"/>
        <i x="89" nd="1"/>
        <i x="14" nd="1"/>
        <i x="19" nd="1"/>
        <i x="106" nd="1"/>
        <i x="116" nd="1"/>
        <i x="65" nd="1"/>
        <i x="108" nd="1"/>
        <i x="37" nd="1"/>
        <i x="48" nd="1"/>
        <i x="101" nd="1"/>
        <i x="11" nd="1"/>
        <i x="10" nd="1"/>
        <i x="54" nd="1"/>
        <i x="30" nd="1"/>
        <i x="15" nd="1"/>
        <i x="34" nd="1"/>
        <i x="52" nd="1"/>
        <i x="17" nd="1"/>
        <i x="71" nd="1"/>
        <i x="95" nd="1"/>
        <i x="47" nd="1"/>
        <i x="41" nd="1"/>
        <i x="102" nd="1"/>
        <i x="103" nd="1"/>
        <i x="84" nd="1"/>
        <i x="39" nd="1"/>
        <i x="62" nd="1"/>
        <i x="63" nd="1"/>
        <i x="100" nd="1"/>
        <i x="81" nd="1"/>
        <i x="35" nd="1"/>
        <i x="69" nd="1"/>
        <i x="67" nd="1"/>
        <i x="78" nd="1"/>
        <i x="1" nd="1"/>
        <i x="0" nd="1"/>
        <i x="61" nd="1"/>
        <i x="77" nd="1"/>
        <i x="8" nd="1"/>
        <i x="96" nd="1"/>
        <i x="58" nd="1"/>
        <i x="32" nd="1"/>
        <i x="107" nd="1"/>
        <i x="104" nd="1"/>
        <i x="83" nd="1"/>
        <i x="12" nd="1"/>
        <i x="38" nd="1"/>
        <i x="64" nd="1"/>
        <i x="115" nd="1"/>
        <i x="85" nd="1"/>
        <i x="75" nd="1"/>
        <i x="73" nd="1"/>
        <i x="68" nd="1"/>
        <i x="2" nd="1"/>
        <i x="23" nd="1"/>
        <i x="27" nd="1"/>
        <i x="91" nd="1"/>
        <i x="25" nd="1"/>
        <i x="21" nd="1"/>
        <i x="36" nd="1"/>
        <i x="59" nd="1"/>
        <i x="18" nd="1"/>
        <i x="88" nd="1"/>
        <i x="82" nd="1"/>
        <i x="70" nd="1"/>
        <i x="55" nd="1"/>
        <i x="105" nd="1"/>
        <i x="24" nd="1"/>
        <i x="29" nd="1"/>
        <i x="16" nd="1"/>
        <i x="97" nd="1"/>
        <i x="50" nd="1"/>
        <i x="112" nd="1"/>
        <i x="92" nd="1"/>
        <i x="56" nd="1"/>
        <i x="9" nd="1"/>
        <i x="6" nd="1"/>
        <i x="42" nd="1"/>
        <i x="5" nd="1"/>
        <i x="60" nd="1"/>
        <i x="44" nd="1"/>
        <i x="90" nd="1"/>
        <i x="93" nd="1"/>
        <i x="94" nd="1"/>
        <i x="113"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35" name="PivotTable8"/>
    <pivotTable tabId="35" name="PivotTable7"/>
  </pivotTables>
  <data>
    <tabular pivotCacheId="1">
      <items count="41">
        <i x="8" s="1"/>
        <i x="5" nd="1"/>
        <i x="1" nd="1"/>
        <i x="31" nd="1"/>
        <i x="24" nd="1"/>
        <i x="39" nd="1"/>
        <i x="7" nd="1"/>
        <i x="40" nd="1"/>
        <i x="29" nd="1"/>
        <i x="32" nd="1"/>
        <i x="19" nd="1"/>
        <i x="18" nd="1"/>
        <i x="35" nd="1"/>
        <i x="15" nd="1"/>
        <i x="9" nd="1"/>
        <i x="2" nd="1"/>
        <i x="38" nd="1"/>
        <i x="17" nd="1"/>
        <i x="20" nd="1"/>
        <i x="22" nd="1"/>
        <i x="10" nd="1"/>
        <i x="34" nd="1"/>
        <i x="14" nd="1"/>
        <i x="28" nd="1"/>
        <i x="23" nd="1"/>
        <i x="33" nd="1"/>
        <i x="4" nd="1"/>
        <i x="27" nd="1"/>
        <i x="30" nd="1"/>
        <i x="12" nd="1"/>
        <i x="6" nd="1"/>
        <i x="3" nd="1"/>
        <i x="37" nd="1"/>
        <i x="25" nd="1"/>
        <i x="16" nd="1"/>
        <i x="11" nd="1"/>
        <i x="36" nd="1"/>
        <i x="26" nd="1"/>
        <i x="13" nd="1"/>
        <i x="0" nd="1"/>
        <i x="2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State" cache="Slicer_State" caption="State" rowHeight="241300"/>
  <slicer name="Country" cache="Slicer_Country" caption="Country" startItem="3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ket" cache="Slicer_Market" caption="Market" rowHeight="241300"/>
  <slicer name="Region" cache="Slicer_Region" caption="Region" rowHeight="241300"/>
  <slicer name="Product Name" cache="Slicer_Product_Name" caption="Product Nam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ity 1" cache="Slicer_City1" caption="City" rowHeight="241300"/>
  <slicer name="State 1" cache="Slicer_State1" caption="State" rowHeight="241300"/>
  <slicer name="Country 1" cache="Slicer_Country1"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4.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5.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6.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ivotTable" Target="../pivotTables/pivotTable7.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ivotTable" Target="../pivotTables/pivotTable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2.xm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microsoft.com/office/2007/relationships/slicer" Target="../slicers/slicer3.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ivotTable" Target="../pivotTables/pivotTable15.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C5:P18"/>
  <sheetViews>
    <sheetView showGridLines="0" workbookViewId="0">
      <selection activeCell="A20" sqref="A20"/>
    </sheetView>
  </sheetViews>
  <sheetFormatPr defaultRowHeight="15" x14ac:dyDescent="0.25"/>
  <cols>
    <col min="4" max="4" width="26.42578125" bestFit="1" customWidth="1"/>
  </cols>
  <sheetData>
    <row r="5" spans="3:16" ht="18.75" x14ac:dyDescent="0.3">
      <c r="C5" s="32"/>
      <c r="D5" s="33"/>
    </row>
    <row r="6" spans="3:16" ht="18.75" x14ac:dyDescent="0.3">
      <c r="C6" s="34"/>
      <c r="D6" s="35"/>
    </row>
    <row r="7" spans="3:16" ht="18.75" x14ac:dyDescent="0.3">
      <c r="C7" s="34"/>
      <c r="D7" s="35"/>
    </row>
    <row r="8" spans="3:16" ht="18.75" x14ac:dyDescent="0.3">
      <c r="C8" s="34"/>
      <c r="D8" s="35"/>
    </row>
    <row r="9" spans="3:16" ht="18.75" x14ac:dyDescent="0.3">
      <c r="C9" s="34"/>
      <c r="D9" s="35"/>
      <c r="P9" s="67"/>
    </row>
    <row r="10" spans="3:16" ht="18.75" x14ac:dyDescent="0.3">
      <c r="C10" s="34"/>
      <c r="D10" s="35"/>
    </row>
    <row r="11" spans="3:16" ht="18.75" x14ac:dyDescent="0.3">
      <c r="C11" s="34"/>
      <c r="D11" s="35"/>
    </row>
    <row r="12" spans="3:16" ht="18.75" x14ac:dyDescent="0.3">
      <c r="C12" s="34"/>
      <c r="D12" s="35"/>
    </row>
    <row r="13" spans="3:16" ht="18.75" x14ac:dyDescent="0.3">
      <c r="C13" s="34"/>
      <c r="D13" s="35"/>
    </row>
    <row r="14" spans="3:16" ht="18.75" x14ac:dyDescent="0.3">
      <c r="C14" s="34"/>
      <c r="D14" s="35"/>
    </row>
    <row r="15" spans="3:16" ht="18.75" x14ac:dyDescent="0.3">
      <c r="C15" s="34"/>
      <c r="D15" s="35"/>
    </row>
    <row r="16" spans="3:16" ht="18.75" x14ac:dyDescent="0.3">
      <c r="C16" s="34"/>
      <c r="D16" s="35"/>
    </row>
    <row r="17" spans="3:4" ht="18.75" x14ac:dyDescent="0.3">
      <c r="C17" s="34"/>
      <c r="D17" s="35"/>
    </row>
    <row r="18" spans="3:4" ht="18.75" x14ac:dyDescent="0.3">
      <c r="C18" s="36"/>
      <c r="D18" s="36"/>
    </row>
  </sheetData>
  <sheetProtection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
  <sheetViews>
    <sheetView showGridLines="0" workbookViewId="0">
      <selection activeCell="D2" sqref="D2"/>
    </sheetView>
  </sheetViews>
  <sheetFormatPr defaultRowHeight="15" x14ac:dyDescent="0.25"/>
  <cols>
    <col min="2" max="2" width="10.42578125" bestFit="1" customWidth="1"/>
    <col min="3" max="3" width="15.5703125" customWidth="1"/>
    <col min="4" max="4" width="15.140625" customWidth="1"/>
    <col min="5" max="5" width="11.28515625" customWidth="1"/>
    <col min="6" max="6" width="14.42578125" bestFit="1" customWidth="1"/>
    <col min="7" max="7" width="13.7109375" bestFit="1" customWidth="1"/>
    <col min="8" max="8" width="16.42578125" customWidth="1"/>
    <col min="9" max="9" width="17.140625" customWidth="1"/>
    <col min="10" max="10" width="22.5703125" customWidth="1"/>
    <col min="11" max="11" width="2.7109375" customWidth="1"/>
    <col min="12" max="12" width="10.140625" bestFit="1" customWidth="1"/>
  </cols>
  <sheetData>
    <row r="1" spans="2:12" s="4" customFormat="1" ht="38.25" x14ac:dyDescent="0.25">
      <c r="B1" s="11" t="s">
        <v>32</v>
      </c>
      <c r="C1" s="11" t="s">
        <v>33</v>
      </c>
      <c r="D1" s="11" t="s">
        <v>34</v>
      </c>
      <c r="E1" s="11" t="s">
        <v>35</v>
      </c>
      <c r="F1" s="11" t="s">
        <v>36</v>
      </c>
      <c r="G1" s="11" t="s">
        <v>37</v>
      </c>
      <c r="H1" s="11" t="s">
        <v>40</v>
      </c>
      <c r="I1" s="11" t="s">
        <v>38</v>
      </c>
      <c r="J1" s="11" t="s">
        <v>41</v>
      </c>
      <c r="L1" s="10" t="s">
        <v>39</v>
      </c>
    </row>
    <row r="2" spans="2:12" x14ac:dyDescent="0.25">
      <c r="B2" s="8">
        <f ca="1">TODAY()</f>
        <v>43667</v>
      </c>
      <c r="C2" s="68">
        <f ca="1">NOW()</f>
        <v>43667.482181712963</v>
      </c>
      <c r="D2" s="2">
        <f ca="1">MONTH(C2)</f>
        <v>7</v>
      </c>
      <c r="E2" s="2">
        <f ca="1">YEAR(C2)</f>
        <v>2019</v>
      </c>
      <c r="F2" s="8">
        <v>43191</v>
      </c>
      <c r="G2" s="8">
        <v>43220</v>
      </c>
      <c r="H2" s="69">
        <f>DAYS360(F2,G2)</f>
        <v>29</v>
      </c>
      <c r="I2" s="2">
        <f>NETWORKDAYS(F2,G2)</f>
        <v>21</v>
      </c>
      <c r="J2" s="2">
        <f>NETWORKDAYS(F2,G2,L2:L4)</f>
        <v>19</v>
      </c>
      <c r="L2" s="9">
        <v>43191</v>
      </c>
    </row>
    <row r="3" spans="2:12" x14ac:dyDescent="0.25">
      <c r="B3" s="2"/>
      <c r="C3" s="2"/>
      <c r="D3" s="2"/>
      <c r="E3" s="2"/>
      <c r="F3" s="2"/>
      <c r="G3" s="2"/>
      <c r="H3" s="2"/>
      <c r="I3" s="2"/>
      <c r="J3" s="2"/>
      <c r="L3" s="9">
        <v>43200</v>
      </c>
    </row>
    <row r="4" spans="2:12" x14ac:dyDescent="0.25">
      <c r="B4" s="2"/>
      <c r="C4" s="2"/>
      <c r="D4" s="2"/>
      <c r="E4" s="2"/>
      <c r="F4" s="2"/>
      <c r="G4" s="2"/>
      <c r="H4" s="2"/>
      <c r="I4" s="2"/>
      <c r="J4" s="2"/>
      <c r="L4" s="9">
        <v>43207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3"/>
  <sheetViews>
    <sheetView tabSelected="1" topLeftCell="A3" workbookViewId="0">
      <selection activeCell="P15" sqref="P15"/>
    </sheetView>
  </sheetViews>
  <sheetFormatPr defaultRowHeight="15" x14ac:dyDescent="0.25"/>
  <cols>
    <col min="2" max="2" width="7.42578125" customWidth="1"/>
    <col min="4" max="5" width="7.140625" bestFit="1" customWidth="1"/>
    <col min="6" max="6" width="7.28515625" bestFit="1" customWidth="1"/>
    <col min="7" max="7" width="7.140625" bestFit="1" customWidth="1"/>
    <col min="9" max="9" width="8.28515625" customWidth="1"/>
    <col min="10" max="11" width="12" customWidth="1"/>
    <col min="14" max="14" width="15.42578125" customWidth="1"/>
    <col min="15" max="15" width="5.140625" customWidth="1"/>
    <col min="16" max="17" width="13" customWidth="1"/>
  </cols>
  <sheetData>
    <row r="1" spans="2:17" s="4" customFormat="1" ht="26.25" thickBot="1" x14ac:dyDescent="0.3">
      <c r="B1" s="14" t="s">
        <v>67</v>
      </c>
      <c r="C1" s="14" t="s">
        <v>5</v>
      </c>
      <c r="D1" s="14" t="s">
        <v>42</v>
      </c>
      <c r="E1" s="14" t="s">
        <v>31</v>
      </c>
      <c r="F1" s="14" t="s">
        <v>43</v>
      </c>
      <c r="G1" s="14" t="s">
        <v>44</v>
      </c>
    </row>
    <row r="2" spans="2:17" ht="15.75" thickBot="1" x14ac:dyDescent="0.3">
      <c r="B2" s="7">
        <v>1</v>
      </c>
      <c r="C2" s="2" t="s">
        <v>26</v>
      </c>
      <c r="D2" s="2">
        <v>37</v>
      </c>
      <c r="E2" s="2" t="s">
        <v>29</v>
      </c>
      <c r="F2" s="2" t="s">
        <v>54</v>
      </c>
      <c r="G2" s="13">
        <v>65548</v>
      </c>
      <c r="J2" s="80" t="s">
        <v>57</v>
      </c>
      <c r="K2" s="81"/>
      <c r="L2" s="82"/>
    </row>
    <row r="3" spans="2:17" x14ac:dyDescent="0.25">
      <c r="B3" s="7">
        <v>2</v>
      </c>
      <c r="C3" s="2" t="s">
        <v>45</v>
      </c>
      <c r="D3" s="2">
        <v>24</v>
      </c>
      <c r="E3" s="2" t="s">
        <v>30</v>
      </c>
      <c r="F3" s="2" t="s">
        <v>55</v>
      </c>
      <c r="G3" s="13">
        <v>22291</v>
      </c>
      <c r="J3" s="61" t="s">
        <v>56</v>
      </c>
      <c r="K3" s="63"/>
      <c r="L3" s="15">
        <f>AVERAGE(D2:D13)</f>
        <v>32.166666666666664</v>
      </c>
    </row>
    <row r="4" spans="2:17" x14ac:dyDescent="0.25">
      <c r="B4" s="7">
        <v>3</v>
      </c>
      <c r="C4" s="2" t="s">
        <v>47</v>
      </c>
      <c r="D4" s="2">
        <v>36</v>
      </c>
      <c r="E4" s="2" t="s">
        <v>29</v>
      </c>
      <c r="F4" s="2" t="s">
        <v>55</v>
      </c>
      <c r="G4" s="13">
        <v>93904</v>
      </c>
      <c r="J4" s="62" t="s">
        <v>58</v>
      </c>
      <c r="K4" s="64"/>
      <c r="L4" s="16">
        <f>COUNT(B2:B13)</f>
        <v>12</v>
      </c>
    </row>
    <row r="5" spans="2:17" x14ac:dyDescent="0.25">
      <c r="B5" s="7">
        <v>4</v>
      </c>
      <c r="C5" s="2" t="s">
        <v>27</v>
      </c>
      <c r="D5" s="2">
        <v>38</v>
      </c>
      <c r="E5" s="2" t="s">
        <v>30</v>
      </c>
      <c r="F5" s="2" t="s">
        <v>55</v>
      </c>
      <c r="G5" s="13">
        <v>38670</v>
      </c>
      <c r="J5" s="62" t="s">
        <v>59</v>
      </c>
      <c r="K5" s="64"/>
      <c r="L5" s="16">
        <f>MAX(D2:D13)</f>
        <v>44</v>
      </c>
    </row>
    <row r="6" spans="2:17" x14ac:dyDescent="0.25">
      <c r="B6" s="7">
        <v>5</v>
      </c>
      <c r="C6" s="12" t="s">
        <v>46</v>
      </c>
      <c r="D6" s="2">
        <v>20</v>
      </c>
      <c r="E6" s="2" t="s">
        <v>30</v>
      </c>
      <c r="F6" s="2" t="s">
        <v>54</v>
      </c>
      <c r="G6" s="13">
        <v>62235</v>
      </c>
      <c r="J6" s="62" t="s">
        <v>60</v>
      </c>
      <c r="K6" s="64"/>
      <c r="L6" s="16">
        <f>MIN(D2:D13)</f>
        <v>20</v>
      </c>
    </row>
    <row r="7" spans="2:17" x14ac:dyDescent="0.25">
      <c r="B7" s="7">
        <v>6</v>
      </c>
      <c r="C7" s="12" t="s">
        <v>48</v>
      </c>
      <c r="D7" s="2">
        <v>44</v>
      </c>
      <c r="E7" s="2" t="s">
        <v>29</v>
      </c>
      <c r="F7" s="2" t="s">
        <v>54</v>
      </c>
      <c r="G7" s="13">
        <v>18547</v>
      </c>
      <c r="J7" s="62" t="s">
        <v>61</v>
      </c>
      <c r="K7" s="64"/>
      <c r="L7" s="70">
        <f>MAX(G2:G13)</f>
        <v>93904</v>
      </c>
    </row>
    <row r="8" spans="2:17" x14ac:dyDescent="0.25">
      <c r="B8" s="7">
        <v>7</v>
      </c>
      <c r="C8" s="12" t="s">
        <v>49</v>
      </c>
      <c r="D8" s="2">
        <v>31</v>
      </c>
      <c r="E8" s="2" t="s">
        <v>29</v>
      </c>
      <c r="F8" s="2" t="s">
        <v>55</v>
      </c>
      <c r="G8" s="13">
        <v>10448</v>
      </c>
      <c r="J8" s="62" t="s">
        <v>62</v>
      </c>
      <c r="K8" s="64"/>
      <c r="L8" s="70">
        <f>MIN(G2:G13)</f>
        <v>10448</v>
      </c>
    </row>
    <row r="9" spans="2:17" x14ac:dyDescent="0.25">
      <c r="B9" s="7">
        <v>8</v>
      </c>
      <c r="C9" s="12" t="s">
        <v>50</v>
      </c>
      <c r="D9" s="2">
        <v>30</v>
      </c>
      <c r="E9" s="2" t="s">
        <v>29</v>
      </c>
      <c r="F9" s="2" t="s">
        <v>54</v>
      </c>
      <c r="G9" s="13">
        <v>88185</v>
      </c>
      <c r="J9" s="62" t="s">
        <v>1342</v>
      </c>
      <c r="K9" s="64"/>
      <c r="L9" s="16">
        <f>LARGE(G2:G13,2)</f>
        <v>88185</v>
      </c>
    </row>
    <row r="10" spans="2:17" x14ac:dyDescent="0.25">
      <c r="B10" s="7">
        <v>9</v>
      </c>
      <c r="C10" s="12" t="s">
        <v>51</v>
      </c>
      <c r="D10" s="2">
        <v>27</v>
      </c>
      <c r="E10" s="2" t="s">
        <v>30</v>
      </c>
      <c r="F10" s="2" t="s">
        <v>54</v>
      </c>
      <c r="G10" s="13">
        <v>43624</v>
      </c>
      <c r="J10" s="62" t="s">
        <v>1343</v>
      </c>
      <c r="K10" s="64"/>
      <c r="L10" s="16">
        <f>SMALL(G2:G13,3)</f>
        <v>22291</v>
      </c>
    </row>
    <row r="11" spans="2:17" x14ac:dyDescent="0.25">
      <c r="B11" s="7">
        <v>10</v>
      </c>
      <c r="C11" s="12" t="s">
        <v>52</v>
      </c>
      <c r="D11" s="2">
        <v>42</v>
      </c>
      <c r="E11" s="2" t="s">
        <v>29</v>
      </c>
      <c r="F11" s="2" t="s">
        <v>54</v>
      </c>
      <c r="G11" s="13">
        <v>64927</v>
      </c>
      <c r="J11" s="62" t="s">
        <v>63</v>
      </c>
      <c r="K11" s="64"/>
      <c r="L11" s="16">
        <f>SUMIF(F2:F13,"BLR",G2:G13)</f>
        <v>412779</v>
      </c>
    </row>
    <row r="12" spans="2:17" x14ac:dyDescent="0.25">
      <c r="B12" s="7">
        <v>11</v>
      </c>
      <c r="C12" s="12" t="s">
        <v>53</v>
      </c>
      <c r="D12" s="2">
        <v>30</v>
      </c>
      <c r="E12" s="2" t="s">
        <v>29</v>
      </c>
      <c r="F12" s="2" t="s">
        <v>55</v>
      </c>
      <c r="G12" s="13">
        <v>62049</v>
      </c>
      <c r="J12" s="62" t="s">
        <v>64</v>
      </c>
      <c r="K12" s="64"/>
      <c r="L12" s="70">
        <f>SUMIF(F2:F13,"CHN",G2:G13)</f>
        <v>227362</v>
      </c>
    </row>
    <row r="13" spans="2:17" x14ac:dyDescent="0.25">
      <c r="B13" s="7">
        <v>12</v>
      </c>
      <c r="C13" s="12" t="s">
        <v>52</v>
      </c>
      <c r="D13" s="2">
        <v>27</v>
      </c>
      <c r="E13" s="2" t="s">
        <v>29</v>
      </c>
      <c r="F13" s="2" t="s">
        <v>54</v>
      </c>
      <c r="G13" s="13">
        <v>69713</v>
      </c>
      <c r="J13" s="62" t="s">
        <v>65</v>
      </c>
      <c r="K13" s="64"/>
      <c r="L13" s="16">
        <f>COUNTIF(F2:F13,"BLR")</f>
        <v>7</v>
      </c>
    </row>
    <row r="14" spans="2:17" x14ac:dyDescent="0.25">
      <c r="J14" s="62" t="s">
        <v>66</v>
      </c>
      <c r="K14" s="64"/>
      <c r="L14" s="16">
        <f>COUNTIF(F2:F14,"CHN")</f>
        <v>5</v>
      </c>
    </row>
    <row r="15" spans="2:17" ht="60" customHeight="1" x14ac:dyDescent="0.25">
      <c r="J15" s="83" t="s">
        <v>1372</v>
      </c>
      <c r="K15" s="84"/>
      <c r="L15">
        <f>SUMIFS(G2:G13,E2:E13,"F",F2:F13,"BLR")</f>
        <v>105859</v>
      </c>
      <c r="N15" s="83" t="s">
        <v>1389</v>
      </c>
      <c r="O15" s="84"/>
      <c r="P15" s="73">
        <f>SUMIFS(G2:G13,F2:F13,"BLR",E2:E13,"M")+SUMIFS(G2:G13,F2:F13,"CHN",E2:E13,"M")</f>
        <v>473321</v>
      </c>
      <c r="Q15">
        <f>IF(OR(F2="BLR",F2="CHN"),SUMIF(E2:E13,"M",G2:G13),0)</f>
        <v>473321</v>
      </c>
    </row>
    <row r="16" spans="2:17" ht="75" customHeight="1" x14ac:dyDescent="0.25">
      <c r="J16" s="85" t="s">
        <v>1373</v>
      </c>
      <c r="K16" s="86"/>
      <c r="L16">
        <f>SUMIFS(G2:G13,E2:E13,"F",C2:C13,"Rita",F2:F13,"CHN")</f>
        <v>22291</v>
      </c>
      <c r="N16" s="83" t="s">
        <v>1390</v>
      </c>
      <c r="O16" s="84"/>
      <c r="P16">
        <f>COUNTIFS(F2:F13,"BLR",E2:E13,"M")+COUNTIFS(F2:F13,"CHN",E2:E13,"M")</f>
        <v>8</v>
      </c>
      <c r="Q16">
        <f>IF(OR(F2="BLR",F2="CHN"),COUNTIF(E2:E13,"M"),0)</f>
        <v>8</v>
      </c>
    </row>
    <row r="18" spans="2:14" x14ac:dyDescent="0.25">
      <c r="B18" s="14" t="s">
        <v>67</v>
      </c>
      <c r="C18" s="7">
        <v>1</v>
      </c>
      <c r="D18" s="7">
        <v>2</v>
      </c>
      <c r="E18" s="7">
        <v>3</v>
      </c>
      <c r="F18" s="7">
        <v>4</v>
      </c>
      <c r="G18" s="7">
        <v>5</v>
      </c>
      <c r="H18" s="7">
        <v>6</v>
      </c>
      <c r="I18" s="7">
        <v>7</v>
      </c>
      <c r="J18" s="7">
        <v>8</v>
      </c>
      <c r="K18" s="7">
        <v>9</v>
      </c>
      <c r="L18" s="7">
        <v>10</v>
      </c>
      <c r="M18" s="7">
        <v>11</v>
      </c>
      <c r="N18" s="7">
        <v>12</v>
      </c>
    </row>
    <row r="19" spans="2:14" x14ac:dyDescent="0.25">
      <c r="B19" s="14" t="s">
        <v>5</v>
      </c>
      <c r="C19" s="7" t="s">
        <v>26</v>
      </c>
      <c r="D19" s="7" t="s">
        <v>45</v>
      </c>
      <c r="E19" s="7" t="s">
        <v>47</v>
      </c>
      <c r="F19" s="7" t="s">
        <v>27</v>
      </c>
      <c r="G19" s="65" t="s">
        <v>46</v>
      </c>
      <c r="H19" s="65" t="s">
        <v>48</v>
      </c>
      <c r="I19" s="65" t="s">
        <v>49</v>
      </c>
      <c r="J19" s="65" t="s">
        <v>50</v>
      </c>
      <c r="K19" s="65" t="s">
        <v>51</v>
      </c>
      <c r="L19" s="65" t="s">
        <v>52</v>
      </c>
      <c r="M19" s="65" t="s">
        <v>53</v>
      </c>
      <c r="N19" s="65" t="s">
        <v>52</v>
      </c>
    </row>
    <row r="20" spans="2:14" x14ac:dyDescent="0.25">
      <c r="B20" s="14" t="s">
        <v>42</v>
      </c>
      <c r="C20" s="7">
        <v>37</v>
      </c>
      <c r="D20" s="7">
        <v>24</v>
      </c>
      <c r="E20" s="7">
        <v>36</v>
      </c>
      <c r="F20" s="7">
        <v>38</v>
      </c>
      <c r="G20" s="7">
        <v>20</v>
      </c>
      <c r="H20" s="7">
        <v>44</v>
      </c>
      <c r="I20" s="7">
        <v>31</v>
      </c>
      <c r="J20" s="7">
        <v>30</v>
      </c>
      <c r="K20" s="7">
        <v>27</v>
      </c>
      <c r="L20" s="7">
        <v>42</v>
      </c>
      <c r="M20" s="7">
        <v>30</v>
      </c>
      <c r="N20" s="7">
        <v>27</v>
      </c>
    </row>
    <row r="21" spans="2:14" x14ac:dyDescent="0.25">
      <c r="B21" s="14" t="s">
        <v>31</v>
      </c>
      <c r="C21" s="7" t="s">
        <v>29</v>
      </c>
      <c r="D21" s="7" t="s">
        <v>30</v>
      </c>
      <c r="E21" s="7" t="s">
        <v>29</v>
      </c>
      <c r="F21" s="7" t="s">
        <v>30</v>
      </c>
      <c r="G21" s="7" t="s">
        <v>30</v>
      </c>
      <c r="H21" s="7" t="s">
        <v>29</v>
      </c>
      <c r="I21" s="7" t="s">
        <v>29</v>
      </c>
      <c r="J21" s="7" t="s">
        <v>29</v>
      </c>
      <c r="K21" s="7" t="s">
        <v>30</v>
      </c>
      <c r="L21" s="7" t="s">
        <v>29</v>
      </c>
      <c r="M21" s="7" t="s">
        <v>29</v>
      </c>
      <c r="N21" s="7" t="s">
        <v>29</v>
      </c>
    </row>
    <row r="22" spans="2:14" ht="25.5" x14ac:dyDescent="0.25">
      <c r="B22" s="14" t="s">
        <v>43</v>
      </c>
      <c r="C22" s="7" t="s">
        <v>54</v>
      </c>
      <c r="D22" s="7" t="s">
        <v>55</v>
      </c>
      <c r="E22" s="7" t="s">
        <v>55</v>
      </c>
      <c r="F22" s="7" t="s">
        <v>55</v>
      </c>
      <c r="G22" s="7" t="s">
        <v>54</v>
      </c>
      <c r="H22" s="7" t="s">
        <v>54</v>
      </c>
      <c r="I22" s="7" t="s">
        <v>55</v>
      </c>
      <c r="J22" s="7" t="s">
        <v>54</v>
      </c>
      <c r="K22" s="7" t="s">
        <v>54</v>
      </c>
      <c r="L22" s="7" t="s">
        <v>54</v>
      </c>
      <c r="M22" s="7" t="s">
        <v>55</v>
      </c>
      <c r="N22" s="7" t="s">
        <v>54</v>
      </c>
    </row>
    <row r="23" spans="2:14" x14ac:dyDescent="0.25">
      <c r="B23" s="14" t="s">
        <v>44</v>
      </c>
      <c r="C23" s="66">
        <v>65548</v>
      </c>
      <c r="D23" s="66">
        <v>22291</v>
      </c>
      <c r="E23" s="66">
        <v>93904</v>
      </c>
      <c r="F23" s="66">
        <v>38670</v>
      </c>
      <c r="G23" s="66">
        <v>62235</v>
      </c>
      <c r="H23" s="66">
        <v>18547</v>
      </c>
      <c r="I23" s="66">
        <v>10448</v>
      </c>
      <c r="J23" s="66">
        <v>88185</v>
      </c>
      <c r="K23" s="66">
        <v>43624</v>
      </c>
      <c r="L23" s="66">
        <v>64927</v>
      </c>
      <c r="M23" s="66">
        <v>62049</v>
      </c>
      <c r="N23" s="66">
        <v>69713</v>
      </c>
    </row>
  </sheetData>
  <mergeCells count="5">
    <mergeCell ref="J2:L2"/>
    <mergeCell ref="J15:K15"/>
    <mergeCell ref="J16:K16"/>
    <mergeCell ref="N15:O15"/>
    <mergeCell ref="N16:O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4"/>
  <sheetViews>
    <sheetView showGridLines="0" zoomScale="84" workbookViewId="0">
      <selection activeCell="S15" sqref="S15"/>
    </sheetView>
  </sheetViews>
  <sheetFormatPr defaultRowHeight="15" x14ac:dyDescent="0.25"/>
  <cols>
    <col min="4" max="4" width="8.28515625" customWidth="1"/>
    <col min="5" max="5" width="7.5703125" customWidth="1"/>
    <col min="6" max="6" width="7.85546875" bestFit="1" customWidth="1"/>
    <col min="7" max="7" width="11.28515625" customWidth="1"/>
    <col min="8" max="8" width="8.28515625" customWidth="1"/>
  </cols>
  <sheetData>
    <row r="1" spans="2:7" x14ac:dyDescent="0.25">
      <c r="B1" s="59" t="s">
        <v>1354</v>
      </c>
    </row>
    <row r="2" spans="2:7" s="4" customFormat="1" ht="25.5" x14ac:dyDescent="0.25">
      <c r="B2" s="3" t="s">
        <v>67</v>
      </c>
      <c r="C2" s="3" t="s">
        <v>5</v>
      </c>
      <c r="D2" s="3" t="s">
        <v>31</v>
      </c>
      <c r="E2" s="3" t="s">
        <v>42</v>
      </c>
      <c r="F2" s="3" t="s">
        <v>44</v>
      </c>
      <c r="G2" s="3" t="s">
        <v>43</v>
      </c>
    </row>
    <row r="3" spans="2:7" x14ac:dyDescent="0.25">
      <c r="B3" s="7">
        <v>4</v>
      </c>
      <c r="C3" s="2" t="str">
        <f>VLOOKUP('Lookup Functions'!$B3,'Maths &amp; Stats Functions'!B1:G12,2,FALSE)</f>
        <v>Tina</v>
      </c>
      <c r="D3" s="2">
        <f>VLOOKUP(B3,'Maths &amp; Stats Functions'!B1:G13,3,FALSE)</f>
        <v>38</v>
      </c>
      <c r="E3" s="2" t="str">
        <f>VLOOKUP(B3,'Maths &amp; Stats Functions'!B1:G13,4,FALSE)</f>
        <v>F</v>
      </c>
      <c r="F3" s="13">
        <f>VLOOKUP(B3,'Maths &amp; Stats Functions'!B1:G13,6,FALSE)</f>
        <v>38670</v>
      </c>
      <c r="G3" s="2" t="str">
        <f>VLOOKUP(B3,'Maths &amp; Stats Functions'!B1:G13,5,FALSE)</f>
        <v>CHN</v>
      </c>
    </row>
    <row r="4" spans="2:7" x14ac:dyDescent="0.25">
      <c r="B4" s="7">
        <v>5</v>
      </c>
      <c r="C4" s="2" t="str">
        <f>VLOOKUP(B4,'Maths &amp; Stats Functions'!B1:G13,2,FALSE)</f>
        <v>Suba</v>
      </c>
      <c r="D4" s="2">
        <f>VLOOKUP(B4,'Maths &amp; Stats Functions'!B2:G14,3,FALSE)</f>
        <v>20</v>
      </c>
      <c r="E4" s="2" t="str">
        <f>VLOOKUP(B4,'Maths &amp; Stats Functions'!B2:G14,4,FALSE)</f>
        <v>F</v>
      </c>
      <c r="F4" s="13">
        <f>VLOOKUP(B4,'Maths &amp; Stats Functions'!B2:G14,6,FALSE)</f>
        <v>62235</v>
      </c>
      <c r="G4" s="2" t="str">
        <f>VLOOKUP(B4,'Maths &amp; Stats Functions'!B2:G14,5,FALSE)</f>
        <v>BLR</v>
      </c>
    </row>
    <row r="5" spans="2:7" x14ac:dyDescent="0.25">
      <c r="B5" s="7">
        <v>6</v>
      </c>
      <c r="C5" s="2" t="str">
        <f>VLOOKUP(B5,'Maths &amp; Stats Functions'!B1:G13,2,FALSE)</f>
        <v>Jim</v>
      </c>
      <c r="D5" s="2">
        <f>VLOOKUP(B5,'Maths &amp; Stats Functions'!B3:G15,3,FALSE)</f>
        <v>44</v>
      </c>
      <c r="E5" s="2" t="str">
        <f>VLOOKUP(B5,'Maths &amp; Stats Functions'!B3:G15,4,FALSE)</f>
        <v>M</v>
      </c>
      <c r="F5" s="13">
        <f>VLOOKUP(B5,'Maths &amp; Stats Functions'!B3:G15,6,FALSE)</f>
        <v>18547</v>
      </c>
      <c r="G5" s="2" t="str">
        <f>VLOOKUP(B5,'Maths &amp; Stats Functions'!B3:G15,5,FALSE)</f>
        <v>BLR</v>
      </c>
    </row>
    <row r="6" spans="2:7" x14ac:dyDescent="0.25">
      <c r="B6" s="7">
        <v>7</v>
      </c>
      <c r="C6" s="2" t="str">
        <f>VLOOKUP(B6,'Maths &amp; Stats Functions'!B1:G13,2,FALSE)</f>
        <v>Tim</v>
      </c>
      <c r="D6" s="2">
        <f>VLOOKUP(B6,'Maths &amp; Stats Functions'!B4:G16,3,FALSE)</f>
        <v>31</v>
      </c>
      <c r="E6" s="2" t="str">
        <f>VLOOKUP(B6,'Maths &amp; Stats Functions'!B4:G16,4,FALSE)</f>
        <v>M</v>
      </c>
      <c r="F6" s="13">
        <f>VLOOKUP(B6,'Maths &amp; Stats Functions'!B4:G16,6,FALSE)</f>
        <v>10448</v>
      </c>
      <c r="G6" s="2" t="str">
        <f>VLOOKUP(B6,'Maths &amp; Stats Functions'!B4:G16,5,FALSE)</f>
        <v>CHN</v>
      </c>
    </row>
    <row r="7" spans="2:7" x14ac:dyDescent="0.25">
      <c r="B7" s="7">
        <v>8</v>
      </c>
      <c r="C7" s="2" t="str">
        <f>VLOOKUP(B7,'Maths &amp; Stats Functions'!B2:G14,2,FALSE)</f>
        <v>Sam</v>
      </c>
      <c r="D7" s="2">
        <f>VLOOKUP(B7,'Maths &amp; Stats Functions'!B5:G17,3,FALSE)</f>
        <v>30</v>
      </c>
      <c r="E7" s="2" t="str">
        <f>VLOOKUP(B7,'Maths &amp; Stats Functions'!B5:G17,4,FALSE)</f>
        <v>M</v>
      </c>
      <c r="F7" s="13">
        <f>VLOOKUP(B7,'Maths &amp; Stats Functions'!B5:G17,6,FALSE)</f>
        <v>88185</v>
      </c>
      <c r="G7" s="2" t="str">
        <f>VLOOKUP(B7,'Maths &amp; Stats Functions'!B5:G17,5,FALSE)</f>
        <v>BLR</v>
      </c>
    </row>
    <row r="8" spans="2:7" x14ac:dyDescent="0.25">
      <c r="B8" s="7">
        <v>9</v>
      </c>
      <c r="C8" s="2" t="str">
        <f>VLOOKUP(B8,'Maths &amp; Stats Functions'!B3:G15,2,FALSE)</f>
        <v>Liza</v>
      </c>
      <c r="D8" s="2">
        <f>VLOOKUP(B8,'Maths &amp; Stats Functions'!B6:G18,3,FALSE)</f>
        <v>27</v>
      </c>
      <c r="E8" s="2" t="str">
        <f>VLOOKUP(B8,'Maths &amp; Stats Functions'!B6:G18,4,FALSE)</f>
        <v>F</v>
      </c>
      <c r="F8" s="13">
        <f>VLOOKUP(B8,'Maths &amp; Stats Functions'!B6:G18,6,FALSE)</f>
        <v>43624</v>
      </c>
      <c r="G8" s="2" t="str">
        <f>VLOOKUP(B8,'Maths &amp; Stats Functions'!B6:G18,5,FALSE)</f>
        <v>BLR</v>
      </c>
    </row>
    <row r="9" spans="2:7" x14ac:dyDescent="0.25">
      <c r="B9" s="7">
        <v>10</v>
      </c>
      <c r="C9" s="2" t="str">
        <f>VLOOKUP(B9,'Maths &amp; Stats Functions'!B4:G16,2,FALSE)</f>
        <v>Ram</v>
      </c>
      <c r="D9" s="2">
        <f>VLOOKUP(B9,'Maths &amp; Stats Functions'!B7:G19,3,FALSE)</f>
        <v>42</v>
      </c>
      <c r="E9" s="2" t="str">
        <f>VLOOKUP(B9,'Maths &amp; Stats Functions'!B7:G19,4,FALSE)</f>
        <v>M</v>
      </c>
      <c r="F9" s="13">
        <f>VLOOKUP(B9,'Maths &amp; Stats Functions'!B7:G19,6,FALSE)</f>
        <v>64927</v>
      </c>
      <c r="G9" s="2" t="str">
        <f>VLOOKUP(B9,'Maths &amp; Stats Functions'!B7:G19,5,FALSE)</f>
        <v>BLR</v>
      </c>
    </row>
    <row r="10" spans="2:7" x14ac:dyDescent="0.25">
      <c r="B10" s="7">
        <v>11</v>
      </c>
      <c r="C10" s="2" t="str">
        <f>VLOOKUP(B10,'Maths &amp; Stats Functions'!B5:G17,2,FALSE)</f>
        <v>Doug</v>
      </c>
      <c r="D10" s="2">
        <f>VLOOKUP(B10,'Maths &amp; Stats Functions'!B8:G20,3,FALSE)</f>
        <v>30</v>
      </c>
      <c r="E10" s="2" t="str">
        <f>VLOOKUP(B10,'Maths &amp; Stats Functions'!B8:G20,4,FALSE)</f>
        <v>M</v>
      </c>
      <c r="F10" s="13">
        <f>VLOOKUP(B10,'Maths &amp; Stats Functions'!B8:G20,6,FALSE)</f>
        <v>62049</v>
      </c>
      <c r="G10" s="2" t="str">
        <f>VLOOKUP(B10,'Maths &amp; Stats Functions'!B8:G20,5,FALSE)</f>
        <v>CHN</v>
      </c>
    </row>
    <row r="11" spans="2:7" x14ac:dyDescent="0.25">
      <c r="B11" s="7">
        <v>12</v>
      </c>
      <c r="C11" s="2" t="str">
        <f>VLOOKUP(B11,'Maths &amp; Stats Functions'!B6:G18,2,FALSE)</f>
        <v>Ram</v>
      </c>
      <c r="D11" s="2">
        <f>VLOOKUP(B11,'Maths &amp; Stats Functions'!B9:G21,3,FALSE)</f>
        <v>27</v>
      </c>
      <c r="E11" s="2" t="str">
        <f>VLOOKUP(B11,'Maths &amp; Stats Functions'!B9:G21,4,FALSE)</f>
        <v>M</v>
      </c>
      <c r="F11" s="13">
        <f>VLOOKUP(B11,'Maths &amp; Stats Functions'!B9:G21,6,FALSE)</f>
        <v>69713</v>
      </c>
      <c r="G11" s="2" t="str">
        <f>VLOOKUP(B11,'Maths &amp; Stats Functions'!B9:G21,5,FALSE)</f>
        <v>BLR</v>
      </c>
    </row>
    <row r="12" spans="2:7" x14ac:dyDescent="0.25">
      <c r="B12" s="7">
        <v>13</v>
      </c>
      <c r="C12" s="2"/>
      <c r="D12" s="2"/>
      <c r="E12" s="2"/>
      <c r="F12" s="13"/>
      <c r="G12" s="2"/>
    </row>
    <row r="13" spans="2:7" x14ac:dyDescent="0.25">
      <c r="B13" s="7">
        <v>14</v>
      </c>
      <c r="C13" s="2"/>
      <c r="D13" s="2"/>
      <c r="E13" s="2"/>
      <c r="F13" s="13"/>
      <c r="G13" s="2"/>
    </row>
    <row r="14" spans="2:7" x14ac:dyDescent="0.25">
      <c r="B14" s="7">
        <v>15</v>
      </c>
      <c r="C14" s="2"/>
      <c r="D14" s="2"/>
      <c r="E14" s="2"/>
      <c r="F14" s="13"/>
      <c r="G14" s="2"/>
    </row>
    <row r="18" spans="2:14" x14ac:dyDescent="0.25">
      <c r="B18" s="60" t="s">
        <v>1355</v>
      </c>
    </row>
    <row r="19" spans="2:14" x14ac:dyDescent="0.25">
      <c r="B19" s="3" t="s">
        <v>67</v>
      </c>
      <c r="C19" s="7">
        <v>4</v>
      </c>
      <c r="D19" s="7">
        <v>5</v>
      </c>
      <c r="E19" s="7">
        <v>6</v>
      </c>
      <c r="F19" s="7">
        <v>7</v>
      </c>
      <c r="G19" s="7">
        <v>8</v>
      </c>
      <c r="H19" s="7">
        <v>9</v>
      </c>
      <c r="I19" s="7">
        <v>10</v>
      </c>
      <c r="J19" s="7">
        <v>11</v>
      </c>
      <c r="K19" s="7">
        <v>12</v>
      </c>
      <c r="L19" s="7">
        <v>13</v>
      </c>
      <c r="M19" s="7">
        <v>14</v>
      </c>
      <c r="N19" s="7">
        <v>15</v>
      </c>
    </row>
    <row r="20" spans="2:14" x14ac:dyDescent="0.25">
      <c r="B20" s="3" t="s">
        <v>5</v>
      </c>
      <c r="C20" s="7" t="str">
        <f>HLOOKUP(C19,'Maths &amp; Stats Functions'!B18:N23,2,FALSE)</f>
        <v>Tina</v>
      </c>
      <c r="D20" s="7" t="str">
        <f>HLOOKUP(D19,'Maths &amp; Stats Functions'!C18:O23,2,FALSE)</f>
        <v>Suba</v>
      </c>
      <c r="E20" s="7" t="str">
        <f>HLOOKUP(E19,'Maths &amp; Stats Functions'!D18:P23,2,FALSE)</f>
        <v>Jim</v>
      </c>
      <c r="F20" s="7" t="str">
        <f>HLOOKUP(F19,'Maths &amp; Stats Functions'!E18:Q23,2,FALSE)</f>
        <v>Tim</v>
      </c>
      <c r="G20" s="7" t="str">
        <f>HLOOKUP(G19,'Maths &amp; Stats Functions'!F18:R23,2,FALSE)</f>
        <v>Sam</v>
      </c>
      <c r="H20" s="7" t="str">
        <f>HLOOKUP(H19,'Maths &amp; Stats Functions'!G18:S23,2,FALSE)</f>
        <v>Liza</v>
      </c>
      <c r="I20" s="7" t="str">
        <f>HLOOKUP(I19,'Maths &amp; Stats Functions'!H18:T23,2,FALSE)</f>
        <v>Ram</v>
      </c>
      <c r="J20" s="7" t="str">
        <f>HLOOKUP(J19,'Maths &amp; Stats Functions'!I18:U23,2,FALSE)</f>
        <v>Doug</v>
      </c>
      <c r="K20" s="7" t="str">
        <f>HLOOKUP(K19,'Maths &amp; Stats Functions'!J18:V23,2,FALSE)</f>
        <v>Ram</v>
      </c>
      <c r="L20" s="2" t="e">
        <f>HLOOKUP(L19,'Maths &amp; Stats Functions'!K18:W23,2,FALSE)</f>
        <v>#N/A</v>
      </c>
      <c r="M20" s="2" t="e">
        <f>HLOOKUP(M19,'Maths &amp; Stats Functions'!L18:X23,2,FALSE)</f>
        <v>#N/A</v>
      </c>
      <c r="N20" s="2" t="e">
        <f>HLOOKUP(N19,'Maths &amp; Stats Functions'!M18:Y23,2,FALSE)</f>
        <v>#N/A</v>
      </c>
    </row>
    <row r="21" spans="2:14" x14ac:dyDescent="0.25">
      <c r="B21" s="3" t="s">
        <v>31</v>
      </c>
      <c r="C21" s="7" t="str">
        <f>HLOOKUP(C19,'Maths &amp; Stats Functions'!B18:N23,4,FALSE)</f>
        <v>F</v>
      </c>
      <c r="D21" s="7" t="str">
        <f>HLOOKUP(D19,'Maths &amp; Stats Functions'!C18:O23,4,FALSE)</f>
        <v>F</v>
      </c>
      <c r="E21" s="7" t="str">
        <f>HLOOKUP(E19,'Maths &amp; Stats Functions'!D18:P23,4,FALSE)</f>
        <v>M</v>
      </c>
      <c r="F21" s="7" t="str">
        <f>HLOOKUP(F19,'Maths &amp; Stats Functions'!E18:Q23,4,FALSE)</f>
        <v>M</v>
      </c>
      <c r="G21" s="7" t="str">
        <f>HLOOKUP(G19,'Maths &amp; Stats Functions'!F18:R23,4,FALSE)</f>
        <v>M</v>
      </c>
      <c r="H21" s="7" t="str">
        <f>HLOOKUP(H19,'Maths &amp; Stats Functions'!G18:S23,4,FALSE)</f>
        <v>F</v>
      </c>
      <c r="I21" s="7" t="str">
        <f>HLOOKUP(I19,'Maths &amp; Stats Functions'!H18:T23,4,FALSE)</f>
        <v>M</v>
      </c>
      <c r="J21" s="7" t="str">
        <f>HLOOKUP(J19,'Maths &amp; Stats Functions'!I18:U23,4,FALSE)</f>
        <v>M</v>
      </c>
      <c r="K21" s="7" t="str">
        <f>HLOOKUP(K19,'Maths &amp; Stats Functions'!J18:V23,4,FALSE)</f>
        <v>M</v>
      </c>
      <c r="L21" s="2"/>
      <c r="M21" s="2"/>
      <c r="N21" s="2"/>
    </row>
    <row r="22" spans="2:14" x14ac:dyDescent="0.25">
      <c r="B22" s="3" t="s">
        <v>42</v>
      </c>
      <c r="C22" s="7">
        <f>HLOOKUP(C19,'Maths &amp; Stats Functions'!B18:N23,3,FALSE)</f>
        <v>38</v>
      </c>
      <c r="D22" s="7">
        <f>HLOOKUP(D19,'Maths &amp; Stats Functions'!C18:O23,3,FALSE)</f>
        <v>20</v>
      </c>
      <c r="E22" s="7">
        <f>HLOOKUP(E19,'Maths &amp; Stats Functions'!D18:P23,3,FALSE)</f>
        <v>44</v>
      </c>
      <c r="F22" s="7">
        <f>HLOOKUP(F19,'Maths &amp; Stats Functions'!E18:Q23,3,FALSE)</f>
        <v>31</v>
      </c>
      <c r="G22" s="7">
        <f>HLOOKUP(G19,'Maths &amp; Stats Functions'!F18:R23,3,FALSE)</f>
        <v>30</v>
      </c>
      <c r="H22" s="7">
        <f>HLOOKUP(H19,'Maths &amp; Stats Functions'!G18:S23,3,FALSE)</f>
        <v>27</v>
      </c>
      <c r="I22" s="7">
        <f>HLOOKUP(I19,'Maths &amp; Stats Functions'!H18:T23,3,FALSE)</f>
        <v>42</v>
      </c>
      <c r="J22" s="7">
        <f>HLOOKUP(J19,'Maths &amp; Stats Functions'!I18:U23,3,FALSE)</f>
        <v>30</v>
      </c>
      <c r="K22" s="7">
        <f>HLOOKUP(K19,'Maths &amp; Stats Functions'!J18:V23,3,FALSE)</f>
        <v>27</v>
      </c>
      <c r="L22" s="2"/>
      <c r="M22" s="2"/>
      <c r="N22" s="2"/>
    </row>
    <row r="23" spans="2:14" x14ac:dyDescent="0.25">
      <c r="B23" s="3" t="s">
        <v>44</v>
      </c>
      <c r="C23" s="66">
        <f>HLOOKUP(C19,'Maths &amp; Stats Functions'!B18:N23,6,FALSE)</f>
        <v>38670</v>
      </c>
      <c r="D23" s="66">
        <f>HLOOKUP(D19,'Maths &amp; Stats Functions'!C18:O23,6,FALSE)</f>
        <v>62235</v>
      </c>
      <c r="E23" s="66">
        <f>HLOOKUP(E19,'Maths &amp; Stats Functions'!D18:P23,6,FALSE)</f>
        <v>18547</v>
      </c>
      <c r="F23" s="66">
        <f>HLOOKUP(F19,'Maths &amp; Stats Functions'!E18:Q23,6,FALSE)</f>
        <v>10448</v>
      </c>
      <c r="G23" s="66">
        <f>HLOOKUP(G19,'Maths &amp; Stats Functions'!F18:R23,6,FALSE)</f>
        <v>88185</v>
      </c>
      <c r="H23" s="66">
        <f>HLOOKUP(H19,'Maths &amp; Stats Functions'!G18:S23,6,FALSE)</f>
        <v>43624</v>
      </c>
      <c r="I23" s="66">
        <f>HLOOKUP(I19,'Maths &amp; Stats Functions'!H18:T23,6,FALSE)</f>
        <v>64927</v>
      </c>
      <c r="J23" s="66">
        <f>HLOOKUP(J19,'Maths &amp; Stats Functions'!I18:U23,6,FALSE)</f>
        <v>62049</v>
      </c>
      <c r="K23" s="66">
        <f>HLOOKUP(K19,'Maths &amp; Stats Functions'!J18:V23,6,FALSE)</f>
        <v>69713</v>
      </c>
      <c r="L23" s="13"/>
      <c r="M23" s="13"/>
      <c r="N23" s="13"/>
    </row>
    <row r="24" spans="2:14" x14ac:dyDescent="0.25">
      <c r="B24" s="3" t="s">
        <v>43</v>
      </c>
      <c r="C24" s="7" t="str">
        <f>HLOOKUP(C19,'Maths &amp; Stats Functions'!B18:N23,5,FALSE)</f>
        <v>CHN</v>
      </c>
      <c r="D24" s="7" t="str">
        <f>HLOOKUP(D19,'Maths &amp; Stats Functions'!C18:O23,5,FALSE)</f>
        <v>BLR</v>
      </c>
      <c r="E24" s="7" t="str">
        <f>HLOOKUP(E19,'Maths &amp; Stats Functions'!D18:P23,5,FALSE)</f>
        <v>BLR</v>
      </c>
      <c r="F24" s="7" t="str">
        <f>HLOOKUP(F19,'Maths &amp; Stats Functions'!E18:Q23,5,FALSE)</f>
        <v>CHN</v>
      </c>
      <c r="G24" s="7" t="str">
        <f>HLOOKUP(G19,'Maths &amp; Stats Functions'!F18:R23,5,FALSE)</f>
        <v>BLR</v>
      </c>
      <c r="H24" s="7" t="str">
        <f>HLOOKUP(H19,'Maths &amp; Stats Functions'!G18:S23,5,FALSE)</f>
        <v>BLR</v>
      </c>
      <c r="I24" s="7" t="str">
        <f>HLOOKUP(I19,'Maths &amp; Stats Functions'!H18:T23,5,FALSE)</f>
        <v>BLR</v>
      </c>
      <c r="J24" s="7" t="str">
        <f>HLOOKUP(J19,'Maths &amp; Stats Functions'!I18:U23,5,FALSE)</f>
        <v>CHN</v>
      </c>
      <c r="K24" s="7" t="str">
        <f>HLOOKUP(K19,'Maths &amp; Stats Functions'!J18:V23,5,FALSE)</f>
        <v>BLR</v>
      </c>
      <c r="L24" s="2"/>
      <c r="M24" s="2"/>
      <c r="N24" s="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
  <sheetViews>
    <sheetView showGridLines="0" workbookViewId="0">
      <selection activeCell="H6" sqref="H6"/>
    </sheetView>
  </sheetViews>
  <sheetFormatPr defaultRowHeight="15" x14ac:dyDescent="0.25"/>
  <cols>
    <col min="2" max="2" width="11.7109375" bestFit="1" customWidth="1"/>
    <col min="3" max="3" width="14.42578125" style="5" customWidth="1"/>
    <col min="4" max="4" width="10.5703125" customWidth="1"/>
    <col min="5" max="5" width="9.85546875" bestFit="1" customWidth="1"/>
  </cols>
  <sheetData>
    <row r="1" spans="2:8" s="4" customFormat="1" ht="27.6" customHeight="1" x14ac:dyDescent="0.25">
      <c r="B1" s="58" t="s">
        <v>1346</v>
      </c>
      <c r="C1" s="58" t="s">
        <v>28</v>
      </c>
      <c r="D1" s="58" t="s">
        <v>31</v>
      </c>
      <c r="E1" s="58" t="s">
        <v>1345</v>
      </c>
      <c r="F1" s="58" t="s">
        <v>114</v>
      </c>
      <c r="G1" s="58" t="s">
        <v>115</v>
      </c>
      <c r="H1" s="58" t="s">
        <v>1347</v>
      </c>
    </row>
    <row r="2" spans="2:8" x14ac:dyDescent="0.25">
      <c r="B2" s="2" t="s">
        <v>25</v>
      </c>
      <c r="C2" s="7" t="s">
        <v>29</v>
      </c>
      <c r="D2" s="2" t="str">
        <f>IF(C2="M","Male","Female")</f>
        <v>Male</v>
      </c>
      <c r="E2" s="2">
        <v>10000</v>
      </c>
      <c r="F2" s="2">
        <v>5364</v>
      </c>
      <c r="G2" s="30">
        <f>F2/E2</f>
        <v>0.53639999999999999</v>
      </c>
      <c r="H2" s="2">
        <f>IF(AND(G2&gt;=100%,G2&lt;=150%),0.15*F2,IF(G2&gt;150%,0.2*F2,IF(G2&lt;100%,0,0)))</f>
        <v>0</v>
      </c>
    </row>
    <row r="3" spans="2:8" x14ac:dyDescent="0.25">
      <c r="B3" s="2" t="s">
        <v>26</v>
      </c>
      <c r="C3" s="7" t="s">
        <v>29</v>
      </c>
      <c r="D3" s="2" t="str">
        <f t="shared" ref="D3:D10" si="0">IF(C3="M","Male","Female")</f>
        <v>Male</v>
      </c>
      <c r="E3" s="2">
        <v>12000</v>
      </c>
      <c r="F3" s="2">
        <v>12500</v>
      </c>
      <c r="G3" s="30">
        <f t="shared" ref="G3:G10" si="1">F3/E3</f>
        <v>1.0416666666666667</v>
      </c>
      <c r="H3" s="2">
        <f t="shared" ref="H3:H10" si="2">IF(AND(G3&gt;=100%,G3&lt;=150%),0.15*F3,IF(G3&gt;150%,0.2*F3,IF(G3&lt;100%,0,0)))</f>
        <v>1875</v>
      </c>
    </row>
    <row r="4" spans="2:8" x14ac:dyDescent="0.25">
      <c r="B4" s="2" t="s">
        <v>27</v>
      </c>
      <c r="C4" s="7" t="s">
        <v>30</v>
      </c>
      <c r="D4" s="2" t="str">
        <f t="shared" si="0"/>
        <v>Female</v>
      </c>
      <c r="E4" s="2">
        <v>14000</v>
      </c>
      <c r="F4" s="2">
        <v>17742</v>
      </c>
      <c r="G4" s="30">
        <f t="shared" si="1"/>
        <v>1.2672857142857143</v>
      </c>
      <c r="H4" s="2">
        <f t="shared" si="2"/>
        <v>2661.2999999999997</v>
      </c>
    </row>
    <row r="5" spans="2:8" x14ac:dyDescent="0.25">
      <c r="B5" s="12" t="s">
        <v>47</v>
      </c>
      <c r="C5" s="7" t="s">
        <v>29</v>
      </c>
      <c r="D5" s="2" t="str">
        <f t="shared" si="0"/>
        <v>Male</v>
      </c>
      <c r="E5" s="12">
        <v>10000</v>
      </c>
      <c r="F5" s="2">
        <v>6675</v>
      </c>
      <c r="G5" s="30">
        <f t="shared" si="1"/>
        <v>0.66749999999999998</v>
      </c>
      <c r="H5" s="2">
        <f t="shared" si="2"/>
        <v>0</v>
      </c>
    </row>
    <row r="6" spans="2:8" x14ac:dyDescent="0.25">
      <c r="B6" s="12" t="s">
        <v>78</v>
      </c>
      <c r="C6" s="7" t="s">
        <v>29</v>
      </c>
      <c r="D6" s="2" t="str">
        <f t="shared" si="0"/>
        <v>Male</v>
      </c>
      <c r="E6" s="12">
        <v>8000</v>
      </c>
      <c r="F6" s="2">
        <v>19350</v>
      </c>
      <c r="G6" s="30">
        <f t="shared" si="1"/>
        <v>2.4187500000000002</v>
      </c>
      <c r="H6" s="2">
        <f t="shared" si="2"/>
        <v>3870</v>
      </c>
    </row>
    <row r="7" spans="2:8" x14ac:dyDescent="0.25">
      <c r="B7" s="12" t="s">
        <v>49</v>
      </c>
      <c r="C7" s="7" t="s">
        <v>29</v>
      </c>
      <c r="D7" s="2" t="str">
        <f t="shared" si="0"/>
        <v>Male</v>
      </c>
      <c r="E7" s="12">
        <v>15000</v>
      </c>
      <c r="F7" s="2">
        <v>10618</v>
      </c>
      <c r="G7" s="30">
        <f t="shared" si="1"/>
        <v>0.70786666666666664</v>
      </c>
      <c r="H7" s="2">
        <f t="shared" si="2"/>
        <v>0</v>
      </c>
    </row>
    <row r="8" spans="2:8" x14ac:dyDescent="0.25">
      <c r="B8" s="12" t="s">
        <v>80</v>
      </c>
      <c r="C8" s="7" t="s">
        <v>30</v>
      </c>
      <c r="D8" s="2" t="str">
        <f t="shared" si="0"/>
        <v>Female</v>
      </c>
      <c r="E8" s="12">
        <v>10000</v>
      </c>
      <c r="F8" s="2">
        <v>14719</v>
      </c>
      <c r="G8" s="30">
        <f t="shared" si="1"/>
        <v>1.4719</v>
      </c>
      <c r="H8" s="2">
        <f t="shared" si="2"/>
        <v>2207.85</v>
      </c>
    </row>
    <row r="9" spans="2:8" x14ac:dyDescent="0.25">
      <c r="B9" s="12" t="s">
        <v>1327</v>
      </c>
      <c r="C9" s="7" t="s">
        <v>30</v>
      </c>
      <c r="D9" s="2" t="str">
        <f t="shared" si="0"/>
        <v>Female</v>
      </c>
      <c r="E9" s="12">
        <v>18000</v>
      </c>
      <c r="F9" s="2">
        <v>11107</v>
      </c>
      <c r="G9" s="30">
        <f t="shared" si="1"/>
        <v>0.61705555555555558</v>
      </c>
      <c r="H9" s="2">
        <f t="shared" si="2"/>
        <v>0</v>
      </c>
    </row>
    <row r="10" spans="2:8" x14ac:dyDescent="0.25">
      <c r="B10" s="12" t="s">
        <v>1344</v>
      </c>
      <c r="C10" s="7" t="s">
        <v>30</v>
      </c>
      <c r="D10" s="2" t="str">
        <f t="shared" si="0"/>
        <v>Female</v>
      </c>
      <c r="E10" s="12">
        <v>15000</v>
      </c>
      <c r="F10" s="2">
        <v>285</v>
      </c>
      <c r="G10" s="30">
        <f t="shared" si="1"/>
        <v>1.9E-2</v>
      </c>
      <c r="H10" s="2">
        <f t="shared" si="2"/>
        <v>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
  <sheetViews>
    <sheetView showGridLines="0" workbookViewId="0">
      <selection activeCell="J12" sqref="J12"/>
    </sheetView>
  </sheetViews>
  <sheetFormatPr defaultRowHeight="15" x14ac:dyDescent="0.25"/>
  <sheetData>
    <row r="1" spans="2:8" x14ac:dyDescent="0.25">
      <c r="B1" s="20" t="s">
        <v>5</v>
      </c>
      <c r="G1" s="21" t="s">
        <v>67</v>
      </c>
      <c r="H1" s="22" t="s">
        <v>5</v>
      </c>
    </row>
    <row r="2" spans="2:8" x14ac:dyDescent="0.25">
      <c r="B2" s="2" t="s">
        <v>47</v>
      </c>
      <c r="G2" s="7">
        <v>111</v>
      </c>
      <c r="H2" s="2" t="s">
        <v>1353</v>
      </c>
    </row>
    <row r="3" spans="2:8" x14ac:dyDescent="0.25">
      <c r="B3" s="2" t="s">
        <v>78</v>
      </c>
      <c r="G3" s="7">
        <v>123</v>
      </c>
      <c r="H3" s="2" t="s">
        <v>47</v>
      </c>
    </row>
    <row r="4" spans="2:8" x14ac:dyDescent="0.25">
      <c r="B4" s="2" t="s">
        <v>49</v>
      </c>
      <c r="G4" s="7">
        <v>222</v>
      </c>
      <c r="H4" s="2" t="s">
        <v>1353</v>
      </c>
    </row>
    <row r="5" spans="2:8" x14ac:dyDescent="0.25">
      <c r="B5" s="2" t="s">
        <v>79</v>
      </c>
      <c r="G5" s="7">
        <v>145</v>
      </c>
      <c r="H5" s="2" t="s">
        <v>50</v>
      </c>
    </row>
    <row r="6" spans="2:8" x14ac:dyDescent="0.25">
      <c r="B6" s="2" t="s">
        <v>48</v>
      </c>
      <c r="G6" s="7">
        <v>175</v>
      </c>
      <c r="H6" s="2" t="s">
        <v>47</v>
      </c>
    </row>
    <row r="7" spans="2:8" x14ac:dyDescent="0.25">
      <c r="B7" s="2" t="s">
        <v>80</v>
      </c>
    </row>
    <row r="8" spans="2:8" x14ac:dyDescent="0.25">
      <c r="B8" s="2" t="s">
        <v>26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workbookViewId="0">
      <selection activeCell="E6" sqref="E6"/>
    </sheetView>
  </sheetViews>
  <sheetFormatPr defaultRowHeight="15" x14ac:dyDescent="0.25"/>
  <cols>
    <col min="2" max="2" width="10.42578125" customWidth="1"/>
    <col min="5" max="5" width="18.140625" customWidth="1"/>
  </cols>
  <sheetData>
    <row r="1" spans="2:13" s="1" customFormat="1" ht="46.5" customHeight="1" x14ac:dyDescent="0.25">
      <c r="B1" s="24" t="s">
        <v>81</v>
      </c>
      <c r="E1" s="23" t="s">
        <v>82</v>
      </c>
      <c r="M1" s="25" t="s">
        <v>83</v>
      </c>
    </row>
    <row r="2" spans="2:13" x14ac:dyDescent="0.25">
      <c r="B2" t="s">
        <v>29</v>
      </c>
      <c r="E2" t="s">
        <v>84</v>
      </c>
      <c r="M2" s="6" t="s">
        <v>84</v>
      </c>
    </row>
    <row r="3" spans="2:13" x14ac:dyDescent="0.25">
      <c r="B3" t="s">
        <v>30</v>
      </c>
      <c r="E3" t="s">
        <v>86</v>
      </c>
      <c r="M3" s="6" t="s">
        <v>85</v>
      </c>
    </row>
    <row r="4" spans="2:13" x14ac:dyDescent="0.25">
      <c r="B4" t="s">
        <v>30</v>
      </c>
      <c r="E4" t="s">
        <v>85</v>
      </c>
      <c r="M4" s="6" t="s">
        <v>86</v>
      </c>
    </row>
    <row r="5" spans="2:13" x14ac:dyDescent="0.25">
      <c r="B5" t="s">
        <v>29</v>
      </c>
      <c r="E5" t="s">
        <v>87</v>
      </c>
      <c r="M5" s="6" t="s">
        <v>87</v>
      </c>
    </row>
    <row r="6" spans="2:13" x14ac:dyDescent="0.25">
      <c r="M6" s="6"/>
    </row>
  </sheetData>
  <dataValidations count="2">
    <dataValidation type="list" allowBlank="1" showInputMessage="1" showErrorMessage="1" error="Enter Gender Only!" sqref="B2:B12">
      <formula1>"M,F"</formula1>
    </dataValidation>
    <dataValidation type="list" allowBlank="1" showInputMessage="1" showErrorMessage="1" errorTitle="Zone" error="Enter given range only!" sqref="E2:E12">
      <formula1>$M$2:$M$5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6"/>
  <sheetViews>
    <sheetView workbookViewId="0">
      <selection activeCell="J21" sqref="J21"/>
    </sheetView>
  </sheetViews>
  <sheetFormatPr defaultRowHeight="15" x14ac:dyDescent="0.25"/>
  <cols>
    <col min="2" max="2" width="9.5703125" bestFit="1" customWidth="1"/>
    <col min="3" max="3" width="13.140625" bestFit="1" customWidth="1"/>
  </cols>
  <sheetData>
    <row r="1" spans="2:11" x14ac:dyDescent="0.25">
      <c r="B1" s="27" t="s">
        <v>88</v>
      </c>
      <c r="C1" s="27" t="s">
        <v>89</v>
      </c>
      <c r="J1" s="28" t="s">
        <v>95</v>
      </c>
      <c r="K1" s="28" t="s">
        <v>96</v>
      </c>
    </row>
    <row r="2" spans="2:11" x14ac:dyDescent="0.25">
      <c r="B2" s="2" t="s">
        <v>90</v>
      </c>
      <c r="C2" s="2">
        <v>196</v>
      </c>
      <c r="J2" s="6" t="s">
        <v>97</v>
      </c>
      <c r="K2" s="6">
        <v>1302</v>
      </c>
    </row>
    <row r="3" spans="2:11" x14ac:dyDescent="0.25">
      <c r="B3" s="2" t="s">
        <v>91</v>
      </c>
      <c r="C3" s="2">
        <v>137</v>
      </c>
      <c r="J3" s="6" t="s">
        <v>98</v>
      </c>
      <c r="K3" s="6">
        <v>1500</v>
      </c>
    </row>
    <row r="4" spans="2:11" x14ac:dyDescent="0.25">
      <c r="B4" s="2" t="s">
        <v>92</v>
      </c>
      <c r="C4" s="2">
        <v>176</v>
      </c>
      <c r="J4" s="6" t="s">
        <v>102</v>
      </c>
      <c r="K4" s="6">
        <v>1699</v>
      </c>
    </row>
    <row r="5" spans="2:11" x14ac:dyDescent="0.25">
      <c r="B5" s="2" t="s">
        <v>93</v>
      </c>
      <c r="C5" s="2">
        <v>132</v>
      </c>
      <c r="J5" s="6" t="s">
        <v>103</v>
      </c>
      <c r="K5" s="6">
        <v>1212</v>
      </c>
    </row>
    <row r="6" spans="2:11" x14ac:dyDescent="0.25">
      <c r="B6" s="2" t="s">
        <v>94</v>
      </c>
      <c r="C6" s="2">
        <v>39</v>
      </c>
      <c r="J6" s="6" t="s">
        <v>99</v>
      </c>
      <c r="K6" s="6">
        <v>1732</v>
      </c>
    </row>
    <row r="7" spans="2:11" x14ac:dyDescent="0.25">
      <c r="J7" s="6" t="s">
        <v>100</v>
      </c>
      <c r="K7" s="6">
        <v>1759</v>
      </c>
    </row>
    <row r="8" spans="2:11" x14ac:dyDescent="0.25">
      <c r="J8" s="6" t="s">
        <v>104</v>
      </c>
      <c r="K8" s="6">
        <v>2106</v>
      </c>
    </row>
    <row r="9" spans="2:11" x14ac:dyDescent="0.25">
      <c r="J9" s="6" t="s">
        <v>105</v>
      </c>
      <c r="K9" s="6">
        <v>2495</v>
      </c>
    </row>
    <row r="10" spans="2:11" x14ac:dyDescent="0.25">
      <c r="J10" s="26" t="s">
        <v>101</v>
      </c>
      <c r="K10" s="6">
        <v>2306</v>
      </c>
    </row>
    <row r="12" spans="2:11" x14ac:dyDescent="0.25">
      <c r="B12" s="29" t="s">
        <v>106</v>
      </c>
      <c r="C12" s="29" t="s">
        <v>107</v>
      </c>
    </row>
    <row r="13" spans="2:11" x14ac:dyDescent="0.25">
      <c r="B13" s="6" t="s">
        <v>108</v>
      </c>
      <c r="C13" s="6">
        <v>1909</v>
      </c>
    </row>
    <row r="14" spans="2:11" x14ac:dyDescent="0.25">
      <c r="B14" s="6" t="s">
        <v>109</v>
      </c>
      <c r="C14" s="6">
        <v>4527</v>
      </c>
    </row>
    <row r="15" spans="2:11" x14ac:dyDescent="0.25">
      <c r="B15" s="6" t="s">
        <v>110</v>
      </c>
      <c r="C15" s="6">
        <v>4104</v>
      </c>
    </row>
    <row r="16" spans="2:11" x14ac:dyDescent="0.25">
      <c r="B16" s="6" t="s">
        <v>111</v>
      </c>
      <c r="C16" s="6">
        <v>1569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2" zoomScaleNormal="100" workbookViewId="0">
      <selection activeCell="A4" sqref="A4"/>
    </sheetView>
  </sheetViews>
  <sheetFormatPr defaultRowHeight="15" x14ac:dyDescent="0.25"/>
  <cols>
    <col min="1" max="1" width="34.5703125" bestFit="1" customWidth="1"/>
    <col min="2" max="2" width="15.7109375" bestFit="1" customWidth="1"/>
  </cols>
  <sheetData>
    <row r="1" spans="1:2" x14ac:dyDescent="0.25">
      <c r="A1" s="71" t="s">
        <v>131</v>
      </c>
      <c r="B1" t="s">
        <v>149</v>
      </c>
    </row>
    <row r="2" spans="1:2" x14ac:dyDescent="0.25">
      <c r="A2" s="71" t="s">
        <v>132</v>
      </c>
      <c r="B2" t="s">
        <v>174</v>
      </c>
    </row>
    <row r="4" spans="1:2" x14ac:dyDescent="0.25">
      <c r="A4" s="71" t="s">
        <v>1374</v>
      </c>
      <c r="B4" t="s">
        <v>1377</v>
      </c>
    </row>
    <row r="5" spans="1:2" x14ac:dyDescent="0.25">
      <c r="A5" s="72" t="s">
        <v>603</v>
      </c>
      <c r="B5" s="73">
        <v>1502.0100000000002</v>
      </c>
    </row>
    <row r="6" spans="1:2" x14ac:dyDescent="0.25">
      <c r="A6" s="72" t="s">
        <v>380</v>
      </c>
      <c r="B6" s="73">
        <v>4158.9120000000003</v>
      </c>
    </row>
    <row r="7" spans="1:2" x14ac:dyDescent="0.25">
      <c r="A7" s="72" t="s">
        <v>330</v>
      </c>
      <c r="B7" s="73">
        <v>2735.9520000000002</v>
      </c>
    </row>
    <row r="8" spans="1:2" x14ac:dyDescent="0.25">
      <c r="A8" s="72" t="s">
        <v>677</v>
      </c>
      <c r="B8" s="73">
        <v>2863.35</v>
      </c>
    </row>
    <row r="9" spans="1:2" x14ac:dyDescent="0.25">
      <c r="A9" s="72" t="s">
        <v>431</v>
      </c>
      <c r="B9" s="73">
        <v>4347.0675000000001</v>
      </c>
    </row>
    <row r="10" spans="1:2" x14ac:dyDescent="0.25">
      <c r="A10" s="72" t="s">
        <v>874</v>
      </c>
      <c r="B10" s="73">
        <v>2300.6160000000004</v>
      </c>
    </row>
    <row r="11" spans="1:2" x14ac:dyDescent="0.25">
      <c r="A11" s="72" t="s">
        <v>1184</v>
      </c>
      <c r="B11" s="73">
        <v>5276.9880000000003</v>
      </c>
    </row>
    <row r="12" spans="1:2" x14ac:dyDescent="0.25">
      <c r="A12" s="72" t="s">
        <v>820</v>
      </c>
      <c r="B12" s="73">
        <v>3488.2905000000001</v>
      </c>
    </row>
    <row r="13" spans="1:2" x14ac:dyDescent="0.25">
      <c r="A13" s="72" t="s">
        <v>259</v>
      </c>
      <c r="B13" s="73">
        <v>3532.8960000000002</v>
      </c>
    </row>
    <row r="14" spans="1:2" x14ac:dyDescent="0.25">
      <c r="A14" s="72" t="s">
        <v>186</v>
      </c>
      <c r="B14" s="73">
        <v>4338.7649999999994</v>
      </c>
    </row>
    <row r="15" spans="1:2" x14ac:dyDescent="0.25">
      <c r="A15" s="72" t="s">
        <v>353</v>
      </c>
      <c r="B15" s="73">
        <v>3212.5692857142858</v>
      </c>
    </row>
    <row r="16" spans="1:2" x14ac:dyDescent="0.25">
      <c r="A16" s="72" t="s">
        <v>467</v>
      </c>
      <c r="B16" s="73">
        <v>3550.47</v>
      </c>
    </row>
    <row r="17" spans="1:2" x14ac:dyDescent="0.25">
      <c r="A17" s="72" t="s">
        <v>1279</v>
      </c>
      <c r="B17" s="73">
        <v>4453.0500000000011</v>
      </c>
    </row>
    <row r="18" spans="1:2" x14ac:dyDescent="0.25">
      <c r="A18" s="72" t="s">
        <v>672</v>
      </c>
      <c r="B18" s="73">
        <v>2783.0950000000003</v>
      </c>
    </row>
    <row r="19" spans="1:2" x14ac:dyDescent="0.25">
      <c r="A19" s="72" t="s">
        <v>175</v>
      </c>
      <c r="B19" s="73">
        <v>3322.3320000000008</v>
      </c>
    </row>
    <row r="20" spans="1:2" x14ac:dyDescent="0.25">
      <c r="A20" s="72" t="s">
        <v>1208</v>
      </c>
      <c r="B20" s="73">
        <v>2399.6</v>
      </c>
    </row>
    <row r="21" spans="1:2" x14ac:dyDescent="0.25">
      <c r="A21" s="72" t="s">
        <v>578</v>
      </c>
      <c r="B21" s="73">
        <v>4367.8960000000006</v>
      </c>
    </row>
    <row r="22" spans="1:2" x14ac:dyDescent="0.25">
      <c r="A22" s="72" t="s">
        <v>1309</v>
      </c>
      <c r="B22" s="73">
        <v>2575.944</v>
      </c>
    </row>
    <row r="23" spans="1:2" x14ac:dyDescent="0.25">
      <c r="A23" s="72" t="s">
        <v>597</v>
      </c>
      <c r="B23" s="73">
        <v>3141.7500000000009</v>
      </c>
    </row>
    <row r="24" spans="1:2" x14ac:dyDescent="0.25">
      <c r="A24" s="72" t="s">
        <v>827</v>
      </c>
      <c r="B24" s="73">
        <v>2486.0160000000001</v>
      </c>
    </row>
    <row r="25" spans="1:2" x14ac:dyDescent="0.25">
      <c r="A25" s="72" t="s">
        <v>396</v>
      </c>
      <c r="B25" s="73">
        <v>1696.64</v>
      </c>
    </row>
    <row r="26" spans="1:2" x14ac:dyDescent="0.25">
      <c r="A26" s="72" t="s">
        <v>200</v>
      </c>
      <c r="B26" s="73">
        <v>2862.6750000000002</v>
      </c>
    </row>
    <row r="27" spans="1:2" x14ac:dyDescent="0.25">
      <c r="A27" s="72" t="s">
        <v>1375</v>
      </c>
      <c r="B27" s="73">
        <v>3250.7278863636366</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B7" zoomScale="101" workbookViewId="0">
      <selection activeCell="O23" sqref="O23"/>
    </sheetView>
  </sheetViews>
  <sheetFormatPr defaultRowHeight="15" x14ac:dyDescent="0.25"/>
  <cols>
    <col min="1" max="1" width="53.5703125" customWidth="1"/>
    <col min="2" max="2" width="12.140625" customWidth="1"/>
  </cols>
  <sheetData>
    <row r="1" spans="1:2" x14ac:dyDescent="0.25">
      <c r="A1" s="71" t="s">
        <v>128</v>
      </c>
      <c r="B1" t="s">
        <v>161</v>
      </c>
    </row>
    <row r="2" spans="1:2" x14ac:dyDescent="0.25">
      <c r="A2" s="71" t="s">
        <v>131</v>
      </c>
      <c r="B2" t="s">
        <v>164</v>
      </c>
    </row>
    <row r="3" spans="1:2" x14ac:dyDescent="0.25">
      <c r="A3" s="71" t="s">
        <v>132</v>
      </c>
      <c r="B3" t="s">
        <v>165</v>
      </c>
    </row>
    <row r="5" spans="1:2" x14ac:dyDescent="0.25">
      <c r="A5" s="71" t="s">
        <v>1374</v>
      </c>
      <c r="B5" t="s">
        <v>1376</v>
      </c>
    </row>
    <row r="6" spans="1:2" x14ac:dyDescent="0.25">
      <c r="A6" s="72" t="s">
        <v>268</v>
      </c>
      <c r="B6" s="73">
        <v>3298.2599999999998</v>
      </c>
    </row>
    <row r="7" spans="1:2" x14ac:dyDescent="0.25">
      <c r="A7" s="72" t="s">
        <v>1179</v>
      </c>
      <c r="B7" s="73">
        <v>3126.4001999999991</v>
      </c>
    </row>
    <row r="8" spans="1:2" x14ac:dyDescent="0.25">
      <c r="A8" s="72" t="s">
        <v>708</v>
      </c>
      <c r="B8" s="73">
        <v>2046.1949999999997</v>
      </c>
    </row>
    <row r="9" spans="1:2" x14ac:dyDescent="0.25">
      <c r="A9" s="72" t="s">
        <v>208</v>
      </c>
      <c r="B9" s="73">
        <v>1822.0799999999997</v>
      </c>
    </row>
    <row r="10" spans="1:2" x14ac:dyDescent="0.25">
      <c r="A10" s="72" t="s">
        <v>166</v>
      </c>
      <c r="B10" s="73">
        <v>3709.3949999999995</v>
      </c>
    </row>
    <row r="11" spans="1:2" x14ac:dyDescent="0.25">
      <c r="A11" s="72" t="s">
        <v>504</v>
      </c>
      <c r="B11" s="73">
        <v>5062.1999999999989</v>
      </c>
    </row>
    <row r="12" spans="1:2" x14ac:dyDescent="0.25">
      <c r="A12" s="72" t="s">
        <v>388</v>
      </c>
      <c r="B12" s="73">
        <v>4344.5399999999991</v>
      </c>
    </row>
    <row r="13" spans="1:2" x14ac:dyDescent="0.25">
      <c r="A13" s="72" t="s">
        <v>337</v>
      </c>
      <c r="B13" s="73">
        <v>10694.699999999997</v>
      </c>
    </row>
    <row r="14" spans="1:2" x14ac:dyDescent="0.25">
      <c r="A14" s="72" t="s">
        <v>1375</v>
      </c>
      <c r="B14" s="73">
        <v>34103.770199999992</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D13" zoomScale="207" workbookViewId="0">
      <selection activeCell="N15" sqref="N15"/>
    </sheetView>
  </sheetViews>
  <sheetFormatPr defaultRowHeight="15" x14ac:dyDescent="0.25"/>
  <cols>
    <col min="1" max="1" width="61.5703125" customWidth="1"/>
    <col min="2" max="2" width="16.85546875" bestFit="1" customWidth="1"/>
  </cols>
  <sheetData>
    <row r="1" spans="1:2" x14ac:dyDescent="0.25">
      <c r="A1" s="71" t="s">
        <v>131</v>
      </c>
      <c r="B1" t="s">
        <v>225</v>
      </c>
    </row>
    <row r="2" spans="1:2" x14ac:dyDescent="0.25">
      <c r="A2" s="71" t="s">
        <v>129</v>
      </c>
      <c r="B2" t="s">
        <v>1378</v>
      </c>
    </row>
    <row r="3" spans="1:2" x14ac:dyDescent="0.25">
      <c r="A3" s="71" t="s">
        <v>132</v>
      </c>
      <c r="B3" t="s">
        <v>277</v>
      </c>
    </row>
    <row r="4" spans="1:2" x14ac:dyDescent="0.25">
      <c r="A4" s="71" t="s">
        <v>138</v>
      </c>
      <c r="B4" t="s">
        <v>152</v>
      </c>
    </row>
    <row r="6" spans="1:2" x14ac:dyDescent="0.25">
      <c r="A6" s="71" t="s">
        <v>1374</v>
      </c>
      <c r="B6" t="s">
        <v>1379</v>
      </c>
    </row>
    <row r="7" spans="1:2" x14ac:dyDescent="0.25">
      <c r="A7" s="72" t="s">
        <v>1304</v>
      </c>
      <c r="B7" s="73">
        <v>539.44319999999993</v>
      </c>
    </row>
    <row r="8" spans="1:2" x14ac:dyDescent="0.25">
      <c r="A8" s="72" t="s">
        <v>286</v>
      </c>
      <c r="B8" s="73">
        <v>186.94800000000004</v>
      </c>
    </row>
    <row r="9" spans="1:2" x14ac:dyDescent="0.25">
      <c r="A9" s="72" t="s">
        <v>417</v>
      </c>
      <c r="B9" s="73">
        <v>561.48</v>
      </c>
    </row>
    <row r="10" spans="1:2" x14ac:dyDescent="0.25">
      <c r="A10" s="72" t="s">
        <v>1315</v>
      </c>
      <c r="B10" s="73">
        <v>134.30399999999997</v>
      </c>
    </row>
    <row r="11" spans="1:2" x14ac:dyDescent="0.25">
      <c r="A11" s="72" t="s">
        <v>484</v>
      </c>
      <c r="B11" s="73">
        <v>377.24399999999991</v>
      </c>
    </row>
    <row r="12" spans="1:2" x14ac:dyDescent="0.25">
      <c r="A12" s="72" t="s">
        <v>737</v>
      </c>
      <c r="B12" s="73">
        <v>-269.7912</v>
      </c>
    </row>
    <row r="13" spans="1:2" x14ac:dyDescent="0.25">
      <c r="A13" s="72" t="s">
        <v>770</v>
      </c>
      <c r="B13" s="73">
        <v>513.36</v>
      </c>
    </row>
    <row r="14" spans="1:2" x14ac:dyDescent="0.25">
      <c r="A14" s="72" t="s">
        <v>614</v>
      </c>
      <c r="B14" s="73">
        <v>694.50149999999985</v>
      </c>
    </row>
    <row r="15" spans="1:2" x14ac:dyDescent="0.25">
      <c r="A15" s="72" t="s">
        <v>890</v>
      </c>
      <c r="B15" s="73">
        <v>629.28</v>
      </c>
    </row>
    <row r="16" spans="1:2" x14ac:dyDescent="0.25">
      <c r="A16" s="72" t="s">
        <v>301</v>
      </c>
      <c r="B16" s="73">
        <v>1364.2379999999996</v>
      </c>
    </row>
    <row r="17" spans="1:2" x14ac:dyDescent="0.25">
      <c r="A17" s="72" t="s">
        <v>278</v>
      </c>
      <c r="B17" s="73">
        <v>1036.08</v>
      </c>
    </row>
    <row r="18" spans="1:2" x14ac:dyDescent="0.25">
      <c r="A18" s="72" t="s">
        <v>1375</v>
      </c>
      <c r="B18" s="73">
        <v>5767.0874999999996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heetViews>
  <sheetFormatPr defaultRowHeight="15" x14ac:dyDescent="0.25"/>
  <cols>
    <col min="2" max="2" width="25.85546875" bestFit="1" customWidth="1"/>
    <col min="3" max="3" width="12.140625" bestFit="1" customWidth="1"/>
  </cols>
  <sheetData>
    <row r="2" spans="2:3" ht="21.95" customHeight="1" x14ac:dyDescent="0.25"/>
    <row r="3" spans="2:3" x14ac:dyDescent="0.25">
      <c r="C3" t="s">
        <v>0</v>
      </c>
    </row>
    <row r="4" spans="2:3" x14ac:dyDescent="0.25">
      <c r="B4" t="s">
        <v>2</v>
      </c>
      <c r="C4">
        <v>20</v>
      </c>
    </row>
    <row r="5" spans="2:3" x14ac:dyDescent="0.25">
      <c r="B5" t="s">
        <v>1</v>
      </c>
      <c r="C5">
        <v>20</v>
      </c>
    </row>
    <row r="6" spans="2:3" x14ac:dyDescent="0.25">
      <c r="B6" t="s">
        <v>1339</v>
      </c>
      <c r="C6" t="s">
        <v>1340</v>
      </c>
    </row>
    <row r="7" spans="2:3" x14ac:dyDescent="0.25">
      <c r="B7" t="s">
        <v>3</v>
      </c>
      <c r="C7" t="s">
        <v>4</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N17" sqref="N17"/>
    </sheetView>
  </sheetViews>
  <sheetFormatPr defaultRowHeight="15" x14ac:dyDescent="0.25"/>
  <cols>
    <col min="1" max="1" width="15" customWidth="1"/>
    <col min="2" max="2" width="12.140625" customWidth="1"/>
  </cols>
  <sheetData>
    <row r="2" spans="1:2" x14ac:dyDescent="0.25">
      <c r="A2" s="71" t="s">
        <v>126</v>
      </c>
      <c r="B2" t="s">
        <v>386</v>
      </c>
    </row>
    <row r="3" spans="1:2" x14ac:dyDescent="0.25">
      <c r="A3" s="71" t="s">
        <v>125</v>
      </c>
      <c r="B3" t="s">
        <v>385</v>
      </c>
    </row>
    <row r="5" spans="1:2" x14ac:dyDescent="0.25">
      <c r="A5" s="71" t="s">
        <v>1374</v>
      </c>
      <c r="B5" t="s">
        <v>1376</v>
      </c>
    </row>
    <row r="6" spans="1:2" x14ac:dyDescent="0.25">
      <c r="A6" s="72" t="s">
        <v>164</v>
      </c>
      <c r="B6" s="73">
        <v>1878.7199999999998</v>
      </c>
    </row>
    <row r="7" spans="1:2" x14ac:dyDescent="0.25">
      <c r="A7" s="74" t="s">
        <v>165</v>
      </c>
      <c r="B7" s="73">
        <v>1878.7199999999998</v>
      </c>
    </row>
    <row r="8" spans="1:2" x14ac:dyDescent="0.25">
      <c r="A8" s="75" t="s">
        <v>384</v>
      </c>
      <c r="B8" s="73">
        <v>1878.7199999999998</v>
      </c>
    </row>
    <row r="9" spans="1:2" x14ac:dyDescent="0.25">
      <c r="A9" s="72" t="s">
        <v>149</v>
      </c>
      <c r="B9" s="73">
        <v>1590.6</v>
      </c>
    </row>
    <row r="10" spans="1:2" x14ac:dyDescent="0.25">
      <c r="A10" s="74" t="s">
        <v>193</v>
      </c>
      <c r="B10" s="73">
        <v>1590.6</v>
      </c>
    </row>
    <row r="11" spans="1:2" x14ac:dyDescent="0.25">
      <c r="A11" s="75" t="s">
        <v>980</v>
      </c>
      <c r="B11" s="73">
        <v>1590.6</v>
      </c>
    </row>
    <row r="12" spans="1:2" x14ac:dyDescent="0.25">
      <c r="A12" s="72" t="s">
        <v>1375</v>
      </c>
      <c r="B12" s="73">
        <v>3469.3199999999997</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L20" sqref="L20"/>
    </sheetView>
  </sheetViews>
  <sheetFormatPr defaultRowHeight="15" x14ac:dyDescent="0.25"/>
  <cols>
    <col min="1" max="1" width="14.140625" customWidth="1"/>
    <col min="2" max="2" width="12.140625" bestFit="1" customWidth="1"/>
    <col min="3" max="3" width="12.5703125" bestFit="1" customWidth="1"/>
    <col min="4" max="4" width="11.5703125" bestFit="1" customWidth="1"/>
  </cols>
  <sheetData>
    <row r="1" spans="1:3" x14ac:dyDescent="0.25">
      <c r="A1" s="71" t="s">
        <v>1380</v>
      </c>
      <c r="B1" s="72">
        <v>2012</v>
      </c>
    </row>
    <row r="3" spans="1:3" x14ac:dyDescent="0.25">
      <c r="A3" s="71" t="s">
        <v>1374</v>
      </c>
      <c r="B3" t="s">
        <v>1381</v>
      </c>
      <c r="C3" t="s">
        <v>1382</v>
      </c>
    </row>
    <row r="4" spans="1:3" x14ac:dyDescent="0.25">
      <c r="A4" s="72" t="s">
        <v>154</v>
      </c>
      <c r="B4" s="73">
        <v>1916.7300000000002</v>
      </c>
      <c r="C4" s="73">
        <v>498.32999999999993</v>
      </c>
    </row>
    <row r="5" spans="1:3" x14ac:dyDescent="0.25">
      <c r="A5" s="74" t="s">
        <v>157</v>
      </c>
      <c r="B5" s="73">
        <v>1916.7300000000002</v>
      </c>
      <c r="C5" s="73">
        <v>498.32999999999993</v>
      </c>
    </row>
    <row r="6" spans="1:3" x14ac:dyDescent="0.25">
      <c r="A6" s="72" t="s">
        <v>1375</v>
      </c>
      <c r="B6" s="73">
        <v>1916.7300000000002</v>
      </c>
      <c r="C6" s="73">
        <v>498.32999999999993</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A2" zoomScale="90" workbookViewId="0">
      <selection activeCell="B10" sqref="B10"/>
    </sheetView>
  </sheetViews>
  <sheetFormatPr defaultRowHeight="15" x14ac:dyDescent="0.25"/>
  <cols>
    <col min="1" max="1" width="18.28515625" bestFit="1" customWidth="1"/>
    <col min="2" max="2" width="19.85546875" bestFit="1" customWidth="1"/>
    <col min="3" max="3" width="11.5703125" bestFit="1" customWidth="1"/>
  </cols>
  <sheetData>
    <row r="1" spans="1:2" x14ac:dyDescent="0.25">
      <c r="A1" s="71" t="s">
        <v>1380</v>
      </c>
      <c r="B1" s="72">
        <v>2014</v>
      </c>
    </row>
    <row r="3" spans="1:2" x14ac:dyDescent="0.25">
      <c r="A3" s="71" t="s">
        <v>1374</v>
      </c>
      <c r="B3" t="s">
        <v>1383</v>
      </c>
    </row>
    <row r="4" spans="1:2" x14ac:dyDescent="0.25">
      <c r="A4" s="72" t="s">
        <v>152</v>
      </c>
      <c r="B4" s="73">
        <v>11134.701999999999</v>
      </c>
    </row>
    <row r="5" spans="1:2" x14ac:dyDescent="0.25">
      <c r="A5" s="74" t="s">
        <v>164</v>
      </c>
      <c r="B5" s="73">
        <v>2273.7190000000001</v>
      </c>
    </row>
    <row r="6" spans="1:2" x14ac:dyDescent="0.25">
      <c r="A6" s="74" t="s">
        <v>225</v>
      </c>
      <c r="B6" s="73">
        <v>2104.08</v>
      </c>
    </row>
    <row r="7" spans="1:2" x14ac:dyDescent="0.25">
      <c r="A7" s="74" t="s">
        <v>149</v>
      </c>
      <c r="B7" s="73">
        <v>6756.9029999999993</v>
      </c>
    </row>
    <row r="8" spans="1:2" x14ac:dyDescent="0.25">
      <c r="A8" s="72" t="s">
        <v>1375</v>
      </c>
      <c r="B8" s="73">
        <v>11134.701999999999</v>
      </c>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A3" sqref="A3"/>
    </sheetView>
  </sheetViews>
  <sheetFormatPr defaultRowHeight="15" x14ac:dyDescent="0.25"/>
  <cols>
    <col min="1" max="1" width="14.5703125" customWidth="1"/>
    <col min="2" max="2" width="16.28515625" bestFit="1" customWidth="1"/>
    <col min="3" max="3" width="12" bestFit="1" customWidth="1"/>
    <col min="4" max="4" width="11" bestFit="1" customWidth="1"/>
    <col min="5" max="5" width="12" customWidth="1"/>
    <col min="6" max="6" width="12" bestFit="1" customWidth="1"/>
  </cols>
  <sheetData>
    <row r="3" spans="1:6" x14ac:dyDescent="0.25">
      <c r="A3" s="71" t="s">
        <v>1376</v>
      </c>
      <c r="B3" s="71" t="s">
        <v>1384</v>
      </c>
    </row>
    <row r="4" spans="1:6" x14ac:dyDescent="0.25">
      <c r="A4" s="71" t="s">
        <v>1374</v>
      </c>
      <c r="B4">
        <v>2011</v>
      </c>
      <c r="C4">
        <v>2012</v>
      </c>
      <c r="D4">
        <v>2013</v>
      </c>
      <c r="E4">
        <v>2014</v>
      </c>
      <c r="F4" t="s">
        <v>1375</v>
      </c>
    </row>
    <row r="5" spans="1:6" x14ac:dyDescent="0.25">
      <c r="A5" s="72" t="s">
        <v>164</v>
      </c>
      <c r="B5" s="73">
        <v>34307.478499999997</v>
      </c>
      <c r="C5" s="73">
        <v>38284.128000000004</v>
      </c>
      <c r="D5" s="73">
        <v>50450.856799999994</v>
      </c>
      <c r="E5" s="73">
        <v>62034.673999999992</v>
      </c>
      <c r="F5" s="73">
        <v>185077.13729999997</v>
      </c>
    </row>
    <row r="6" spans="1:6" x14ac:dyDescent="0.25">
      <c r="A6" s="72" t="s">
        <v>225</v>
      </c>
      <c r="B6" s="73">
        <v>39146.656999999999</v>
      </c>
      <c r="C6" s="73">
        <v>15394.871599999999</v>
      </c>
      <c r="D6" s="73">
        <v>46360.09599999999</v>
      </c>
      <c r="E6" s="73">
        <v>46915.1152</v>
      </c>
      <c r="F6" s="73">
        <v>147816.73979999998</v>
      </c>
    </row>
    <row r="7" spans="1:6" x14ac:dyDescent="0.25">
      <c r="A7" s="72" t="s">
        <v>149</v>
      </c>
      <c r="B7" s="73">
        <v>53834.692000000003</v>
      </c>
      <c r="C7" s="73">
        <v>55390.4378</v>
      </c>
      <c r="D7" s="73">
        <v>88768.314199999993</v>
      </c>
      <c r="E7" s="73">
        <v>89852.013760000002</v>
      </c>
      <c r="F7" s="73">
        <v>287845.45776000002</v>
      </c>
    </row>
    <row r="8" spans="1:6" x14ac:dyDescent="0.25">
      <c r="A8" s="72" t="s">
        <v>1375</v>
      </c>
      <c r="B8" s="73">
        <v>127288.82750000001</v>
      </c>
      <c r="C8" s="73">
        <v>109069.4374</v>
      </c>
      <c r="D8" s="73">
        <v>185579.26699999999</v>
      </c>
      <c r="E8" s="73">
        <v>198801.80296</v>
      </c>
      <c r="F8" s="73">
        <v>620739.33485999994</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L16" sqref="L16"/>
    </sheetView>
  </sheetViews>
  <sheetFormatPr defaultRowHeight="15" x14ac:dyDescent="0.25"/>
  <cols>
    <col min="1" max="1" width="19.7109375" customWidth="1"/>
    <col min="2" max="2" width="16.28515625" bestFit="1" customWidth="1"/>
    <col min="3" max="3" width="11.28515625" customWidth="1"/>
    <col min="4" max="4" width="8" customWidth="1"/>
    <col min="5" max="5" width="11.140625" customWidth="1"/>
    <col min="6" max="7" width="8" customWidth="1"/>
    <col min="8" max="8" width="9.85546875" customWidth="1"/>
    <col min="9" max="9" width="8" customWidth="1"/>
    <col min="10" max="10" width="10" customWidth="1"/>
    <col min="11" max="11" width="9.42578125" customWidth="1"/>
    <col min="12" max="12" width="31.5703125" bestFit="1" customWidth="1"/>
    <col min="13" max="13" width="18.85546875" customWidth="1"/>
    <col min="14" max="14" width="11" customWidth="1"/>
    <col min="15" max="15" width="10.5703125" customWidth="1"/>
    <col min="16" max="16" width="11" customWidth="1"/>
    <col min="17" max="17" width="10" customWidth="1"/>
    <col min="18" max="18" width="10.7109375" customWidth="1"/>
    <col min="19" max="19" width="9" customWidth="1"/>
    <col min="20" max="20" width="11" customWidth="1"/>
    <col min="21" max="21" width="8" customWidth="1"/>
    <col min="22" max="22" width="9" customWidth="1"/>
    <col min="23" max="23" width="8.85546875" customWidth="1"/>
    <col min="24" max="24" width="9" customWidth="1"/>
    <col min="25" max="25" width="8.7109375" customWidth="1"/>
    <col min="26" max="26" width="12.7109375" customWidth="1"/>
    <col min="27" max="27" width="12" customWidth="1"/>
    <col min="28" max="28" width="12.5703125" customWidth="1"/>
    <col min="29" max="29" width="9.7109375" customWidth="1"/>
    <col min="30" max="30" width="11" customWidth="1"/>
    <col min="31" max="31" width="8" customWidth="1"/>
    <col min="32" max="32" width="12" customWidth="1"/>
    <col min="33" max="36" width="8" customWidth="1"/>
    <col min="37" max="37" width="8.7109375" customWidth="1"/>
    <col min="38" max="38" width="10" customWidth="1"/>
    <col min="39" max="39" width="8" customWidth="1"/>
    <col min="40" max="40" width="15.5703125" customWidth="1"/>
    <col min="41" max="41" width="13.140625" customWidth="1"/>
    <col min="42" max="42" width="8.42578125" customWidth="1"/>
    <col min="43" max="43" width="12" customWidth="1"/>
    <col min="44" max="47" width="20" bestFit="1" customWidth="1"/>
    <col min="48" max="48" width="20" customWidth="1"/>
    <col min="49" max="49" width="20" bestFit="1" customWidth="1"/>
    <col min="50" max="51" width="20" customWidth="1"/>
    <col min="52" max="67" width="20" bestFit="1" customWidth="1"/>
    <col min="68" max="68" width="20" customWidth="1"/>
    <col min="69" max="69" width="20" bestFit="1" customWidth="1"/>
    <col min="70" max="72" width="20" customWidth="1"/>
    <col min="73" max="82" width="20" bestFit="1" customWidth="1"/>
    <col min="83" max="83" width="20" customWidth="1"/>
    <col min="84" max="84" width="20" bestFit="1" customWidth="1"/>
    <col min="85" max="85" width="20" customWidth="1"/>
    <col min="86" max="86" width="20" bestFit="1" customWidth="1"/>
    <col min="87" max="87" width="20" customWidth="1"/>
    <col min="88" max="90" width="20" bestFit="1" customWidth="1"/>
    <col min="91" max="91" width="20" customWidth="1"/>
    <col min="92" max="97" width="20" bestFit="1" customWidth="1"/>
    <col min="98" max="98" width="20" customWidth="1"/>
    <col min="99" max="99" width="20" bestFit="1" customWidth="1"/>
    <col min="100" max="100" width="20" customWidth="1"/>
    <col min="101" max="101" width="20" bestFit="1" customWidth="1"/>
    <col min="102" max="102" width="20" customWidth="1"/>
    <col min="103" max="107" width="20" bestFit="1" customWidth="1"/>
    <col min="108" max="108" width="20" customWidth="1"/>
    <col min="109" max="119" width="20" bestFit="1" customWidth="1"/>
    <col min="120" max="120" width="20" customWidth="1"/>
    <col min="121" max="143" width="20" bestFit="1" customWidth="1"/>
    <col min="144" max="144" width="20" customWidth="1"/>
    <col min="145" max="150" width="20" bestFit="1" customWidth="1"/>
    <col min="151" max="151" width="20" customWidth="1"/>
    <col min="152" max="154" width="20" bestFit="1" customWidth="1"/>
    <col min="155" max="155" width="20" customWidth="1"/>
    <col min="156" max="156" width="20" bestFit="1" customWidth="1"/>
    <col min="157" max="157" width="20" customWidth="1"/>
    <col min="158" max="158" width="20" bestFit="1" customWidth="1"/>
    <col min="159" max="160" width="11.28515625" bestFit="1" customWidth="1"/>
  </cols>
  <sheetData>
    <row r="3" spans="1:3" x14ac:dyDescent="0.25">
      <c r="A3" s="71" t="s">
        <v>1376</v>
      </c>
      <c r="B3" s="71" t="s">
        <v>1384</v>
      </c>
    </row>
    <row r="4" spans="1:3" x14ac:dyDescent="0.25">
      <c r="A4" s="71" t="s">
        <v>1374</v>
      </c>
      <c r="B4" t="s">
        <v>386</v>
      </c>
      <c r="C4" t="s">
        <v>1375</v>
      </c>
    </row>
    <row r="5" spans="1:3" x14ac:dyDescent="0.25">
      <c r="A5" s="72" t="s">
        <v>1257</v>
      </c>
      <c r="B5" s="73">
        <v>4001.0399999999995</v>
      </c>
      <c r="C5" s="73">
        <v>4001.0399999999995</v>
      </c>
    </row>
    <row r="6" spans="1:3" x14ac:dyDescent="0.25">
      <c r="A6" s="72" t="s">
        <v>548</v>
      </c>
      <c r="B6" s="73">
        <v>1526.52</v>
      </c>
      <c r="C6" s="73">
        <v>1526.52</v>
      </c>
    </row>
    <row r="7" spans="1:3" x14ac:dyDescent="0.25">
      <c r="A7" s="72" t="s">
        <v>562</v>
      </c>
      <c r="B7" s="73">
        <v>3662.07</v>
      </c>
      <c r="C7" s="73">
        <v>3662.07</v>
      </c>
    </row>
    <row r="8" spans="1:3" x14ac:dyDescent="0.25">
      <c r="A8" s="72" t="s">
        <v>464</v>
      </c>
      <c r="B8" s="73">
        <v>8141.07</v>
      </c>
      <c r="C8" s="73">
        <v>8141.07</v>
      </c>
    </row>
    <row r="9" spans="1:3" x14ac:dyDescent="0.25">
      <c r="A9" s="72" t="s">
        <v>508</v>
      </c>
      <c r="B9" s="73">
        <v>2174.13</v>
      </c>
      <c r="C9" s="73">
        <v>2174.13</v>
      </c>
    </row>
    <row r="10" spans="1:3" x14ac:dyDescent="0.25">
      <c r="A10" s="72" t="s">
        <v>700</v>
      </c>
      <c r="B10" s="73">
        <v>2300.9999999999995</v>
      </c>
      <c r="C10" s="73">
        <v>2300.9999999999995</v>
      </c>
    </row>
    <row r="11" spans="1:3" x14ac:dyDescent="0.25">
      <c r="A11" s="72" t="s">
        <v>625</v>
      </c>
      <c r="B11" s="73">
        <v>1920.3600000000001</v>
      </c>
      <c r="C11" s="73">
        <v>1920.3600000000001</v>
      </c>
    </row>
    <row r="12" spans="1:3" x14ac:dyDescent="0.25">
      <c r="A12" s="72" t="s">
        <v>384</v>
      </c>
      <c r="B12" s="73">
        <v>1878.7199999999998</v>
      </c>
      <c r="C12" s="73">
        <v>1878.7199999999998</v>
      </c>
    </row>
    <row r="13" spans="1:3" x14ac:dyDescent="0.25">
      <c r="A13" s="72" t="s">
        <v>471</v>
      </c>
      <c r="B13" s="73">
        <v>5667.87</v>
      </c>
      <c r="C13" s="73">
        <v>5667.87</v>
      </c>
    </row>
    <row r="14" spans="1:3" x14ac:dyDescent="0.25">
      <c r="A14" s="72" t="s">
        <v>980</v>
      </c>
      <c r="B14" s="73">
        <v>1590.6</v>
      </c>
      <c r="C14" s="73">
        <v>1590.6</v>
      </c>
    </row>
    <row r="15" spans="1:3" x14ac:dyDescent="0.25">
      <c r="A15" s="72" t="s">
        <v>1375</v>
      </c>
      <c r="B15" s="73">
        <v>32863.379999999997</v>
      </c>
      <c r="C15" s="73">
        <v>32863.379999999997</v>
      </c>
    </row>
  </sheetData>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topLeftCell="G1" workbookViewId="0">
      <selection activeCell="U21" sqref="U21"/>
    </sheetView>
  </sheetViews>
  <sheetFormatPr defaultRowHeight="15" x14ac:dyDescent="0.25"/>
  <cols>
    <col min="1" max="1" width="14.5703125" customWidth="1"/>
    <col min="2" max="2" width="12.140625" bestFit="1" customWidth="1"/>
  </cols>
  <sheetData>
    <row r="3" spans="1:2" x14ac:dyDescent="0.25">
      <c r="A3" s="71" t="s">
        <v>1374</v>
      </c>
      <c r="B3" t="s">
        <v>1376</v>
      </c>
    </row>
    <row r="4" spans="1:2" x14ac:dyDescent="0.25">
      <c r="A4" s="72" t="s">
        <v>164</v>
      </c>
      <c r="B4" s="73">
        <v>185077.1373</v>
      </c>
    </row>
    <row r="5" spans="1:2" x14ac:dyDescent="0.25">
      <c r="A5" s="72" t="s">
        <v>225</v>
      </c>
      <c r="B5" s="73">
        <v>147816.73980000001</v>
      </c>
    </row>
    <row r="6" spans="1:2" x14ac:dyDescent="0.25">
      <c r="A6" s="72" t="s">
        <v>149</v>
      </c>
      <c r="B6" s="73">
        <v>287845.45776000002</v>
      </c>
    </row>
    <row r="7" spans="1:2" x14ac:dyDescent="0.25">
      <c r="A7" s="72" t="s">
        <v>1375</v>
      </c>
      <c r="B7" s="73">
        <v>620739.33486000006</v>
      </c>
    </row>
    <row r="12" spans="1:2" x14ac:dyDescent="0.25">
      <c r="A12" s="71" t="s">
        <v>1374</v>
      </c>
      <c r="B12" t="s">
        <v>1376</v>
      </c>
    </row>
    <row r="13" spans="1:2" x14ac:dyDescent="0.25">
      <c r="A13" s="72" t="s">
        <v>168</v>
      </c>
      <c r="B13" s="73">
        <v>176154.70910000001</v>
      </c>
    </row>
    <row r="14" spans="1:2" x14ac:dyDescent="0.25">
      <c r="A14" s="72" t="s">
        <v>140</v>
      </c>
      <c r="B14" s="73">
        <v>76021.144560000001</v>
      </c>
    </row>
    <row r="15" spans="1:2" x14ac:dyDescent="0.25">
      <c r="A15" s="72" t="s">
        <v>154</v>
      </c>
      <c r="B15" s="73">
        <v>178711.0766</v>
      </c>
    </row>
    <row r="16" spans="1:2" x14ac:dyDescent="0.25">
      <c r="A16" s="72" t="s">
        <v>210</v>
      </c>
      <c r="B16" s="73">
        <v>189852.40459999995</v>
      </c>
    </row>
    <row r="17" spans="1:2" x14ac:dyDescent="0.25">
      <c r="A17" s="72" t="s">
        <v>1375</v>
      </c>
      <c r="B17" s="73">
        <v>620739.33486000006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D17" sqref="D17"/>
    </sheetView>
  </sheetViews>
  <sheetFormatPr defaultRowHeight="15" x14ac:dyDescent="0.25"/>
  <cols>
    <col min="1" max="1" width="13.140625" customWidth="1"/>
    <col min="2" max="2" width="12.140625" bestFit="1" customWidth="1"/>
  </cols>
  <sheetData>
    <row r="3" spans="1:2" x14ac:dyDescent="0.25">
      <c r="A3" s="71" t="s">
        <v>1374</v>
      </c>
      <c r="B3" t="s">
        <v>1376</v>
      </c>
    </row>
    <row r="4" spans="1:2" x14ac:dyDescent="0.25">
      <c r="A4" s="72" t="s">
        <v>149</v>
      </c>
      <c r="B4" s="73">
        <v>4158.9120000000003</v>
      </c>
    </row>
    <row r="5" spans="1:2" x14ac:dyDescent="0.25">
      <c r="A5" s="72" t="s">
        <v>1375</v>
      </c>
      <c r="B5" s="73">
        <v>4158.9120000000003</v>
      </c>
    </row>
    <row r="10" spans="1:2" x14ac:dyDescent="0.25">
      <c r="A10" s="71" t="s">
        <v>1374</v>
      </c>
      <c r="B10" t="s">
        <v>1376</v>
      </c>
    </row>
    <row r="11" spans="1:2" x14ac:dyDescent="0.25">
      <c r="A11" s="72" t="s">
        <v>174</v>
      </c>
      <c r="B11" s="73">
        <v>4158.9120000000003</v>
      </c>
    </row>
    <row r="12" spans="1:2" x14ac:dyDescent="0.25">
      <c r="A12" s="72" t="s">
        <v>1375</v>
      </c>
      <c r="B12" s="73">
        <v>4158.9120000000003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zoomScale="88" workbookViewId="0">
      <selection activeCell="O23" sqref="O23"/>
    </sheetView>
  </sheetViews>
  <sheetFormatPr defaultRowHeight="15" x14ac:dyDescent="0.25"/>
  <cols>
    <col min="1" max="1" width="13.5703125" customWidth="1"/>
    <col min="2" max="2" width="12.85546875" bestFit="1" customWidth="1"/>
  </cols>
  <sheetData>
    <row r="3" spans="1:2" x14ac:dyDescent="0.25">
      <c r="A3" s="71" t="s">
        <v>1374</v>
      </c>
      <c r="B3" t="s">
        <v>1379</v>
      </c>
    </row>
    <row r="4" spans="1:2" x14ac:dyDescent="0.25">
      <c r="A4" s="72" t="s">
        <v>164</v>
      </c>
      <c r="B4" s="73">
        <v>-740.29499999999985</v>
      </c>
    </row>
    <row r="5" spans="1:2" x14ac:dyDescent="0.25">
      <c r="A5" s="72" t="s">
        <v>1375</v>
      </c>
      <c r="B5" s="73">
        <v>-740.29499999999985</v>
      </c>
    </row>
    <row r="11" spans="1:2" x14ac:dyDescent="0.25">
      <c r="A11" s="71" t="s">
        <v>1374</v>
      </c>
      <c r="B11" t="s">
        <v>1379</v>
      </c>
    </row>
    <row r="12" spans="1:2" x14ac:dyDescent="0.25">
      <c r="A12" s="72" t="s">
        <v>216</v>
      </c>
      <c r="B12" s="73">
        <v>-740.29499999999985</v>
      </c>
    </row>
    <row r="13" spans="1:2" x14ac:dyDescent="0.25">
      <c r="A13" s="72" t="s">
        <v>1375</v>
      </c>
      <c r="B13" s="73">
        <v>-740.29499999999985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topLeftCell="B1" zoomScale="50" workbookViewId="0">
      <selection activeCell="C6" sqref="C6"/>
    </sheetView>
  </sheetViews>
  <sheetFormatPr defaultRowHeight="15" x14ac:dyDescent="0.25"/>
  <cols>
    <col min="1" max="1" width="82.42578125" bestFit="1" customWidth="1"/>
    <col min="2" max="3" width="13.42578125" bestFit="1" customWidth="1"/>
    <col min="4" max="4" width="17.85546875" bestFit="1" customWidth="1"/>
  </cols>
  <sheetData>
    <row r="1" spans="1:4" x14ac:dyDescent="0.25">
      <c r="A1" s="71" t="s">
        <v>128</v>
      </c>
      <c r="B1" t="s">
        <v>1378</v>
      </c>
    </row>
    <row r="2" spans="1:4" x14ac:dyDescent="0.25">
      <c r="A2" s="71" t="s">
        <v>131</v>
      </c>
      <c r="B2" t="s">
        <v>1378</v>
      </c>
    </row>
    <row r="3" spans="1:4" x14ac:dyDescent="0.25">
      <c r="A3" s="71" t="s">
        <v>132</v>
      </c>
      <c r="B3" t="s">
        <v>1378</v>
      </c>
    </row>
    <row r="5" spans="1:4" x14ac:dyDescent="0.25">
      <c r="A5" s="71" t="s">
        <v>1374</v>
      </c>
      <c r="B5" t="s">
        <v>1376</v>
      </c>
      <c r="C5" t="s">
        <v>1379</v>
      </c>
      <c r="D5" t="s">
        <v>1388</v>
      </c>
    </row>
    <row r="6" spans="1:4" x14ac:dyDescent="0.25">
      <c r="A6" s="72" t="s">
        <v>868</v>
      </c>
      <c r="B6" s="73">
        <v>9099.93</v>
      </c>
      <c r="C6" s="73">
        <v>2365.9817999999996</v>
      </c>
      <c r="D6" s="73">
        <v>0.25999999999999995</v>
      </c>
    </row>
    <row r="7" spans="1:4" x14ac:dyDescent="0.25">
      <c r="A7" s="72" t="s">
        <v>603</v>
      </c>
      <c r="B7" s="73">
        <v>1502.0100000000002</v>
      </c>
      <c r="C7" s="73">
        <v>225.18</v>
      </c>
      <c r="D7" s="73">
        <v>0.14991910839475101</v>
      </c>
    </row>
    <row r="8" spans="1:4" x14ac:dyDescent="0.25">
      <c r="A8" s="72" t="s">
        <v>380</v>
      </c>
      <c r="B8" s="73">
        <v>4158.9120000000003</v>
      </c>
      <c r="C8" s="73">
        <v>363.90480000000025</v>
      </c>
      <c r="D8" s="73">
        <v>8.750000000000005E-2</v>
      </c>
    </row>
    <row r="9" spans="1:4" x14ac:dyDescent="0.25">
      <c r="A9" s="72" t="s">
        <v>330</v>
      </c>
      <c r="B9" s="73">
        <v>2735.9520000000002</v>
      </c>
      <c r="C9" s="73">
        <v>341.99399999999969</v>
      </c>
      <c r="D9" s="73">
        <v>0.12499999999999988</v>
      </c>
    </row>
    <row r="10" spans="1:4" x14ac:dyDescent="0.25">
      <c r="A10" s="72" t="s">
        <v>677</v>
      </c>
      <c r="B10" s="73">
        <v>2863.35</v>
      </c>
      <c r="C10" s="73">
        <v>858.9</v>
      </c>
      <c r="D10" s="73">
        <v>0.29996332966629996</v>
      </c>
    </row>
    <row r="11" spans="1:4" x14ac:dyDescent="0.25">
      <c r="A11" s="72" t="s">
        <v>431</v>
      </c>
      <c r="B11" s="73">
        <v>8694.1350000000002</v>
      </c>
      <c r="C11" s="73">
        <v>1814.5349999999999</v>
      </c>
      <c r="D11" s="73">
        <v>0.20870793931771245</v>
      </c>
    </row>
    <row r="12" spans="1:4" x14ac:dyDescent="0.25">
      <c r="A12" s="72" t="s">
        <v>874</v>
      </c>
      <c r="B12" s="73">
        <v>4601.2320000000009</v>
      </c>
      <c r="C12" s="73">
        <v>-1035.4680000000003</v>
      </c>
      <c r="D12" s="73">
        <v>-0.22504146715488377</v>
      </c>
    </row>
    <row r="13" spans="1:4" x14ac:dyDescent="0.25">
      <c r="A13" s="72" t="s">
        <v>436</v>
      </c>
      <c r="B13" s="73">
        <v>7699.89</v>
      </c>
      <c r="C13" s="73">
        <v>3772.9460999999997</v>
      </c>
      <c r="D13" s="73">
        <v>0.48999999999999994</v>
      </c>
    </row>
    <row r="14" spans="1:4" x14ac:dyDescent="0.25">
      <c r="A14" s="72" t="s">
        <v>1294</v>
      </c>
      <c r="B14" s="73">
        <v>5451.2999999999993</v>
      </c>
      <c r="C14" s="73">
        <v>2071.44</v>
      </c>
      <c r="D14" s="73">
        <v>0.3799900941059931</v>
      </c>
    </row>
    <row r="15" spans="1:4" x14ac:dyDescent="0.25">
      <c r="A15" s="72" t="s">
        <v>1085</v>
      </c>
      <c r="B15" s="73">
        <v>3078.7200000000007</v>
      </c>
      <c r="C15" s="73">
        <v>523.07999999999993</v>
      </c>
      <c r="D15" s="73">
        <v>0.16990177736202053</v>
      </c>
    </row>
    <row r="16" spans="1:4" x14ac:dyDescent="0.25">
      <c r="A16" s="72" t="s">
        <v>989</v>
      </c>
      <c r="B16" s="73">
        <v>2330.6400000000003</v>
      </c>
      <c r="C16" s="73">
        <v>1025.46</v>
      </c>
      <c r="D16" s="73">
        <v>0.43999073215940682</v>
      </c>
    </row>
    <row r="17" spans="1:4" x14ac:dyDescent="0.25">
      <c r="A17" s="72" t="s">
        <v>251</v>
      </c>
      <c r="B17" s="73">
        <v>7864.4549999999999</v>
      </c>
      <c r="C17" s="73">
        <v>-92.744999999999891</v>
      </c>
      <c r="D17" s="73">
        <v>-1.1792934157548094E-2</v>
      </c>
    </row>
    <row r="18" spans="1:4" x14ac:dyDescent="0.25">
      <c r="A18" s="72" t="s">
        <v>666</v>
      </c>
      <c r="B18" s="73">
        <v>5274.6695999999993</v>
      </c>
      <c r="C18" s="73">
        <v>286.14960000000019</v>
      </c>
      <c r="D18" s="73">
        <v>5.4249767606297128E-2</v>
      </c>
    </row>
    <row r="19" spans="1:4" x14ac:dyDescent="0.25">
      <c r="A19" s="72" t="s">
        <v>423</v>
      </c>
      <c r="B19" s="73">
        <v>3610.848</v>
      </c>
      <c r="C19" s="73">
        <v>135.4068000000002</v>
      </c>
      <c r="D19" s="73">
        <v>3.7500000000000054E-2</v>
      </c>
    </row>
    <row r="20" spans="1:4" x14ac:dyDescent="0.25">
      <c r="A20" s="72" t="s">
        <v>1304</v>
      </c>
      <c r="B20" s="73">
        <v>1722.2831999999999</v>
      </c>
      <c r="C20" s="73">
        <v>539.44319999999993</v>
      </c>
      <c r="D20" s="73">
        <v>0.31321399407484202</v>
      </c>
    </row>
    <row r="21" spans="1:4" x14ac:dyDescent="0.25">
      <c r="A21" s="72" t="s">
        <v>286</v>
      </c>
      <c r="B21" s="73">
        <v>5608.7639999999992</v>
      </c>
      <c r="C21" s="73">
        <v>934.76400000000012</v>
      </c>
      <c r="D21" s="73">
        <v>0.16666131789463778</v>
      </c>
    </row>
    <row r="22" spans="1:4" x14ac:dyDescent="0.25">
      <c r="A22" s="72" t="s">
        <v>571</v>
      </c>
      <c r="B22" s="73">
        <v>7813.7969999999987</v>
      </c>
      <c r="C22" s="73">
        <v>2432.0369999999998</v>
      </c>
      <c r="D22" s="73">
        <v>0.31124906367544486</v>
      </c>
    </row>
    <row r="23" spans="1:4" x14ac:dyDescent="0.25">
      <c r="A23" s="72" t="s">
        <v>417</v>
      </c>
      <c r="B23" s="73">
        <v>2526.9299999999998</v>
      </c>
      <c r="C23" s="73">
        <v>561.48</v>
      </c>
      <c r="D23" s="73">
        <v>0.22219847799503747</v>
      </c>
    </row>
    <row r="24" spans="1:4" x14ac:dyDescent="0.25">
      <c r="A24" s="72" t="s">
        <v>1315</v>
      </c>
      <c r="B24" s="73">
        <v>1007.4240000000001</v>
      </c>
      <c r="C24" s="73">
        <v>134.30399999999997</v>
      </c>
      <c r="D24" s="73">
        <v>0.13331427482370875</v>
      </c>
    </row>
    <row r="25" spans="1:4" x14ac:dyDescent="0.25">
      <c r="A25" s="72" t="s">
        <v>977</v>
      </c>
      <c r="B25" s="73">
        <v>1213.18876</v>
      </c>
      <c r="C25" s="73">
        <v>508.00876000000005</v>
      </c>
      <c r="D25" s="73">
        <v>0.41873843275633388</v>
      </c>
    </row>
    <row r="26" spans="1:4" x14ac:dyDescent="0.25">
      <c r="A26" s="72" t="s">
        <v>307</v>
      </c>
      <c r="B26" s="73">
        <v>4149.2939999999999</v>
      </c>
      <c r="C26" s="73">
        <v>202.55399999999992</v>
      </c>
      <c r="D26" s="73">
        <v>4.8816497457157756E-2</v>
      </c>
    </row>
    <row r="27" spans="1:4" x14ac:dyDescent="0.25">
      <c r="A27" s="72" t="s">
        <v>449</v>
      </c>
      <c r="B27" s="73">
        <v>4141.0200000000004</v>
      </c>
      <c r="C27" s="73">
        <v>1697.67</v>
      </c>
      <c r="D27" s="73">
        <v>0.40996421171595404</v>
      </c>
    </row>
    <row r="28" spans="1:4" x14ac:dyDescent="0.25">
      <c r="A28" s="72" t="s">
        <v>689</v>
      </c>
      <c r="B28" s="73">
        <v>1487.4</v>
      </c>
      <c r="C28" s="73">
        <v>728.7</v>
      </c>
      <c r="D28" s="73">
        <v>0.48991528842275112</v>
      </c>
    </row>
    <row r="29" spans="1:4" x14ac:dyDescent="0.25">
      <c r="A29" s="72" t="s">
        <v>749</v>
      </c>
      <c r="B29" s="73">
        <v>3068.3610000000008</v>
      </c>
      <c r="C29" s="73">
        <v>1124.9009999999998</v>
      </c>
      <c r="D29" s="73">
        <v>0.36661298980139545</v>
      </c>
    </row>
    <row r="30" spans="1:4" x14ac:dyDescent="0.25">
      <c r="A30" s="72" t="s">
        <v>1098</v>
      </c>
      <c r="B30" s="73">
        <v>1112.778</v>
      </c>
      <c r="C30" s="73">
        <v>296.65800000000007</v>
      </c>
      <c r="D30" s="73">
        <v>0.26659225829410726</v>
      </c>
    </row>
    <row r="31" spans="1:4" x14ac:dyDescent="0.25">
      <c r="A31" s="72" t="s">
        <v>919</v>
      </c>
      <c r="B31" s="73">
        <v>5383.9440000000004</v>
      </c>
      <c r="C31" s="73">
        <v>207.14399999999989</v>
      </c>
      <c r="D31" s="73">
        <v>3.8474397207697533E-2</v>
      </c>
    </row>
    <row r="32" spans="1:4" x14ac:dyDescent="0.25">
      <c r="A32" s="72" t="s">
        <v>529</v>
      </c>
      <c r="B32" s="73">
        <v>3690.12</v>
      </c>
      <c r="C32" s="73">
        <v>527.04</v>
      </c>
      <c r="D32" s="73">
        <v>0.14282462358947676</v>
      </c>
    </row>
    <row r="33" spans="1:4" x14ac:dyDescent="0.25">
      <c r="A33" s="72" t="s">
        <v>962</v>
      </c>
      <c r="B33" s="73">
        <v>8399.9759999999987</v>
      </c>
      <c r="C33" s="73">
        <v>1119.996799999999</v>
      </c>
      <c r="D33" s="73">
        <v>0.13333333333333322</v>
      </c>
    </row>
    <row r="34" spans="1:4" x14ac:dyDescent="0.25">
      <c r="A34" s="72" t="s">
        <v>558</v>
      </c>
      <c r="B34" s="73">
        <v>3149.9300000000003</v>
      </c>
      <c r="C34" s="73">
        <v>1480.4670999999998</v>
      </c>
      <c r="D34" s="73">
        <v>0.46999999999999992</v>
      </c>
    </row>
    <row r="35" spans="1:4" x14ac:dyDescent="0.25">
      <c r="A35" s="72" t="s">
        <v>940</v>
      </c>
      <c r="B35" s="73">
        <v>1695.8700000000001</v>
      </c>
      <c r="C35" s="73">
        <v>-37.830000000000013</v>
      </c>
      <c r="D35" s="73">
        <v>-2.2307134391197445E-2</v>
      </c>
    </row>
    <row r="36" spans="1:4" x14ac:dyDescent="0.25">
      <c r="A36" s="72" t="s">
        <v>715</v>
      </c>
      <c r="B36" s="73">
        <v>5301.2400000000007</v>
      </c>
      <c r="C36" s="73">
        <v>2597.2800000000002</v>
      </c>
      <c r="D36" s="73">
        <v>0.48993820313737918</v>
      </c>
    </row>
    <row r="37" spans="1:4" x14ac:dyDescent="0.25">
      <c r="A37" s="72" t="s">
        <v>957</v>
      </c>
      <c r="B37" s="73">
        <v>2244.48</v>
      </c>
      <c r="C37" s="73">
        <v>493.78559999999993</v>
      </c>
      <c r="D37" s="73">
        <v>0.21999999999999997</v>
      </c>
    </row>
    <row r="38" spans="1:4" x14ac:dyDescent="0.25">
      <c r="A38" s="72" t="s">
        <v>235</v>
      </c>
      <c r="B38" s="73">
        <v>4297.6440000000002</v>
      </c>
      <c r="C38" s="73">
        <v>-1862.3124000000003</v>
      </c>
      <c r="D38" s="73">
        <v>-0.43333333333333335</v>
      </c>
    </row>
    <row r="39" spans="1:4" x14ac:dyDescent="0.25">
      <c r="A39" s="72" t="s">
        <v>217</v>
      </c>
      <c r="B39" s="73">
        <v>5244.84</v>
      </c>
      <c r="C39" s="73">
        <v>996.4799999999999</v>
      </c>
      <c r="D39" s="73">
        <v>0.18999244972201246</v>
      </c>
    </row>
    <row r="40" spans="1:4" x14ac:dyDescent="0.25">
      <c r="A40" s="72" t="s">
        <v>564</v>
      </c>
      <c r="B40" s="73">
        <v>1745.34</v>
      </c>
      <c r="C40" s="73">
        <v>226.86</v>
      </c>
      <c r="D40" s="73">
        <v>0.12998040496407579</v>
      </c>
    </row>
    <row r="41" spans="1:4" x14ac:dyDescent="0.25">
      <c r="A41" s="72" t="s">
        <v>641</v>
      </c>
      <c r="B41" s="73">
        <v>1858.6800000000003</v>
      </c>
      <c r="C41" s="73">
        <v>130.07999999999998</v>
      </c>
      <c r="D41" s="73">
        <v>6.998515075214666E-2</v>
      </c>
    </row>
    <row r="42" spans="1:4" x14ac:dyDescent="0.25">
      <c r="A42" s="72" t="s">
        <v>628</v>
      </c>
      <c r="B42" s="73">
        <v>1920.3600000000001</v>
      </c>
      <c r="C42" s="73">
        <v>652.91999999999996</v>
      </c>
      <c r="D42" s="73">
        <v>0.33999875023433102</v>
      </c>
    </row>
    <row r="43" spans="1:4" x14ac:dyDescent="0.25">
      <c r="A43" s="72" t="s">
        <v>1184</v>
      </c>
      <c r="B43" s="73">
        <v>5276.9880000000003</v>
      </c>
      <c r="C43" s="73">
        <v>1758.8879999999997</v>
      </c>
      <c r="D43" s="73">
        <v>0.3333128671128302</v>
      </c>
    </row>
    <row r="44" spans="1:4" x14ac:dyDescent="0.25">
      <c r="A44" s="72" t="s">
        <v>820</v>
      </c>
      <c r="B44" s="73">
        <v>13953.162</v>
      </c>
      <c r="C44" s="73">
        <v>3168.672</v>
      </c>
      <c r="D44" s="73">
        <v>0.22709347171630345</v>
      </c>
    </row>
    <row r="45" spans="1:4" x14ac:dyDescent="0.25">
      <c r="A45" s="72" t="s">
        <v>259</v>
      </c>
      <c r="B45" s="73">
        <v>7065.7920000000004</v>
      </c>
      <c r="C45" s="73">
        <v>2669.1120000000001</v>
      </c>
      <c r="D45" s="73">
        <v>0.37775128393250185</v>
      </c>
    </row>
    <row r="46" spans="1:4" x14ac:dyDescent="0.25">
      <c r="A46" s="72" t="s">
        <v>1198</v>
      </c>
      <c r="B46" s="73">
        <v>4499.9850000000006</v>
      </c>
      <c r="C46" s="73">
        <v>-6599.978000000001</v>
      </c>
      <c r="D46" s="73">
        <v>-1.4666666666666668</v>
      </c>
    </row>
    <row r="47" spans="1:4" x14ac:dyDescent="0.25">
      <c r="A47" s="72" t="s">
        <v>442</v>
      </c>
      <c r="B47" s="73">
        <v>7999.98</v>
      </c>
      <c r="C47" s="73">
        <v>-3839.9903999999988</v>
      </c>
      <c r="D47" s="73">
        <v>-0.47999999999999987</v>
      </c>
    </row>
    <row r="48" spans="1:4" x14ac:dyDescent="0.25">
      <c r="A48" s="72" t="s">
        <v>484</v>
      </c>
      <c r="B48" s="73">
        <v>3018.6239999999998</v>
      </c>
      <c r="C48" s="73">
        <v>377.24399999999991</v>
      </c>
      <c r="D48" s="73">
        <v>0.12497217275155831</v>
      </c>
    </row>
    <row r="49" spans="1:4" x14ac:dyDescent="0.25">
      <c r="A49" s="72" t="s">
        <v>851</v>
      </c>
      <c r="B49" s="73">
        <v>2472.6600000000003</v>
      </c>
      <c r="C49" s="73">
        <v>914.76</v>
      </c>
      <c r="D49" s="73">
        <v>0.36994977069229085</v>
      </c>
    </row>
    <row r="50" spans="1:4" x14ac:dyDescent="0.25">
      <c r="A50" s="72" t="s">
        <v>1232</v>
      </c>
      <c r="B50" s="73">
        <v>1549.98</v>
      </c>
      <c r="C50" s="73">
        <v>139.32</v>
      </c>
      <c r="D50" s="73">
        <v>8.9885030774590632E-2</v>
      </c>
    </row>
    <row r="51" spans="1:4" x14ac:dyDescent="0.25">
      <c r="A51" s="72" t="s">
        <v>1246</v>
      </c>
      <c r="B51" s="73">
        <v>2456.6190000000001</v>
      </c>
      <c r="C51" s="73">
        <v>664.71900000000005</v>
      </c>
      <c r="D51" s="73">
        <v>0.27058286205553245</v>
      </c>
    </row>
    <row r="52" spans="1:4" x14ac:dyDescent="0.25">
      <c r="A52" s="72" t="s">
        <v>227</v>
      </c>
      <c r="B52" s="73">
        <v>14489.286</v>
      </c>
      <c r="C52" s="73">
        <v>6227.8510000000006</v>
      </c>
      <c r="D52" s="73">
        <v>0.42982456140350883</v>
      </c>
    </row>
    <row r="53" spans="1:4" x14ac:dyDescent="0.25">
      <c r="A53" s="72" t="s">
        <v>722</v>
      </c>
      <c r="B53" s="73">
        <v>5443.96</v>
      </c>
      <c r="C53" s="73">
        <v>2504.2215999999999</v>
      </c>
      <c r="D53" s="73">
        <v>0.45999999999999996</v>
      </c>
    </row>
    <row r="54" spans="1:4" x14ac:dyDescent="0.25">
      <c r="A54" s="72" t="s">
        <v>937</v>
      </c>
      <c r="B54" s="73">
        <v>9892.74</v>
      </c>
      <c r="C54" s="73">
        <v>4946.37</v>
      </c>
      <c r="D54" s="73">
        <v>0.5</v>
      </c>
    </row>
    <row r="55" spans="1:4" x14ac:dyDescent="0.25">
      <c r="A55" s="72" t="s">
        <v>765</v>
      </c>
      <c r="B55" s="73">
        <v>1685.88</v>
      </c>
      <c r="C55" s="73">
        <v>320.31720000000001</v>
      </c>
      <c r="D55" s="73">
        <v>0.19</v>
      </c>
    </row>
    <row r="56" spans="1:4" x14ac:dyDescent="0.25">
      <c r="A56" s="72" t="s">
        <v>1004</v>
      </c>
      <c r="B56" s="73">
        <v>1603.1360000000002</v>
      </c>
      <c r="C56" s="73">
        <v>100.19599999999997</v>
      </c>
      <c r="D56" s="73">
        <v>6.2499999999999972E-2</v>
      </c>
    </row>
    <row r="57" spans="1:4" x14ac:dyDescent="0.25">
      <c r="A57" s="72" t="s">
        <v>653</v>
      </c>
      <c r="B57" s="73">
        <v>2443.48</v>
      </c>
      <c r="C57" s="73">
        <v>121.94000000000001</v>
      </c>
      <c r="D57" s="73">
        <v>4.9904234943605026E-2</v>
      </c>
    </row>
    <row r="58" spans="1:4" x14ac:dyDescent="0.25">
      <c r="A58" s="72" t="s">
        <v>737</v>
      </c>
      <c r="B58" s="73">
        <v>2487.8087999999998</v>
      </c>
      <c r="C58" s="73">
        <v>-269.7912</v>
      </c>
      <c r="D58" s="73">
        <v>-0.10844531139209734</v>
      </c>
    </row>
    <row r="59" spans="1:4" x14ac:dyDescent="0.25">
      <c r="A59" s="72" t="s">
        <v>1143</v>
      </c>
      <c r="B59" s="73">
        <v>7001.82</v>
      </c>
      <c r="C59" s="73">
        <v>2520.42</v>
      </c>
      <c r="D59" s="73">
        <v>0.35996640873372926</v>
      </c>
    </row>
    <row r="60" spans="1:4" x14ac:dyDescent="0.25">
      <c r="A60" s="72" t="s">
        <v>809</v>
      </c>
      <c r="B60" s="73">
        <v>3155.5439999999999</v>
      </c>
      <c r="C60" s="73">
        <v>34.944000000000017</v>
      </c>
      <c r="D60" s="73">
        <v>1.1073843369003892E-2</v>
      </c>
    </row>
    <row r="61" spans="1:4" x14ac:dyDescent="0.25">
      <c r="A61" s="72" t="s">
        <v>1149</v>
      </c>
      <c r="B61" s="73">
        <v>3801.63</v>
      </c>
      <c r="C61" s="73">
        <v>1444.5900000000001</v>
      </c>
      <c r="D61" s="73">
        <v>0.37999226647516987</v>
      </c>
    </row>
    <row r="62" spans="1:4" x14ac:dyDescent="0.25">
      <c r="A62" s="72" t="s">
        <v>770</v>
      </c>
      <c r="B62" s="73">
        <v>2432.16</v>
      </c>
      <c r="C62" s="73">
        <v>513.36</v>
      </c>
      <c r="D62" s="73">
        <v>0.21107164002368267</v>
      </c>
    </row>
    <row r="63" spans="1:4" x14ac:dyDescent="0.25">
      <c r="A63" s="72" t="s">
        <v>268</v>
      </c>
      <c r="B63" s="73">
        <v>9328.8599999999988</v>
      </c>
      <c r="C63" s="73">
        <v>3200.79</v>
      </c>
      <c r="D63" s="73">
        <v>0.3431062316295882</v>
      </c>
    </row>
    <row r="64" spans="1:4" x14ac:dyDescent="0.25">
      <c r="A64" s="72" t="s">
        <v>518</v>
      </c>
      <c r="B64" s="73">
        <v>3473.1399999999994</v>
      </c>
      <c r="C64" s="73">
        <v>868.12000000000012</v>
      </c>
      <c r="D64" s="73">
        <v>0.24995249255716737</v>
      </c>
    </row>
    <row r="65" spans="1:4" x14ac:dyDescent="0.25">
      <c r="A65" s="72" t="s">
        <v>1179</v>
      </c>
      <c r="B65" s="73">
        <v>3126.4001999999991</v>
      </c>
      <c r="C65" s="73">
        <v>-128.71979999999962</v>
      </c>
      <c r="D65" s="73">
        <v>-4.1171888359014197E-2</v>
      </c>
    </row>
    <row r="66" spans="1:4" x14ac:dyDescent="0.25">
      <c r="A66" s="72" t="s">
        <v>982</v>
      </c>
      <c r="B66" s="73">
        <v>1590.6</v>
      </c>
      <c r="C66" s="73">
        <v>572.55000000000007</v>
      </c>
      <c r="D66" s="73">
        <v>0.35995850622406644</v>
      </c>
    </row>
    <row r="67" spans="1:4" x14ac:dyDescent="0.25">
      <c r="A67" s="72" t="s">
        <v>535</v>
      </c>
      <c r="B67" s="73">
        <v>5399.91</v>
      </c>
      <c r="C67" s="73">
        <v>2279.9620000000004</v>
      </c>
      <c r="D67" s="73">
        <v>0.42222222222222233</v>
      </c>
    </row>
    <row r="68" spans="1:4" x14ac:dyDescent="0.25">
      <c r="A68" s="72" t="s">
        <v>551</v>
      </c>
      <c r="B68" s="73">
        <v>4197.93</v>
      </c>
      <c r="C68" s="73">
        <v>1266.96</v>
      </c>
      <c r="D68" s="73">
        <v>0.30180589004580827</v>
      </c>
    </row>
    <row r="69" spans="1:4" x14ac:dyDescent="0.25">
      <c r="A69" s="72" t="s">
        <v>901</v>
      </c>
      <c r="B69" s="73">
        <v>1900.95</v>
      </c>
      <c r="C69" s="73">
        <v>589.20000000000005</v>
      </c>
      <c r="D69" s="73">
        <v>0.3099502880138878</v>
      </c>
    </row>
    <row r="70" spans="1:4" x14ac:dyDescent="0.25">
      <c r="A70" s="72" t="s">
        <v>845</v>
      </c>
      <c r="B70" s="73">
        <v>2036.8600000000001</v>
      </c>
      <c r="C70" s="73">
        <v>366.63479999999993</v>
      </c>
      <c r="D70" s="73">
        <v>0.17999999999999997</v>
      </c>
    </row>
    <row r="71" spans="1:4" x14ac:dyDescent="0.25">
      <c r="A71" s="72" t="s">
        <v>411</v>
      </c>
      <c r="B71" s="73">
        <v>6869.6039999999994</v>
      </c>
      <c r="C71" s="73">
        <v>-981.37199999999996</v>
      </c>
      <c r="D71" s="73">
        <v>-0.14285714285714288</v>
      </c>
    </row>
    <row r="72" spans="1:4" x14ac:dyDescent="0.25">
      <c r="A72" s="72" t="s">
        <v>1250</v>
      </c>
      <c r="B72" s="73">
        <v>2228.6354999999999</v>
      </c>
      <c r="C72" s="73">
        <v>-754.41449999999975</v>
      </c>
      <c r="D72" s="73">
        <v>-0.33850959477222714</v>
      </c>
    </row>
    <row r="73" spans="1:4" x14ac:dyDescent="0.25">
      <c r="A73" s="72" t="s">
        <v>361</v>
      </c>
      <c r="B73" s="73">
        <v>2106.4960000000001</v>
      </c>
      <c r="C73" s="73">
        <v>526.49600000000009</v>
      </c>
      <c r="D73" s="73">
        <v>0.24993923558364226</v>
      </c>
    </row>
    <row r="74" spans="1:4" x14ac:dyDescent="0.25">
      <c r="A74" s="72" t="s">
        <v>323</v>
      </c>
      <c r="B74" s="73">
        <v>1977.7199999999998</v>
      </c>
      <c r="C74" s="73">
        <v>276.84000000000003</v>
      </c>
      <c r="D74" s="73">
        <v>0.1399793701838481</v>
      </c>
    </row>
    <row r="75" spans="1:4" x14ac:dyDescent="0.25">
      <c r="A75" s="72" t="s">
        <v>708</v>
      </c>
      <c r="B75" s="73">
        <v>10533.320999999998</v>
      </c>
      <c r="C75" s="73">
        <v>1399.0710000000004</v>
      </c>
      <c r="D75" s="73">
        <v>0.13282335172354479</v>
      </c>
    </row>
    <row r="76" spans="1:4" x14ac:dyDescent="0.25">
      <c r="A76" s="72" t="s">
        <v>1058</v>
      </c>
      <c r="B76" s="73">
        <v>2054.2720000000004</v>
      </c>
      <c r="C76" s="73">
        <v>256.78399999999976</v>
      </c>
      <c r="D76" s="73">
        <v>0.12499999999999986</v>
      </c>
    </row>
    <row r="77" spans="1:4" x14ac:dyDescent="0.25">
      <c r="A77" s="72" t="s">
        <v>1286</v>
      </c>
      <c r="B77" s="73">
        <v>2673.36</v>
      </c>
      <c r="C77" s="73">
        <v>1069.1999999999998</v>
      </c>
      <c r="D77" s="73">
        <v>0.39994613520064631</v>
      </c>
    </row>
    <row r="78" spans="1:4" x14ac:dyDescent="0.25">
      <c r="A78" s="72" t="s">
        <v>614</v>
      </c>
      <c r="B78" s="73">
        <v>2104.5499999999997</v>
      </c>
      <c r="C78" s="73">
        <v>694.50149999999985</v>
      </c>
      <c r="D78" s="73">
        <v>0.32999999999999996</v>
      </c>
    </row>
    <row r="79" spans="1:4" x14ac:dyDescent="0.25">
      <c r="A79" s="72" t="s">
        <v>1015</v>
      </c>
      <c r="B79" s="73">
        <v>2455.8799999999997</v>
      </c>
      <c r="C79" s="73">
        <v>785.81999999999994</v>
      </c>
      <c r="D79" s="73">
        <v>0.31997491734123817</v>
      </c>
    </row>
    <row r="80" spans="1:4" x14ac:dyDescent="0.25">
      <c r="A80" s="72" t="s">
        <v>890</v>
      </c>
      <c r="B80" s="73">
        <v>6817.1999999999989</v>
      </c>
      <c r="C80" s="73">
        <v>996.3599999999999</v>
      </c>
      <c r="D80" s="73">
        <v>0.14615384615384616</v>
      </c>
    </row>
    <row r="81" spans="1:4" x14ac:dyDescent="0.25">
      <c r="A81" s="72" t="s">
        <v>301</v>
      </c>
      <c r="B81" s="73">
        <v>11028.317999999999</v>
      </c>
      <c r="C81" s="73">
        <v>5343.3179999999993</v>
      </c>
      <c r="D81" s="73">
        <v>0.48450887977658963</v>
      </c>
    </row>
    <row r="82" spans="1:4" x14ac:dyDescent="0.25">
      <c r="A82" s="72" t="s">
        <v>744</v>
      </c>
      <c r="B82" s="73">
        <v>9707.9179999999997</v>
      </c>
      <c r="C82" s="73">
        <v>-109.85199999999998</v>
      </c>
      <c r="D82" s="73">
        <v>-1.131571156657895E-2</v>
      </c>
    </row>
    <row r="83" spans="1:4" x14ac:dyDescent="0.25">
      <c r="A83" s="72" t="s">
        <v>931</v>
      </c>
      <c r="B83" s="73">
        <v>9624.9449999999997</v>
      </c>
      <c r="C83" s="73">
        <v>1294.9925999999991</v>
      </c>
      <c r="D83" s="73">
        <v>0.13454545454545447</v>
      </c>
    </row>
    <row r="84" spans="1:4" x14ac:dyDescent="0.25">
      <c r="A84" s="72" t="s">
        <v>1102</v>
      </c>
      <c r="B84" s="73">
        <v>3616.5</v>
      </c>
      <c r="C84" s="73">
        <v>36</v>
      </c>
      <c r="D84" s="73">
        <v>9.9543757776856083E-3</v>
      </c>
    </row>
    <row r="85" spans="1:4" x14ac:dyDescent="0.25">
      <c r="A85" s="72" t="s">
        <v>926</v>
      </c>
      <c r="B85" s="73">
        <v>1943.19</v>
      </c>
      <c r="C85" s="73">
        <v>258.93</v>
      </c>
      <c r="D85" s="73">
        <v>0.13324996526330415</v>
      </c>
    </row>
    <row r="86" spans="1:4" x14ac:dyDescent="0.25">
      <c r="A86" s="72" t="s">
        <v>491</v>
      </c>
      <c r="B86" s="73">
        <v>13985.926000000001</v>
      </c>
      <c r="C86" s="73">
        <v>6274.7668000000003</v>
      </c>
      <c r="D86" s="73">
        <v>0.44864864864864862</v>
      </c>
    </row>
    <row r="87" spans="1:4" x14ac:dyDescent="0.25">
      <c r="A87" s="72" t="s">
        <v>755</v>
      </c>
      <c r="B87" s="73">
        <v>6628.3199999999988</v>
      </c>
      <c r="C87" s="73">
        <v>2120.64</v>
      </c>
      <c r="D87" s="73">
        <v>0.31993627344485487</v>
      </c>
    </row>
    <row r="88" spans="1:4" x14ac:dyDescent="0.25">
      <c r="A88" s="72" t="s">
        <v>278</v>
      </c>
      <c r="B88" s="73">
        <v>3701.5199999999995</v>
      </c>
      <c r="C88" s="73">
        <v>1036.08</v>
      </c>
      <c r="D88" s="73">
        <v>0.27990663295078783</v>
      </c>
    </row>
    <row r="89" spans="1:4" x14ac:dyDescent="0.25">
      <c r="A89" s="72" t="s">
        <v>345</v>
      </c>
      <c r="B89" s="73">
        <v>8775.4367999999995</v>
      </c>
      <c r="C89" s="73">
        <v>2109.2568000000001</v>
      </c>
      <c r="D89" s="73">
        <v>0.24035918075325893</v>
      </c>
    </row>
    <row r="90" spans="1:4" x14ac:dyDescent="0.25">
      <c r="A90" s="72" t="s">
        <v>1325</v>
      </c>
      <c r="B90" s="73">
        <v>4624.2900000000009</v>
      </c>
      <c r="C90" s="73">
        <v>1644.0300000000002</v>
      </c>
      <c r="D90" s="73">
        <v>0.35552052315058091</v>
      </c>
    </row>
    <row r="91" spans="1:4" x14ac:dyDescent="0.25">
      <c r="A91" s="72" t="s">
        <v>315</v>
      </c>
      <c r="B91" s="73">
        <v>3409.74</v>
      </c>
      <c r="C91" s="73">
        <v>818.28</v>
      </c>
      <c r="D91" s="73">
        <v>0.23998310721638602</v>
      </c>
    </row>
    <row r="92" spans="1:4" x14ac:dyDescent="0.25">
      <c r="A92" s="72" t="s">
        <v>511</v>
      </c>
      <c r="B92" s="73">
        <v>2174.13</v>
      </c>
      <c r="C92" s="73">
        <v>500.00999999999993</v>
      </c>
      <c r="D92" s="73">
        <v>0.22998164783154637</v>
      </c>
    </row>
    <row r="93" spans="1:4" x14ac:dyDescent="0.25">
      <c r="A93" s="72" t="s">
        <v>1268</v>
      </c>
      <c r="B93" s="73">
        <v>1788.8219999999997</v>
      </c>
      <c r="C93" s="73">
        <v>204.28200000000004</v>
      </c>
      <c r="D93" s="73">
        <v>0.11419917688847749</v>
      </c>
    </row>
    <row r="94" spans="1:4" x14ac:dyDescent="0.25">
      <c r="A94" s="72" t="s">
        <v>369</v>
      </c>
      <c r="B94" s="73">
        <v>1715.1599999999999</v>
      </c>
      <c r="C94" s="73">
        <v>720.36</v>
      </c>
      <c r="D94" s="73">
        <v>0.4199958021409082</v>
      </c>
    </row>
    <row r="95" spans="1:4" x14ac:dyDescent="0.25">
      <c r="A95" s="72" t="s">
        <v>1126</v>
      </c>
      <c r="B95" s="73">
        <v>3117.0879999999997</v>
      </c>
      <c r="C95" s="73">
        <v>38.94800000000005</v>
      </c>
      <c r="D95" s="73">
        <v>1.2494995328973727E-2</v>
      </c>
    </row>
    <row r="96" spans="1:4" x14ac:dyDescent="0.25">
      <c r="A96" s="72" t="s">
        <v>1157</v>
      </c>
      <c r="B96" s="73">
        <v>1356.0300000000002</v>
      </c>
      <c r="C96" s="73">
        <v>311.84999999999997</v>
      </c>
      <c r="D96" s="73">
        <v>0.2299727882126501</v>
      </c>
    </row>
    <row r="97" spans="1:4" x14ac:dyDescent="0.25">
      <c r="A97" s="72" t="s">
        <v>1273</v>
      </c>
      <c r="B97" s="73">
        <v>1242.585</v>
      </c>
      <c r="C97" s="73">
        <v>-140.71500000000015</v>
      </c>
      <c r="D97" s="73">
        <v>-0.11324376199616135</v>
      </c>
    </row>
    <row r="98" spans="1:4" x14ac:dyDescent="0.25">
      <c r="A98" s="72" t="s">
        <v>1107</v>
      </c>
      <c r="B98" s="73">
        <v>3059.982</v>
      </c>
      <c r="C98" s="73">
        <v>679.99599999999964</v>
      </c>
      <c r="D98" s="73">
        <v>0.2222222222222221</v>
      </c>
    </row>
    <row r="99" spans="1:4" x14ac:dyDescent="0.25">
      <c r="A99" s="72" t="s">
        <v>293</v>
      </c>
      <c r="B99" s="73">
        <v>2249.91</v>
      </c>
      <c r="C99" s="73">
        <v>517.47930000000008</v>
      </c>
      <c r="D99" s="73">
        <v>0.23000000000000004</v>
      </c>
    </row>
    <row r="100" spans="1:4" x14ac:dyDescent="0.25">
      <c r="A100" s="72" t="s">
        <v>1168</v>
      </c>
      <c r="B100" s="73">
        <v>1287.45</v>
      </c>
      <c r="C100" s="73">
        <v>244.61549999999988</v>
      </c>
      <c r="D100" s="73">
        <v>0.18999999999999989</v>
      </c>
    </row>
    <row r="101" spans="1:4" x14ac:dyDescent="0.25">
      <c r="A101" s="72" t="s">
        <v>243</v>
      </c>
      <c r="B101" s="73">
        <v>4164.0499999999993</v>
      </c>
      <c r="C101" s="73">
        <v>83.281000000000063</v>
      </c>
      <c r="D101" s="73">
        <v>2.0000000000000018E-2</v>
      </c>
    </row>
    <row r="102" spans="1:4" x14ac:dyDescent="0.25">
      <c r="A102" s="72" t="s">
        <v>1041</v>
      </c>
      <c r="B102" s="73">
        <v>2297.96</v>
      </c>
      <c r="C102" s="73">
        <v>988.11999999999989</v>
      </c>
      <c r="D102" s="73">
        <v>0.42999878152796389</v>
      </c>
    </row>
    <row r="103" spans="1:4" x14ac:dyDescent="0.25">
      <c r="A103" s="72" t="s">
        <v>186</v>
      </c>
      <c r="B103" s="73">
        <v>8677.5299999999988</v>
      </c>
      <c r="C103" s="73">
        <v>308.18999999999994</v>
      </c>
      <c r="D103" s="73">
        <v>3.551586684229268E-2</v>
      </c>
    </row>
    <row r="104" spans="1:4" x14ac:dyDescent="0.25">
      <c r="A104" s="72" t="s">
        <v>353</v>
      </c>
      <c r="B104" s="73">
        <v>22487.984999999997</v>
      </c>
      <c r="C104" s="73">
        <v>5065.625</v>
      </c>
      <c r="D104" s="73">
        <v>0.22525917728956155</v>
      </c>
    </row>
    <row r="105" spans="1:4" x14ac:dyDescent="0.25">
      <c r="A105" s="72" t="s">
        <v>467</v>
      </c>
      <c r="B105" s="73">
        <v>7100.94</v>
      </c>
      <c r="C105" s="73">
        <v>1226.4000000000001</v>
      </c>
      <c r="D105" s="73">
        <v>0.17270952859762231</v>
      </c>
    </row>
    <row r="106" spans="1:4" x14ac:dyDescent="0.25">
      <c r="A106" s="72" t="s">
        <v>1279</v>
      </c>
      <c r="B106" s="73">
        <v>4453.0500000000011</v>
      </c>
      <c r="C106" s="73">
        <v>1424.85</v>
      </c>
      <c r="D106" s="73">
        <v>0.31997170478660686</v>
      </c>
    </row>
    <row r="107" spans="1:4" x14ac:dyDescent="0.25">
      <c r="A107" s="72" t="s">
        <v>672</v>
      </c>
      <c r="B107" s="73">
        <v>5566.1900000000005</v>
      </c>
      <c r="C107" s="73">
        <v>526.67000000000007</v>
      </c>
      <c r="D107" s="73">
        <v>9.4619479392546793E-2</v>
      </c>
    </row>
    <row r="108" spans="1:4" x14ac:dyDescent="0.25">
      <c r="A108" s="72" t="s">
        <v>175</v>
      </c>
      <c r="B108" s="73">
        <v>9966.996000000001</v>
      </c>
      <c r="C108" s="73">
        <v>1929.3959999999995</v>
      </c>
      <c r="D108" s="73">
        <v>0.19357848643663539</v>
      </c>
    </row>
    <row r="109" spans="1:4" x14ac:dyDescent="0.25">
      <c r="A109" s="72" t="s">
        <v>208</v>
      </c>
      <c r="B109" s="73">
        <v>1822.0799999999997</v>
      </c>
      <c r="C109" s="73">
        <v>564.84</v>
      </c>
      <c r="D109" s="73">
        <v>0.30999736564805064</v>
      </c>
    </row>
    <row r="110" spans="1:4" x14ac:dyDescent="0.25">
      <c r="A110" s="72" t="s">
        <v>166</v>
      </c>
      <c r="B110" s="73">
        <v>3709.3949999999995</v>
      </c>
      <c r="C110" s="73">
        <v>-288.76499999999999</v>
      </c>
      <c r="D110" s="73">
        <v>-7.7846926520362486E-2</v>
      </c>
    </row>
    <row r="111" spans="1:4" x14ac:dyDescent="0.25">
      <c r="A111" s="72" t="s">
        <v>504</v>
      </c>
      <c r="B111" s="73">
        <v>5062.1999999999989</v>
      </c>
      <c r="C111" s="73">
        <v>202.29000000000002</v>
      </c>
      <c r="D111" s="73">
        <v>3.9960886571056078E-2</v>
      </c>
    </row>
    <row r="112" spans="1:4" x14ac:dyDescent="0.25">
      <c r="A112" s="72" t="s">
        <v>969</v>
      </c>
      <c r="B112" s="73">
        <v>1628.82</v>
      </c>
      <c r="C112" s="73">
        <v>260.61120000000017</v>
      </c>
      <c r="D112" s="73">
        <v>0.16000000000000011</v>
      </c>
    </row>
    <row r="113" spans="1:4" x14ac:dyDescent="0.25">
      <c r="A113" s="72" t="s">
        <v>1029</v>
      </c>
      <c r="B113" s="73">
        <v>2807.84</v>
      </c>
      <c r="C113" s="73">
        <v>673.88160000000016</v>
      </c>
      <c r="D113" s="73">
        <v>0.24000000000000005</v>
      </c>
    </row>
    <row r="114" spans="1:4" x14ac:dyDescent="0.25">
      <c r="A114" s="72" t="s">
        <v>497</v>
      </c>
      <c r="B114" s="73">
        <v>2092.4999999999995</v>
      </c>
      <c r="C114" s="73">
        <v>720.74999999999989</v>
      </c>
      <c r="D114" s="73">
        <v>0.34444444444444444</v>
      </c>
    </row>
    <row r="115" spans="1:4" x14ac:dyDescent="0.25">
      <c r="A115" s="72" t="s">
        <v>863</v>
      </c>
      <c r="B115" s="73">
        <v>2570.8649999999998</v>
      </c>
      <c r="C115" s="73">
        <v>-2211.165</v>
      </c>
      <c r="D115" s="73">
        <v>-0.86008600218214493</v>
      </c>
    </row>
    <row r="116" spans="1:4" x14ac:dyDescent="0.25">
      <c r="A116" s="72" t="s">
        <v>388</v>
      </c>
      <c r="B116" s="73">
        <v>4344.5399999999991</v>
      </c>
      <c r="C116" s="73">
        <v>779.55000000000007</v>
      </c>
      <c r="D116" s="73">
        <v>0.17943211479236013</v>
      </c>
    </row>
    <row r="117" spans="1:4" x14ac:dyDescent="0.25">
      <c r="A117" s="72" t="s">
        <v>404</v>
      </c>
      <c r="B117" s="73">
        <v>2402.8650000000002</v>
      </c>
      <c r="C117" s="73">
        <v>763.15499999999997</v>
      </c>
      <c r="D117" s="73">
        <v>0.31760211247822906</v>
      </c>
    </row>
    <row r="118" spans="1:4" x14ac:dyDescent="0.25">
      <c r="A118" s="72" t="s">
        <v>1034</v>
      </c>
      <c r="B118" s="73">
        <v>4476.8</v>
      </c>
      <c r="C118" s="73">
        <v>503.63999999999965</v>
      </c>
      <c r="D118" s="73">
        <v>0.11249999999999992</v>
      </c>
    </row>
    <row r="119" spans="1:4" x14ac:dyDescent="0.25">
      <c r="A119" s="72" t="s">
        <v>803</v>
      </c>
      <c r="B119" s="73">
        <v>2016.8460000000002</v>
      </c>
      <c r="C119" s="73">
        <v>-5.4000000000030468E-2</v>
      </c>
      <c r="D119" s="73">
        <v>-2.677447856704501E-5</v>
      </c>
    </row>
    <row r="120" spans="1:4" x14ac:dyDescent="0.25">
      <c r="A120" s="72" t="s">
        <v>151</v>
      </c>
      <c r="B120" s="73">
        <v>2309.65</v>
      </c>
      <c r="C120" s="73">
        <v>762.18449999999984</v>
      </c>
      <c r="D120" s="73">
        <v>0.3299999999999999</v>
      </c>
    </row>
    <row r="121" spans="1:4" x14ac:dyDescent="0.25">
      <c r="A121" s="72" t="s">
        <v>1208</v>
      </c>
      <c r="B121" s="73">
        <v>2399.6</v>
      </c>
      <c r="C121" s="73">
        <v>647.89200000000005</v>
      </c>
      <c r="D121" s="73">
        <v>0.27</v>
      </c>
    </row>
    <row r="122" spans="1:4" x14ac:dyDescent="0.25">
      <c r="A122" s="72" t="s">
        <v>1119</v>
      </c>
      <c r="B122" s="73">
        <v>2396.2655999999997</v>
      </c>
      <c r="C122" s="73">
        <v>-317.15280000000007</v>
      </c>
      <c r="D122" s="73">
        <v>-0.13235294117647065</v>
      </c>
    </row>
    <row r="123" spans="1:4" x14ac:dyDescent="0.25">
      <c r="A123" s="72" t="s">
        <v>585</v>
      </c>
      <c r="B123" s="73">
        <v>5251.32</v>
      </c>
      <c r="C123" s="73">
        <v>1632.06</v>
      </c>
      <c r="D123" s="73">
        <v>0.31079042983478439</v>
      </c>
    </row>
    <row r="124" spans="1:4" x14ac:dyDescent="0.25">
      <c r="A124" s="72" t="s">
        <v>994</v>
      </c>
      <c r="B124" s="73">
        <v>3278.5847999999996</v>
      </c>
      <c r="C124" s="73">
        <v>140.82479999999995</v>
      </c>
      <c r="D124" s="73">
        <v>4.2952922858667544E-2</v>
      </c>
    </row>
    <row r="125" spans="1:4" x14ac:dyDescent="0.25">
      <c r="A125" s="72" t="s">
        <v>537</v>
      </c>
      <c r="B125" s="73">
        <v>2197.5</v>
      </c>
      <c r="C125" s="73">
        <v>153.75</v>
      </c>
      <c r="D125" s="73">
        <v>6.9965870307167236E-2</v>
      </c>
    </row>
    <row r="126" spans="1:4" x14ac:dyDescent="0.25">
      <c r="A126" s="72" t="s">
        <v>1082</v>
      </c>
      <c r="B126" s="73">
        <v>2760.3450000000003</v>
      </c>
      <c r="C126" s="73">
        <v>-214.72500000000002</v>
      </c>
      <c r="D126" s="73">
        <v>-7.7789189394803906E-2</v>
      </c>
    </row>
    <row r="127" spans="1:4" x14ac:dyDescent="0.25">
      <c r="A127" s="72" t="s">
        <v>1077</v>
      </c>
      <c r="B127" s="73">
        <v>1931.04</v>
      </c>
      <c r="C127" s="73">
        <v>321.83999999999992</v>
      </c>
      <c r="D127" s="73">
        <v>0.16666666666666663</v>
      </c>
    </row>
    <row r="128" spans="1:4" x14ac:dyDescent="0.25">
      <c r="A128" s="72" t="s">
        <v>337</v>
      </c>
      <c r="B128" s="73">
        <v>15238.799999999996</v>
      </c>
      <c r="C128" s="73">
        <v>2978.91</v>
      </c>
      <c r="D128" s="73">
        <v>0.19548192771084341</v>
      </c>
    </row>
    <row r="129" spans="1:4" x14ac:dyDescent="0.25">
      <c r="A129" s="72" t="s">
        <v>1008</v>
      </c>
      <c r="B129" s="73">
        <v>6547.6835999999985</v>
      </c>
      <c r="C129" s="73">
        <v>281.52359999999987</v>
      </c>
      <c r="D129" s="73">
        <v>4.2995907743617903E-2</v>
      </c>
    </row>
    <row r="130" spans="1:4" x14ac:dyDescent="0.25">
      <c r="A130" s="72" t="s">
        <v>578</v>
      </c>
      <c r="B130" s="73">
        <v>4367.8960000000006</v>
      </c>
      <c r="C130" s="73">
        <v>327.59220000000005</v>
      </c>
      <c r="D130" s="73">
        <v>7.4999999999999997E-2</v>
      </c>
    </row>
    <row r="131" spans="1:4" x14ac:dyDescent="0.25">
      <c r="A131" s="72" t="s">
        <v>1309</v>
      </c>
      <c r="B131" s="73">
        <v>2575.944</v>
      </c>
      <c r="C131" s="73">
        <v>257.59440000000029</v>
      </c>
      <c r="D131" s="73">
        <v>0.10000000000000012</v>
      </c>
    </row>
    <row r="132" spans="1:4" x14ac:dyDescent="0.25">
      <c r="A132" s="72" t="s">
        <v>597</v>
      </c>
      <c r="B132" s="73">
        <v>12567.000000000004</v>
      </c>
      <c r="C132" s="73">
        <v>879.68999999999994</v>
      </c>
      <c r="D132" s="73">
        <v>6.9999999999999979E-2</v>
      </c>
    </row>
    <row r="133" spans="1:4" x14ac:dyDescent="0.25">
      <c r="A133" s="72" t="s">
        <v>827</v>
      </c>
      <c r="B133" s="73">
        <v>7458.0480000000007</v>
      </c>
      <c r="C133" s="73">
        <v>790.36799999999971</v>
      </c>
      <c r="D133" s="73">
        <v>0.10597518278241165</v>
      </c>
    </row>
    <row r="134" spans="1:4" x14ac:dyDescent="0.25">
      <c r="A134" s="72" t="s">
        <v>396</v>
      </c>
      <c r="B134" s="73">
        <v>1696.64</v>
      </c>
      <c r="C134" s="73">
        <v>-148.46000000000004</v>
      </c>
      <c r="D134" s="73">
        <v>-8.7502357600905328E-2</v>
      </c>
    </row>
    <row r="135" spans="1:4" x14ac:dyDescent="0.25">
      <c r="A135" s="72" t="s">
        <v>200</v>
      </c>
      <c r="B135" s="73">
        <v>2862.6750000000002</v>
      </c>
      <c r="C135" s="73">
        <v>763.27500000000009</v>
      </c>
      <c r="D135" s="73">
        <v>0.26662998768634233</v>
      </c>
    </row>
    <row r="136" spans="1:4" x14ac:dyDescent="0.25">
      <c r="A136" s="72" t="s">
        <v>881</v>
      </c>
      <c r="B136" s="73">
        <v>1741.8000000000002</v>
      </c>
      <c r="C136" s="73">
        <v>261.24</v>
      </c>
      <c r="D136" s="73">
        <v>0.1499827764381674</v>
      </c>
    </row>
    <row r="137" spans="1:4" x14ac:dyDescent="0.25">
      <c r="A137" s="72" t="s">
        <v>475</v>
      </c>
      <c r="B137" s="73">
        <v>5667.87</v>
      </c>
      <c r="C137" s="73">
        <v>2097.0300000000002</v>
      </c>
      <c r="D137" s="73">
        <v>0.36998555012729656</v>
      </c>
    </row>
    <row r="138" spans="1:4" x14ac:dyDescent="0.25">
      <c r="A138" s="72" t="s">
        <v>944</v>
      </c>
      <c r="B138" s="73">
        <v>1505.9789999999998</v>
      </c>
      <c r="C138" s="73">
        <v>-265.76099999999997</v>
      </c>
      <c r="D138" s="73">
        <v>-0.17647058823529413</v>
      </c>
    </row>
    <row r="139" spans="1:4" x14ac:dyDescent="0.25">
      <c r="A139" s="72" t="s">
        <v>836</v>
      </c>
      <c r="B139" s="73">
        <v>1469.2499999999998</v>
      </c>
      <c r="C139" s="73">
        <v>308.39999999999998</v>
      </c>
      <c r="D139" s="73">
        <v>0.20990301174068404</v>
      </c>
    </row>
    <row r="140" spans="1:4" x14ac:dyDescent="0.25">
      <c r="A140" s="72" t="s">
        <v>696</v>
      </c>
      <c r="B140" s="73">
        <v>3200.04</v>
      </c>
      <c r="C140" s="73">
        <v>1183.95</v>
      </c>
      <c r="D140" s="73">
        <v>0.36997975025312185</v>
      </c>
    </row>
    <row r="141" spans="1:4" x14ac:dyDescent="0.25">
      <c r="A141" s="72" t="s">
        <v>194</v>
      </c>
      <c r="B141" s="73">
        <v>2832.96</v>
      </c>
      <c r="C141" s="73">
        <v>311.52</v>
      </c>
      <c r="D141" s="73">
        <v>0.10996272450016943</v>
      </c>
    </row>
    <row r="142" spans="1:4" x14ac:dyDescent="0.25">
      <c r="A142" s="72" t="s">
        <v>884</v>
      </c>
      <c r="B142" s="73">
        <v>1601.64</v>
      </c>
      <c r="C142" s="73">
        <v>587.18999999999994</v>
      </c>
      <c r="D142" s="73">
        <v>0.36661796658425111</v>
      </c>
    </row>
    <row r="143" spans="1:4" x14ac:dyDescent="0.25">
      <c r="A143" s="72" t="s">
        <v>1320</v>
      </c>
      <c r="B143" s="73">
        <v>2934.33</v>
      </c>
      <c r="C143" s="73">
        <v>792.26910000000021</v>
      </c>
      <c r="D143" s="73">
        <v>0.27000000000000007</v>
      </c>
    </row>
    <row r="144" spans="1:4" x14ac:dyDescent="0.25">
      <c r="A144" s="72" t="s">
        <v>907</v>
      </c>
      <c r="B144" s="73">
        <v>1261.33</v>
      </c>
      <c r="C144" s="73">
        <v>327.94580000000002</v>
      </c>
      <c r="D144" s="73">
        <v>0.26</v>
      </c>
    </row>
    <row r="145" spans="1:4" x14ac:dyDescent="0.25">
      <c r="A145" s="72" t="s">
        <v>1022</v>
      </c>
      <c r="B145" s="73">
        <v>1024.6800000000003</v>
      </c>
      <c r="C145" s="73">
        <v>-286.9200000000003</v>
      </c>
      <c r="D145" s="73">
        <v>-0.28000936877854571</v>
      </c>
    </row>
    <row r="146" spans="1:4" x14ac:dyDescent="0.25">
      <c r="A146" s="72" t="s">
        <v>895</v>
      </c>
      <c r="B146" s="73">
        <v>2973.32</v>
      </c>
      <c r="C146" s="73">
        <v>334.49849999999958</v>
      </c>
      <c r="D146" s="73">
        <v>0.11249999999999985</v>
      </c>
    </row>
    <row r="147" spans="1:4" x14ac:dyDescent="0.25">
      <c r="A147" s="72" t="s">
        <v>590</v>
      </c>
      <c r="B147" s="73">
        <v>4643.8</v>
      </c>
      <c r="C147" s="73">
        <v>2229.0239999999999</v>
      </c>
      <c r="D147" s="73">
        <v>0.48</v>
      </c>
    </row>
    <row r="148" spans="1:4" x14ac:dyDescent="0.25">
      <c r="A148" s="72" t="s">
        <v>1375</v>
      </c>
      <c r="B148" s="73">
        <v>620739.33485999983</v>
      </c>
      <c r="C148" s="73">
        <v>113913.23126000002</v>
      </c>
      <c r="D148" s="73">
        <v>0.18351218436268693</v>
      </c>
    </row>
  </sheetData>
  <pageMargins left="0.7" right="0.7" top="0.75" bottom="0.75" header="0.3" footer="0.3"/>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
  <sheetViews>
    <sheetView topLeftCell="A2" workbookViewId="0">
      <selection activeCell="E4" sqref="E4"/>
    </sheetView>
  </sheetViews>
  <sheetFormatPr defaultRowHeight="15" x14ac:dyDescent="0.25"/>
  <cols>
    <col min="1" max="1" width="16.42578125" customWidth="1"/>
    <col min="2" max="2" width="15.42578125" bestFit="1" customWidth="1"/>
    <col min="3" max="3" width="12.140625" bestFit="1" customWidth="1"/>
    <col min="4" max="4" width="18.28515625" bestFit="1" customWidth="1"/>
    <col min="5" max="5" width="19.140625" customWidth="1"/>
  </cols>
  <sheetData>
    <row r="3" spans="1:5" x14ac:dyDescent="0.25">
      <c r="A3" s="71" t="s">
        <v>1374</v>
      </c>
      <c r="B3" t="s">
        <v>1385</v>
      </c>
      <c r="C3" t="s">
        <v>1376</v>
      </c>
      <c r="D3" t="s">
        <v>1386</v>
      </c>
      <c r="E3" t="s">
        <v>1387</v>
      </c>
    </row>
    <row r="4" spans="1:5" x14ac:dyDescent="0.25">
      <c r="A4" s="72" t="s">
        <v>164</v>
      </c>
      <c r="B4" s="73">
        <v>462</v>
      </c>
      <c r="C4" s="73">
        <v>185077.13729999994</v>
      </c>
      <c r="D4" s="73">
        <v>1</v>
      </c>
      <c r="E4" s="73">
        <v>462</v>
      </c>
    </row>
    <row r="5" spans="1:5" x14ac:dyDescent="0.25">
      <c r="A5" s="74" t="s">
        <v>474</v>
      </c>
      <c r="B5" s="73">
        <v>115</v>
      </c>
      <c r="C5" s="73">
        <v>45439.070999999989</v>
      </c>
      <c r="D5" s="73">
        <v>1</v>
      </c>
      <c r="E5" s="73">
        <v>115</v>
      </c>
    </row>
    <row r="6" spans="1:5" x14ac:dyDescent="0.25">
      <c r="A6" s="74" t="s">
        <v>165</v>
      </c>
      <c r="B6" s="73">
        <v>205</v>
      </c>
      <c r="C6" s="73">
        <v>78196.813199999975</v>
      </c>
      <c r="D6" s="73">
        <v>1</v>
      </c>
      <c r="E6" s="73">
        <v>205</v>
      </c>
    </row>
    <row r="7" spans="1:5" x14ac:dyDescent="0.25">
      <c r="A7" s="74" t="s">
        <v>216</v>
      </c>
      <c r="B7" s="73">
        <v>142</v>
      </c>
      <c r="C7" s="73">
        <v>61441.253099999987</v>
      </c>
      <c r="D7" s="73">
        <v>1</v>
      </c>
      <c r="E7" s="73">
        <v>142</v>
      </c>
    </row>
    <row r="8" spans="1:5" x14ac:dyDescent="0.25">
      <c r="A8" s="72" t="s">
        <v>225</v>
      </c>
      <c r="B8" s="73">
        <v>270</v>
      </c>
      <c r="C8" s="73">
        <v>147816.73980000001</v>
      </c>
      <c r="D8" s="73">
        <v>1</v>
      </c>
      <c r="E8" s="73">
        <v>270</v>
      </c>
    </row>
    <row r="9" spans="1:5" x14ac:dyDescent="0.25">
      <c r="A9" s="74" t="s">
        <v>277</v>
      </c>
      <c r="B9" s="73">
        <v>213</v>
      </c>
      <c r="C9" s="73">
        <v>95645.117800000007</v>
      </c>
      <c r="D9" s="73">
        <v>1</v>
      </c>
      <c r="E9" s="73">
        <v>213</v>
      </c>
    </row>
    <row r="10" spans="1:5" x14ac:dyDescent="0.25">
      <c r="A10" s="74" t="s">
        <v>226</v>
      </c>
      <c r="B10" s="73">
        <v>38</v>
      </c>
      <c r="C10" s="73">
        <v>43811.912000000004</v>
      </c>
      <c r="D10" s="73">
        <v>1</v>
      </c>
      <c r="E10" s="73">
        <v>38</v>
      </c>
    </row>
    <row r="11" spans="1:5" x14ac:dyDescent="0.25">
      <c r="A11" s="74" t="s">
        <v>906</v>
      </c>
      <c r="B11" s="73">
        <v>14</v>
      </c>
      <c r="C11" s="73">
        <v>4195.66</v>
      </c>
      <c r="D11" s="73">
        <v>0</v>
      </c>
      <c r="E11" s="73">
        <v>0</v>
      </c>
    </row>
    <row r="12" spans="1:5" x14ac:dyDescent="0.25">
      <c r="A12" s="74" t="s">
        <v>242</v>
      </c>
      <c r="B12" s="73">
        <v>5</v>
      </c>
      <c r="C12" s="73">
        <v>4164.0499999999993</v>
      </c>
      <c r="D12" s="73">
        <v>0</v>
      </c>
      <c r="E12" s="73">
        <v>0</v>
      </c>
    </row>
    <row r="13" spans="1:5" x14ac:dyDescent="0.25">
      <c r="A13" s="72" t="s">
        <v>149</v>
      </c>
      <c r="B13" s="73">
        <v>606</v>
      </c>
      <c r="C13" s="73">
        <v>287845.45776000002</v>
      </c>
      <c r="D13" s="73">
        <v>1</v>
      </c>
      <c r="E13" s="73">
        <v>606</v>
      </c>
    </row>
    <row r="14" spans="1:5" x14ac:dyDescent="0.25">
      <c r="A14" s="74" t="s">
        <v>150</v>
      </c>
      <c r="B14" s="73">
        <v>62</v>
      </c>
      <c r="C14" s="73">
        <v>15104.310000000001</v>
      </c>
      <c r="D14" s="73">
        <v>0</v>
      </c>
      <c r="E14" s="73">
        <v>0</v>
      </c>
    </row>
    <row r="15" spans="1:5" x14ac:dyDescent="0.25">
      <c r="A15" s="74" t="s">
        <v>193</v>
      </c>
      <c r="B15" s="73">
        <v>177</v>
      </c>
      <c r="C15" s="73">
        <v>65555.348759999993</v>
      </c>
      <c r="D15" s="73">
        <v>1</v>
      </c>
      <c r="E15" s="73">
        <v>177</v>
      </c>
    </row>
    <row r="16" spans="1:5" x14ac:dyDescent="0.25">
      <c r="A16" s="74" t="s">
        <v>403</v>
      </c>
      <c r="B16" s="73">
        <v>95</v>
      </c>
      <c r="C16" s="73">
        <v>64153.772000000012</v>
      </c>
      <c r="D16" s="73">
        <v>1</v>
      </c>
      <c r="E16" s="73">
        <v>95</v>
      </c>
    </row>
    <row r="17" spans="1:5" x14ac:dyDescent="0.25">
      <c r="A17" s="74" t="s">
        <v>174</v>
      </c>
      <c r="B17" s="73">
        <v>272</v>
      </c>
      <c r="C17" s="73">
        <v>143032.02699999997</v>
      </c>
      <c r="D17" s="73">
        <v>1</v>
      </c>
      <c r="E17" s="73">
        <v>272</v>
      </c>
    </row>
    <row r="18" spans="1:5" x14ac:dyDescent="0.25">
      <c r="A18" s="72" t="s">
        <v>1375</v>
      </c>
      <c r="B18" s="73">
        <v>1338</v>
      </c>
      <c r="C18" s="73">
        <v>620739.33485999994</v>
      </c>
      <c r="D18" s="73">
        <v>1</v>
      </c>
      <c r="E18" s="73">
        <v>1338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00"/>
  <sheetViews>
    <sheetView workbookViewId="0"/>
  </sheetViews>
  <sheetFormatPr defaultColWidth="47.85546875" defaultRowHeight="15" x14ac:dyDescent="0.25"/>
  <cols>
    <col min="1" max="1" width="8.28515625" customWidth="1"/>
    <col min="2" max="2" width="6.7109375" bestFit="1" customWidth="1"/>
    <col min="3" max="3" width="15.140625" bestFit="1" customWidth="1"/>
    <col min="4" max="5" width="10.140625" bestFit="1" customWidth="1"/>
    <col min="6" max="6" width="13.140625" bestFit="1" customWidth="1"/>
    <col min="7" max="7" width="11.140625" bestFit="1" customWidth="1"/>
    <col min="8" max="8" width="18.7109375" bestFit="1" customWidth="1"/>
    <col min="9" max="9" width="11.140625" bestFit="1" customWidth="1"/>
    <col min="10" max="10" width="18.7109375" bestFit="1" customWidth="1"/>
    <col min="11" max="11" width="24.140625" bestFit="1" customWidth="1"/>
    <col min="12" max="12" width="29.42578125" bestFit="1" customWidth="1"/>
    <col min="13" max="13" width="10.5703125" bestFit="1" customWidth="1"/>
    <col min="14" max="14" width="7.140625" bestFit="1" customWidth="1"/>
    <col min="15" max="15" width="13.140625" bestFit="1" customWidth="1"/>
    <col min="16" max="16" width="17.42578125" bestFit="1" customWidth="1"/>
    <col min="17" max="17" width="13.140625" bestFit="1" customWidth="1"/>
    <col min="18" max="18" width="11.85546875" bestFit="1" customWidth="1"/>
    <col min="19" max="19" width="31.42578125" customWidth="1"/>
    <col min="20" max="20" width="10.85546875" bestFit="1" customWidth="1"/>
    <col min="21" max="21" width="8" bestFit="1" customWidth="1"/>
    <col min="22" max="22" width="8.140625" bestFit="1" customWidth="1"/>
    <col min="23" max="23" width="10.42578125" bestFit="1" customWidth="1"/>
    <col min="24" max="24" width="12" bestFit="1" customWidth="1"/>
    <col min="25" max="25" width="12.140625" bestFit="1" customWidth="1"/>
    <col min="26" max="26" width="15.85546875" customWidth="1"/>
  </cols>
  <sheetData>
    <row r="1" spans="2:25" x14ac:dyDescent="0.25">
      <c r="B1" s="37" t="s">
        <v>116</v>
      </c>
      <c r="C1" s="37" t="s">
        <v>117</v>
      </c>
      <c r="D1" s="37" t="s">
        <v>118</v>
      </c>
      <c r="E1" s="37" t="s">
        <v>119</v>
      </c>
      <c r="F1" s="37" t="s">
        <v>120</v>
      </c>
      <c r="G1" s="37" t="s">
        <v>121</v>
      </c>
      <c r="H1" s="37" t="s">
        <v>122</v>
      </c>
      <c r="I1" s="37" t="s">
        <v>123</v>
      </c>
      <c r="J1" s="37" t="s">
        <v>124</v>
      </c>
      <c r="K1" s="37" t="s">
        <v>125</v>
      </c>
      <c r="L1" s="37" t="s">
        <v>126</v>
      </c>
      <c r="M1" s="37" t="s">
        <v>127</v>
      </c>
      <c r="N1" s="37" t="s">
        <v>128</v>
      </c>
      <c r="O1" s="37" t="s">
        <v>129</v>
      </c>
      <c r="P1" s="37" t="s">
        <v>130</v>
      </c>
      <c r="Q1" s="37" t="s">
        <v>131</v>
      </c>
      <c r="R1" s="37" t="s">
        <v>132</v>
      </c>
      <c r="S1" s="37" t="s">
        <v>133</v>
      </c>
      <c r="T1" s="37" t="s">
        <v>107</v>
      </c>
      <c r="U1" s="37" t="s">
        <v>134</v>
      </c>
      <c r="V1" s="37" t="s">
        <v>135</v>
      </c>
      <c r="W1" s="37" t="s">
        <v>136</v>
      </c>
      <c r="X1" s="37" t="s">
        <v>137</v>
      </c>
      <c r="Y1" s="37" t="s">
        <v>138</v>
      </c>
    </row>
    <row r="2" spans="2:25" ht="15.75" x14ac:dyDescent="0.25">
      <c r="B2" s="37">
        <v>32298</v>
      </c>
      <c r="C2" s="37" t="s">
        <v>139</v>
      </c>
      <c r="D2" s="38">
        <v>41121</v>
      </c>
      <c r="E2" s="38">
        <v>41121</v>
      </c>
      <c r="F2" s="37" t="s">
        <v>140</v>
      </c>
      <c r="G2" s="37" t="s">
        <v>141</v>
      </c>
      <c r="H2" s="37" t="s">
        <v>142</v>
      </c>
      <c r="I2" s="37" t="s">
        <v>143</v>
      </c>
      <c r="J2" s="37" t="s">
        <v>144</v>
      </c>
      <c r="K2" s="37" t="s">
        <v>145</v>
      </c>
      <c r="L2" s="37" t="s">
        <v>146</v>
      </c>
      <c r="M2" s="37">
        <v>10024</v>
      </c>
      <c r="N2" s="37" t="s">
        <v>147</v>
      </c>
      <c r="O2" s="37" t="s">
        <v>110</v>
      </c>
      <c r="P2" s="37" t="s">
        <v>148</v>
      </c>
      <c r="Q2" s="37" t="s">
        <v>149</v>
      </c>
      <c r="R2" s="37" t="s">
        <v>150</v>
      </c>
      <c r="S2" s="37" t="s">
        <v>151</v>
      </c>
      <c r="T2" s="37">
        <v>2309.65</v>
      </c>
      <c r="U2" s="37">
        <v>7</v>
      </c>
      <c r="V2" s="37">
        <v>0</v>
      </c>
      <c r="W2" s="37">
        <v>762.18449999999984</v>
      </c>
      <c r="X2" s="39">
        <v>933.57</v>
      </c>
      <c r="Y2" s="37" t="s">
        <v>152</v>
      </c>
    </row>
    <row r="3" spans="2:25" ht="15.75" x14ac:dyDescent="0.25">
      <c r="B3" s="37">
        <v>26341</v>
      </c>
      <c r="C3" s="37" t="s">
        <v>153</v>
      </c>
      <c r="D3" s="38">
        <v>41310</v>
      </c>
      <c r="E3" s="38">
        <v>41312</v>
      </c>
      <c r="F3" s="37" t="s">
        <v>154</v>
      </c>
      <c r="G3" s="37" t="s">
        <v>155</v>
      </c>
      <c r="H3" s="37" t="s">
        <v>156</v>
      </c>
      <c r="I3" s="37" t="s">
        <v>157</v>
      </c>
      <c r="J3" s="37" t="s">
        <v>158</v>
      </c>
      <c r="K3" s="37" t="s">
        <v>159</v>
      </c>
      <c r="L3" s="37" t="s">
        <v>160</v>
      </c>
      <c r="M3" s="37"/>
      <c r="N3" s="37" t="s">
        <v>161</v>
      </c>
      <c r="O3" s="37" t="s">
        <v>162</v>
      </c>
      <c r="P3" s="37" t="s">
        <v>163</v>
      </c>
      <c r="Q3" s="37" t="s">
        <v>164</v>
      </c>
      <c r="R3" s="37" t="s">
        <v>165</v>
      </c>
      <c r="S3" s="37" t="s">
        <v>166</v>
      </c>
      <c r="T3" s="37">
        <v>3709.3949999999995</v>
      </c>
      <c r="U3" s="37">
        <v>9</v>
      </c>
      <c r="V3" s="37">
        <v>0.1</v>
      </c>
      <c r="W3" s="37">
        <v>-288.76499999999999</v>
      </c>
      <c r="X3" s="39">
        <v>923.63</v>
      </c>
      <c r="Y3" s="37" t="s">
        <v>152</v>
      </c>
    </row>
    <row r="4" spans="2:25" ht="15.75" x14ac:dyDescent="0.25">
      <c r="B4" s="37">
        <v>25330</v>
      </c>
      <c r="C4" s="37" t="s">
        <v>167</v>
      </c>
      <c r="D4" s="38">
        <v>41564</v>
      </c>
      <c r="E4" s="38">
        <v>41565</v>
      </c>
      <c r="F4" s="37" t="s">
        <v>168</v>
      </c>
      <c r="G4" s="37" t="s">
        <v>169</v>
      </c>
      <c r="H4" s="37" t="s">
        <v>170</v>
      </c>
      <c r="I4" s="37" t="s">
        <v>143</v>
      </c>
      <c r="J4" s="37" t="s">
        <v>171</v>
      </c>
      <c r="K4" s="37" t="s">
        <v>172</v>
      </c>
      <c r="L4" s="37" t="s">
        <v>160</v>
      </c>
      <c r="M4" s="37"/>
      <c r="N4" s="37" t="s">
        <v>161</v>
      </c>
      <c r="O4" s="37" t="s">
        <v>162</v>
      </c>
      <c r="P4" s="37" t="s">
        <v>173</v>
      </c>
      <c r="Q4" s="37" t="s">
        <v>149</v>
      </c>
      <c r="R4" s="37" t="s">
        <v>174</v>
      </c>
      <c r="S4" s="37" t="s">
        <v>175</v>
      </c>
      <c r="T4" s="37">
        <v>5175.1710000000012</v>
      </c>
      <c r="U4" s="37">
        <v>9</v>
      </c>
      <c r="V4" s="37">
        <v>0.1</v>
      </c>
      <c r="W4" s="37">
        <v>919.97099999999966</v>
      </c>
      <c r="X4" s="39">
        <v>915.49</v>
      </c>
      <c r="Y4" s="37" t="s">
        <v>176</v>
      </c>
    </row>
    <row r="5" spans="2:25" ht="15.75" x14ac:dyDescent="0.25">
      <c r="B5" s="37">
        <v>13524</v>
      </c>
      <c r="C5" s="37" t="s">
        <v>177</v>
      </c>
      <c r="D5" s="38">
        <v>41302</v>
      </c>
      <c r="E5" s="38">
        <v>41304</v>
      </c>
      <c r="F5" s="37" t="s">
        <v>168</v>
      </c>
      <c r="G5" s="37" t="s">
        <v>178</v>
      </c>
      <c r="H5" s="37" t="s">
        <v>179</v>
      </c>
      <c r="I5" s="37" t="s">
        <v>180</v>
      </c>
      <c r="J5" s="37" t="s">
        <v>181</v>
      </c>
      <c r="K5" s="37" t="s">
        <v>181</v>
      </c>
      <c r="L5" s="37" t="s">
        <v>182</v>
      </c>
      <c r="M5" s="37"/>
      <c r="N5" s="37" t="s">
        <v>183</v>
      </c>
      <c r="O5" s="37" t="s">
        <v>184</v>
      </c>
      <c r="P5" s="37" t="s">
        <v>185</v>
      </c>
      <c r="Q5" s="37" t="s">
        <v>149</v>
      </c>
      <c r="R5" s="37" t="s">
        <v>174</v>
      </c>
      <c r="S5" s="37" t="s">
        <v>186</v>
      </c>
      <c r="T5" s="37">
        <v>2892.5099999999998</v>
      </c>
      <c r="U5" s="37">
        <v>5</v>
      </c>
      <c r="V5" s="37">
        <v>0.1</v>
      </c>
      <c r="W5" s="37">
        <v>-96.540000000000049</v>
      </c>
      <c r="X5" s="39">
        <v>910.16</v>
      </c>
      <c r="Y5" s="37" t="s">
        <v>176</v>
      </c>
    </row>
    <row r="6" spans="2:25" ht="15.75" x14ac:dyDescent="0.25">
      <c r="B6" s="37">
        <v>47221</v>
      </c>
      <c r="C6" s="37" t="s">
        <v>187</v>
      </c>
      <c r="D6" s="38">
        <v>41583</v>
      </c>
      <c r="E6" s="38">
        <v>41584</v>
      </c>
      <c r="F6" s="37" t="s">
        <v>140</v>
      </c>
      <c r="G6" s="37" t="s">
        <v>188</v>
      </c>
      <c r="H6" s="37" t="s">
        <v>142</v>
      </c>
      <c r="I6" s="37" t="s">
        <v>143</v>
      </c>
      <c r="J6" s="37" t="s">
        <v>189</v>
      </c>
      <c r="K6" s="37" t="s">
        <v>189</v>
      </c>
      <c r="L6" s="37" t="s">
        <v>190</v>
      </c>
      <c r="M6" s="37"/>
      <c r="N6" s="37" t="s">
        <v>191</v>
      </c>
      <c r="O6" s="37" t="s">
        <v>191</v>
      </c>
      <c r="P6" s="37" t="s">
        <v>192</v>
      </c>
      <c r="Q6" s="37" t="s">
        <v>149</v>
      </c>
      <c r="R6" s="37" t="s">
        <v>193</v>
      </c>
      <c r="S6" s="37" t="s">
        <v>194</v>
      </c>
      <c r="T6" s="37">
        <v>2832.96</v>
      </c>
      <c r="U6" s="37">
        <v>8</v>
      </c>
      <c r="V6" s="37">
        <v>0</v>
      </c>
      <c r="W6" s="37">
        <v>311.52</v>
      </c>
      <c r="X6" s="39">
        <v>903.04</v>
      </c>
      <c r="Y6" s="37" t="s">
        <v>152</v>
      </c>
    </row>
    <row r="7" spans="2:25" ht="15.75" x14ac:dyDescent="0.25">
      <c r="B7" s="37">
        <v>22732</v>
      </c>
      <c r="C7" s="37" t="s">
        <v>195</v>
      </c>
      <c r="D7" s="38">
        <v>41453</v>
      </c>
      <c r="E7" s="38">
        <v>41456</v>
      </c>
      <c r="F7" s="37" t="s">
        <v>154</v>
      </c>
      <c r="G7" s="37" t="s">
        <v>196</v>
      </c>
      <c r="H7" s="37" t="s">
        <v>197</v>
      </c>
      <c r="I7" s="37" t="s">
        <v>157</v>
      </c>
      <c r="J7" s="37" t="s">
        <v>198</v>
      </c>
      <c r="K7" s="37" t="s">
        <v>159</v>
      </c>
      <c r="L7" s="37" t="s">
        <v>160</v>
      </c>
      <c r="M7" s="37"/>
      <c r="N7" s="37" t="s">
        <v>161</v>
      </c>
      <c r="O7" s="37" t="s">
        <v>162</v>
      </c>
      <c r="P7" s="37" t="s">
        <v>199</v>
      </c>
      <c r="Q7" s="37" t="s">
        <v>149</v>
      </c>
      <c r="R7" s="37" t="s">
        <v>174</v>
      </c>
      <c r="S7" s="37" t="s">
        <v>200</v>
      </c>
      <c r="T7" s="37">
        <v>2862.6750000000002</v>
      </c>
      <c r="U7" s="37">
        <v>5</v>
      </c>
      <c r="V7" s="37">
        <v>0.1</v>
      </c>
      <c r="W7" s="37">
        <v>763.27500000000009</v>
      </c>
      <c r="X7" s="39">
        <v>897.35</v>
      </c>
      <c r="Y7" s="37" t="s">
        <v>152</v>
      </c>
    </row>
    <row r="8" spans="2:25" x14ac:dyDescent="0.25">
      <c r="B8" s="37">
        <v>30570</v>
      </c>
      <c r="C8" s="37" t="s">
        <v>201</v>
      </c>
      <c r="D8" s="38">
        <v>40854</v>
      </c>
      <c r="E8" s="38">
        <v>40856</v>
      </c>
      <c r="F8" s="37" t="s">
        <v>168</v>
      </c>
      <c r="G8" s="37" t="s">
        <v>202</v>
      </c>
      <c r="H8" s="37" t="s">
        <v>203</v>
      </c>
      <c r="I8" s="37" t="s">
        <v>143</v>
      </c>
      <c r="J8" s="37" t="s">
        <v>204</v>
      </c>
      <c r="K8" s="37" t="s">
        <v>205</v>
      </c>
      <c r="L8" s="37" t="s">
        <v>206</v>
      </c>
      <c r="M8" s="37"/>
      <c r="N8" s="37" t="s">
        <v>161</v>
      </c>
      <c r="O8" s="37" t="s">
        <v>162</v>
      </c>
      <c r="P8" s="37" t="s">
        <v>207</v>
      </c>
      <c r="Q8" s="37" t="s">
        <v>164</v>
      </c>
      <c r="R8" s="37" t="s">
        <v>165</v>
      </c>
      <c r="S8" s="37" t="s">
        <v>208</v>
      </c>
      <c r="T8" s="37">
        <v>1822.0799999999997</v>
      </c>
      <c r="U8" s="37">
        <v>4</v>
      </c>
      <c r="V8" s="37">
        <v>0</v>
      </c>
      <c r="W8" s="37">
        <v>564.84</v>
      </c>
      <c r="X8" s="37">
        <v>894.77</v>
      </c>
      <c r="Y8" s="37" t="s">
        <v>152</v>
      </c>
    </row>
    <row r="9" spans="2:25" x14ac:dyDescent="0.25">
      <c r="B9" s="37">
        <v>31192</v>
      </c>
      <c r="C9" s="37" t="s">
        <v>209</v>
      </c>
      <c r="D9" s="38">
        <v>41013</v>
      </c>
      <c r="E9" s="38">
        <v>41017</v>
      </c>
      <c r="F9" s="37" t="s">
        <v>210</v>
      </c>
      <c r="G9" s="37" t="s">
        <v>211</v>
      </c>
      <c r="H9" s="37" t="s">
        <v>212</v>
      </c>
      <c r="I9" s="37" t="s">
        <v>143</v>
      </c>
      <c r="J9" s="37" t="s">
        <v>213</v>
      </c>
      <c r="K9" s="37" t="s">
        <v>214</v>
      </c>
      <c r="L9" s="37" t="s">
        <v>206</v>
      </c>
      <c r="M9" s="37"/>
      <c r="N9" s="37" t="s">
        <v>161</v>
      </c>
      <c r="O9" s="37" t="s">
        <v>162</v>
      </c>
      <c r="P9" s="37" t="s">
        <v>215</v>
      </c>
      <c r="Q9" s="37" t="s">
        <v>164</v>
      </c>
      <c r="R9" s="37" t="s">
        <v>216</v>
      </c>
      <c r="S9" s="37" t="s">
        <v>217</v>
      </c>
      <c r="T9" s="37">
        <v>5244.84</v>
      </c>
      <c r="U9" s="37">
        <v>6</v>
      </c>
      <c r="V9" s="37">
        <v>0</v>
      </c>
      <c r="W9" s="37">
        <v>996.4799999999999</v>
      </c>
      <c r="X9" s="37">
        <v>878.38</v>
      </c>
      <c r="Y9" s="37" t="s">
        <v>218</v>
      </c>
    </row>
    <row r="10" spans="2:25" ht="15.75" x14ac:dyDescent="0.25">
      <c r="B10" s="37">
        <v>40155</v>
      </c>
      <c r="C10" s="37" t="s">
        <v>219</v>
      </c>
      <c r="D10" s="38">
        <v>41926</v>
      </c>
      <c r="E10" s="38">
        <v>41933</v>
      </c>
      <c r="F10" s="37" t="s">
        <v>210</v>
      </c>
      <c r="G10" s="37" t="s">
        <v>220</v>
      </c>
      <c r="H10" s="37" t="s">
        <v>221</v>
      </c>
      <c r="I10" s="37" t="s">
        <v>157</v>
      </c>
      <c r="J10" s="37" t="s">
        <v>222</v>
      </c>
      <c r="K10" s="37" t="s">
        <v>223</v>
      </c>
      <c r="L10" s="37" t="s">
        <v>146</v>
      </c>
      <c r="M10" s="37">
        <v>95823</v>
      </c>
      <c r="N10" s="37" t="s">
        <v>147</v>
      </c>
      <c r="O10" s="37" t="s">
        <v>111</v>
      </c>
      <c r="P10" s="37" t="s">
        <v>224</v>
      </c>
      <c r="Q10" s="37" t="s">
        <v>225</v>
      </c>
      <c r="R10" s="37" t="s">
        <v>226</v>
      </c>
      <c r="S10" s="37" t="s">
        <v>227</v>
      </c>
      <c r="T10" s="37">
        <v>5083.96</v>
      </c>
      <c r="U10" s="37">
        <v>5</v>
      </c>
      <c r="V10" s="37">
        <v>0.2</v>
      </c>
      <c r="W10" s="37">
        <v>1906.4849999999999</v>
      </c>
      <c r="X10" s="39">
        <v>867.69</v>
      </c>
      <c r="Y10" s="37" t="s">
        <v>228</v>
      </c>
    </row>
    <row r="11" spans="2:25" ht="15.75" x14ac:dyDescent="0.25">
      <c r="B11" s="37">
        <v>40936</v>
      </c>
      <c r="C11" s="37" t="s">
        <v>229</v>
      </c>
      <c r="D11" s="38">
        <v>40936</v>
      </c>
      <c r="E11" s="38">
        <v>40939</v>
      </c>
      <c r="F11" s="37" t="s">
        <v>154</v>
      </c>
      <c r="G11" s="37" t="s">
        <v>230</v>
      </c>
      <c r="H11" s="37" t="s">
        <v>231</v>
      </c>
      <c r="I11" s="37" t="s">
        <v>143</v>
      </c>
      <c r="J11" s="37" t="s">
        <v>232</v>
      </c>
      <c r="K11" s="37" t="s">
        <v>233</v>
      </c>
      <c r="L11" s="37" t="s">
        <v>146</v>
      </c>
      <c r="M11" s="37">
        <v>28027</v>
      </c>
      <c r="N11" s="37" t="s">
        <v>147</v>
      </c>
      <c r="O11" s="37" t="s">
        <v>109</v>
      </c>
      <c r="P11" s="37" t="s">
        <v>234</v>
      </c>
      <c r="Q11" s="37" t="s">
        <v>164</v>
      </c>
      <c r="R11" s="37" t="s">
        <v>216</v>
      </c>
      <c r="S11" s="37" t="s">
        <v>235</v>
      </c>
      <c r="T11" s="37">
        <v>4297.6440000000002</v>
      </c>
      <c r="U11" s="37">
        <v>13</v>
      </c>
      <c r="V11" s="37">
        <v>0.4</v>
      </c>
      <c r="W11" s="37">
        <v>-1862.3124000000003</v>
      </c>
      <c r="X11" s="39">
        <v>865.74</v>
      </c>
      <c r="Y11" s="37" t="s">
        <v>152</v>
      </c>
    </row>
    <row r="12" spans="2:25" ht="15.75" x14ac:dyDescent="0.25">
      <c r="B12" s="37">
        <v>34577</v>
      </c>
      <c r="C12" s="37" t="s">
        <v>236</v>
      </c>
      <c r="D12" s="38">
        <v>40638</v>
      </c>
      <c r="E12" s="38">
        <v>40642</v>
      </c>
      <c r="F12" s="37" t="s">
        <v>154</v>
      </c>
      <c r="G12" s="37" t="s">
        <v>237</v>
      </c>
      <c r="H12" s="37" t="s">
        <v>238</v>
      </c>
      <c r="I12" s="37" t="s">
        <v>157</v>
      </c>
      <c r="J12" s="37" t="s">
        <v>239</v>
      </c>
      <c r="K12" s="37" t="s">
        <v>240</v>
      </c>
      <c r="L12" s="37" t="s">
        <v>146</v>
      </c>
      <c r="M12" s="37">
        <v>22304</v>
      </c>
      <c r="N12" s="37" t="s">
        <v>147</v>
      </c>
      <c r="O12" s="37" t="s">
        <v>109</v>
      </c>
      <c r="P12" s="37" t="s">
        <v>241</v>
      </c>
      <c r="Q12" s="37" t="s">
        <v>225</v>
      </c>
      <c r="R12" s="37" t="s">
        <v>242</v>
      </c>
      <c r="S12" s="37" t="s">
        <v>243</v>
      </c>
      <c r="T12" s="37">
        <v>4164.0499999999993</v>
      </c>
      <c r="U12" s="37">
        <v>5</v>
      </c>
      <c r="V12" s="37">
        <v>0</v>
      </c>
      <c r="W12" s="37">
        <v>83.281000000000063</v>
      </c>
      <c r="X12" s="39">
        <v>846.54</v>
      </c>
      <c r="Y12" s="37" t="s">
        <v>218</v>
      </c>
    </row>
    <row r="13" spans="2:25" ht="15.75" x14ac:dyDescent="0.25">
      <c r="B13" s="37">
        <v>28879</v>
      </c>
      <c r="C13" s="37" t="s">
        <v>244</v>
      </c>
      <c r="D13" s="38">
        <v>41018</v>
      </c>
      <c r="E13" s="38">
        <v>41021</v>
      </c>
      <c r="F13" s="37" t="s">
        <v>168</v>
      </c>
      <c r="G13" s="37" t="s">
        <v>245</v>
      </c>
      <c r="H13" s="37" t="s">
        <v>246</v>
      </c>
      <c r="I13" s="37" t="s">
        <v>157</v>
      </c>
      <c r="J13" s="37" t="s">
        <v>247</v>
      </c>
      <c r="K13" s="37" t="s">
        <v>247</v>
      </c>
      <c r="L13" s="37" t="s">
        <v>248</v>
      </c>
      <c r="M13" s="37"/>
      <c r="N13" s="37" t="s">
        <v>161</v>
      </c>
      <c r="O13" s="37" t="s">
        <v>249</v>
      </c>
      <c r="P13" s="37" t="s">
        <v>250</v>
      </c>
      <c r="Q13" s="37" t="s">
        <v>164</v>
      </c>
      <c r="R13" s="37" t="s">
        <v>216</v>
      </c>
      <c r="S13" s="37" t="s">
        <v>251</v>
      </c>
      <c r="T13" s="37">
        <v>4626.1499999999996</v>
      </c>
      <c r="U13" s="37">
        <v>5</v>
      </c>
      <c r="V13" s="37">
        <v>0</v>
      </c>
      <c r="W13" s="37">
        <v>647.54999999999995</v>
      </c>
      <c r="X13" s="39">
        <v>835.57</v>
      </c>
      <c r="Y13" s="37" t="s">
        <v>218</v>
      </c>
    </row>
    <row r="14" spans="2:25" ht="15.75" x14ac:dyDescent="0.25">
      <c r="B14" s="37">
        <v>45794</v>
      </c>
      <c r="C14" s="37" t="s">
        <v>252</v>
      </c>
      <c r="D14" s="38">
        <v>40904</v>
      </c>
      <c r="E14" s="38">
        <v>40906</v>
      </c>
      <c r="F14" s="37" t="s">
        <v>154</v>
      </c>
      <c r="G14" s="37" t="s">
        <v>253</v>
      </c>
      <c r="H14" s="37" t="s">
        <v>254</v>
      </c>
      <c r="I14" s="37" t="s">
        <v>143</v>
      </c>
      <c r="J14" s="37" t="s">
        <v>255</v>
      </c>
      <c r="K14" s="37" t="s">
        <v>255</v>
      </c>
      <c r="L14" s="37" t="s">
        <v>256</v>
      </c>
      <c r="M14" s="37"/>
      <c r="N14" s="37" t="s">
        <v>257</v>
      </c>
      <c r="O14" s="37" t="s">
        <v>257</v>
      </c>
      <c r="P14" s="37" t="s">
        <v>258</v>
      </c>
      <c r="Q14" s="37" t="s">
        <v>149</v>
      </c>
      <c r="R14" s="37" t="s">
        <v>174</v>
      </c>
      <c r="S14" s="37" t="s">
        <v>259</v>
      </c>
      <c r="T14" s="37">
        <v>2616.96</v>
      </c>
      <c r="U14" s="37">
        <v>4</v>
      </c>
      <c r="V14" s="37">
        <v>0</v>
      </c>
      <c r="W14" s="37">
        <v>1151.4000000000001</v>
      </c>
      <c r="X14" s="39">
        <v>832.41</v>
      </c>
      <c r="Y14" s="37" t="s">
        <v>152</v>
      </c>
    </row>
    <row r="15" spans="2:25" ht="15.75" x14ac:dyDescent="0.25">
      <c r="B15" s="37">
        <v>4132</v>
      </c>
      <c r="C15" s="37" t="s">
        <v>260</v>
      </c>
      <c r="D15" s="38">
        <v>41226</v>
      </c>
      <c r="E15" s="38">
        <v>41226</v>
      </c>
      <c r="F15" s="37" t="s">
        <v>140</v>
      </c>
      <c r="G15" s="37" t="s">
        <v>261</v>
      </c>
      <c r="H15" s="37" t="s">
        <v>262</v>
      </c>
      <c r="I15" s="37" t="s">
        <v>180</v>
      </c>
      <c r="J15" s="37" t="s">
        <v>263</v>
      </c>
      <c r="K15" s="37" t="s">
        <v>264</v>
      </c>
      <c r="L15" s="37" t="s">
        <v>265</v>
      </c>
      <c r="M15" s="37"/>
      <c r="N15" s="37" t="s">
        <v>266</v>
      </c>
      <c r="O15" s="37" t="s">
        <v>109</v>
      </c>
      <c r="P15" s="37" t="s">
        <v>267</v>
      </c>
      <c r="Q15" s="37" t="s">
        <v>164</v>
      </c>
      <c r="R15" s="37" t="s">
        <v>165</v>
      </c>
      <c r="S15" s="37" t="s">
        <v>268</v>
      </c>
      <c r="T15" s="37">
        <v>2221.8000000000002</v>
      </c>
      <c r="U15" s="37">
        <v>7</v>
      </c>
      <c r="V15" s="37">
        <v>0</v>
      </c>
      <c r="W15" s="37">
        <v>622.02</v>
      </c>
      <c r="X15" s="39">
        <v>810.25</v>
      </c>
      <c r="Y15" s="37" t="s">
        <v>152</v>
      </c>
    </row>
    <row r="16" spans="2:25" ht="15.75" x14ac:dyDescent="0.25">
      <c r="B16" s="37">
        <v>27704</v>
      </c>
      <c r="C16" s="37" t="s">
        <v>269</v>
      </c>
      <c r="D16" s="38">
        <v>41431</v>
      </c>
      <c r="E16" s="38">
        <v>41433</v>
      </c>
      <c r="F16" s="37" t="s">
        <v>154</v>
      </c>
      <c r="G16" s="37" t="s">
        <v>270</v>
      </c>
      <c r="H16" s="37" t="s">
        <v>271</v>
      </c>
      <c r="I16" s="37" t="s">
        <v>143</v>
      </c>
      <c r="J16" s="37" t="s">
        <v>272</v>
      </c>
      <c r="K16" s="37" t="s">
        <v>273</v>
      </c>
      <c r="L16" s="37" t="s">
        <v>274</v>
      </c>
      <c r="M16" s="37"/>
      <c r="N16" s="37" t="s">
        <v>161</v>
      </c>
      <c r="O16" s="37" t="s">
        <v>275</v>
      </c>
      <c r="P16" s="37" t="s">
        <v>276</v>
      </c>
      <c r="Q16" s="37" t="s">
        <v>225</v>
      </c>
      <c r="R16" s="37" t="s">
        <v>277</v>
      </c>
      <c r="S16" s="37" t="s">
        <v>278</v>
      </c>
      <c r="T16" s="37">
        <v>3701.5199999999995</v>
      </c>
      <c r="U16" s="37">
        <v>12</v>
      </c>
      <c r="V16" s="37">
        <v>0</v>
      </c>
      <c r="W16" s="37">
        <v>1036.08</v>
      </c>
      <c r="X16" s="39">
        <v>804.54</v>
      </c>
      <c r="Y16" s="37" t="s">
        <v>152</v>
      </c>
    </row>
    <row r="17" spans="2:25" ht="15.75" x14ac:dyDescent="0.25">
      <c r="B17" s="37">
        <v>13779</v>
      </c>
      <c r="C17" s="37" t="s">
        <v>279</v>
      </c>
      <c r="D17" s="38">
        <v>41851</v>
      </c>
      <c r="E17" s="38">
        <v>41854</v>
      </c>
      <c r="F17" s="37" t="s">
        <v>154</v>
      </c>
      <c r="G17" s="37" t="s">
        <v>280</v>
      </c>
      <c r="H17" s="37" t="s">
        <v>281</v>
      </c>
      <c r="I17" s="37" t="s">
        <v>157</v>
      </c>
      <c r="J17" s="37" t="s">
        <v>282</v>
      </c>
      <c r="K17" s="37" t="s">
        <v>283</v>
      </c>
      <c r="L17" s="37" t="s">
        <v>284</v>
      </c>
      <c r="M17" s="37"/>
      <c r="N17" s="37" t="s">
        <v>183</v>
      </c>
      <c r="O17" s="37" t="s">
        <v>184</v>
      </c>
      <c r="P17" s="37" t="s">
        <v>285</v>
      </c>
      <c r="Q17" s="37" t="s">
        <v>225</v>
      </c>
      <c r="R17" s="37" t="s">
        <v>277</v>
      </c>
      <c r="S17" s="37" t="s">
        <v>286</v>
      </c>
      <c r="T17" s="37">
        <v>1869.5879999999997</v>
      </c>
      <c r="U17" s="37">
        <v>4</v>
      </c>
      <c r="V17" s="37">
        <v>0.1</v>
      </c>
      <c r="W17" s="37">
        <v>186.94800000000004</v>
      </c>
      <c r="X17" s="39">
        <v>801.66</v>
      </c>
      <c r="Y17" s="37" t="s">
        <v>152</v>
      </c>
    </row>
    <row r="18" spans="2:25" ht="15.75" x14ac:dyDescent="0.25">
      <c r="B18" s="37">
        <v>36178</v>
      </c>
      <c r="C18" s="37" t="s">
        <v>287</v>
      </c>
      <c r="D18" s="38">
        <v>41946</v>
      </c>
      <c r="E18" s="38">
        <v>41949</v>
      </c>
      <c r="F18" s="37" t="s">
        <v>154</v>
      </c>
      <c r="G18" s="37" t="s">
        <v>288</v>
      </c>
      <c r="H18" s="37" t="s">
        <v>289</v>
      </c>
      <c r="I18" s="37" t="s">
        <v>157</v>
      </c>
      <c r="J18" s="37" t="s">
        <v>290</v>
      </c>
      <c r="K18" s="37" t="s">
        <v>291</v>
      </c>
      <c r="L18" s="37" t="s">
        <v>146</v>
      </c>
      <c r="M18" s="37">
        <v>42420</v>
      </c>
      <c r="N18" s="37" t="s">
        <v>147</v>
      </c>
      <c r="O18" s="37" t="s">
        <v>109</v>
      </c>
      <c r="P18" s="37" t="s">
        <v>292</v>
      </c>
      <c r="Q18" s="37" t="s">
        <v>149</v>
      </c>
      <c r="R18" s="37" t="s">
        <v>150</v>
      </c>
      <c r="S18" s="37" t="s">
        <v>293</v>
      </c>
      <c r="T18" s="37">
        <v>2249.91</v>
      </c>
      <c r="U18" s="37">
        <v>9</v>
      </c>
      <c r="V18" s="37">
        <v>0</v>
      </c>
      <c r="W18" s="37">
        <v>517.47930000000008</v>
      </c>
      <c r="X18" s="39">
        <v>780.7</v>
      </c>
      <c r="Y18" s="37" t="s">
        <v>152</v>
      </c>
    </row>
    <row r="19" spans="2:25" ht="15.75" x14ac:dyDescent="0.25">
      <c r="B19" s="37">
        <v>12069</v>
      </c>
      <c r="C19" s="37" t="s">
        <v>294</v>
      </c>
      <c r="D19" s="38">
        <v>41890</v>
      </c>
      <c r="E19" s="38">
        <v>41896</v>
      </c>
      <c r="F19" s="37" t="s">
        <v>210</v>
      </c>
      <c r="G19" s="37" t="s">
        <v>295</v>
      </c>
      <c r="H19" s="37" t="s">
        <v>296</v>
      </c>
      <c r="I19" s="37" t="s">
        <v>157</v>
      </c>
      <c r="J19" s="37" t="s">
        <v>297</v>
      </c>
      <c r="K19" s="37" t="s">
        <v>298</v>
      </c>
      <c r="L19" s="37" t="s">
        <v>299</v>
      </c>
      <c r="M19" s="37"/>
      <c r="N19" s="37" t="s">
        <v>183</v>
      </c>
      <c r="O19" s="37" t="s">
        <v>109</v>
      </c>
      <c r="P19" s="37" t="s">
        <v>300</v>
      </c>
      <c r="Q19" s="37" t="s">
        <v>225</v>
      </c>
      <c r="R19" s="37" t="s">
        <v>277</v>
      </c>
      <c r="S19" s="37" t="s">
        <v>301</v>
      </c>
      <c r="T19" s="37">
        <v>7958.58</v>
      </c>
      <c r="U19" s="37">
        <v>14</v>
      </c>
      <c r="V19" s="37">
        <v>0</v>
      </c>
      <c r="W19" s="37">
        <v>3979.0799999999995</v>
      </c>
      <c r="X19" s="39">
        <v>778.32</v>
      </c>
      <c r="Y19" s="37" t="s">
        <v>228</v>
      </c>
    </row>
    <row r="20" spans="2:25" ht="15.75" x14ac:dyDescent="0.25">
      <c r="B20" s="37">
        <v>22096</v>
      </c>
      <c r="C20" s="37" t="s">
        <v>302</v>
      </c>
      <c r="D20" s="38">
        <v>41670</v>
      </c>
      <c r="E20" s="38">
        <v>41671</v>
      </c>
      <c r="F20" s="37" t="s">
        <v>168</v>
      </c>
      <c r="G20" s="37" t="s">
        <v>303</v>
      </c>
      <c r="H20" s="37" t="s">
        <v>304</v>
      </c>
      <c r="I20" s="37" t="s">
        <v>157</v>
      </c>
      <c r="J20" s="37" t="s">
        <v>305</v>
      </c>
      <c r="K20" s="37" t="s">
        <v>172</v>
      </c>
      <c r="L20" s="37" t="s">
        <v>160</v>
      </c>
      <c r="M20" s="37"/>
      <c r="N20" s="37" t="s">
        <v>161</v>
      </c>
      <c r="O20" s="37" t="s">
        <v>162</v>
      </c>
      <c r="P20" s="37" t="s">
        <v>306</v>
      </c>
      <c r="Q20" s="37" t="s">
        <v>149</v>
      </c>
      <c r="R20" s="37" t="s">
        <v>193</v>
      </c>
      <c r="S20" s="37" t="s">
        <v>307</v>
      </c>
      <c r="T20" s="37">
        <v>2565.5940000000001</v>
      </c>
      <c r="U20" s="37">
        <v>9</v>
      </c>
      <c r="V20" s="37">
        <v>0.1</v>
      </c>
      <c r="W20" s="37">
        <v>28.40399999999994</v>
      </c>
      <c r="X20" s="39">
        <v>766.93</v>
      </c>
      <c r="Y20" s="37" t="s">
        <v>152</v>
      </c>
    </row>
    <row r="21" spans="2:25" ht="15.75" x14ac:dyDescent="0.25">
      <c r="B21" s="37">
        <v>49463</v>
      </c>
      <c r="C21" s="37" t="s">
        <v>308</v>
      </c>
      <c r="D21" s="38">
        <v>41978</v>
      </c>
      <c r="E21" s="38">
        <v>41980</v>
      </c>
      <c r="F21" s="37" t="s">
        <v>154</v>
      </c>
      <c r="G21" s="37" t="s">
        <v>309</v>
      </c>
      <c r="H21" s="37" t="s">
        <v>310</v>
      </c>
      <c r="I21" s="37" t="s">
        <v>143</v>
      </c>
      <c r="J21" s="37" t="s">
        <v>311</v>
      </c>
      <c r="K21" s="37" t="s">
        <v>312</v>
      </c>
      <c r="L21" s="37" t="s">
        <v>313</v>
      </c>
      <c r="M21" s="37"/>
      <c r="N21" s="37" t="s">
        <v>191</v>
      </c>
      <c r="O21" s="37" t="s">
        <v>191</v>
      </c>
      <c r="P21" s="37" t="s">
        <v>314</v>
      </c>
      <c r="Q21" s="37" t="s">
        <v>225</v>
      </c>
      <c r="R21" s="37" t="s">
        <v>277</v>
      </c>
      <c r="S21" s="37" t="s">
        <v>315</v>
      </c>
      <c r="T21" s="37">
        <v>3409.74</v>
      </c>
      <c r="U21" s="37">
        <v>6</v>
      </c>
      <c r="V21" s="37">
        <v>0</v>
      </c>
      <c r="W21" s="37">
        <v>818.28</v>
      </c>
      <c r="X21" s="39">
        <v>763.38</v>
      </c>
      <c r="Y21" s="37" t="s">
        <v>218</v>
      </c>
    </row>
    <row r="22" spans="2:25" ht="15.75" x14ac:dyDescent="0.25">
      <c r="B22" s="37">
        <v>46630</v>
      </c>
      <c r="C22" s="37" t="s">
        <v>316</v>
      </c>
      <c r="D22" s="38">
        <v>41129</v>
      </c>
      <c r="E22" s="38">
        <v>41131</v>
      </c>
      <c r="F22" s="37" t="s">
        <v>168</v>
      </c>
      <c r="G22" s="37" t="s">
        <v>317</v>
      </c>
      <c r="H22" s="37" t="s">
        <v>318</v>
      </c>
      <c r="I22" s="37" t="s">
        <v>157</v>
      </c>
      <c r="J22" s="37" t="s">
        <v>319</v>
      </c>
      <c r="K22" s="37" t="s">
        <v>320</v>
      </c>
      <c r="L22" s="37" t="s">
        <v>321</v>
      </c>
      <c r="M22" s="37"/>
      <c r="N22" s="37" t="s">
        <v>257</v>
      </c>
      <c r="O22" s="37" t="s">
        <v>257</v>
      </c>
      <c r="P22" s="37" t="s">
        <v>322</v>
      </c>
      <c r="Q22" s="37" t="s">
        <v>164</v>
      </c>
      <c r="R22" s="37" t="s">
        <v>216</v>
      </c>
      <c r="S22" s="37" t="s">
        <v>323</v>
      </c>
      <c r="T22" s="37">
        <v>1977.7199999999998</v>
      </c>
      <c r="U22" s="37">
        <v>4</v>
      </c>
      <c r="V22" s="37">
        <v>0</v>
      </c>
      <c r="W22" s="37">
        <v>276.84000000000003</v>
      </c>
      <c r="X22" s="39">
        <v>759.47</v>
      </c>
      <c r="Y22" s="37" t="s">
        <v>152</v>
      </c>
    </row>
    <row r="23" spans="2:25" ht="15.75" x14ac:dyDescent="0.25">
      <c r="B23" s="37">
        <v>31784</v>
      </c>
      <c r="C23" s="37" t="s">
        <v>324</v>
      </c>
      <c r="D23" s="38">
        <v>40845</v>
      </c>
      <c r="E23" s="38">
        <v>40847</v>
      </c>
      <c r="F23" s="37" t="s">
        <v>168</v>
      </c>
      <c r="G23" s="37" t="s">
        <v>325</v>
      </c>
      <c r="H23" s="37" t="s">
        <v>326</v>
      </c>
      <c r="I23" s="37" t="s">
        <v>143</v>
      </c>
      <c r="J23" s="37" t="s">
        <v>327</v>
      </c>
      <c r="K23" s="37" t="s">
        <v>328</v>
      </c>
      <c r="L23" s="37" t="s">
        <v>146</v>
      </c>
      <c r="M23" s="37">
        <v>60610</v>
      </c>
      <c r="N23" s="37" t="s">
        <v>147</v>
      </c>
      <c r="O23" s="37" t="s">
        <v>184</v>
      </c>
      <c r="P23" s="37" t="s">
        <v>329</v>
      </c>
      <c r="Q23" s="37" t="s">
        <v>149</v>
      </c>
      <c r="R23" s="37" t="s">
        <v>174</v>
      </c>
      <c r="S23" s="37" t="s">
        <v>330</v>
      </c>
      <c r="T23" s="37">
        <v>2735.9520000000002</v>
      </c>
      <c r="U23" s="37">
        <v>6</v>
      </c>
      <c r="V23" s="37">
        <v>0.2</v>
      </c>
      <c r="W23" s="37">
        <v>341.99399999999969</v>
      </c>
      <c r="X23" s="39">
        <v>752.51</v>
      </c>
      <c r="Y23" s="37" t="s">
        <v>218</v>
      </c>
    </row>
    <row r="24" spans="2:25" ht="15.75" x14ac:dyDescent="0.25">
      <c r="B24" s="37">
        <v>21586</v>
      </c>
      <c r="C24" s="37" t="s">
        <v>331</v>
      </c>
      <c r="D24" s="38">
        <v>40665</v>
      </c>
      <c r="E24" s="38">
        <v>40666</v>
      </c>
      <c r="F24" s="37" t="s">
        <v>168</v>
      </c>
      <c r="G24" s="37" t="s">
        <v>332</v>
      </c>
      <c r="H24" s="37" t="s">
        <v>333</v>
      </c>
      <c r="I24" s="37" t="s">
        <v>157</v>
      </c>
      <c r="J24" s="37" t="s">
        <v>334</v>
      </c>
      <c r="K24" s="37" t="s">
        <v>335</v>
      </c>
      <c r="L24" s="37" t="s">
        <v>274</v>
      </c>
      <c r="M24" s="37"/>
      <c r="N24" s="37" t="s">
        <v>161</v>
      </c>
      <c r="O24" s="37" t="s">
        <v>275</v>
      </c>
      <c r="P24" s="37" t="s">
        <v>336</v>
      </c>
      <c r="Q24" s="37" t="s">
        <v>164</v>
      </c>
      <c r="R24" s="37" t="s">
        <v>165</v>
      </c>
      <c r="S24" s="37" t="s">
        <v>337</v>
      </c>
      <c r="T24" s="37">
        <v>2753.9999999999991</v>
      </c>
      <c r="U24" s="37">
        <v>6</v>
      </c>
      <c r="V24" s="37">
        <v>0</v>
      </c>
      <c r="W24" s="37">
        <v>358.02</v>
      </c>
      <c r="X24" s="39">
        <v>752.47</v>
      </c>
      <c r="Y24" s="37" t="s">
        <v>152</v>
      </c>
    </row>
    <row r="25" spans="2:25" ht="15.75" x14ac:dyDescent="0.25">
      <c r="B25" s="37">
        <v>13528</v>
      </c>
      <c r="C25" s="37" t="s">
        <v>338</v>
      </c>
      <c r="D25" s="38">
        <v>41332</v>
      </c>
      <c r="E25" s="38">
        <v>41334</v>
      </c>
      <c r="F25" s="37" t="s">
        <v>154</v>
      </c>
      <c r="G25" s="37" t="s">
        <v>339</v>
      </c>
      <c r="H25" s="37" t="s">
        <v>340</v>
      </c>
      <c r="I25" s="37" t="s">
        <v>180</v>
      </c>
      <c r="J25" s="37" t="s">
        <v>341</v>
      </c>
      <c r="K25" s="37" t="s">
        <v>342</v>
      </c>
      <c r="L25" s="37" t="s">
        <v>343</v>
      </c>
      <c r="M25" s="37"/>
      <c r="N25" s="37" t="s">
        <v>183</v>
      </c>
      <c r="O25" s="37" t="s">
        <v>108</v>
      </c>
      <c r="P25" s="37" t="s">
        <v>344</v>
      </c>
      <c r="Q25" s="37" t="s">
        <v>225</v>
      </c>
      <c r="R25" s="37" t="s">
        <v>277</v>
      </c>
      <c r="S25" s="37" t="s">
        <v>345</v>
      </c>
      <c r="T25" s="37">
        <v>5273.7</v>
      </c>
      <c r="U25" s="37">
        <v>10</v>
      </c>
      <c r="V25" s="37">
        <v>0</v>
      </c>
      <c r="W25" s="37">
        <v>1898.4</v>
      </c>
      <c r="X25" s="39">
        <v>730.91</v>
      </c>
      <c r="Y25" s="37" t="s">
        <v>218</v>
      </c>
    </row>
    <row r="26" spans="2:25" ht="15.75" x14ac:dyDescent="0.25">
      <c r="B26" s="37">
        <v>1570</v>
      </c>
      <c r="C26" s="37" t="s">
        <v>346</v>
      </c>
      <c r="D26" s="38">
        <v>41851</v>
      </c>
      <c r="E26" s="38">
        <v>41852</v>
      </c>
      <c r="F26" s="37" t="s">
        <v>168</v>
      </c>
      <c r="G26" s="37" t="s">
        <v>347</v>
      </c>
      <c r="H26" s="37" t="s">
        <v>348</v>
      </c>
      <c r="I26" s="37" t="s">
        <v>143</v>
      </c>
      <c r="J26" s="37" t="s">
        <v>349</v>
      </c>
      <c r="K26" s="37" t="s">
        <v>350</v>
      </c>
      <c r="L26" s="37" t="s">
        <v>351</v>
      </c>
      <c r="M26" s="37"/>
      <c r="N26" s="37" t="s">
        <v>266</v>
      </c>
      <c r="O26" s="37" t="s">
        <v>108</v>
      </c>
      <c r="P26" s="37" t="s">
        <v>352</v>
      </c>
      <c r="Q26" s="37" t="s">
        <v>149</v>
      </c>
      <c r="R26" s="37" t="s">
        <v>174</v>
      </c>
      <c r="S26" s="37" t="s">
        <v>353</v>
      </c>
      <c r="T26" s="37">
        <v>1713.8400000000001</v>
      </c>
      <c r="U26" s="37">
        <v>4</v>
      </c>
      <c r="V26" s="37">
        <v>0</v>
      </c>
      <c r="W26" s="37">
        <v>445.52</v>
      </c>
      <c r="X26" s="39">
        <v>728.96800000000007</v>
      </c>
      <c r="Y26" s="37" t="s">
        <v>152</v>
      </c>
    </row>
    <row r="27" spans="2:25" ht="15.75" x14ac:dyDescent="0.25">
      <c r="B27" s="37">
        <v>3484</v>
      </c>
      <c r="C27" s="37" t="s">
        <v>354</v>
      </c>
      <c r="D27" s="38">
        <v>41887</v>
      </c>
      <c r="E27" s="38">
        <v>41890</v>
      </c>
      <c r="F27" s="37" t="s">
        <v>168</v>
      </c>
      <c r="G27" s="37" t="s">
        <v>355</v>
      </c>
      <c r="H27" s="37" t="s">
        <v>356</v>
      </c>
      <c r="I27" s="37" t="s">
        <v>143</v>
      </c>
      <c r="J27" s="37" t="s">
        <v>357</v>
      </c>
      <c r="K27" s="37" t="s">
        <v>358</v>
      </c>
      <c r="L27" s="37" t="s">
        <v>359</v>
      </c>
      <c r="M27" s="37"/>
      <c r="N27" s="37" t="s">
        <v>266</v>
      </c>
      <c r="O27" s="37" t="s">
        <v>184</v>
      </c>
      <c r="P27" s="37" t="s">
        <v>360</v>
      </c>
      <c r="Q27" s="37" t="s">
        <v>164</v>
      </c>
      <c r="R27" s="37" t="s">
        <v>216</v>
      </c>
      <c r="S27" s="37" t="s">
        <v>361</v>
      </c>
      <c r="T27" s="37">
        <v>2106.4960000000001</v>
      </c>
      <c r="U27" s="37">
        <v>8</v>
      </c>
      <c r="V27" s="37">
        <v>0.2</v>
      </c>
      <c r="W27" s="37">
        <v>526.49600000000009</v>
      </c>
      <c r="X27" s="39">
        <v>728.38900000000001</v>
      </c>
      <c r="Y27" s="37" t="s">
        <v>152</v>
      </c>
    </row>
    <row r="28" spans="2:25" ht="15.75" x14ac:dyDescent="0.25">
      <c r="B28" s="37">
        <v>30191</v>
      </c>
      <c r="C28" s="37" t="s">
        <v>362</v>
      </c>
      <c r="D28" s="38">
        <v>40894</v>
      </c>
      <c r="E28" s="38">
        <v>40897</v>
      </c>
      <c r="F28" s="37" t="s">
        <v>168</v>
      </c>
      <c r="G28" s="37" t="s">
        <v>363</v>
      </c>
      <c r="H28" s="37" t="s">
        <v>364</v>
      </c>
      <c r="I28" s="37" t="s">
        <v>157</v>
      </c>
      <c r="J28" s="37" t="s">
        <v>365</v>
      </c>
      <c r="K28" s="37" t="s">
        <v>366</v>
      </c>
      <c r="L28" s="37" t="s">
        <v>367</v>
      </c>
      <c r="M28" s="37"/>
      <c r="N28" s="37" t="s">
        <v>161</v>
      </c>
      <c r="O28" s="37" t="s">
        <v>275</v>
      </c>
      <c r="P28" s="37" t="s">
        <v>368</v>
      </c>
      <c r="Q28" s="37" t="s">
        <v>164</v>
      </c>
      <c r="R28" s="37" t="s">
        <v>216</v>
      </c>
      <c r="S28" s="37" t="s">
        <v>369</v>
      </c>
      <c r="T28" s="37">
        <v>1715.1599999999999</v>
      </c>
      <c r="U28" s="37">
        <v>2</v>
      </c>
      <c r="V28" s="37">
        <v>0</v>
      </c>
      <c r="W28" s="37">
        <v>720.36</v>
      </c>
      <c r="X28" s="39">
        <v>725.57</v>
      </c>
      <c r="Y28" s="37" t="s">
        <v>152</v>
      </c>
    </row>
    <row r="29" spans="2:25" ht="15.75" x14ac:dyDescent="0.25">
      <c r="B29" s="37">
        <v>11645</v>
      </c>
      <c r="C29" s="37" t="s">
        <v>370</v>
      </c>
      <c r="D29" s="38">
        <v>40616</v>
      </c>
      <c r="E29" s="38">
        <v>40619</v>
      </c>
      <c r="F29" s="37" t="s">
        <v>154</v>
      </c>
      <c r="G29" s="37" t="s">
        <v>371</v>
      </c>
      <c r="H29" s="37" t="s">
        <v>372</v>
      </c>
      <c r="I29" s="37" t="s">
        <v>143</v>
      </c>
      <c r="J29" s="37" t="s">
        <v>373</v>
      </c>
      <c r="K29" s="37" t="s">
        <v>374</v>
      </c>
      <c r="L29" s="37" t="s">
        <v>182</v>
      </c>
      <c r="M29" s="37"/>
      <c r="N29" s="37" t="s">
        <v>183</v>
      </c>
      <c r="O29" s="37" t="s">
        <v>184</v>
      </c>
      <c r="P29" s="37" t="s">
        <v>300</v>
      </c>
      <c r="Q29" s="37" t="s">
        <v>225</v>
      </c>
      <c r="R29" s="37" t="s">
        <v>277</v>
      </c>
      <c r="S29" s="37" t="s">
        <v>301</v>
      </c>
      <c r="T29" s="37">
        <v>3069.7380000000003</v>
      </c>
      <c r="U29" s="37">
        <v>6</v>
      </c>
      <c r="V29" s="37">
        <v>0.1</v>
      </c>
      <c r="W29" s="37">
        <v>1364.2379999999996</v>
      </c>
      <c r="X29" s="39">
        <v>725.34</v>
      </c>
      <c r="Y29" s="37" t="s">
        <v>152</v>
      </c>
    </row>
    <row r="30" spans="2:25" ht="15.75" x14ac:dyDescent="0.25">
      <c r="B30" s="37">
        <v>37311</v>
      </c>
      <c r="C30" s="37" t="s">
        <v>375</v>
      </c>
      <c r="D30" s="38">
        <v>41344</v>
      </c>
      <c r="E30" s="38">
        <v>41345</v>
      </c>
      <c r="F30" s="37" t="s">
        <v>168</v>
      </c>
      <c r="G30" s="37" t="s">
        <v>376</v>
      </c>
      <c r="H30" s="37" t="s">
        <v>377</v>
      </c>
      <c r="I30" s="37" t="s">
        <v>180</v>
      </c>
      <c r="J30" s="37" t="s">
        <v>378</v>
      </c>
      <c r="K30" s="37" t="s">
        <v>223</v>
      </c>
      <c r="L30" s="37" t="s">
        <v>146</v>
      </c>
      <c r="M30" s="37">
        <v>90008</v>
      </c>
      <c r="N30" s="37" t="s">
        <v>147</v>
      </c>
      <c r="O30" s="37" t="s">
        <v>111</v>
      </c>
      <c r="P30" s="37" t="s">
        <v>379</v>
      </c>
      <c r="Q30" s="37" t="s">
        <v>149</v>
      </c>
      <c r="R30" s="37" t="s">
        <v>174</v>
      </c>
      <c r="S30" s="37" t="s">
        <v>380</v>
      </c>
      <c r="T30" s="37">
        <v>4158.9120000000003</v>
      </c>
      <c r="U30" s="37">
        <v>8</v>
      </c>
      <c r="V30" s="37">
        <v>0.2</v>
      </c>
      <c r="W30" s="37">
        <v>363.90480000000025</v>
      </c>
      <c r="X30" s="39">
        <v>714.66</v>
      </c>
      <c r="Y30" s="37" t="s">
        <v>218</v>
      </c>
    </row>
    <row r="31" spans="2:25" ht="15.75" x14ac:dyDescent="0.25">
      <c r="B31" s="37">
        <v>22999</v>
      </c>
      <c r="C31" s="37" t="s">
        <v>381</v>
      </c>
      <c r="D31" s="38">
        <v>40964</v>
      </c>
      <c r="E31" s="38">
        <v>40964</v>
      </c>
      <c r="F31" s="37" t="s">
        <v>140</v>
      </c>
      <c r="G31" s="37" t="s">
        <v>382</v>
      </c>
      <c r="H31" s="37" t="s">
        <v>383</v>
      </c>
      <c r="I31" s="37" t="s">
        <v>143</v>
      </c>
      <c r="J31" s="37" t="s">
        <v>384</v>
      </c>
      <c r="K31" s="37" t="s">
        <v>385</v>
      </c>
      <c r="L31" s="37" t="s">
        <v>386</v>
      </c>
      <c r="M31" s="37"/>
      <c r="N31" s="37" t="s">
        <v>161</v>
      </c>
      <c r="O31" s="37" t="s">
        <v>249</v>
      </c>
      <c r="P31" s="37" t="s">
        <v>387</v>
      </c>
      <c r="Q31" s="37" t="s">
        <v>164</v>
      </c>
      <c r="R31" s="37" t="s">
        <v>165</v>
      </c>
      <c r="S31" s="37" t="s">
        <v>388</v>
      </c>
      <c r="T31" s="37">
        <v>1878.7199999999998</v>
      </c>
      <c r="U31" s="37">
        <v>4</v>
      </c>
      <c r="V31" s="37">
        <v>0</v>
      </c>
      <c r="W31" s="37">
        <v>582.36</v>
      </c>
      <c r="X31" s="39">
        <v>704.08</v>
      </c>
      <c r="Y31" s="37" t="s">
        <v>152</v>
      </c>
    </row>
    <row r="32" spans="2:25" ht="15.75" x14ac:dyDescent="0.25">
      <c r="B32" s="37">
        <v>220</v>
      </c>
      <c r="C32" s="37" t="s">
        <v>389</v>
      </c>
      <c r="D32" s="38">
        <v>40905</v>
      </c>
      <c r="E32" s="38">
        <v>40907</v>
      </c>
      <c r="F32" s="37" t="s">
        <v>154</v>
      </c>
      <c r="G32" s="37" t="s">
        <v>390</v>
      </c>
      <c r="H32" s="37" t="s">
        <v>391</v>
      </c>
      <c r="I32" s="37" t="s">
        <v>157</v>
      </c>
      <c r="J32" s="37" t="s">
        <v>392</v>
      </c>
      <c r="K32" s="37" t="s">
        <v>392</v>
      </c>
      <c r="L32" s="37" t="s">
        <v>393</v>
      </c>
      <c r="M32" s="37"/>
      <c r="N32" s="37" t="s">
        <v>266</v>
      </c>
      <c r="O32" s="37" t="s">
        <v>394</v>
      </c>
      <c r="P32" s="37" t="s">
        <v>395</v>
      </c>
      <c r="Q32" s="37" t="s">
        <v>149</v>
      </c>
      <c r="R32" s="37" t="s">
        <v>174</v>
      </c>
      <c r="S32" s="37" t="s">
        <v>396</v>
      </c>
      <c r="T32" s="37">
        <v>1696.64</v>
      </c>
      <c r="U32" s="37">
        <v>5</v>
      </c>
      <c r="V32" s="37">
        <v>0.2</v>
      </c>
      <c r="W32" s="37">
        <v>-148.46000000000004</v>
      </c>
      <c r="X32" s="39">
        <v>704.05600000000004</v>
      </c>
      <c r="Y32" s="37" t="s">
        <v>152</v>
      </c>
    </row>
    <row r="33" spans="2:25" ht="15.75" x14ac:dyDescent="0.25">
      <c r="B33" s="37">
        <v>10648</v>
      </c>
      <c r="C33" s="37" t="s">
        <v>397</v>
      </c>
      <c r="D33" s="38">
        <v>41107</v>
      </c>
      <c r="E33" s="38">
        <v>41109</v>
      </c>
      <c r="F33" s="37" t="s">
        <v>168</v>
      </c>
      <c r="G33" s="37" t="s">
        <v>398</v>
      </c>
      <c r="H33" s="37" t="s">
        <v>399</v>
      </c>
      <c r="I33" s="37" t="s">
        <v>157</v>
      </c>
      <c r="J33" s="37" t="s">
        <v>400</v>
      </c>
      <c r="K33" s="37" t="s">
        <v>401</v>
      </c>
      <c r="L33" s="37" t="s">
        <v>284</v>
      </c>
      <c r="M33" s="37"/>
      <c r="N33" s="37" t="s">
        <v>183</v>
      </c>
      <c r="O33" s="37" t="s">
        <v>184</v>
      </c>
      <c r="P33" s="37" t="s">
        <v>402</v>
      </c>
      <c r="Q33" s="37" t="s">
        <v>149</v>
      </c>
      <c r="R33" s="37" t="s">
        <v>403</v>
      </c>
      <c r="S33" s="37" t="s">
        <v>404</v>
      </c>
      <c r="T33" s="37">
        <v>2402.8650000000002</v>
      </c>
      <c r="U33" s="37">
        <v>9</v>
      </c>
      <c r="V33" s="37">
        <v>0.15</v>
      </c>
      <c r="W33" s="37">
        <v>763.15499999999997</v>
      </c>
      <c r="X33" s="39">
        <v>699.55</v>
      </c>
      <c r="Y33" s="37" t="s">
        <v>152</v>
      </c>
    </row>
    <row r="34" spans="2:25" ht="15.75" x14ac:dyDescent="0.25">
      <c r="B34" s="37">
        <v>32735</v>
      </c>
      <c r="C34" s="37" t="s">
        <v>405</v>
      </c>
      <c r="D34" s="38">
        <v>41197</v>
      </c>
      <c r="E34" s="38">
        <v>41197</v>
      </c>
      <c r="F34" s="37" t="s">
        <v>140</v>
      </c>
      <c r="G34" s="37" t="s">
        <v>406</v>
      </c>
      <c r="H34" s="37" t="s">
        <v>407</v>
      </c>
      <c r="I34" s="37" t="s">
        <v>143</v>
      </c>
      <c r="J34" s="37" t="s">
        <v>408</v>
      </c>
      <c r="K34" s="37" t="s">
        <v>409</v>
      </c>
      <c r="L34" s="37" t="s">
        <v>146</v>
      </c>
      <c r="M34" s="37">
        <v>79109</v>
      </c>
      <c r="N34" s="37" t="s">
        <v>147</v>
      </c>
      <c r="O34" s="37" t="s">
        <v>184</v>
      </c>
      <c r="P34" s="37" t="s">
        <v>410</v>
      </c>
      <c r="Q34" s="37" t="s">
        <v>164</v>
      </c>
      <c r="R34" s="37" t="s">
        <v>165</v>
      </c>
      <c r="S34" s="37" t="s">
        <v>411</v>
      </c>
      <c r="T34" s="37">
        <v>2453.4299999999998</v>
      </c>
      <c r="U34" s="37">
        <v>5</v>
      </c>
      <c r="V34" s="37">
        <v>0.3</v>
      </c>
      <c r="W34" s="37">
        <v>-350.4899999999999</v>
      </c>
      <c r="X34" s="39">
        <v>690.42</v>
      </c>
      <c r="Y34" s="37" t="s">
        <v>218</v>
      </c>
    </row>
    <row r="35" spans="2:25" ht="15.75" x14ac:dyDescent="0.25">
      <c r="B35" s="37">
        <v>21286</v>
      </c>
      <c r="C35" s="37" t="s">
        <v>412</v>
      </c>
      <c r="D35" s="38">
        <v>40850</v>
      </c>
      <c r="E35" s="38">
        <v>40852</v>
      </c>
      <c r="F35" s="37" t="s">
        <v>154</v>
      </c>
      <c r="G35" s="37" t="s">
        <v>413</v>
      </c>
      <c r="H35" s="37" t="s">
        <v>414</v>
      </c>
      <c r="I35" s="37" t="s">
        <v>157</v>
      </c>
      <c r="J35" s="37" t="s">
        <v>415</v>
      </c>
      <c r="K35" s="37" t="s">
        <v>172</v>
      </c>
      <c r="L35" s="37" t="s">
        <v>160</v>
      </c>
      <c r="M35" s="37"/>
      <c r="N35" s="37" t="s">
        <v>161</v>
      </c>
      <c r="O35" s="37" t="s">
        <v>162</v>
      </c>
      <c r="P35" s="37" t="s">
        <v>416</v>
      </c>
      <c r="Q35" s="37" t="s">
        <v>225</v>
      </c>
      <c r="R35" s="37" t="s">
        <v>277</v>
      </c>
      <c r="S35" s="37" t="s">
        <v>417</v>
      </c>
      <c r="T35" s="37">
        <v>2526.9299999999998</v>
      </c>
      <c r="U35" s="37">
        <v>5</v>
      </c>
      <c r="V35" s="37">
        <v>0.1</v>
      </c>
      <c r="W35" s="37">
        <v>561.48</v>
      </c>
      <c r="X35" s="39">
        <v>689.8</v>
      </c>
      <c r="Y35" s="37" t="s">
        <v>152</v>
      </c>
    </row>
    <row r="36" spans="2:25" ht="15.75" x14ac:dyDescent="0.25">
      <c r="B36" s="37">
        <v>32543</v>
      </c>
      <c r="C36" s="37" t="s">
        <v>418</v>
      </c>
      <c r="D36" s="38">
        <v>40889</v>
      </c>
      <c r="E36" s="38">
        <v>40891</v>
      </c>
      <c r="F36" s="37" t="s">
        <v>154</v>
      </c>
      <c r="G36" s="37" t="s">
        <v>419</v>
      </c>
      <c r="H36" s="37" t="s">
        <v>420</v>
      </c>
      <c r="I36" s="37" t="s">
        <v>143</v>
      </c>
      <c r="J36" s="37" t="s">
        <v>421</v>
      </c>
      <c r="K36" s="37" t="s">
        <v>223</v>
      </c>
      <c r="L36" s="37" t="s">
        <v>146</v>
      </c>
      <c r="M36" s="37">
        <v>93727</v>
      </c>
      <c r="N36" s="37" t="s">
        <v>147</v>
      </c>
      <c r="O36" s="37" t="s">
        <v>111</v>
      </c>
      <c r="P36" s="37" t="s">
        <v>422</v>
      </c>
      <c r="Q36" s="37" t="s">
        <v>164</v>
      </c>
      <c r="R36" s="37" t="s">
        <v>216</v>
      </c>
      <c r="S36" s="37" t="s">
        <v>423</v>
      </c>
      <c r="T36" s="37">
        <v>3610.848</v>
      </c>
      <c r="U36" s="37">
        <v>12</v>
      </c>
      <c r="V36" s="37">
        <v>0.2</v>
      </c>
      <c r="W36" s="37">
        <v>135.4068000000002</v>
      </c>
      <c r="X36" s="39">
        <v>683.12</v>
      </c>
      <c r="Y36" s="37" t="s">
        <v>218</v>
      </c>
    </row>
    <row r="37" spans="2:25" ht="15.75" x14ac:dyDescent="0.25">
      <c r="B37" s="37">
        <v>47905</v>
      </c>
      <c r="C37" s="37" t="s">
        <v>424</v>
      </c>
      <c r="D37" s="38">
        <v>40800</v>
      </c>
      <c r="E37" s="38">
        <v>40801</v>
      </c>
      <c r="F37" s="37" t="s">
        <v>168</v>
      </c>
      <c r="G37" s="37" t="s">
        <v>425</v>
      </c>
      <c r="H37" s="37" t="s">
        <v>426</v>
      </c>
      <c r="I37" s="37" t="s">
        <v>157</v>
      </c>
      <c r="J37" s="37" t="s">
        <v>427</v>
      </c>
      <c r="K37" s="37" t="s">
        <v>428</v>
      </c>
      <c r="L37" s="37" t="s">
        <v>429</v>
      </c>
      <c r="M37" s="37"/>
      <c r="N37" s="37" t="s">
        <v>191</v>
      </c>
      <c r="O37" s="37" t="s">
        <v>191</v>
      </c>
      <c r="P37" s="37" t="s">
        <v>430</v>
      </c>
      <c r="Q37" s="37" t="s">
        <v>149</v>
      </c>
      <c r="R37" s="37" t="s">
        <v>174</v>
      </c>
      <c r="S37" s="37" t="s">
        <v>431</v>
      </c>
      <c r="T37" s="37">
        <v>3817.26</v>
      </c>
      <c r="U37" s="37">
        <v>6</v>
      </c>
      <c r="V37" s="37">
        <v>0</v>
      </c>
      <c r="W37" s="37">
        <v>1068.6599999999999</v>
      </c>
      <c r="X37" s="39">
        <v>678.15</v>
      </c>
      <c r="Y37" s="37" t="s">
        <v>218</v>
      </c>
    </row>
    <row r="38" spans="2:25" ht="15.75" x14ac:dyDescent="0.25">
      <c r="B38" s="37">
        <v>36423</v>
      </c>
      <c r="C38" s="37" t="s">
        <v>432</v>
      </c>
      <c r="D38" s="38">
        <v>40800</v>
      </c>
      <c r="E38" s="38">
        <v>40800</v>
      </c>
      <c r="F38" s="37" t="s">
        <v>140</v>
      </c>
      <c r="G38" s="37" t="s">
        <v>433</v>
      </c>
      <c r="H38" s="37" t="s">
        <v>434</v>
      </c>
      <c r="I38" s="37" t="s">
        <v>143</v>
      </c>
      <c r="J38" s="37" t="s">
        <v>144</v>
      </c>
      <c r="K38" s="37" t="s">
        <v>145</v>
      </c>
      <c r="L38" s="37" t="s">
        <v>146</v>
      </c>
      <c r="M38" s="37">
        <v>10009</v>
      </c>
      <c r="N38" s="37" t="s">
        <v>147</v>
      </c>
      <c r="O38" s="37" t="s">
        <v>110</v>
      </c>
      <c r="P38" s="37" t="s">
        <v>435</v>
      </c>
      <c r="Q38" s="37" t="s">
        <v>149</v>
      </c>
      <c r="R38" s="37" t="s">
        <v>403</v>
      </c>
      <c r="S38" s="37" t="s">
        <v>436</v>
      </c>
      <c r="T38" s="37">
        <v>2799.96</v>
      </c>
      <c r="U38" s="37">
        <v>4</v>
      </c>
      <c r="V38" s="37">
        <v>0</v>
      </c>
      <c r="W38" s="37">
        <v>1371.9803999999999</v>
      </c>
      <c r="X38" s="39">
        <v>675.15</v>
      </c>
      <c r="Y38" s="37" t="s">
        <v>218</v>
      </c>
    </row>
    <row r="39" spans="2:25" ht="15.75" x14ac:dyDescent="0.25">
      <c r="B39" s="37">
        <v>31980</v>
      </c>
      <c r="C39" s="37" t="s">
        <v>437</v>
      </c>
      <c r="D39" s="38">
        <v>41948</v>
      </c>
      <c r="E39" s="38">
        <v>41948</v>
      </c>
      <c r="F39" s="37" t="s">
        <v>140</v>
      </c>
      <c r="G39" s="37" t="s">
        <v>438</v>
      </c>
      <c r="H39" s="37" t="s">
        <v>439</v>
      </c>
      <c r="I39" s="37" t="s">
        <v>157</v>
      </c>
      <c r="J39" s="37" t="s">
        <v>440</v>
      </c>
      <c r="K39" s="37" t="s">
        <v>233</v>
      </c>
      <c r="L39" s="37" t="s">
        <v>146</v>
      </c>
      <c r="M39" s="37">
        <v>27217</v>
      </c>
      <c r="N39" s="37" t="s">
        <v>147</v>
      </c>
      <c r="O39" s="37" t="s">
        <v>109</v>
      </c>
      <c r="P39" s="37" t="s">
        <v>441</v>
      </c>
      <c r="Q39" s="37" t="s">
        <v>149</v>
      </c>
      <c r="R39" s="37" t="s">
        <v>403</v>
      </c>
      <c r="S39" s="37" t="s">
        <v>442</v>
      </c>
      <c r="T39" s="37">
        <v>7999.98</v>
      </c>
      <c r="U39" s="37">
        <v>4</v>
      </c>
      <c r="V39" s="37">
        <v>0.5</v>
      </c>
      <c r="W39" s="37">
        <v>-3839.9903999999988</v>
      </c>
      <c r="X39" s="39">
        <v>674.82</v>
      </c>
      <c r="Y39" s="37" t="s">
        <v>218</v>
      </c>
    </row>
    <row r="40" spans="2:25" ht="15.75" x14ac:dyDescent="0.25">
      <c r="B40" s="37">
        <v>15380</v>
      </c>
      <c r="C40" s="37" t="s">
        <v>443</v>
      </c>
      <c r="D40" s="38">
        <v>41653</v>
      </c>
      <c r="E40" s="38">
        <v>41657</v>
      </c>
      <c r="F40" s="37" t="s">
        <v>210</v>
      </c>
      <c r="G40" s="37" t="s">
        <v>444</v>
      </c>
      <c r="H40" s="37" t="s">
        <v>445</v>
      </c>
      <c r="I40" s="37" t="s">
        <v>143</v>
      </c>
      <c r="J40" s="37" t="s">
        <v>446</v>
      </c>
      <c r="K40" s="37" t="s">
        <v>447</v>
      </c>
      <c r="L40" s="37" t="s">
        <v>343</v>
      </c>
      <c r="M40" s="37"/>
      <c r="N40" s="37" t="s">
        <v>183</v>
      </c>
      <c r="O40" s="37" t="s">
        <v>108</v>
      </c>
      <c r="P40" s="37" t="s">
        <v>448</v>
      </c>
      <c r="Q40" s="37" t="s">
        <v>149</v>
      </c>
      <c r="R40" s="37" t="s">
        <v>193</v>
      </c>
      <c r="S40" s="37" t="s">
        <v>449</v>
      </c>
      <c r="T40" s="37">
        <v>4141.0200000000004</v>
      </c>
      <c r="U40" s="37">
        <v>13</v>
      </c>
      <c r="V40" s="37">
        <v>0</v>
      </c>
      <c r="W40" s="37">
        <v>1697.67</v>
      </c>
      <c r="X40" s="39">
        <v>668.96</v>
      </c>
      <c r="Y40" s="37" t="s">
        <v>218</v>
      </c>
    </row>
    <row r="41" spans="2:25" ht="15.75" x14ac:dyDescent="0.25">
      <c r="B41" s="37">
        <v>28046</v>
      </c>
      <c r="C41" s="37" t="s">
        <v>450</v>
      </c>
      <c r="D41" s="38">
        <v>40553</v>
      </c>
      <c r="E41" s="38">
        <v>40554</v>
      </c>
      <c r="F41" s="37" t="s">
        <v>168</v>
      </c>
      <c r="G41" s="37" t="s">
        <v>451</v>
      </c>
      <c r="H41" s="37" t="s">
        <v>452</v>
      </c>
      <c r="I41" s="37" t="s">
        <v>143</v>
      </c>
      <c r="J41" s="37" t="s">
        <v>171</v>
      </c>
      <c r="K41" s="37" t="s">
        <v>172</v>
      </c>
      <c r="L41" s="37" t="s">
        <v>160</v>
      </c>
      <c r="M41" s="37"/>
      <c r="N41" s="37" t="s">
        <v>161</v>
      </c>
      <c r="O41" s="37" t="s">
        <v>162</v>
      </c>
      <c r="P41" s="37" t="s">
        <v>173</v>
      </c>
      <c r="Q41" s="37" t="s">
        <v>149</v>
      </c>
      <c r="R41" s="37" t="s">
        <v>174</v>
      </c>
      <c r="S41" s="37" t="s">
        <v>175</v>
      </c>
      <c r="T41" s="37">
        <v>2875.0950000000007</v>
      </c>
      <c r="U41" s="37">
        <v>5</v>
      </c>
      <c r="V41" s="37">
        <v>0.1</v>
      </c>
      <c r="W41" s="37">
        <v>511.09499999999991</v>
      </c>
      <c r="X41" s="39">
        <v>665.27</v>
      </c>
      <c r="Y41" s="37" t="s">
        <v>176</v>
      </c>
    </row>
    <row r="42" spans="2:25" ht="15.75" x14ac:dyDescent="0.25">
      <c r="B42" s="37">
        <v>21316</v>
      </c>
      <c r="C42" s="37" t="s">
        <v>453</v>
      </c>
      <c r="D42" s="38">
        <v>41508</v>
      </c>
      <c r="E42" s="38">
        <v>41512</v>
      </c>
      <c r="F42" s="37" t="s">
        <v>210</v>
      </c>
      <c r="G42" s="37" t="s">
        <v>454</v>
      </c>
      <c r="H42" s="37" t="s">
        <v>455</v>
      </c>
      <c r="I42" s="37" t="s">
        <v>143</v>
      </c>
      <c r="J42" s="37" t="s">
        <v>456</v>
      </c>
      <c r="K42" s="37" t="s">
        <v>457</v>
      </c>
      <c r="L42" s="37" t="s">
        <v>458</v>
      </c>
      <c r="M42" s="37"/>
      <c r="N42" s="37" t="s">
        <v>161</v>
      </c>
      <c r="O42" s="37" t="s">
        <v>459</v>
      </c>
      <c r="P42" s="37" t="s">
        <v>460</v>
      </c>
      <c r="Q42" s="37" t="s">
        <v>149</v>
      </c>
      <c r="R42" s="37" t="s">
        <v>174</v>
      </c>
      <c r="S42" s="37" t="s">
        <v>353</v>
      </c>
      <c r="T42" s="37">
        <v>3200.5962</v>
      </c>
      <c r="U42" s="37">
        <v>6</v>
      </c>
      <c r="V42" s="37">
        <v>0.17</v>
      </c>
      <c r="W42" s="37">
        <v>-77.203799999999887</v>
      </c>
      <c r="X42" s="39">
        <v>660.87</v>
      </c>
      <c r="Y42" s="37" t="s">
        <v>218</v>
      </c>
    </row>
    <row r="43" spans="2:25" ht="15.75" x14ac:dyDescent="0.25">
      <c r="B43" s="37">
        <v>29272</v>
      </c>
      <c r="C43" s="37" t="s">
        <v>461</v>
      </c>
      <c r="D43" s="38">
        <v>41954</v>
      </c>
      <c r="E43" s="38">
        <v>41958</v>
      </c>
      <c r="F43" s="37" t="s">
        <v>210</v>
      </c>
      <c r="G43" s="37" t="s">
        <v>462</v>
      </c>
      <c r="H43" s="37" t="s">
        <v>463</v>
      </c>
      <c r="I43" s="37" t="s">
        <v>180</v>
      </c>
      <c r="J43" s="37" t="s">
        <v>464</v>
      </c>
      <c r="K43" s="37" t="s">
        <v>465</v>
      </c>
      <c r="L43" s="37" t="s">
        <v>386</v>
      </c>
      <c r="M43" s="37"/>
      <c r="N43" s="37" t="s">
        <v>161</v>
      </c>
      <c r="O43" s="37" t="s">
        <v>249</v>
      </c>
      <c r="P43" s="37" t="s">
        <v>466</v>
      </c>
      <c r="Q43" s="37" t="s">
        <v>149</v>
      </c>
      <c r="R43" s="37" t="s">
        <v>174</v>
      </c>
      <c r="S43" s="37" t="s">
        <v>467</v>
      </c>
      <c r="T43" s="37">
        <v>4518.78</v>
      </c>
      <c r="U43" s="37">
        <v>7</v>
      </c>
      <c r="V43" s="37">
        <v>0</v>
      </c>
      <c r="W43" s="37">
        <v>632.52</v>
      </c>
      <c r="X43" s="39">
        <v>658.69</v>
      </c>
      <c r="Y43" s="37" t="s">
        <v>218</v>
      </c>
    </row>
    <row r="44" spans="2:25" ht="15.75" x14ac:dyDescent="0.25">
      <c r="B44" s="37">
        <v>25795</v>
      </c>
      <c r="C44" s="37" t="s">
        <v>468</v>
      </c>
      <c r="D44" s="38">
        <v>41908</v>
      </c>
      <c r="E44" s="38">
        <v>41910</v>
      </c>
      <c r="F44" s="37" t="s">
        <v>154</v>
      </c>
      <c r="G44" s="37" t="s">
        <v>469</v>
      </c>
      <c r="H44" s="37" t="s">
        <v>470</v>
      </c>
      <c r="I44" s="37" t="s">
        <v>157</v>
      </c>
      <c r="J44" s="37" t="s">
        <v>471</v>
      </c>
      <c r="K44" s="37" t="s">
        <v>472</v>
      </c>
      <c r="L44" s="37" t="s">
        <v>386</v>
      </c>
      <c r="M44" s="37"/>
      <c r="N44" s="37" t="s">
        <v>161</v>
      </c>
      <c r="O44" s="37" t="s">
        <v>249</v>
      </c>
      <c r="P44" s="37" t="s">
        <v>473</v>
      </c>
      <c r="Q44" s="37" t="s">
        <v>164</v>
      </c>
      <c r="R44" s="37" t="s">
        <v>474</v>
      </c>
      <c r="S44" s="37" t="s">
        <v>475</v>
      </c>
      <c r="T44" s="37">
        <v>5667.87</v>
      </c>
      <c r="U44" s="37">
        <v>13</v>
      </c>
      <c r="V44" s="37">
        <v>0</v>
      </c>
      <c r="W44" s="37">
        <v>2097.0300000000002</v>
      </c>
      <c r="X44" s="39">
        <v>658.35</v>
      </c>
      <c r="Y44" s="37" t="s">
        <v>176</v>
      </c>
    </row>
    <row r="45" spans="2:25" ht="15.75" x14ac:dyDescent="0.25">
      <c r="B45" s="37">
        <v>16681</v>
      </c>
      <c r="C45" s="37" t="s">
        <v>476</v>
      </c>
      <c r="D45" s="38">
        <v>41256</v>
      </c>
      <c r="E45" s="38">
        <v>41260</v>
      </c>
      <c r="F45" s="37" t="s">
        <v>210</v>
      </c>
      <c r="G45" s="37" t="s">
        <v>477</v>
      </c>
      <c r="H45" s="37" t="s">
        <v>478</v>
      </c>
      <c r="I45" s="37" t="s">
        <v>143</v>
      </c>
      <c r="J45" s="37" t="s">
        <v>479</v>
      </c>
      <c r="K45" s="37" t="s">
        <v>447</v>
      </c>
      <c r="L45" s="37" t="s">
        <v>343</v>
      </c>
      <c r="M45" s="37"/>
      <c r="N45" s="37" t="s">
        <v>183</v>
      </c>
      <c r="O45" s="37" t="s">
        <v>108</v>
      </c>
      <c r="P45" s="37" t="s">
        <v>185</v>
      </c>
      <c r="Q45" s="37" t="s">
        <v>149</v>
      </c>
      <c r="R45" s="37" t="s">
        <v>174</v>
      </c>
      <c r="S45" s="37" t="s">
        <v>186</v>
      </c>
      <c r="T45" s="37">
        <v>5785.0199999999995</v>
      </c>
      <c r="U45" s="37">
        <v>9</v>
      </c>
      <c r="V45" s="37">
        <v>0</v>
      </c>
      <c r="W45" s="37">
        <v>404.73</v>
      </c>
      <c r="X45" s="39">
        <v>656.73</v>
      </c>
      <c r="Y45" s="37" t="s">
        <v>218</v>
      </c>
    </row>
    <row r="46" spans="2:25" ht="15.75" x14ac:dyDescent="0.25">
      <c r="B46" s="37">
        <v>15953</v>
      </c>
      <c r="C46" s="37" t="s">
        <v>480</v>
      </c>
      <c r="D46" s="38">
        <v>40809</v>
      </c>
      <c r="E46" s="38">
        <v>40811</v>
      </c>
      <c r="F46" s="37" t="s">
        <v>168</v>
      </c>
      <c r="G46" s="37" t="s">
        <v>481</v>
      </c>
      <c r="H46" s="37" t="s">
        <v>482</v>
      </c>
      <c r="I46" s="37" t="s">
        <v>143</v>
      </c>
      <c r="J46" s="37" t="s">
        <v>181</v>
      </c>
      <c r="K46" s="37" t="s">
        <v>181</v>
      </c>
      <c r="L46" s="37" t="s">
        <v>182</v>
      </c>
      <c r="M46" s="37"/>
      <c r="N46" s="37" t="s">
        <v>183</v>
      </c>
      <c r="O46" s="37" t="s">
        <v>184</v>
      </c>
      <c r="P46" s="37" t="s">
        <v>483</v>
      </c>
      <c r="Q46" s="37" t="s">
        <v>225</v>
      </c>
      <c r="R46" s="37" t="s">
        <v>277</v>
      </c>
      <c r="S46" s="37" t="s">
        <v>484</v>
      </c>
      <c r="T46" s="37">
        <v>3018.6239999999998</v>
      </c>
      <c r="U46" s="37">
        <v>7</v>
      </c>
      <c r="V46" s="37">
        <v>0.2</v>
      </c>
      <c r="W46" s="37">
        <v>377.24399999999991</v>
      </c>
      <c r="X46" s="39">
        <v>655.91</v>
      </c>
      <c r="Y46" s="37" t="s">
        <v>152</v>
      </c>
    </row>
    <row r="47" spans="2:25" ht="15.75" x14ac:dyDescent="0.25">
      <c r="B47" s="37">
        <v>35395</v>
      </c>
      <c r="C47" s="37" t="s">
        <v>485</v>
      </c>
      <c r="D47" s="38">
        <v>40809</v>
      </c>
      <c r="E47" s="38">
        <v>40814</v>
      </c>
      <c r="F47" s="37" t="s">
        <v>210</v>
      </c>
      <c r="G47" s="37" t="s">
        <v>486</v>
      </c>
      <c r="H47" s="37" t="s">
        <v>487</v>
      </c>
      <c r="I47" s="37" t="s">
        <v>143</v>
      </c>
      <c r="J47" s="37" t="s">
        <v>488</v>
      </c>
      <c r="K47" s="37" t="s">
        <v>489</v>
      </c>
      <c r="L47" s="37" t="s">
        <v>146</v>
      </c>
      <c r="M47" s="37">
        <v>55407</v>
      </c>
      <c r="N47" s="37" t="s">
        <v>147</v>
      </c>
      <c r="O47" s="37" t="s">
        <v>184</v>
      </c>
      <c r="P47" s="37" t="s">
        <v>490</v>
      </c>
      <c r="Q47" s="37" t="s">
        <v>225</v>
      </c>
      <c r="R47" s="37" t="s">
        <v>226</v>
      </c>
      <c r="S47" s="37" t="s">
        <v>491</v>
      </c>
      <c r="T47" s="37">
        <v>9449.9500000000007</v>
      </c>
      <c r="U47" s="37">
        <v>5</v>
      </c>
      <c r="V47" s="37">
        <v>0</v>
      </c>
      <c r="W47" s="37">
        <v>4630.4755000000005</v>
      </c>
      <c r="X47" s="39">
        <v>655.61</v>
      </c>
      <c r="Y47" s="37" t="s">
        <v>176</v>
      </c>
    </row>
    <row r="48" spans="2:25" ht="15.75" x14ac:dyDescent="0.25">
      <c r="B48" s="37">
        <v>13847</v>
      </c>
      <c r="C48" s="37" t="s">
        <v>492</v>
      </c>
      <c r="D48" s="38">
        <v>41341</v>
      </c>
      <c r="E48" s="38">
        <v>41341</v>
      </c>
      <c r="F48" s="37" t="s">
        <v>140</v>
      </c>
      <c r="G48" s="37" t="s">
        <v>493</v>
      </c>
      <c r="H48" s="37" t="s">
        <v>494</v>
      </c>
      <c r="I48" s="37" t="s">
        <v>157</v>
      </c>
      <c r="J48" s="37" t="s">
        <v>495</v>
      </c>
      <c r="K48" s="37" t="s">
        <v>283</v>
      </c>
      <c r="L48" s="37" t="s">
        <v>284</v>
      </c>
      <c r="M48" s="37"/>
      <c r="N48" s="37" t="s">
        <v>183</v>
      </c>
      <c r="O48" s="37" t="s">
        <v>184</v>
      </c>
      <c r="P48" s="37" t="s">
        <v>496</v>
      </c>
      <c r="Q48" s="37" t="s">
        <v>164</v>
      </c>
      <c r="R48" s="37" t="s">
        <v>165</v>
      </c>
      <c r="S48" s="37" t="s">
        <v>497</v>
      </c>
      <c r="T48" s="37">
        <v>2092.4999999999995</v>
      </c>
      <c r="U48" s="37">
        <v>5</v>
      </c>
      <c r="V48" s="37">
        <v>0.1</v>
      </c>
      <c r="W48" s="37">
        <v>720.74999999999989</v>
      </c>
      <c r="X48" s="39">
        <v>652.98</v>
      </c>
      <c r="Y48" s="37" t="s">
        <v>152</v>
      </c>
    </row>
    <row r="49" spans="2:25" ht="15.75" x14ac:dyDescent="0.25">
      <c r="B49" s="37">
        <v>24341</v>
      </c>
      <c r="C49" s="37" t="s">
        <v>498</v>
      </c>
      <c r="D49" s="38">
        <v>41879</v>
      </c>
      <c r="E49" s="38">
        <v>41880</v>
      </c>
      <c r="F49" s="37" t="s">
        <v>168</v>
      </c>
      <c r="G49" s="37" t="s">
        <v>499</v>
      </c>
      <c r="H49" s="37" t="s">
        <v>500</v>
      </c>
      <c r="I49" s="37" t="s">
        <v>143</v>
      </c>
      <c r="J49" s="37" t="s">
        <v>501</v>
      </c>
      <c r="K49" s="37" t="s">
        <v>502</v>
      </c>
      <c r="L49" s="37" t="s">
        <v>274</v>
      </c>
      <c r="M49" s="37"/>
      <c r="N49" s="37" t="s">
        <v>161</v>
      </c>
      <c r="O49" s="37" t="s">
        <v>275</v>
      </c>
      <c r="P49" s="37" t="s">
        <v>503</v>
      </c>
      <c r="Q49" s="37" t="s">
        <v>164</v>
      </c>
      <c r="R49" s="37" t="s">
        <v>165</v>
      </c>
      <c r="S49" s="37" t="s">
        <v>504</v>
      </c>
      <c r="T49" s="37">
        <v>2761.2</v>
      </c>
      <c r="U49" s="37">
        <v>6</v>
      </c>
      <c r="V49" s="37">
        <v>0</v>
      </c>
      <c r="W49" s="37">
        <v>110.34</v>
      </c>
      <c r="X49" s="39">
        <v>644.75</v>
      </c>
      <c r="Y49" s="37" t="s">
        <v>218</v>
      </c>
    </row>
    <row r="50" spans="2:25" ht="15.75" x14ac:dyDescent="0.25">
      <c r="B50" s="37">
        <v>28701</v>
      </c>
      <c r="C50" s="37" t="s">
        <v>505</v>
      </c>
      <c r="D50" s="38">
        <v>41760</v>
      </c>
      <c r="E50" s="38">
        <v>41760</v>
      </c>
      <c r="F50" s="37" t="s">
        <v>140</v>
      </c>
      <c r="G50" s="37" t="s">
        <v>506</v>
      </c>
      <c r="H50" s="37" t="s">
        <v>507</v>
      </c>
      <c r="I50" s="37" t="s">
        <v>143</v>
      </c>
      <c r="J50" s="37" t="s">
        <v>508</v>
      </c>
      <c r="K50" s="37" t="s">
        <v>509</v>
      </c>
      <c r="L50" s="37" t="s">
        <v>386</v>
      </c>
      <c r="M50" s="37"/>
      <c r="N50" s="37" t="s">
        <v>161</v>
      </c>
      <c r="O50" s="37" t="s">
        <v>249</v>
      </c>
      <c r="P50" s="37" t="s">
        <v>510</v>
      </c>
      <c r="Q50" s="37" t="s">
        <v>149</v>
      </c>
      <c r="R50" s="37" t="s">
        <v>403</v>
      </c>
      <c r="S50" s="37" t="s">
        <v>511</v>
      </c>
      <c r="T50" s="37">
        <v>2174.13</v>
      </c>
      <c r="U50" s="37">
        <v>7</v>
      </c>
      <c r="V50" s="37">
        <v>0</v>
      </c>
      <c r="W50" s="37">
        <v>500.00999999999993</v>
      </c>
      <c r="X50" s="39">
        <v>637.86</v>
      </c>
      <c r="Y50" s="37" t="s">
        <v>152</v>
      </c>
    </row>
    <row r="51" spans="2:25" ht="15.75" x14ac:dyDescent="0.25">
      <c r="B51" s="37">
        <v>6550</v>
      </c>
      <c r="C51" s="37" t="s">
        <v>512</v>
      </c>
      <c r="D51" s="38">
        <v>41991</v>
      </c>
      <c r="E51" s="38">
        <v>41993</v>
      </c>
      <c r="F51" s="37" t="s">
        <v>154</v>
      </c>
      <c r="G51" s="37" t="s">
        <v>513</v>
      </c>
      <c r="H51" s="37" t="s">
        <v>514</v>
      </c>
      <c r="I51" s="37" t="s">
        <v>143</v>
      </c>
      <c r="J51" s="37" t="s">
        <v>515</v>
      </c>
      <c r="K51" s="37" t="s">
        <v>515</v>
      </c>
      <c r="L51" s="37" t="s">
        <v>516</v>
      </c>
      <c r="M51" s="37"/>
      <c r="N51" s="37" t="s">
        <v>266</v>
      </c>
      <c r="O51" s="37" t="s">
        <v>109</v>
      </c>
      <c r="P51" s="37" t="s">
        <v>517</v>
      </c>
      <c r="Q51" s="37" t="s">
        <v>164</v>
      </c>
      <c r="R51" s="37" t="s">
        <v>165</v>
      </c>
      <c r="S51" s="37" t="s">
        <v>518</v>
      </c>
      <c r="T51" s="37">
        <v>3473.1399999999994</v>
      </c>
      <c r="U51" s="37">
        <v>11</v>
      </c>
      <c r="V51" s="37">
        <v>0</v>
      </c>
      <c r="W51" s="37">
        <v>868.12000000000012</v>
      </c>
      <c r="X51" s="39">
        <v>634.529</v>
      </c>
      <c r="Y51" s="37" t="s">
        <v>218</v>
      </c>
    </row>
    <row r="52" spans="2:25" ht="15.75" x14ac:dyDescent="0.25">
      <c r="B52" s="37">
        <v>40046</v>
      </c>
      <c r="C52" s="37" t="s">
        <v>519</v>
      </c>
      <c r="D52" s="38">
        <v>41076</v>
      </c>
      <c r="E52" s="38">
        <v>41079</v>
      </c>
      <c r="F52" s="37" t="s">
        <v>168</v>
      </c>
      <c r="G52" s="37" t="s">
        <v>520</v>
      </c>
      <c r="H52" s="37" t="s">
        <v>521</v>
      </c>
      <c r="I52" s="37" t="s">
        <v>143</v>
      </c>
      <c r="J52" s="37" t="s">
        <v>144</v>
      </c>
      <c r="K52" s="37" t="s">
        <v>145</v>
      </c>
      <c r="L52" s="37" t="s">
        <v>146</v>
      </c>
      <c r="M52" s="37">
        <v>10009</v>
      </c>
      <c r="N52" s="37" t="s">
        <v>147</v>
      </c>
      <c r="O52" s="37" t="s">
        <v>110</v>
      </c>
      <c r="P52" s="37" t="s">
        <v>224</v>
      </c>
      <c r="Q52" s="37" t="s">
        <v>225</v>
      </c>
      <c r="R52" s="37" t="s">
        <v>226</v>
      </c>
      <c r="S52" s="37" t="s">
        <v>227</v>
      </c>
      <c r="T52" s="37">
        <v>3050.3760000000002</v>
      </c>
      <c r="U52" s="37">
        <v>3</v>
      </c>
      <c r="V52" s="37">
        <v>0.2</v>
      </c>
      <c r="W52" s="37">
        <v>1143.8910000000001</v>
      </c>
      <c r="X52" s="39">
        <v>632.04999999999995</v>
      </c>
      <c r="Y52" s="37" t="s">
        <v>218</v>
      </c>
    </row>
    <row r="53" spans="2:25" ht="15.75" x14ac:dyDescent="0.25">
      <c r="B53" s="37">
        <v>48360</v>
      </c>
      <c r="C53" s="37" t="s">
        <v>522</v>
      </c>
      <c r="D53" s="38">
        <v>41900</v>
      </c>
      <c r="E53" s="38">
        <v>41903</v>
      </c>
      <c r="F53" s="37" t="s">
        <v>168</v>
      </c>
      <c r="G53" s="37" t="s">
        <v>523</v>
      </c>
      <c r="H53" s="37" t="s">
        <v>524</v>
      </c>
      <c r="I53" s="37" t="s">
        <v>143</v>
      </c>
      <c r="J53" s="37" t="s">
        <v>525</v>
      </c>
      <c r="K53" s="37" t="s">
        <v>526</v>
      </c>
      <c r="L53" s="37" t="s">
        <v>527</v>
      </c>
      <c r="M53" s="37"/>
      <c r="N53" s="37" t="s">
        <v>257</v>
      </c>
      <c r="O53" s="37" t="s">
        <v>257</v>
      </c>
      <c r="P53" s="37" t="s">
        <v>528</v>
      </c>
      <c r="Q53" s="37" t="s">
        <v>149</v>
      </c>
      <c r="R53" s="37" t="s">
        <v>193</v>
      </c>
      <c r="S53" s="37" t="s">
        <v>529</v>
      </c>
      <c r="T53" s="37">
        <v>2108.64</v>
      </c>
      <c r="U53" s="37">
        <v>8</v>
      </c>
      <c r="V53" s="37">
        <v>0</v>
      </c>
      <c r="W53" s="37">
        <v>527.04</v>
      </c>
      <c r="X53" s="39">
        <v>630.97</v>
      </c>
      <c r="Y53" s="37" t="s">
        <v>152</v>
      </c>
    </row>
    <row r="54" spans="2:25" ht="15.75" x14ac:dyDescent="0.25">
      <c r="B54" s="37">
        <v>38198</v>
      </c>
      <c r="C54" s="37" t="s">
        <v>530</v>
      </c>
      <c r="D54" s="38">
        <v>41845</v>
      </c>
      <c r="E54" s="38">
        <v>41845</v>
      </c>
      <c r="F54" s="37" t="s">
        <v>140</v>
      </c>
      <c r="G54" s="37" t="s">
        <v>531</v>
      </c>
      <c r="H54" s="37" t="s">
        <v>532</v>
      </c>
      <c r="I54" s="37" t="s">
        <v>157</v>
      </c>
      <c r="J54" s="37" t="s">
        <v>533</v>
      </c>
      <c r="K54" s="37" t="s">
        <v>223</v>
      </c>
      <c r="L54" s="37" t="s">
        <v>146</v>
      </c>
      <c r="M54" s="37">
        <v>92646</v>
      </c>
      <c r="N54" s="37" t="s">
        <v>147</v>
      </c>
      <c r="O54" s="37" t="s">
        <v>111</v>
      </c>
      <c r="P54" s="37" t="s">
        <v>534</v>
      </c>
      <c r="Q54" s="37" t="s">
        <v>149</v>
      </c>
      <c r="R54" s="37" t="s">
        <v>193</v>
      </c>
      <c r="S54" s="37" t="s">
        <v>535</v>
      </c>
      <c r="T54" s="37">
        <v>2399.96</v>
      </c>
      <c r="U54" s="37">
        <v>5</v>
      </c>
      <c r="V54" s="37">
        <v>0.2</v>
      </c>
      <c r="W54" s="37">
        <v>839.9860000000001</v>
      </c>
      <c r="X54" s="39">
        <v>630.04999999999995</v>
      </c>
      <c r="Y54" s="37" t="s">
        <v>218</v>
      </c>
    </row>
    <row r="55" spans="2:25" ht="15.75" x14ac:dyDescent="0.25">
      <c r="B55" s="37">
        <v>30190</v>
      </c>
      <c r="C55" s="37" t="s">
        <v>362</v>
      </c>
      <c r="D55" s="38">
        <v>40894</v>
      </c>
      <c r="E55" s="38">
        <v>40897</v>
      </c>
      <c r="F55" s="37" t="s">
        <v>168</v>
      </c>
      <c r="G55" s="37" t="s">
        <v>363</v>
      </c>
      <c r="H55" s="37" t="s">
        <v>364</v>
      </c>
      <c r="I55" s="37" t="s">
        <v>157</v>
      </c>
      <c r="J55" s="37" t="s">
        <v>365</v>
      </c>
      <c r="K55" s="37" t="s">
        <v>366</v>
      </c>
      <c r="L55" s="37" t="s">
        <v>367</v>
      </c>
      <c r="M55" s="37"/>
      <c r="N55" s="37" t="s">
        <v>161</v>
      </c>
      <c r="O55" s="37" t="s">
        <v>275</v>
      </c>
      <c r="P55" s="37" t="s">
        <v>536</v>
      </c>
      <c r="Q55" s="37" t="s">
        <v>164</v>
      </c>
      <c r="R55" s="37" t="s">
        <v>474</v>
      </c>
      <c r="S55" s="37" t="s">
        <v>537</v>
      </c>
      <c r="T55" s="37">
        <v>2197.5</v>
      </c>
      <c r="U55" s="37">
        <v>5</v>
      </c>
      <c r="V55" s="37">
        <v>0</v>
      </c>
      <c r="W55" s="37">
        <v>153.75</v>
      </c>
      <c r="X55" s="39">
        <v>627.27</v>
      </c>
      <c r="Y55" s="37" t="s">
        <v>152</v>
      </c>
    </row>
    <row r="56" spans="2:25" ht="15.75" x14ac:dyDescent="0.25">
      <c r="B56" s="37">
        <v>42336</v>
      </c>
      <c r="C56" s="37" t="s">
        <v>538</v>
      </c>
      <c r="D56" s="38">
        <v>41626</v>
      </c>
      <c r="E56" s="38">
        <v>41626</v>
      </c>
      <c r="F56" s="37" t="s">
        <v>140</v>
      </c>
      <c r="G56" s="37" t="s">
        <v>539</v>
      </c>
      <c r="H56" s="37" t="s">
        <v>540</v>
      </c>
      <c r="I56" s="37" t="s">
        <v>157</v>
      </c>
      <c r="J56" s="37" t="s">
        <v>541</v>
      </c>
      <c r="K56" s="37" t="s">
        <v>542</v>
      </c>
      <c r="L56" s="37" t="s">
        <v>543</v>
      </c>
      <c r="M56" s="37"/>
      <c r="N56" s="37" t="s">
        <v>191</v>
      </c>
      <c r="O56" s="37" t="s">
        <v>191</v>
      </c>
      <c r="P56" s="37" t="s">
        <v>544</v>
      </c>
      <c r="Q56" s="37" t="s">
        <v>149</v>
      </c>
      <c r="R56" s="37" t="s">
        <v>174</v>
      </c>
      <c r="S56" s="37" t="s">
        <v>467</v>
      </c>
      <c r="T56" s="37">
        <v>2582.16</v>
      </c>
      <c r="U56" s="37">
        <v>4</v>
      </c>
      <c r="V56" s="37">
        <v>0</v>
      </c>
      <c r="W56" s="37">
        <v>593.88</v>
      </c>
      <c r="X56" s="39">
        <v>627.16999999999996</v>
      </c>
      <c r="Y56" s="37" t="s">
        <v>218</v>
      </c>
    </row>
    <row r="57" spans="2:25" ht="15.75" x14ac:dyDescent="0.25">
      <c r="B57" s="37">
        <v>29047</v>
      </c>
      <c r="C57" s="37" t="s">
        <v>545</v>
      </c>
      <c r="D57" s="38">
        <v>41059</v>
      </c>
      <c r="E57" s="38">
        <v>41060</v>
      </c>
      <c r="F57" s="37" t="s">
        <v>168</v>
      </c>
      <c r="G57" s="37" t="s">
        <v>546</v>
      </c>
      <c r="H57" s="37" t="s">
        <v>547</v>
      </c>
      <c r="I57" s="37" t="s">
        <v>143</v>
      </c>
      <c r="J57" s="37" t="s">
        <v>548</v>
      </c>
      <c r="K57" s="37" t="s">
        <v>549</v>
      </c>
      <c r="L57" s="37" t="s">
        <v>386</v>
      </c>
      <c r="M57" s="37"/>
      <c r="N57" s="37" t="s">
        <v>161</v>
      </c>
      <c r="O57" s="37" t="s">
        <v>249</v>
      </c>
      <c r="P57" s="37" t="s">
        <v>550</v>
      </c>
      <c r="Q57" s="37" t="s">
        <v>149</v>
      </c>
      <c r="R57" s="37" t="s">
        <v>193</v>
      </c>
      <c r="S57" s="37" t="s">
        <v>551</v>
      </c>
      <c r="T57" s="37">
        <v>1526.52</v>
      </c>
      <c r="U57" s="37">
        <v>4</v>
      </c>
      <c r="V57" s="37">
        <v>0</v>
      </c>
      <c r="W57" s="37">
        <v>732.72</v>
      </c>
      <c r="X57" s="39">
        <v>625.77</v>
      </c>
      <c r="Y57" s="37" t="s">
        <v>152</v>
      </c>
    </row>
    <row r="58" spans="2:25" ht="15.75" x14ac:dyDescent="0.25">
      <c r="B58" s="37">
        <v>32941</v>
      </c>
      <c r="C58" s="37" t="s">
        <v>552</v>
      </c>
      <c r="D58" s="38">
        <v>40987</v>
      </c>
      <c r="E58" s="38">
        <v>40988</v>
      </c>
      <c r="F58" s="37" t="s">
        <v>168</v>
      </c>
      <c r="G58" s="37" t="s">
        <v>553</v>
      </c>
      <c r="H58" s="37" t="s">
        <v>554</v>
      </c>
      <c r="I58" s="37" t="s">
        <v>157</v>
      </c>
      <c r="J58" s="37" t="s">
        <v>555</v>
      </c>
      <c r="K58" s="37" t="s">
        <v>556</v>
      </c>
      <c r="L58" s="37" t="s">
        <v>146</v>
      </c>
      <c r="M58" s="37">
        <v>98115</v>
      </c>
      <c r="N58" s="37" t="s">
        <v>147</v>
      </c>
      <c r="O58" s="37" t="s">
        <v>111</v>
      </c>
      <c r="P58" s="37" t="s">
        <v>557</v>
      </c>
      <c r="Q58" s="37" t="s">
        <v>149</v>
      </c>
      <c r="R58" s="37" t="s">
        <v>193</v>
      </c>
      <c r="S58" s="37" t="s">
        <v>558</v>
      </c>
      <c r="T58" s="37">
        <v>3149.9300000000003</v>
      </c>
      <c r="U58" s="37">
        <v>7</v>
      </c>
      <c r="V58" s="37">
        <v>0</v>
      </c>
      <c r="W58" s="37">
        <v>1480.4670999999998</v>
      </c>
      <c r="X58" s="39">
        <v>617.91999999999996</v>
      </c>
      <c r="Y58" s="37" t="s">
        <v>218</v>
      </c>
    </row>
    <row r="59" spans="2:25" ht="15.75" x14ac:dyDescent="0.25">
      <c r="B59" s="37">
        <v>29601</v>
      </c>
      <c r="C59" s="37" t="s">
        <v>559</v>
      </c>
      <c r="D59" s="38">
        <v>41054</v>
      </c>
      <c r="E59" s="38">
        <v>41057</v>
      </c>
      <c r="F59" s="37" t="s">
        <v>154</v>
      </c>
      <c r="G59" s="37" t="s">
        <v>560</v>
      </c>
      <c r="H59" s="37" t="s">
        <v>561</v>
      </c>
      <c r="I59" s="37" t="s">
        <v>157</v>
      </c>
      <c r="J59" s="37" t="s">
        <v>562</v>
      </c>
      <c r="K59" s="37" t="s">
        <v>562</v>
      </c>
      <c r="L59" s="37" t="s">
        <v>386</v>
      </c>
      <c r="M59" s="37"/>
      <c r="N59" s="37" t="s">
        <v>161</v>
      </c>
      <c r="O59" s="37" t="s">
        <v>249</v>
      </c>
      <c r="P59" s="37" t="s">
        <v>563</v>
      </c>
      <c r="Q59" s="37" t="s">
        <v>164</v>
      </c>
      <c r="R59" s="37" t="s">
        <v>216</v>
      </c>
      <c r="S59" s="37" t="s">
        <v>564</v>
      </c>
      <c r="T59" s="37">
        <v>1745.34</v>
      </c>
      <c r="U59" s="37">
        <v>2</v>
      </c>
      <c r="V59" s="37">
        <v>0</v>
      </c>
      <c r="W59" s="37">
        <v>226.86</v>
      </c>
      <c r="X59" s="39">
        <v>616.27</v>
      </c>
      <c r="Y59" s="37" t="s">
        <v>152</v>
      </c>
    </row>
    <row r="60" spans="2:25" ht="15.75" x14ac:dyDescent="0.25">
      <c r="B60" s="37">
        <v>23499</v>
      </c>
      <c r="C60" s="37" t="s">
        <v>565</v>
      </c>
      <c r="D60" s="38">
        <v>41856</v>
      </c>
      <c r="E60" s="38">
        <v>41857</v>
      </c>
      <c r="F60" s="37" t="s">
        <v>168</v>
      </c>
      <c r="G60" s="37" t="s">
        <v>566</v>
      </c>
      <c r="H60" s="37" t="s">
        <v>567</v>
      </c>
      <c r="I60" s="37" t="s">
        <v>143</v>
      </c>
      <c r="J60" s="37" t="s">
        <v>568</v>
      </c>
      <c r="K60" s="37" t="s">
        <v>569</v>
      </c>
      <c r="L60" s="37" t="s">
        <v>160</v>
      </c>
      <c r="M60" s="37"/>
      <c r="N60" s="37" t="s">
        <v>161</v>
      </c>
      <c r="O60" s="37" t="s">
        <v>162</v>
      </c>
      <c r="P60" s="37" t="s">
        <v>570</v>
      </c>
      <c r="Q60" s="37" t="s">
        <v>225</v>
      </c>
      <c r="R60" s="37" t="s">
        <v>277</v>
      </c>
      <c r="S60" s="37" t="s">
        <v>571</v>
      </c>
      <c r="T60" s="37">
        <v>4191.5069999999996</v>
      </c>
      <c r="U60" s="37">
        <v>9</v>
      </c>
      <c r="V60" s="37">
        <v>0.1</v>
      </c>
      <c r="W60" s="37">
        <v>1164.2669999999998</v>
      </c>
      <c r="X60" s="39">
        <v>614.34</v>
      </c>
      <c r="Y60" s="37" t="s">
        <v>218</v>
      </c>
    </row>
    <row r="61" spans="2:25" ht="15.75" x14ac:dyDescent="0.25">
      <c r="B61" s="37">
        <v>35594</v>
      </c>
      <c r="C61" s="37" t="s">
        <v>572</v>
      </c>
      <c r="D61" s="38">
        <v>41875</v>
      </c>
      <c r="E61" s="38">
        <v>41878</v>
      </c>
      <c r="F61" s="37" t="s">
        <v>154</v>
      </c>
      <c r="G61" s="37" t="s">
        <v>573</v>
      </c>
      <c r="H61" s="37" t="s">
        <v>574</v>
      </c>
      <c r="I61" s="37" t="s">
        <v>143</v>
      </c>
      <c r="J61" s="37" t="s">
        <v>575</v>
      </c>
      <c r="K61" s="37" t="s">
        <v>576</v>
      </c>
      <c r="L61" s="37" t="s">
        <v>146</v>
      </c>
      <c r="M61" s="37">
        <v>32303</v>
      </c>
      <c r="N61" s="37" t="s">
        <v>147</v>
      </c>
      <c r="O61" s="37" t="s">
        <v>109</v>
      </c>
      <c r="P61" s="37" t="s">
        <v>577</v>
      </c>
      <c r="Q61" s="37" t="s">
        <v>149</v>
      </c>
      <c r="R61" s="37" t="s">
        <v>174</v>
      </c>
      <c r="S61" s="37" t="s">
        <v>578</v>
      </c>
      <c r="T61" s="37">
        <v>4367.8960000000006</v>
      </c>
      <c r="U61" s="37">
        <v>13</v>
      </c>
      <c r="V61" s="37">
        <v>0.2</v>
      </c>
      <c r="W61" s="37">
        <v>327.59220000000005</v>
      </c>
      <c r="X61" s="39">
        <v>609.44000000000005</v>
      </c>
      <c r="Y61" s="37" t="s">
        <v>176</v>
      </c>
    </row>
    <row r="62" spans="2:25" ht="15.75" x14ac:dyDescent="0.25">
      <c r="B62" s="37">
        <v>26634</v>
      </c>
      <c r="C62" s="37" t="s">
        <v>579</v>
      </c>
      <c r="D62" s="38">
        <v>41709</v>
      </c>
      <c r="E62" s="38">
        <v>41711</v>
      </c>
      <c r="F62" s="37" t="s">
        <v>154</v>
      </c>
      <c r="G62" s="37" t="s">
        <v>580</v>
      </c>
      <c r="H62" s="37" t="s">
        <v>581</v>
      </c>
      <c r="I62" s="37" t="s">
        <v>143</v>
      </c>
      <c r="J62" s="37" t="s">
        <v>582</v>
      </c>
      <c r="K62" s="37" t="s">
        <v>582</v>
      </c>
      <c r="L62" s="37" t="s">
        <v>583</v>
      </c>
      <c r="M62" s="37"/>
      <c r="N62" s="37" t="s">
        <v>161</v>
      </c>
      <c r="O62" s="37" t="s">
        <v>249</v>
      </c>
      <c r="P62" s="37" t="s">
        <v>584</v>
      </c>
      <c r="Q62" s="37" t="s">
        <v>164</v>
      </c>
      <c r="R62" s="37" t="s">
        <v>474</v>
      </c>
      <c r="S62" s="37" t="s">
        <v>585</v>
      </c>
      <c r="T62" s="37">
        <v>3063.27</v>
      </c>
      <c r="U62" s="37">
        <v>7</v>
      </c>
      <c r="V62" s="37">
        <v>0</v>
      </c>
      <c r="W62" s="37">
        <v>581.91</v>
      </c>
      <c r="X62" s="39">
        <v>609.24</v>
      </c>
      <c r="Y62" s="37" t="s">
        <v>218</v>
      </c>
    </row>
    <row r="63" spans="2:25" ht="15.75" x14ac:dyDescent="0.25">
      <c r="B63" s="37">
        <v>39501</v>
      </c>
      <c r="C63" s="37" t="s">
        <v>586</v>
      </c>
      <c r="D63" s="38">
        <v>41221</v>
      </c>
      <c r="E63" s="38">
        <v>41221</v>
      </c>
      <c r="F63" s="37" t="s">
        <v>140</v>
      </c>
      <c r="G63" s="37" t="s">
        <v>587</v>
      </c>
      <c r="H63" s="37" t="s">
        <v>588</v>
      </c>
      <c r="I63" s="37" t="s">
        <v>157</v>
      </c>
      <c r="J63" s="37" t="s">
        <v>144</v>
      </c>
      <c r="K63" s="37" t="s">
        <v>145</v>
      </c>
      <c r="L63" s="37" t="s">
        <v>146</v>
      </c>
      <c r="M63" s="37">
        <v>10024</v>
      </c>
      <c r="N63" s="37" t="s">
        <v>147</v>
      </c>
      <c r="O63" s="37" t="s">
        <v>110</v>
      </c>
      <c r="P63" s="37" t="s">
        <v>589</v>
      </c>
      <c r="Q63" s="37" t="s">
        <v>149</v>
      </c>
      <c r="R63" s="37" t="s">
        <v>403</v>
      </c>
      <c r="S63" s="37" t="s">
        <v>590</v>
      </c>
      <c r="T63" s="37">
        <v>4643.8</v>
      </c>
      <c r="U63" s="37">
        <v>4</v>
      </c>
      <c r="V63" s="37">
        <v>0</v>
      </c>
      <c r="W63" s="37">
        <v>2229.0239999999999</v>
      </c>
      <c r="X63" s="39">
        <v>607.34</v>
      </c>
      <c r="Y63" s="37" t="s">
        <v>176</v>
      </c>
    </row>
    <row r="64" spans="2:25" ht="15.75" x14ac:dyDescent="0.25">
      <c r="B64" s="37">
        <v>10522</v>
      </c>
      <c r="C64" s="37" t="s">
        <v>591</v>
      </c>
      <c r="D64" s="38">
        <v>41862</v>
      </c>
      <c r="E64" s="38">
        <v>41867</v>
      </c>
      <c r="F64" s="37" t="s">
        <v>154</v>
      </c>
      <c r="G64" s="37" t="s">
        <v>592</v>
      </c>
      <c r="H64" s="37" t="s">
        <v>593</v>
      </c>
      <c r="I64" s="37" t="s">
        <v>157</v>
      </c>
      <c r="J64" s="37" t="s">
        <v>594</v>
      </c>
      <c r="K64" s="37" t="s">
        <v>595</v>
      </c>
      <c r="L64" s="37" t="s">
        <v>182</v>
      </c>
      <c r="M64" s="37"/>
      <c r="N64" s="37" t="s">
        <v>183</v>
      </c>
      <c r="O64" s="37" t="s">
        <v>184</v>
      </c>
      <c r="P64" s="37" t="s">
        <v>596</v>
      </c>
      <c r="Q64" s="37" t="s">
        <v>149</v>
      </c>
      <c r="R64" s="37" t="s">
        <v>174</v>
      </c>
      <c r="S64" s="37" t="s">
        <v>597</v>
      </c>
      <c r="T64" s="37">
        <v>4473.0000000000009</v>
      </c>
      <c r="U64" s="37">
        <v>7</v>
      </c>
      <c r="V64" s="37">
        <v>0</v>
      </c>
      <c r="W64" s="37">
        <v>313.11</v>
      </c>
      <c r="X64" s="39">
        <v>604.4</v>
      </c>
      <c r="Y64" s="37" t="s">
        <v>176</v>
      </c>
    </row>
    <row r="65" spans="2:25" ht="15.75" x14ac:dyDescent="0.25">
      <c r="B65" s="37">
        <v>10549</v>
      </c>
      <c r="C65" s="37" t="s">
        <v>598</v>
      </c>
      <c r="D65" s="38">
        <v>41517</v>
      </c>
      <c r="E65" s="38">
        <v>41520</v>
      </c>
      <c r="F65" s="37" t="s">
        <v>168</v>
      </c>
      <c r="G65" s="37" t="s">
        <v>599</v>
      </c>
      <c r="H65" s="37" t="s">
        <v>600</v>
      </c>
      <c r="I65" s="37" t="s">
        <v>157</v>
      </c>
      <c r="J65" s="37" t="s">
        <v>601</v>
      </c>
      <c r="K65" s="37" t="s">
        <v>595</v>
      </c>
      <c r="L65" s="37" t="s">
        <v>182</v>
      </c>
      <c r="M65" s="37"/>
      <c r="N65" s="37" t="s">
        <v>183</v>
      </c>
      <c r="O65" s="37" t="s">
        <v>184</v>
      </c>
      <c r="P65" s="37" t="s">
        <v>602</v>
      </c>
      <c r="Q65" s="37" t="s">
        <v>149</v>
      </c>
      <c r="R65" s="37" t="s">
        <v>174</v>
      </c>
      <c r="S65" s="37" t="s">
        <v>603</v>
      </c>
      <c r="T65" s="37">
        <v>1502.0100000000002</v>
      </c>
      <c r="U65" s="37">
        <v>9</v>
      </c>
      <c r="V65" s="37">
        <v>0</v>
      </c>
      <c r="W65" s="37">
        <v>225.18</v>
      </c>
      <c r="X65" s="39">
        <v>600.21</v>
      </c>
      <c r="Y65" s="37" t="s">
        <v>152</v>
      </c>
    </row>
    <row r="66" spans="2:25" ht="15.75" x14ac:dyDescent="0.25">
      <c r="B66" s="37">
        <v>25314</v>
      </c>
      <c r="C66" s="37" t="s">
        <v>604</v>
      </c>
      <c r="D66" s="38">
        <v>41657</v>
      </c>
      <c r="E66" s="38">
        <v>41662</v>
      </c>
      <c r="F66" s="37" t="s">
        <v>210</v>
      </c>
      <c r="G66" s="37" t="s">
        <v>605</v>
      </c>
      <c r="H66" s="37" t="s">
        <v>606</v>
      </c>
      <c r="I66" s="37" t="s">
        <v>143</v>
      </c>
      <c r="J66" s="37" t="s">
        <v>607</v>
      </c>
      <c r="K66" s="37" t="s">
        <v>608</v>
      </c>
      <c r="L66" s="37" t="s">
        <v>274</v>
      </c>
      <c r="M66" s="37"/>
      <c r="N66" s="37" t="s">
        <v>161</v>
      </c>
      <c r="O66" s="37" t="s">
        <v>275</v>
      </c>
      <c r="P66" s="37" t="s">
        <v>336</v>
      </c>
      <c r="Q66" s="37" t="s">
        <v>164</v>
      </c>
      <c r="R66" s="37" t="s">
        <v>165</v>
      </c>
      <c r="S66" s="37" t="s">
        <v>337</v>
      </c>
      <c r="T66" s="37">
        <v>5048.9999999999991</v>
      </c>
      <c r="U66" s="37">
        <v>11</v>
      </c>
      <c r="V66" s="37">
        <v>0</v>
      </c>
      <c r="W66" s="37">
        <v>656.37</v>
      </c>
      <c r="X66" s="39">
        <v>595.5</v>
      </c>
      <c r="Y66" s="37" t="s">
        <v>218</v>
      </c>
    </row>
    <row r="67" spans="2:25" ht="15.75" x14ac:dyDescent="0.25">
      <c r="B67" s="37">
        <v>39977</v>
      </c>
      <c r="C67" s="37" t="s">
        <v>609</v>
      </c>
      <c r="D67" s="38">
        <v>41610</v>
      </c>
      <c r="E67" s="38">
        <v>41612</v>
      </c>
      <c r="F67" s="37" t="s">
        <v>154</v>
      </c>
      <c r="G67" s="37" t="s">
        <v>610</v>
      </c>
      <c r="H67" s="37" t="s">
        <v>611</v>
      </c>
      <c r="I67" s="37" t="s">
        <v>157</v>
      </c>
      <c r="J67" s="37" t="s">
        <v>612</v>
      </c>
      <c r="K67" s="37" t="s">
        <v>240</v>
      </c>
      <c r="L67" s="37" t="s">
        <v>146</v>
      </c>
      <c r="M67" s="37">
        <v>23223</v>
      </c>
      <c r="N67" s="37" t="s">
        <v>147</v>
      </c>
      <c r="O67" s="37" t="s">
        <v>109</v>
      </c>
      <c r="P67" s="37" t="s">
        <v>613</v>
      </c>
      <c r="Q67" s="37" t="s">
        <v>225</v>
      </c>
      <c r="R67" s="37" t="s">
        <v>277</v>
      </c>
      <c r="S67" s="37" t="s">
        <v>614</v>
      </c>
      <c r="T67" s="37">
        <v>2104.5499999999997</v>
      </c>
      <c r="U67" s="37">
        <v>7</v>
      </c>
      <c r="V67" s="37">
        <v>0</v>
      </c>
      <c r="W67" s="37">
        <v>694.50149999999985</v>
      </c>
      <c r="X67" s="39">
        <v>594.02</v>
      </c>
      <c r="Y67" s="37" t="s">
        <v>152</v>
      </c>
    </row>
    <row r="68" spans="2:25" ht="15.75" x14ac:dyDescent="0.25">
      <c r="B68" s="37">
        <v>16653</v>
      </c>
      <c r="C68" s="37" t="s">
        <v>615</v>
      </c>
      <c r="D68" s="38">
        <v>41980</v>
      </c>
      <c r="E68" s="38">
        <v>41981</v>
      </c>
      <c r="F68" s="37" t="s">
        <v>168</v>
      </c>
      <c r="G68" s="37" t="s">
        <v>616</v>
      </c>
      <c r="H68" s="37" t="s">
        <v>617</v>
      </c>
      <c r="I68" s="37" t="s">
        <v>143</v>
      </c>
      <c r="J68" s="37" t="s">
        <v>618</v>
      </c>
      <c r="K68" s="37" t="s">
        <v>619</v>
      </c>
      <c r="L68" s="37" t="s">
        <v>620</v>
      </c>
      <c r="M68" s="37"/>
      <c r="N68" s="37" t="s">
        <v>183</v>
      </c>
      <c r="O68" s="37" t="s">
        <v>109</v>
      </c>
      <c r="P68" s="37" t="s">
        <v>621</v>
      </c>
      <c r="Q68" s="37" t="s">
        <v>164</v>
      </c>
      <c r="R68" s="37" t="s">
        <v>474</v>
      </c>
      <c r="S68" s="37" t="s">
        <v>585</v>
      </c>
      <c r="T68" s="37">
        <v>2188.0500000000002</v>
      </c>
      <c r="U68" s="37">
        <v>5</v>
      </c>
      <c r="V68" s="37">
        <v>0</v>
      </c>
      <c r="W68" s="37">
        <v>1050.1500000000001</v>
      </c>
      <c r="X68" s="39">
        <v>593.91</v>
      </c>
      <c r="Y68" s="37" t="s">
        <v>218</v>
      </c>
    </row>
    <row r="69" spans="2:25" ht="15.75" x14ac:dyDescent="0.25">
      <c r="B69" s="37">
        <v>28932</v>
      </c>
      <c r="C69" s="37" t="s">
        <v>622</v>
      </c>
      <c r="D69" s="38">
        <v>41989</v>
      </c>
      <c r="E69" s="38">
        <v>41992</v>
      </c>
      <c r="F69" s="37" t="s">
        <v>168</v>
      </c>
      <c r="G69" s="37" t="s">
        <v>623</v>
      </c>
      <c r="H69" s="37" t="s">
        <v>624</v>
      </c>
      <c r="I69" s="37" t="s">
        <v>157</v>
      </c>
      <c r="J69" s="37" t="s">
        <v>625</v>
      </c>
      <c r="K69" s="37" t="s">
        <v>626</v>
      </c>
      <c r="L69" s="37" t="s">
        <v>386</v>
      </c>
      <c r="M69" s="37"/>
      <c r="N69" s="37" t="s">
        <v>161</v>
      </c>
      <c r="O69" s="37" t="s">
        <v>249</v>
      </c>
      <c r="P69" s="37" t="s">
        <v>627</v>
      </c>
      <c r="Q69" s="37" t="s">
        <v>164</v>
      </c>
      <c r="R69" s="37" t="s">
        <v>216</v>
      </c>
      <c r="S69" s="37" t="s">
        <v>628</v>
      </c>
      <c r="T69" s="37">
        <v>1920.3600000000001</v>
      </c>
      <c r="U69" s="37">
        <v>4</v>
      </c>
      <c r="V69" s="37">
        <v>0</v>
      </c>
      <c r="W69" s="37">
        <v>652.91999999999996</v>
      </c>
      <c r="X69" s="39">
        <v>592.77</v>
      </c>
      <c r="Y69" s="37" t="s">
        <v>152</v>
      </c>
    </row>
    <row r="70" spans="2:25" ht="15.75" x14ac:dyDescent="0.25">
      <c r="B70" s="37">
        <v>8029</v>
      </c>
      <c r="C70" s="37" t="s">
        <v>629</v>
      </c>
      <c r="D70" s="38">
        <v>41963</v>
      </c>
      <c r="E70" s="38">
        <v>41963</v>
      </c>
      <c r="F70" s="37" t="s">
        <v>140</v>
      </c>
      <c r="G70" s="37" t="s">
        <v>630</v>
      </c>
      <c r="H70" s="37" t="s">
        <v>631</v>
      </c>
      <c r="I70" s="37" t="s">
        <v>180</v>
      </c>
      <c r="J70" s="37" t="s">
        <v>632</v>
      </c>
      <c r="K70" s="37" t="s">
        <v>633</v>
      </c>
      <c r="L70" s="37" t="s">
        <v>351</v>
      </c>
      <c r="M70" s="37"/>
      <c r="N70" s="37" t="s">
        <v>266</v>
      </c>
      <c r="O70" s="37" t="s">
        <v>108</v>
      </c>
      <c r="P70" s="37" t="s">
        <v>634</v>
      </c>
      <c r="Q70" s="37" t="s">
        <v>149</v>
      </c>
      <c r="R70" s="37" t="s">
        <v>174</v>
      </c>
      <c r="S70" s="37" t="s">
        <v>597</v>
      </c>
      <c r="T70" s="37">
        <v>1704.0000000000005</v>
      </c>
      <c r="U70" s="37">
        <v>4</v>
      </c>
      <c r="V70" s="37">
        <v>0</v>
      </c>
      <c r="W70" s="37">
        <v>119.28</v>
      </c>
      <c r="X70" s="39">
        <v>592.726</v>
      </c>
      <c r="Y70" s="37" t="s">
        <v>152</v>
      </c>
    </row>
    <row r="71" spans="2:25" ht="15.75" x14ac:dyDescent="0.25">
      <c r="B71" s="37">
        <v>50411</v>
      </c>
      <c r="C71" s="37" t="s">
        <v>635</v>
      </c>
      <c r="D71" s="38">
        <v>40856</v>
      </c>
      <c r="E71" s="38">
        <v>40858</v>
      </c>
      <c r="F71" s="37" t="s">
        <v>168</v>
      </c>
      <c r="G71" s="37" t="s">
        <v>636</v>
      </c>
      <c r="H71" s="37" t="s">
        <v>637</v>
      </c>
      <c r="I71" s="37" t="s">
        <v>180</v>
      </c>
      <c r="J71" s="37" t="s">
        <v>638</v>
      </c>
      <c r="K71" s="37" t="s">
        <v>638</v>
      </c>
      <c r="L71" s="37" t="s">
        <v>639</v>
      </c>
      <c r="M71" s="37"/>
      <c r="N71" s="37" t="s">
        <v>257</v>
      </c>
      <c r="O71" s="37" t="s">
        <v>257</v>
      </c>
      <c r="P71" s="37" t="s">
        <v>640</v>
      </c>
      <c r="Q71" s="37" t="s">
        <v>164</v>
      </c>
      <c r="R71" s="37" t="s">
        <v>216</v>
      </c>
      <c r="S71" s="37" t="s">
        <v>641</v>
      </c>
      <c r="T71" s="37">
        <v>1858.6800000000003</v>
      </c>
      <c r="U71" s="37">
        <v>4</v>
      </c>
      <c r="V71" s="37">
        <v>0</v>
      </c>
      <c r="W71" s="37">
        <v>130.07999999999998</v>
      </c>
      <c r="X71" s="39">
        <v>590.55999999999995</v>
      </c>
      <c r="Y71" s="37" t="s">
        <v>152</v>
      </c>
    </row>
    <row r="72" spans="2:25" ht="15.75" x14ac:dyDescent="0.25">
      <c r="B72" s="37">
        <v>21191</v>
      </c>
      <c r="C72" s="37" t="s">
        <v>642</v>
      </c>
      <c r="D72" s="38">
        <v>41432</v>
      </c>
      <c r="E72" s="38">
        <v>41434</v>
      </c>
      <c r="F72" s="37" t="s">
        <v>168</v>
      </c>
      <c r="G72" s="37" t="s">
        <v>643</v>
      </c>
      <c r="H72" s="37" t="s">
        <v>644</v>
      </c>
      <c r="I72" s="37" t="s">
        <v>157</v>
      </c>
      <c r="J72" s="37" t="s">
        <v>645</v>
      </c>
      <c r="K72" s="37" t="s">
        <v>502</v>
      </c>
      <c r="L72" s="37" t="s">
        <v>274</v>
      </c>
      <c r="M72" s="37"/>
      <c r="N72" s="37" t="s">
        <v>161</v>
      </c>
      <c r="O72" s="37" t="s">
        <v>275</v>
      </c>
      <c r="P72" s="37" t="s">
        <v>646</v>
      </c>
      <c r="Q72" s="37" t="s">
        <v>164</v>
      </c>
      <c r="R72" s="37" t="s">
        <v>165</v>
      </c>
      <c r="S72" s="37" t="s">
        <v>268</v>
      </c>
      <c r="T72" s="37">
        <v>3298.2599999999998</v>
      </c>
      <c r="U72" s="37">
        <v>7</v>
      </c>
      <c r="V72" s="37">
        <v>0</v>
      </c>
      <c r="W72" s="37">
        <v>1055.25</v>
      </c>
      <c r="X72" s="39">
        <v>589.36</v>
      </c>
      <c r="Y72" s="37" t="s">
        <v>218</v>
      </c>
    </row>
    <row r="73" spans="2:25" ht="15.75" x14ac:dyDescent="0.25">
      <c r="B73" s="37">
        <v>4960</v>
      </c>
      <c r="C73" s="37" t="s">
        <v>647</v>
      </c>
      <c r="D73" s="38">
        <v>40869</v>
      </c>
      <c r="E73" s="38">
        <v>40870</v>
      </c>
      <c r="F73" s="37" t="s">
        <v>168</v>
      </c>
      <c r="G73" s="37" t="s">
        <v>648</v>
      </c>
      <c r="H73" s="37" t="s">
        <v>649</v>
      </c>
      <c r="I73" s="37" t="s">
        <v>143</v>
      </c>
      <c r="J73" s="37" t="s">
        <v>650</v>
      </c>
      <c r="K73" s="37" t="s">
        <v>650</v>
      </c>
      <c r="L73" s="37" t="s">
        <v>651</v>
      </c>
      <c r="M73" s="37"/>
      <c r="N73" s="37" t="s">
        <v>266</v>
      </c>
      <c r="O73" s="37" t="s">
        <v>184</v>
      </c>
      <c r="P73" s="37" t="s">
        <v>652</v>
      </c>
      <c r="Q73" s="37" t="s">
        <v>225</v>
      </c>
      <c r="R73" s="37" t="s">
        <v>277</v>
      </c>
      <c r="S73" s="37" t="s">
        <v>653</v>
      </c>
      <c r="T73" s="37">
        <v>2443.48</v>
      </c>
      <c r="U73" s="37">
        <v>13</v>
      </c>
      <c r="V73" s="37">
        <v>0</v>
      </c>
      <c r="W73" s="37">
        <v>121.94000000000001</v>
      </c>
      <c r="X73" s="39">
        <v>589.29300000000001</v>
      </c>
      <c r="Y73" s="37" t="s">
        <v>176</v>
      </c>
    </row>
    <row r="74" spans="2:25" ht="15.75" x14ac:dyDescent="0.25">
      <c r="B74" s="37">
        <v>49085</v>
      </c>
      <c r="C74" s="37" t="s">
        <v>654</v>
      </c>
      <c r="D74" s="38">
        <v>41362</v>
      </c>
      <c r="E74" s="38">
        <v>41364</v>
      </c>
      <c r="F74" s="37" t="s">
        <v>154</v>
      </c>
      <c r="G74" s="37" t="s">
        <v>655</v>
      </c>
      <c r="H74" s="37" t="s">
        <v>656</v>
      </c>
      <c r="I74" s="37" t="s">
        <v>143</v>
      </c>
      <c r="J74" s="37" t="s">
        <v>657</v>
      </c>
      <c r="K74" s="37" t="s">
        <v>658</v>
      </c>
      <c r="L74" s="37" t="s">
        <v>429</v>
      </c>
      <c r="M74" s="37"/>
      <c r="N74" s="37" t="s">
        <v>191</v>
      </c>
      <c r="O74" s="37" t="s">
        <v>191</v>
      </c>
      <c r="P74" s="37" t="s">
        <v>659</v>
      </c>
      <c r="Q74" s="37" t="s">
        <v>164</v>
      </c>
      <c r="R74" s="37" t="s">
        <v>165</v>
      </c>
      <c r="S74" s="37" t="s">
        <v>268</v>
      </c>
      <c r="T74" s="37">
        <v>3808.7999999999997</v>
      </c>
      <c r="U74" s="37">
        <v>8</v>
      </c>
      <c r="V74" s="37">
        <v>0</v>
      </c>
      <c r="W74" s="37">
        <v>1523.52</v>
      </c>
      <c r="X74" s="39">
        <v>588.13</v>
      </c>
      <c r="Y74" s="37" t="s">
        <v>218</v>
      </c>
    </row>
    <row r="75" spans="2:25" ht="15.75" x14ac:dyDescent="0.25">
      <c r="B75" s="37">
        <v>21209</v>
      </c>
      <c r="C75" s="37" t="s">
        <v>660</v>
      </c>
      <c r="D75" s="38">
        <v>41877</v>
      </c>
      <c r="E75" s="38">
        <v>41878</v>
      </c>
      <c r="F75" s="37" t="s">
        <v>168</v>
      </c>
      <c r="G75" s="37" t="s">
        <v>661</v>
      </c>
      <c r="H75" s="37" t="s">
        <v>662</v>
      </c>
      <c r="I75" s="37" t="s">
        <v>157</v>
      </c>
      <c r="J75" s="37" t="s">
        <v>663</v>
      </c>
      <c r="K75" s="37" t="s">
        <v>664</v>
      </c>
      <c r="L75" s="37" t="s">
        <v>458</v>
      </c>
      <c r="M75" s="37"/>
      <c r="N75" s="37" t="s">
        <v>161</v>
      </c>
      <c r="O75" s="37" t="s">
        <v>459</v>
      </c>
      <c r="P75" s="37" t="s">
        <v>665</v>
      </c>
      <c r="Q75" s="37" t="s">
        <v>164</v>
      </c>
      <c r="R75" s="37" t="s">
        <v>216</v>
      </c>
      <c r="S75" s="37" t="s">
        <v>666</v>
      </c>
      <c r="T75" s="37">
        <v>3427.1495999999997</v>
      </c>
      <c r="U75" s="37">
        <v>7</v>
      </c>
      <c r="V75" s="37">
        <v>0.47000000000000003</v>
      </c>
      <c r="W75" s="37">
        <v>-452.81039999999985</v>
      </c>
      <c r="X75" s="39">
        <v>586.57000000000005</v>
      </c>
      <c r="Y75" s="37" t="s">
        <v>218</v>
      </c>
    </row>
    <row r="76" spans="2:25" ht="15.75" x14ac:dyDescent="0.25">
      <c r="B76" s="37">
        <v>12161</v>
      </c>
      <c r="C76" s="37" t="s">
        <v>667</v>
      </c>
      <c r="D76" s="38">
        <v>41172</v>
      </c>
      <c r="E76" s="38">
        <v>41174</v>
      </c>
      <c r="F76" s="37" t="s">
        <v>154</v>
      </c>
      <c r="G76" s="37" t="s">
        <v>668</v>
      </c>
      <c r="H76" s="37" t="s">
        <v>669</v>
      </c>
      <c r="I76" s="37" t="s">
        <v>143</v>
      </c>
      <c r="J76" s="37" t="s">
        <v>670</v>
      </c>
      <c r="K76" s="37" t="s">
        <v>447</v>
      </c>
      <c r="L76" s="37" t="s">
        <v>343</v>
      </c>
      <c r="M76" s="37"/>
      <c r="N76" s="37" t="s">
        <v>183</v>
      </c>
      <c r="O76" s="37" t="s">
        <v>108</v>
      </c>
      <c r="P76" s="37" t="s">
        <v>671</v>
      </c>
      <c r="Q76" s="37" t="s">
        <v>149</v>
      </c>
      <c r="R76" s="37" t="s">
        <v>174</v>
      </c>
      <c r="S76" s="37" t="s">
        <v>672</v>
      </c>
      <c r="T76" s="37">
        <v>3441.69</v>
      </c>
      <c r="U76" s="37">
        <v>6</v>
      </c>
      <c r="V76" s="37">
        <v>0.1</v>
      </c>
      <c r="W76" s="37">
        <v>38.069999999999993</v>
      </c>
      <c r="X76" s="39">
        <v>585.25</v>
      </c>
      <c r="Y76" s="37" t="s">
        <v>218</v>
      </c>
    </row>
    <row r="77" spans="2:25" ht="15.75" x14ac:dyDescent="0.25">
      <c r="B77" s="37">
        <v>25438</v>
      </c>
      <c r="C77" s="37" t="s">
        <v>673</v>
      </c>
      <c r="D77" s="38">
        <v>41775</v>
      </c>
      <c r="E77" s="38">
        <v>41777</v>
      </c>
      <c r="F77" s="37" t="s">
        <v>154</v>
      </c>
      <c r="G77" s="37" t="s">
        <v>513</v>
      </c>
      <c r="H77" s="37" t="s">
        <v>514</v>
      </c>
      <c r="I77" s="37" t="s">
        <v>143</v>
      </c>
      <c r="J77" s="37" t="s">
        <v>674</v>
      </c>
      <c r="K77" s="37" t="s">
        <v>675</v>
      </c>
      <c r="L77" s="37" t="s">
        <v>160</v>
      </c>
      <c r="M77" s="37"/>
      <c r="N77" s="37" t="s">
        <v>161</v>
      </c>
      <c r="O77" s="37" t="s">
        <v>162</v>
      </c>
      <c r="P77" s="37" t="s">
        <v>676</v>
      </c>
      <c r="Q77" s="37" t="s">
        <v>149</v>
      </c>
      <c r="R77" s="37" t="s">
        <v>174</v>
      </c>
      <c r="S77" s="37" t="s">
        <v>677</v>
      </c>
      <c r="T77" s="37">
        <v>2863.35</v>
      </c>
      <c r="U77" s="37">
        <v>5</v>
      </c>
      <c r="V77" s="37">
        <v>0.1</v>
      </c>
      <c r="W77" s="37">
        <v>858.9</v>
      </c>
      <c r="X77" s="39">
        <v>581.88</v>
      </c>
      <c r="Y77" s="37" t="s">
        <v>152</v>
      </c>
    </row>
    <row r="78" spans="2:25" ht="15.75" x14ac:dyDescent="0.25">
      <c r="B78" s="37">
        <v>31806</v>
      </c>
      <c r="C78" s="37" t="s">
        <v>678</v>
      </c>
      <c r="D78" s="38">
        <v>40984</v>
      </c>
      <c r="E78" s="38">
        <v>40990</v>
      </c>
      <c r="F78" s="37" t="s">
        <v>210</v>
      </c>
      <c r="G78" s="37" t="s">
        <v>679</v>
      </c>
      <c r="H78" s="37" t="s">
        <v>680</v>
      </c>
      <c r="I78" s="37" t="s">
        <v>143</v>
      </c>
      <c r="J78" s="37" t="s">
        <v>681</v>
      </c>
      <c r="K78" s="37" t="s">
        <v>682</v>
      </c>
      <c r="L78" s="37" t="s">
        <v>146</v>
      </c>
      <c r="M78" s="37">
        <v>30318</v>
      </c>
      <c r="N78" s="37" t="s">
        <v>147</v>
      </c>
      <c r="O78" s="37" t="s">
        <v>109</v>
      </c>
      <c r="P78" s="37" t="s">
        <v>224</v>
      </c>
      <c r="Q78" s="37" t="s">
        <v>225</v>
      </c>
      <c r="R78" s="37" t="s">
        <v>226</v>
      </c>
      <c r="S78" s="37" t="s">
        <v>227</v>
      </c>
      <c r="T78" s="37">
        <v>6354.95</v>
      </c>
      <c r="U78" s="37">
        <v>5</v>
      </c>
      <c r="V78" s="37">
        <v>0</v>
      </c>
      <c r="W78" s="37">
        <v>3177.4749999999999</v>
      </c>
      <c r="X78" s="39">
        <v>581.12</v>
      </c>
      <c r="Y78" s="37" t="s">
        <v>176</v>
      </c>
    </row>
    <row r="79" spans="2:25" ht="15.75" x14ac:dyDescent="0.25">
      <c r="B79" s="37">
        <v>16988</v>
      </c>
      <c r="C79" s="37" t="s">
        <v>683</v>
      </c>
      <c r="D79" s="38">
        <v>41602</v>
      </c>
      <c r="E79" s="38">
        <v>41603</v>
      </c>
      <c r="F79" s="37" t="s">
        <v>168</v>
      </c>
      <c r="G79" s="37" t="s">
        <v>684</v>
      </c>
      <c r="H79" s="37" t="s">
        <v>685</v>
      </c>
      <c r="I79" s="37" t="s">
        <v>143</v>
      </c>
      <c r="J79" s="37" t="s">
        <v>686</v>
      </c>
      <c r="K79" s="37" t="s">
        <v>687</v>
      </c>
      <c r="L79" s="37" t="s">
        <v>182</v>
      </c>
      <c r="M79" s="37"/>
      <c r="N79" s="37" t="s">
        <v>183</v>
      </c>
      <c r="O79" s="37" t="s">
        <v>184</v>
      </c>
      <c r="P79" s="37" t="s">
        <v>688</v>
      </c>
      <c r="Q79" s="37" t="s">
        <v>149</v>
      </c>
      <c r="R79" s="37" t="s">
        <v>193</v>
      </c>
      <c r="S79" s="37" t="s">
        <v>689</v>
      </c>
      <c r="T79" s="37">
        <v>1487.4</v>
      </c>
      <c r="U79" s="37">
        <v>10</v>
      </c>
      <c r="V79" s="37">
        <v>0</v>
      </c>
      <c r="W79" s="37">
        <v>728.7</v>
      </c>
      <c r="X79" s="39">
        <v>580.98</v>
      </c>
      <c r="Y79" s="37" t="s">
        <v>152</v>
      </c>
    </row>
    <row r="80" spans="2:25" ht="15.75" x14ac:dyDescent="0.25">
      <c r="B80" s="37">
        <v>24443</v>
      </c>
      <c r="C80" s="37" t="s">
        <v>690</v>
      </c>
      <c r="D80" s="38">
        <v>40856</v>
      </c>
      <c r="E80" s="38">
        <v>40858</v>
      </c>
      <c r="F80" s="37" t="s">
        <v>154</v>
      </c>
      <c r="G80" s="37" t="s">
        <v>691</v>
      </c>
      <c r="H80" s="37" t="s">
        <v>692</v>
      </c>
      <c r="I80" s="37" t="s">
        <v>180</v>
      </c>
      <c r="J80" s="37" t="s">
        <v>693</v>
      </c>
      <c r="K80" s="37" t="s">
        <v>694</v>
      </c>
      <c r="L80" s="37" t="s">
        <v>274</v>
      </c>
      <c r="M80" s="37"/>
      <c r="N80" s="37" t="s">
        <v>161</v>
      </c>
      <c r="O80" s="37" t="s">
        <v>275</v>
      </c>
      <c r="P80" s="37" t="s">
        <v>695</v>
      </c>
      <c r="Q80" s="37" t="s">
        <v>149</v>
      </c>
      <c r="R80" s="37" t="s">
        <v>193</v>
      </c>
      <c r="S80" s="37" t="s">
        <v>696</v>
      </c>
      <c r="T80" s="37">
        <v>3200.04</v>
      </c>
      <c r="U80" s="37">
        <v>9</v>
      </c>
      <c r="V80" s="37">
        <v>0</v>
      </c>
      <c r="W80" s="37">
        <v>1183.95</v>
      </c>
      <c r="X80" s="39">
        <v>576.71</v>
      </c>
      <c r="Y80" s="37" t="s">
        <v>176</v>
      </c>
    </row>
    <row r="81" spans="2:25" ht="15.75" x14ac:dyDescent="0.25">
      <c r="B81" s="37">
        <v>30199</v>
      </c>
      <c r="C81" s="37" t="s">
        <v>697</v>
      </c>
      <c r="D81" s="38">
        <v>40844</v>
      </c>
      <c r="E81" s="38">
        <v>40844</v>
      </c>
      <c r="F81" s="37" t="s">
        <v>140</v>
      </c>
      <c r="G81" s="37" t="s">
        <v>698</v>
      </c>
      <c r="H81" s="37" t="s">
        <v>699</v>
      </c>
      <c r="I81" s="37" t="s">
        <v>143</v>
      </c>
      <c r="J81" s="37" t="s">
        <v>700</v>
      </c>
      <c r="K81" s="37" t="s">
        <v>701</v>
      </c>
      <c r="L81" s="37" t="s">
        <v>386</v>
      </c>
      <c r="M81" s="37"/>
      <c r="N81" s="37" t="s">
        <v>161</v>
      </c>
      <c r="O81" s="37" t="s">
        <v>249</v>
      </c>
      <c r="P81" s="37" t="s">
        <v>503</v>
      </c>
      <c r="Q81" s="37" t="s">
        <v>164</v>
      </c>
      <c r="R81" s="37" t="s">
        <v>165</v>
      </c>
      <c r="S81" s="37" t="s">
        <v>504</v>
      </c>
      <c r="T81" s="37">
        <v>2300.9999999999995</v>
      </c>
      <c r="U81" s="37">
        <v>5</v>
      </c>
      <c r="V81" s="37">
        <v>0</v>
      </c>
      <c r="W81" s="37">
        <v>91.95</v>
      </c>
      <c r="X81" s="39">
        <v>573.27</v>
      </c>
      <c r="Y81" s="37" t="s">
        <v>152</v>
      </c>
    </row>
    <row r="82" spans="2:25" ht="15.75" x14ac:dyDescent="0.25">
      <c r="B82" s="37">
        <v>13879</v>
      </c>
      <c r="C82" s="37" t="s">
        <v>702</v>
      </c>
      <c r="D82" s="38">
        <v>41962</v>
      </c>
      <c r="E82" s="38">
        <v>41966</v>
      </c>
      <c r="F82" s="37" t="s">
        <v>210</v>
      </c>
      <c r="G82" s="37" t="s">
        <v>703</v>
      </c>
      <c r="H82" s="37" t="s">
        <v>704</v>
      </c>
      <c r="I82" s="37" t="s">
        <v>143</v>
      </c>
      <c r="J82" s="37" t="s">
        <v>705</v>
      </c>
      <c r="K82" s="37" t="s">
        <v>706</v>
      </c>
      <c r="L82" s="37" t="s">
        <v>284</v>
      </c>
      <c r="M82" s="37"/>
      <c r="N82" s="37" t="s">
        <v>183</v>
      </c>
      <c r="O82" s="37" t="s">
        <v>184</v>
      </c>
      <c r="P82" s="37" t="s">
        <v>707</v>
      </c>
      <c r="Q82" s="37" t="s">
        <v>164</v>
      </c>
      <c r="R82" s="37" t="s">
        <v>165</v>
      </c>
      <c r="S82" s="37" t="s">
        <v>708</v>
      </c>
      <c r="T82" s="37">
        <v>5729.3459999999986</v>
      </c>
      <c r="U82" s="37">
        <v>14</v>
      </c>
      <c r="V82" s="37">
        <v>0.1</v>
      </c>
      <c r="W82" s="37">
        <v>63.546000000000163</v>
      </c>
      <c r="X82" s="39">
        <v>572.95000000000005</v>
      </c>
      <c r="Y82" s="37" t="s">
        <v>218</v>
      </c>
    </row>
    <row r="83" spans="2:25" ht="15.75" x14ac:dyDescent="0.25">
      <c r="B83" s="37">
        <v>50788</v>
      </c>
      <c r="C83" s="37" t="s">
        <v>709</v>
      </c>
      <c r="D83" s="38">
        <v>41940</v>
      </c>
      <c r="E83" s="38">
        <v>41942</v>
      </c>
      <c r="F83" s="37" t="s">
        <v>154</v>
      </c>
      <c r="G83" s="37" t="s">
        <v>710</v>
      </c>
      <c r="H83" s="37" t="s">
        <v>414</v>
      </c>
      <c r="I83" s="37" t="s">
        <v>157</v>
      </c>
      <c r="J83" s="37" t="s">
        <v>711</v>
      </c>
      <c r="K83" s="37" t="s">
        <v>712</v>
      </c>
      <c r="L83" s="37" t="s">
        <v>713</v>
      </c>
      <c r="M83" s="37"/>
      <c r="N83" s="37" t="s">
        <v>191</v>
      </c>
      <c r="O83" s="37" t="s">
        <v>191</v>
      </c>
      <c r="P83" s="37" t="s">
        <v>714</v>
      </c>
      <c r="Q83" s="37" t="s">
        <v>149</v>
      </c>
      <c r="R83" s="37" t="s">
        <v>193</v>
      </c>
      <c r="S83" s="37" t="s">
        <v>715</v>
      </c>
      <c r="T83" s="37">
        <v>5301.2400000000007</v>
      </c>
      <c r="U83" s="37">
        <v>14</v>
      </c>
      <c r="V83" s="37">
        <v>0</v>
      </c>
      <c r="W83" s="37">
        <v>2597.2800000000002</v>
      </c>
      <c r="X83" s="39">
        <v>568.45000000000005</v>
      </c>
      <c r="Y83" s="37" t="s">
        <v>176</v>
      </c>
    </row>
    <row r="84" spans="2:25" ht="15.75" x14ac:dyDescent="0.25">
      <c r="B84" s="37">
        <v>37817</v>
      </c>
      <c r="C84" s="37" t="s">
        <v>716</v>
      </c>
      <c r="D84" s="38">
        <v>41656</v>
      </c>
      <c r="E84" s="38">
        <v>41658</v>
      </c>
      <c r="F84" s="37" t="s">
        <v>154</v>
      </c>
      <c r="G84" s="37" t="s">
        <v>717</v>
      </c>
      <c r="H84" s="37" t="s">
        <v>718</v>
      </c>
      <c r="I84" s="37" t="s">
        <v>143</v>
      </c>
      <c r="J84" s="37" t="s">
        <v>719</v>
      </c>
      <c r="K84" s="37" t="s">
        <v>720</v>
      </c>
      <c r="L84" s="37" t="s">
        <v>146</v>
      </c>
      <c r="M84" s="37">
        <v>49201</v>
      </c>
      <c r="N84" s="37" t="s">
        <v>147</v>
      </c>
      <c r="O84" s="37" t="s">
        <v>184</v>
      </c>
      <c r="P84" s="37" t="s">
        <v>721</v>
      </c>
      <c r="Q84" s="37" t="s">
        <v>225</v>
      </c>
      <c r="R84" s="37" t="s">
        <v>226</v>
      </c>
      <c r="S84" s="37" t="s">
        <v>722</v>
      </c>
      <c r="T84" s="37">
        <v>5443.96</v>
      </c>
      <c r="U84" s="37">
        <v>4</v>
      </c>
      <c r="V84" s="37">
        <v>0</v>
      </c>
      <c r="W84" s="37">
        <v>2504.2215999999999</v>
      </c>
      <c r="X84" s="39">
        <v>567.95000000000005</v>
      </c>
      <c r="Y84" s="37" t="s">
        <v>218</v>
      </c>
    </row>
    <row r="85" spans="2:25" ht="15.75" x14ac:dyDescent="0.25">
      <c r="B85" s="37">
        <v>38540</v>
      </c>
      <c r="C85" s="37" t="s">
        <v>723</v>
      </c>
      <c r="D85" s="38">
        <v>41869</v>
      </c>
      <c r="E85" s="38">
        <v>41874</v>
      </c>
      <c r="F85" s="37" t="s">
        <v>154</v>
      </c>
      <c r="G85" s="37" t="s">
        <v>724</v>
      </c>
      <c r="H85" s="37" t="s">
        <v>725</v>
      </c>
      <c r="I85" s="37" t="s">
        <v>143</v>
      </c>
      <c r="J85" s="37" t="s">
        <v>726</v>
      </c>
      <c r="K85" s="37" t="s">
        <v>727</v>
      </c>
      <c r="L85" s="37" t="s">
        <v>146</v>
      </c>
      <c r="M85" s="37">
        <v>19134</v>
      </c>
      <c r="N85" s="37" t="s">
        <v>147</v>
      </c>
      <c r="O85" s="37" t="s">
        <v>110</v>
      </c>
      <c r="P85" s="37" t="s">
        <v>410</v>
      </c>
      <c r="Q85" s="37" t="s">
        <v>164</v>
      </c>
      <c r="R85" s="37" t="s">
        <v>165</v>
      </c>
      <c r="S85" s="37" t="s">
        <v>411</v>
      </c>
      <c r="T85" s="37">
        <v>4416.174</v>
      </c>
      <c r="U85" s="37">
        <v>9</v>
      </c>
      <c r="V85" s="37">
        <v>0.3</v>
      </c>
      <c r="W85" s="37">
        <v>-630.88200000000006</v>
      </c>
      <c r="X85" s="39">
        <v>566.65</v>
      </c>
      <c r="Y85" s="37" t="s">
        <v>176</v>
      </c>
    </row>
    <row r="86" spans="2:25" ht="15.75" x14ac:dyDescent="0.25">
      <c r="B86" s="37">
        <v>18241</v>
      </c>
      <c r="C86" s="37" t="s">
        <v>728</v>
      </c>
      <c r="D86" s="38">
        <v>41303</v>
      </c>
      <c r="E86" s="38">
        <v>41310</v>
      </c>
      <c r="F86" s="37" t="s">
        <v>210</v>
      </c>
      <c r="G86" s="37" t="s">
        <v>454</v>
      </c>
      <c r="H86" s="37" t="s">
        <v>455</v>
      </c>
      <c r="I86" s="37" t="s">
        <v>143</v>
      </c>
      <c r="J86" s="37" t="s">
        <v>729</v>
      </c>
      <c r="K86" s="37" t="s">
        <v>687</v>
      </c>
      <c r="L86" s="37" t="s">
        <v>182</v>
      </c>
      <c r="M86" s="37"/>
      <c r="N86" s="37" t="s">
        <v>183</v>
      </c>
      <c r="O86" s="37" t="s">
        <v>184</v>
      </c>
      <c r="P86" s="37" t="s">
        <v>730</v>
      </c>
      <c r="Q86" s="37" t="s">
        <v>149</v>
      </c>
      <c r="R86" s="37" t="s">
        <v>174</v>
      </c>
      <c r="S86" s="37" t="s">
        <v>353</v>
      </c>
      <c r="T86" s="37">
        <v>3219.9</v>
      </c>
      <c r="U86" s="37">
        <v>5</v>
      </c>
      <c r="V86" s="37">
        <v>0</v>
      </c>
      <c r="W86" s="37">
        <v>965.85000000000014</v>
      </c>
      <c r="X86" s="39">
        <v>564.25</v>
      </c>
      <c r="Y86" s="37" t="s">
        <v>228</v>
      </c>
    </row>
    <row r="87" spans="2:25" ht="15.75" x14ac:dyDescent="0.25">
      <c r="B87" s="37">
        <v>23013</v>
      </c>
      <c r="C87" s="37" t="s">
        <v>731</v>
      </c>
      <c r="D87" s="38">
        <v>41170</v>
      </c>
      <c r="E87" s="38">
        <v>41173</v>
      </c>
      <c r="F87" s="37" t="s">
        <v>154</v>
      </c>
      <c r="G87" s="37" t="s">
        <v>732</v>
      </c>
      <c r="H87" s="37" t="s">
        <v>733</v>
      </c>
      <c r="I87" s="37" t="s">
        <v>143</v>
      </c>
      <c r="J87" s="37" t="s">
        <v>734</v>
      </c>
      <c r="K87" s="37" t="s">
        <v>735</v>
      </c>
      <c r="L87" s="37" t="s">
        <v>458</v>
      </c>
      <c r="M87" s="37"/>
      <c r="N87" s="37" t="s">
        <v>161</v>
      </c>
      <c r="O87" s="37" t="s">
        <v>459</v>
      </c>
      <c r="P87" s="37" t="s">
        <v>736</v>
      </c>
      <c r="Q87" s="37" t="s">
        <v>225</v>
      </c>
      <c r="R87" s="37" t="s">
        <v>277</v>
      </c>
      <c r="S87" s="37" t="s">
        <v>737</v>
      </c>
      <c r="T87" s="37">
        <v>2487.8087999999998</v>
      </c>
      <c r="U87" s="37">
        <v>6</v>
      </c>
      <c r="V87" s="37">
        <v>0.17</v>
      </c>
      <c r="W87" s="37">
        <v>-269.7912</v>
      </c>
      <c r="X87" s="39">
        <v>562.14</v>
      </c>
      <c r="Y87" s="37" t="s">
        <v>152</v>
      </c>
    </row>
    <row r="88" spans="2:25" ht="15.75" x14ac:dyDescent="0.25">
      <c r="B88" s="37">
        <v>45616</v>
      </c>
      <c r="C88" s="37" t="s">
        <v>738</v>
      </c>
      <c r="D88" s="38">
        <v>41601</v>
      </c>
      <c r="E88" s="38">
        <v>41601</v>
      </c>
      <c r="F88" s="37" t="s">
        <v>140</v>
      </c>
      <c r="G88" s="37" t="s">
        <v>739</v>
      </c>
      <c r="H88" s="37" t="s">
        <v>740</v>
      </c>
      <c r="I88" s="37" t="s">
        <v>180</v>
      </c>
      <c r="J88" s="37" t="s">
        <v>741</v>
      </c>
      <c r="K88" s="37" t="s">
        <v>742</v>
      </c>
      <c r="L88" s="37" t="s">
        <v>713</v>
      </c>
      <c r="M88" s="37"/>
      <c r="N88" s="37" t="s">
        <v>191</v>
      </c>
      <c r="O88" s="37" t="s">
        <v>191</v>
      </c>
      <c r="P88" s="37" t="s">
        <v>743</v>
      </c>
      <c r="Q88" s="37" t="s">
        <v>225</v>
      </c>
      <c r="R88" s="37" t="s">
        <v>277</v>
      </c>
      <c r="S88" s="37" t="s">
        <v>744</v>
      </c>
      <c r="T88" s="37">
        <v>2266.44</v>
      </c>
      <c r="U88" s="37">
        <v>4</v>
      </c>
      <c r="V88" s="37">
        <v>0</v>
      </c>
      <c r="W88" s="37">
        <v>113.28</v>
      </c>
      <c r="X88" s="39">
        <v>556.45000000000005</v>
      </c>
      <c r="Y88" s="37" t="s">
        <v>176</v>
      </c>
    </row>
    <row r="89" spans="2:25" ht="15.75" x14ac:dyDescent="0.25">
      <c r="B89" s="37">
        <v>25026</v>
      </c>
      <c r="C89" s="37" t="s">
        <v>745</v>
      </c>
      <c r="D89" s="38">
        <v>41073</v>
      </c>
      <c r="E89" s="38">
        <v>41073</v>
      </c>
      <c r="F89" s="37" t="s">
        <v>140</v>
      </c>
      <c r="G89" s="37" t="s">
        <v>746</v>
      </c>
      <c r="H89" s="37" t="s">
        <v>747</v>
      </c>
      <c r="I89" s="37" t="s">
        <v>157</v>
      </c>
      <c r="J89" s="37" t="s">
        <v>198</v>
      </c>
      <c r="K89" s="37" t="s">
        <v>159</v>
      </c>
      <c r="L89" s="37" t="s">
        <v>160</v>
      </c>
      <c r="M89" s="37"/>
      <c r="N89" s="37" t="s">
        <v>161</v>
      </c>
      <c r="O89" s="37" t="s">
        <v>162</v>
      </c>
      <c r="P89" s="37" t="s">
        <v>748</v>
      </c>
      <c r="Q89" s="37" t="s">
        <v>149</v>
      </c>
      <c r="R89" s="37" t="s">
        <v>193</v>
      </c>
      <c r="S89" s="37" t="s">
        <v>749</v>
      </c>
      <c r="T89" s="37">
        <v>3068.3610000000008</v>
      </c>
      <c r="U89" s="37">
        <v>9</v>
      </c>
      <c r="V89" s="37">
        <v>0.1</v>
      </c>
      <c r="W89" s="37">
        <v>1124.9009999999998</v>
      </c>
      <c r="X89" s="39">
        <v>555.77</v>
      </c>
      <c r="Y89" s="37" t="s">
        <v>218</v>
      </c>
    </row>
    <row r="90" spans="2:25" ht="15.75" x14ac:dyDescent="0.25">
      <c r="B90" s="37">
        <v>27962</v>
      </c>
      <c r="C90" s="37" t="s">
        <v>750</v>
      </c>
      <c r="D90" s="38">
        <v>41575</v>
      </c>
      <c r="E90" s="38">
        <v>41578</v>
      </c>
      <c r="F90" s="37" t="s">
        <v>168</v>
      </c>
      <c r="G90" s="37" t="s">
        <v>751</v>
      </c>
      <c r="H90" s="37" t="s">
        <v>752</v>
      </c>
      <c r="I90" s="37" t="s">
        <v>143</v>
      </c>
      <c r="J90" s="37" t="s">
        <v>753</v>
      </c>
      <c r="K90" s="37" t="s">
        <v>582</v>
      </c>
      <c r="L90" s="37" t="s">
        <v>583</v>
      </c>
      <c r="M90" s="37"/>
      <c r="N90" s="37" t="s">
        <v>161</v>
      </c>
      <c r="O90" s="37" t="s">
        <v>249</v>
      </c>
      <c r="P90" s="37" t="s">
        <v>754</v>
      </c>
      <c r="Q90" s="37" t="s">
        <v>164</v>
      </c>
      <c r="R90" s="37" t="s">
        <v>474</v>
      </c>
      <c r="S90" s="37" t="s">
        <v>755</v>
      </c>
      <c r="T90" s="37">
        <v>3728.4299999999994</v>
      </c>
      <c r="U90" s="37">
        <v>9</v>
      </c>
      <c r="V90" s="37">
        <v>0</v>
      </c>
      <c r="W90" s="37">
        <v>1192.8599999999999</v>
      </c>
      <c r="X90" s="39">
        <v>553.30999999999995</v>
      </c>
      <c r="Y90" s="37" t="s">
        <v>176</v>
      </c>
    </row>
    <row r="91" spans="2:25" ht="15.75" x14ac:dyDescent="0.25">
      <c r="B91" s="37">
        <v>26669</v>
      </c>
      <c r="C91" s="37" t="s">
        <v>756</v>
      </c>
      <c r="D91" s="38">
        <v>41620</v>
      </c>
      <c r="E91" s="38">
        <v>41622</v>
      </c>
      <c r="F91" s="37" t="s">
        <v>168</v>
      </c>
      <c r="G91" s="37" t="s">
        <v>757</v>
      </c>
      <c r="H91" s="37" t="s">
        <v>758</v>
      </c>
      <c r="I91" s="37" t="s">
        <v>143</v>
      </c>
      <c r="J91" s="37" t="s">
        <v>334</v>
      </c>
      <c r="K91" s="37" t="s">
        <v>335</v>
      </c>
      <c r="L91" s="37" t="s">
        <v>274</v>
      </c>
      <c r="M91" s="37"/>
      <c r="N91" s="37" t="s">
        <v>161</v>
      </c>
      <c r="O91" s="37" t="s">
        <v>275</v>
      </c>
      <c r="P91" s="37" t="s">
        <v>759</v>
      </c>
      <c r="Q91" s="37" t="s">
        <v>149</v>
      </c>
      <c r="R91" s="37" t="s">
        <v>193</v>
      </c>
      <c r="S91" s="37" t="s">
        <v>529</v>
      </c>
      <c r="T91" s="37">
        <v>1581.48</v>
      </c>
      <c r="U91" s="37">
        <v>6</v>
      </c>
      <c r="V91" s="37">
        <v>0</v>
      </c>
      <c r="W91" s="37">
        <v>0</v>
      </c>
      <c r="X91" s="39">
        <v>550.74</v>
      </c>
      <c r="Y91" s="37" t="s">
        <v>218</v>
      </c>
    </row>
    <row r="92" spans="2:25" ht="15.75" x14ac:dyDescent="0.25">
      <c r="B92" s="37">
        <v>29600</v>
      </c>
      <c r="C92" s="37" t="s">
        <v>559</v>
      </c>
      <c r="D92" s="38">
        <v>41054</v>
      </c>
      <c r="E92" s="38">
        <v>41057</v>
      </c>
      <c r="F92" s="37" t="s">
        <v>154</v>
      </c>
      <c r="G92" s="37" t="s">
        <v>560</v>
      </c>
      <c r="H92" s="37" t="s">
        <v>561</v>
      </c>
      <c r="I92" s="37" t="s">
        <v>157</v>
      </c>
      <c r="J92" s="37" t="s">
        <v>562</v>
      </c>
      <c r="K92" s="37" t="s">
        <v>562</v>
      </c>
      <c r="L92" s="37" t="s">
        <v>386</v>
      </c>
      <c r="M92" s="37"/>
      <c r="N92" s="37" t="s">
        <v>161</v>
      </c>
      <c r="O92" s="37" t="s">
        <v>249</v>
      </c>
      <c r="P92" s="37" t="s">
        <v>173</v>
      </c>
      <c r="Q92" s="37" t="s">
        <v>149</v>
      </c>
      <c r="R92" s="37" t="s">
        <v>174</v>
      </c>
      <c r="S92" s="37" t="s">
        <v>175</v>
      </c>
      <c r="T92" s="37">
        <v>1916.7300000000002</v>
      </c>
      <c r="U92" s="37">
        <v>3</v>
      </c>
      <c r="V92" s="37">
        <v>0</v>
      </c>
      <c r="W92" s="37">
        <v>498.32999999999993</v>
      </c>
      <c r="X92" s="39">
        <v>548.4</v>
      </c>
      <c r="Y92" s="37" t="s">
        <v>152</v>
      </c>
    </row>
    <row r="93" spans="2:25" ht="15.75" x14ac:dyDescent="0.25">
      <c r="B93" s="37">
        <v>38411</v>
      </c>
      <c r="C93" s="37" t="s">
        <v>760</v>
      </c>
      <c r="D93" s="38">
        <v>41400</v>
      </c>
      <c r="E93" s="38">
        <v>41401</v>
      </c>
      <c r="F93" s="37" t="s">
        <v>168</v>
      </c>
      <c r="G93" s="37" t="s">
        <v>761</v>
      </c>
      <c r="H93" s="37" t="s">
        <v>762</v>
      </c>
      <c r="I93" s="37" t="s">
        <v>157</v>
      </c>
      <c r="J93" s="37" t="s">
        <v>290</v>
      </c>
      <c r="K93" s="37" t="s">
        <v>763</v>
      </c>
      <c r="L93" s="37" t="s">
        <v>146</v>
      </c>
      <c r="M93" s="37">
        <v>89015</v>
      </c>
      <c r="N93" s="37" t="s">
        <v>147</v>
      </c>
      <c r="O93" s="37" t="s">
        <v>111</v>
      </c>
      <c r="P93" s="37" t="s">
        <v>764</v>
      </c>
      <c r="Q93" s="37" t="s">
        <v>164</v>
      </c>
      <c r="R93" s="37" t="s">
        <v>216</v>
      </c>
      <c r="S93" s="37" t="s">
        <v>765</v>
      </c>
      <c r="T93" s="37">
        <v>1685.88</v>
      </c>
      <c r="U93" s="37">
        <v>6</v>
      </c>
      <c r="V93" s="37">
        <v>0</v>
      </c>
      <c r="W93" s="37">
        <v>320.31720000000001</v>
      </c>
      <c r="X93" s="39">
        <v>548.08000000000004</v>
      </c>
      <c r="Y93" s="37" t="s">
        <v>152</v>
      </c>
    </row>
    <row r="94" spans="2:25" ht="15.75" x14ac:dyDescent="0.25">
      <c r="B94" s="37">
        <v>19195</v>
      </c>
      <c r="C94" s="37" t="s">
        <v>766</v>
      </c>
      <c r="D94" s="38">
        <v>41610</v>
      </c>
      <c r="E94" s="38">
        <v>41610</v>
      </c>
      <c r="F94" s="37" t="s">
        <v>140</v>
      </c>
      <c r="G94" s="37" t="s">
        <v>767</v>
      </c>
      <c r="H94" s="37" t="s">
        <v>768</v>
      </c>
      <c r="I94" s="37" t="s">
        <v>180</v>
      </c>
      <c r="J94" s="37" t="s">
        <v>282</v>
      </c>
      <c r="K94" s="37" t="s">
        <v>283</v>
      </c>
      <c r="L94" s="37" t="s">
        <v>284</v>
      </c>
      <c r="M94" s="37"/>
      <c r="N94" s="37" t="s">
        <v>183</v>
      </c>
      <c r="O94" s="37" t="s">
        <v>184</v>
      </c>
      <c r="P94" s="37" t="s">
        <v>769</v>
      </c>
      <c r="Q94" s="37" t="s">
        <v>225</v>
      </c>
      <c r="R94" s="37" t="s">
        <v>277</v>
      </c>
      <c r="S94" s="37" t="s">
        <v>770</v>
      </c>
      <c r="T94" s="37">
        <v>2432.16</v>
      </c>
      <c r="U94" s="37">
        <v>5</v>
      </c>
      <c r="V94" s="37">
        <v>0.1</v>
      </c>
      <c r="W94" s="37">
        <v>513.36</v>
      </c>
      <c r="X94" s="39">
        <v>546.9</v>
      </c>
      <c r="Y94" s="37" t="s">
        <v>152</v>
      </c>
    </row>
    <row r="95" spans="2:25" ht="15.75" x14ac:dyDescent="0.25">
      <c r="B95" s="37">
        <v>46366</v>
      </c>
      <c r="C95" s="37" t="s">
        <v>771</v>
      </c>
      <c r="D95" s="38">
        <v>41996</v>
      </c>
      <c r="E95" s="38">
        <v>41998</v>
      </c>
      <c r="F95" s="37" t="s">
        <v>154</v>
      </c>
      <c r="G95" s="37" t="s">
        <v>772</v>
      </c>
      <c r="H95" s="37" t="s">
        <v>773</v>
      </c>
      <c r="I95" s="37" t="s">
        <v>157</v>
      </c>
      <c r="J95" s="37" t="s">
        <v>774</v>
      </c>
      <c r="K95" s="37" t="s">
        <v>775</v>
      </c>
      <c r="L95" s="37" t="s">
        <v>776</v>
      </c>
      <c r="M95" s="37"/>
      <c r="N95" s="37" t="s">
        <v>776</v>
      </c>
      <c r="O95" s="37" t="s">
        <v>776</v>
      </c>
      <c r="P95" s="37" t="s">
        <v>777</v>
      </c>
      <c r="Q95" s="37" t="s">
        <v>149</v>
      </c>
      <c r="R95" s="37" t="s">
        <v>174</v>
      </c>
      <c r="S95" s="37" t="s">
        <v>353</v>
      </c>
      <c r="T95" s="37">
        <v>3863.88</v>
      </c>
      <c r="U95" s="37">
        <v>6</v>
      </c>
      <c r="V95" s="37">
        <v>0</v>
      </c>
      <c r="W95" s="37">
        <v>1159.02</v>
      </c>
      <c r="X95" s="39">
        <v>546.55999999999995</v>
      </c>
      <c r="Y95" s="37" t="s">
        <v>152</v>
      </c>
    </row>
    <row r="96" spans="2:25" ht="15.75" x14ac:dyDescent="0.25">
      <c r="B96" s="37">
        <v>26731</v>
      </c>
      <c r="C96" s="37" t="s">
        <v>778</v>
      </c>
      <c r="D96" s="38">
        <v>41302</v>
      </c>
      <c r="E96" s="38">
        <v>41304</v>
      </c>
      <c r="F96" s="37" t="s">
        <v>168</v>
      </c>
      <c r="G96" s="37" t="s">
        <v>779</v>
      </c>
      <c r="H96" s="37" t="s">
        <v>780</v>
      </c>
      <c r="I96" s="37" t="s">
        <v>157</v>
      </c>
      <c r="J96" s="37" t="s">
        <v>781</v>
      </c>
      <c r="K96" s="37" t="s">
        <v>782</v>
      </c>
      <c r="L96" s="37" t="s">
        <v>783</v>
      </c>
      <c r="M96" s="37"/>
      <c r="N96" s="37" t="s">
        <v>161</v>
      </c>
      <c r="O96" s="37" t="s">
        <v>459</v>
      </c>
      <c r="P96" s="37" t="s">
        <v>387</v>
      </c>
      <c r="Q96" s="37" t="s">
        <v>164</v>
      </c>
      <c r="R96" s="37" t="s">
        <v>165</v>
      </c>
      <c r="S96" s="37" t="s">
        <v>388</v>
      </c>
      <c r="T96" s="37">
        <v>2465.8199999999997</v>
      </c>
      <c r="U96" s="37">
        <v>7</v>
      </c>
      <c r="V96" s="37">
        <v>0.25</v>
      </c>
      <c r="W96" s="37">
        <v>197.19000000000005</v>
      </c>
      <c r="X96" s="39">
        <v>546.49</v>
      </c>
      <c r="Y96" s="37" t="s">
        <v>218</v>
      </c>
    </row>
    <row r="97" spans="2:25" x14ac:dyDescent="0.25">
      <c r="B97" s="37">
        <v>31278</v>
      </c>
      <c r="C97" s="37" t="s">
        <v>784</v>
      </c>
      <c r="D97" s="38">
        <v>41036</v>
      </c>
      <c r="E97" s="38">
        <v>41036</v>
      </c>
      <c r="F97" s="37" t="s">
        <v>140</v>
      </c>
      <c r="G97" s="37" t="s">
        <v>785</v>
      </c>
      <c r="H97" s="37" t="s">
        <v>786</v>
      </c>
      <c r="I97" s="37" t="s">
        <v>157</v>
      </c>
      <c r="J97" s="37" t="s">
        <v>787</v>
      </c>
      <c r="K97" s="37" t="s">
        <v>159</v>
      </c>
      <c r="L97" s="37" t="s">
        <v>160</v>
      </c>
      <c r="M97" s="37"/>
      <c r="N97" s="37" t="s">
        <v>161</v>
      </c>
      <c r="O97" s="37" t="s">
        <v>162</v>
      </c>
      <c r="P97" s="37" t="s">
        <v>788</v>
      </c>
      <c r="Q97" s="37" t="s">
        <v>164</v>
      </c>
      <c r="R97" s="37" t="s">
        <v>216</v>
      </c>
      <c r="S97" s="37" t="s">
        <v>666</v>
      </c>
      <c r="T97" s="37">
        <v>1847.5199999999998</v>
      </c>
      <c r="U97" s="37">
        <v>2</v>
      </c>
      <c r="V97" s="37">
        <v>0</v>
      </c>
      <c r="W97" s="37">
        <v>738.96</v>
      </c>
      <c r="X97" s="37">
        <v>545.89</v>
      </c>
      <c r="Y97" s="37" t="s">
        <v>218</v>
      </c>
    </row>
    <row r="98" spans="2:25" ht="15.75" x14ac:dyDescent="0.25">
      <c r="B98" s="37">
        <v>12035</v>
      </c>
      <c r="C98" s="37" t="s">
        <v>789</v>
      </c>
      <c r="D98" s="38">
        <v>41605</v>
      </c>
      <c r="E98" s="38">
        <v>41607</v>
      </c>
      <c r="F98" s="37" t="s">
        <v>168</v>
      </c>
      <c r="G98" s="37" t="s">
        <v>790</v>
      </c>
      <c r="H98" s="37" t="s">
        <v>791</v>
      </c>
      <c r="I98" s="37" t="s">
        <v>143</v>
      </c>
      <c r="J98" s="37" t="s">
        <v>792</v>
      </c>
      <c r="K98" s="37" t="s">
        <v>793</v>
      </c>
      <c r="L98" s="37" t="s">
        <v>794</v>
      </c>
      <c r="M98" s="37"/>
      <c r="N98" s="37" t="s">
        <v>183</v>
      </c>
      <c r="O98" s="37" t="s">
        <v>184</v>
      </c>
      <c r="P98" s="37" t="s">
        <v>795</v>
      </c>
      <c r="Q98" s="37" t="s">
        <v>164</v>
      </c>
      <c r="R98" s="37" t="s">
        <v>474</v>
      </c>
      <c r="S98" s="37" t="s">
        <v>755</v>
      </c>
      <c r="T98" s="37">
        <v>2899.8899999999994</v>
      </c>
      <c r="U98" s="37">
        <v>7</v>
      </c>
      <c r="V98" s="37">
        <v>0</v>
      </c>
      <c r="W98" s="37">
        <v>927.78</v>
      </c>
      <c r="X98" s="39">
        <v>541.59</v>
      </c>
      <c r="Y98" s="37" t="s">
        <v>218</v>
      </c>
    </row>
    <row r="99" spans="2:25" ht="15.75" x14ac:dyDescent="0.25">
      <c r="B99" s="37">
        <v>29149</v>
      </c>
      <c r="C99" s="37" t="s">
        <v>796</v>
      </c>
      <c r="D99" s="38">
        <v>41241</v>
      </c>
      <c r="E99" s="38">
        <v>41245</v>
      </c>
      <c r="F99" s="37" t="s">
        <v>154</v>
      </c>
      <c r="G99" s="37" t="s">
        <v>767</v>
      </c>
      <c r="H99" s="37" t="s">
        <v>768</v>
      </c>
      <c r="I99" s="37" t="s">
        <v>180</v>
      </c>
      <c r="J99" s="37" t="s">
        <v>797</v>
      </c>
      <c r="K99" s="37" t="s">
        <v>159</v>
      </c>
      <c r="L99" s="37" t="s">
        <v>160</v>
      </c>
      <c r="M99" s="37"/>
      <c r="N99" s="37" t="s">
        <v>161</v>
      </c>
      <c r="O99" s="37" t="s">
        <v>162</v>
      </c>
      <c r="P99" s="37" t="s">
        <v>336</v>
      </c>
      <c r="Q99" s="37" t="s">
        <v>164</v>
      </c>
      <c r="R99" s="37" t="s">
        <v>165</v>
      </c>
      <c r="S99" s="37" t="s">
        <v>337</v>
      </c>
      <c r="T99" s="37">
        <v>2891.6999999999994</v>
      </c>
      <c r="U99" s="37">
        <v>7</v>
      </c>
      <c r="V99" s="37">
        <v>0.1</v>
      </c>
      <c r="W99" s="37">
        <v>96.390000000000043</v>
      </c>
      <c r="X99" s="39">
        <v>541.57000000000005</v>
      </c>
      <c r="Y99" s="37" t="s">
        <v>176</v>
      </c>
    </row>
    <row r="100" spans="2:25" ht="15.75" x14ac:dyDescent="0.25">
      <c r="B100" s="37">
        <v>15896</v>
      </c>
      <c r="C100" s="37" t="s">
        <v>798</v>
      </c>
      <c r="D100" s="38">
        <v>41181</v>
      </c>
      <c r="E100" s="38">
        <v>41181</v>
      </c>
      <c r="F100" s="37" t="s">
        <v>140</v>
      </c>
      <c r="G100" s="37" t="s">
        <v>799</v>
      </c>
      <c r="H100" s="37" t="s">
        <v>800</v>
      </c>
      <c r="I100" s="37" t="s">
        <v>143</v>
      </c>
      <c r="J100" s="37" t="s">
        <v>801</v>
      </c>
      <c r="K100" s="37" t="s">
        <v>283</v>
      </c>
      <c r="L100" s="37" t="s">
        <v>284</v>
      </c>
      <c r="M100" s="37"/>
      <c r="N100" s="37" t="s">
        <v>183</v>
      </c>
      <c r="O100" s="37" t="s">
        <v>184</v>
      </c>
      <c r="P100" s="37" t="s">
        <v>802</v>
      </c>
      <c r="Q100" s="37" t="s">
        <v>149</v>
      </c>
      <c r="R100" s="37" t="s">
        <v>403</v>
      </c>
      <c r="S100" s="37" t="s">
        <v>803</v>
      </c>
      <c r="T100" s="37">
        <v>2016.8460000000002</v>
      </c>
      <c r="U100" s="37">
        <v>9</v>
      </c>
      <c r="V100" s="37">
        <v>0.15</v>
      </c>
      <c r="W100" s="37">
        <v>-5.4000000000030468E-2</v>
      </c>
      <c r="X100" s="39">
        <v>540.77</v>
      </c>
      <c r="Y100" s="37" t="s">
        <v>152</v>
      </c>
    </row>
    <row r="101" spans="2:25" ht="15.75" x14ac:dyDescent="0.25">
      <c r="B101" s="37">
        <v>18307</v>
      </c>
      <c r="C101" s="37" t="s">
        <v>804</v>
      </c>
      <c r="D101" s="38">
        <v>41520</v>
      </c>
      <c r="E101" s="38">
        <v>41522</v>
      </c>
      <c r="F101" s="37" t="s">
        <v>154</v>
      </c>
      <c r="G101" s="37" t="s">
        <v>805</v>
      </c>
      <c r="H101" s="37" t="s">
        <v>806</v>
      </c>
      <c r="I101" s="37" t="s">
        <v>180</v>
      </c>
      <c r="J101" s="37" t="s">
        <v>807</v>
      </c>
      <c r="K101" s="37" t="s">
        <v>283</v>
      </c>
      <c r="L101" s="37" t="s">
        <v>284</v>
      </c>
      <c r="M101" s="37"/>
      <c r="N101" s="37" t="s">
        <v>183</v>
      </c>
      <c r="O101" s="37" t="s">
        <v>184</v>
      </c>
      <c r="P101" s="37" t="s">
        <v>808</v>
      </c>
      <c r="Q101" s="37" t="s">
        <v>225</v>
      </c>
      <c r="R101" s="37" t="s">
        <v>277</v>
      </c>
      <c r="S101" s="37" t="s">
        <v>809</v>
      </c>
      <c r="T101" s="37">
        <v>3155.5439999999999</v>
      </c>
      <c r="U101" s="37">
        <v>7</v>
      </c>
      <c r="V101" s="37">
        <v>0.1</v>
      </c>
      <c r="W101" s="37">
        <v>34.944000000000017</v>
      </c>
      <c r="X101" s="39">
        <v>539.94000000000005</v>
      </c>
      <c r="Y101" s="37" t="s">
        <v>218</v>
      </c>
    </row>
    <row r="102" spans="2:25" ht="15.75" x14ac:dyDescent="0.25">
      <c r="B102" s="37">
        <v>46257</v>
      </c>
      <c r="C102" s="37" t="s">
        <v>810</v>
      </c>
      <c r="D102" s="38">
        <v>41481</v>
      </c>
      <c r="E102" s="38">
        <v>41487</v>
      </c>
      <c r="F102" s="37" t="s">
        <v>210</v>
      </c>
      <c r="G102" s="37" t="s">
        <v>811</v>
      </c>
      <c r="H102" s="37" t="s">
        <v>812</v>
      </c>
      <c r="I102" s="37" t="s">
        <v>143</v>
      </c>
      <c r="J102" s="37" t="s">
        <v>813</v>
      </c>
      <c r="K102" s="37" t="s">
        <v>813</v>
      </c>
      <c r="L102" s="37" t="s">
        <v>429</v>
      </c>
      <c r="M102" s="37"/>
      <c r="N102" s="37" t="s">
        <v>191</v>
      </c>
      <c r="O102" s="37" t="s">
        <v>191</v>
      </c>
      <c r="P102" s="37" t="s">
        <v>814</v>
      </c>
      <c r="Q102" s="37" t="s">
        <v>149</v>
      </c>
      <c r="R102" s="37" t="s">
        <v>174</v>
      </c>
      <c r="S102" s="37" t="s">
        <v>353</v>
      </c>
      <c r="T102" s="37">
        <v>3856.1399999999994</v>
      </c>
      <c r="U102" s="37">
        <v>6</v>
      </c>
      <c r="V102" s="37">
        <v>0</v>
      </c>
      <c r="W102" s="37">
        <v>1465.2</v>
      </c>
      <c r="X102" s="39">
        <v>533.99</v>
      </c>
      <c r="Y102" s="37" t="s">
        <v>228</v>
      </c>
    </row>
    <row r="103" spans="2:25" ht="15.75" x14ac:dyDescent="0.25">
      <c r="B103" s="37">
        <v>21142</v>
      </c>
      <c r="C103" s="37" t="s">
        <v>815</v>
      </c>
      <c r="D103" s="38">
        <v>41962</v>
      </c>
      <c r="E103" s="38">
        <v>41968</v>
      </c>
      <c r="F103" s="37" t="s">
        <v>210</v>
      </c>
      <c r="G103" s="37" t="s">
        <v>816</v>
      </c>
      <c r="H103" s="37" t="s">
        <v>817</v>
      </c>
      <c r="I103" s="37" t="s">
        <v>157</v>
      </c>
      <c r="J103" s="37" t="s">
        <v>818</v>
      </c>
      <c r="K103" s="37" t="s">
        <v>569</v>
      </c>
      <c r="L103" s="37" t="s">
        <v>160</v>
      </c>
      <c r="M103" s="37"/>
      <c r="N103" s="37" t="s">
        <v>161</v>
      </c>
      <c r="O103" s="37" t="s">
        <v>162</v>
      </c>
      <c r="P103" s="37" t="s">
        <v>819</v>
      </c>
      <c r="Q103" s="37" t="s">
        <v>149</v>
      </c>
      <c r="R103" s="37" t="s">
        <v>174</v>
      </c>
      <c r="S103" s="37" t="s">
        <v>820</v>
      </c>
      <c r="T103" s="37">
        <v>3524.4720000000002</v>
      </c>
      <c r="U103" s="37">
        <v>6</v>
      </c>
      <c r="V103" s="37">
        <v>0.1</v>
      </c>
      <c r="W103" s="37">
        <v>861.37199999999996</v>
      </c>
      <c r="X103" s="39">
        <v>531.28</v>
      </c>
      <c r="Y103" s="37" t="s">
        <v>228</v>
      </c>
    </row>
    <row r="104" spans="2:25" ht="15.75" x14ac:dyDescent="0.25">
      <c r="B104" s="37">
        <v>10308</v>
      </c>
      <c r="C104" s="37" t="s">
        <v>821</v>
      </c>
      <c r="D104" s="38">
        <v>41079</v>
      </c>
      <c r="E104" s="38">
        <v>41079</v>
      </c>
      <c r="F104" s="37" t="s">
        <v>140</v>
      </c>
      <c r="G104" s="37" t="s">
        <v>822</v>
      </c>
      <c r="H104" s="37" t="s">
        <v>823</v>
      </c>
      <c r="I104" s="37" t="s">
        <v>143</v>
      </c>
      <c r="J104" s="37" t="s">
        <v>824</v>
      </c>
      <c r="K104" s="37" t="s">
        <v>825</v>
      </c>
      <c r="L104" s="37" t="s">
        <v>284</v>
      </c>
      <c r="M104" s="37"/>
      <c r="N104" s="37" t="s">
        <v>183</v>
      </c>
      <c r="O104" s="37" t="s">
        <v>184</v>
      </c>
      <c r="P104" s="37" t="s">
        <v>826</v>
      </c>
      <c r="Q104" s="37" t="s">
        <v>149</v>
      </c>
      <c r="R104" s="37" t="s">
        <v>174</v>
      </c>
      <c r="S104" s="37" t="s">
        <v>827</v>
      </c>
      <c r="T104" s="37">
        <v>2167.2960000000003</v>
      </c>
      <c r="U104" s="37">
        <v>4</v>
      </c>
      <c r="V104" s="37">
        <v>0.15</v>
      </c>
      <c r="W104" s="37">
        <v>790.41599999999994</v>
      </c>
      <c r="X104" s="39">
        <v>531.09</v>
      </c>
      <c r="Y104" s="37" t="s">
        <v>218</v>
      </c>
    </row>
    <row r="105" spans="2:25" ht="15.75" x14ac:dyDescent="0.25">
      <c r="B105" s="37">
        <v>6776</v>
      </c>
      <c r="C105" s="37" t="s">
        <v>828</v>
      </c>
      <c r="D105" s="38">
        <v>41193</v>
      </c>
      <c r="E105" s="38">
        <v>41196</v>
      </c>
      <c r="F105" s="37" t="s">
        <v>168</v>
      </c>
      <c r="G105" s="37" t="s">
        <v>553</v>
      </c>
      <c r="H105" s="37" t="s">
        <v>554</v>
      </c>
      <c r="I105" s="37" t="s">
        <v>157</v>
      </c>
      <c r="J105" s="37" t="s">
        <v>829</v>
      </c>
      <c r="K105" s="37" t="s">
        <v>829</v>
      </c>
      <c r="L105" s="37" t="s">
        <v>351</v>
      </c>
      <c r="M105" s="37"/>
      <c r="N105" s="37" t="s">
        <v>266</v>
      </c>
      <c r="O105" s="37" t="s">
        <v>108</v>
      </c>
      <c r="P105" s="37" t="s">
        <v>634</v>
      </c>
      <c r="Q105" s="37" t="s">
        <v>149</v>
      </c>
      <c r="R105" s="37" t="s">
        <v>174</v>
      </c>
      <c r="S105" s="37" t="s">
        <v>597</v>
      </c>
      <c r="T105" s="37">
        <v>2556.0000000000009</v>
      </c>
      <c r="U105" s="37">
        <v>6</v>
      </c>
      <c r="V105" s="37">
        <v>0</v>
      </c>
      <c r="W105" s="37">
        <v>178.92</v>
      </c>
      <c r="X105" s="39">
        <v>530.48599999999999</v>
      </c>
      <c r="Y105" s="37" t="s">
        <v>176</v>
      </c>
    </row>
    <row r="106" spans="2:25" ht="15.75" x14ac:dyDescent="0.25">
      <c r="B106" s="37">
        <v>16948</v>
      </c>
      <c r="C106" s="37" t="s">
        <v>830</v>
      </c>
      <c r="D106" s="38">
        <v>40764</v>
      </c>
      <c r="E106" s="38">
        <v>40766</v>
      </c>
      <c r="F106" s="37" t="s">
        <v>168</v>
      </c>
      <c r="G106" s="37" t="s">
        <v>831</v>
      </c>
      <c r="H106" s="37" t="s">
        <v>832</v>
      </c>
      <c r="I106" s="37" t="s">
        <v>143</v>
      </c>
      <c r="J106" s="37" t="s">
        <v>833</v>
      </c>
      <c r="K106" s="37" t="s">
        <v>834</v>
      </c>
      <c r="L106" s="37" t="s">
        <v>182</v>
      </c>
      <c r="M106" s="37"/>
      <c r="N106" s="37" t="s">
        <v>183</v>
      </c>
      <c r="O106" s="37" t="s">
        <v>184</v>
      </c>
      <c r="P106" s="37" t="s">
        <v>835</v>
      </c>
      <c r="Q106" s="37" t="s">
        <v>149</v>
      </c>
      <c r="R106" s="37" t="s">
        <v>193</v>
      </c>
      <c r="S106" s="37" t="s">
        <v>836</v>
      </c>
      <c r="T106" s="37">
        <v>1469.2499999999998</v>
      </c>
      <c r="U106" s="37">
        <v>5</v>
      </c>
      <c r="V106" s="37">
        <v>0</v>
      </c>
      <c r="W106" s="37">
        <v>308.39999999999998</v>
      </c>
      <c r="X106" s="39">
        <v>527.87</v>
      </c>
      <c r="Y106" s="37" t="s">
        <v>152</v>
      </c>
    </row>
    <row r="107" spans="2:25" ht="15.75" x14ac:dyDescent="0.25">
      <c r="B107" s="37">
        <v>11611</v>
      </c>
      <c r="C107" s="37" t="s">
        <v>837</v>
      </c>
      <c r="D107" s="38">
        <v>40852</v>
      </c>
      <c r="E107" s="38">
        <v>40856</v>
      </c>
      <c r="F107" s="37" t="s">
        <v>154</v>
      </c>
      <c r="G107" s="37" t="s">
        <v>444</v>
      </c>
      <c r="H107" s="37" t="s">
        <v>445</v>
      </c>
      <c r="I107" s="37" t="s">
        <v>143</v>
      </c>
      <c r="J107" s="37" t="s">
        <v>838</v>
      </c>
      <c r="K107" s="37" t="s">
        <v>839</v>
      </c>
      <c r="L107" s="37" t="s">
        <v>284</v>
      </c>
      <c r="M107" s="37"/>
      <c r="N107" s="37" t="s">
        <v>183</v>
      </c>
      <c r="O107" s="37" t="s">
        <v>184</v>
      </c>
      <c r="P107" s="37" t="s">
        <v>840</v>
      </c>
      <c r="Q107" s="37" t="s">
        <v>149</v>
      </c>
      <c r="R107" s="37" t="s">
        <v>174</v>
      </c>
      <c r="S107" s="37" t="s">
        <v>259</v>
      </c>
      <c r="T107" s="37">
        <v>4448.8320000000003</v>
      </c>
      <c r="U107" s="37">
        <v>8</v>
      </c>
      <c r="V107" s="37">
        <v>0.15</v>
      </c>
      <c r="W107" s="37">
        <v>1517.7120000000002</v>
      </c>
      <c r="X107" s="39">
        <v>527.85</v>
      </c>
      <c r="Y107" s="37" t="s">
        <v>218</v>
      </c>
    </row>
    <row r="108" spans="2:25" ht="15.75" x14ac:dyDescent="0.25">
      <c r="B108" s="37">
        <v>39465</v>
      </c>
      <c r="C108" s="37" t="s">
        <v>841</v>
      </c>
      <c r="D108" s="38">
        <v>41950</v>
      </c>
      <c r="E108" s="38">
        <v>41957</v>
      </c>
      <c r="F108" s="37" t="s">
        <v>210</v>
      </c>
      <c r="G108" s="37" t="s">
        <v>842</v>
      </c>
      <c r="H108" s="37" t="s">
        <v>843</v>
      </c>
      <c r="I108" s="37" t="s">
        <v>180</v>
      </c>
      <c r="J108" s="37" t="s">
        <v>555</v>
      </c>
      <c r="K108" s="37" t="s">
        <v>556</v>
      </c>
      <c r="L108" s="37" t="s">
        <v>146</v>
      </c>
      <c r="M108" s="37">
        <v>98105</v>
      </c>
      <c r="N108" s="37" t="s">
        <v>147</v>
      </c>
      <c r="O108" s="37" t="s">
        <v>111</v>
      </c>
      <c r="P108" s="37" t="s">
        <v>844</v>
      </c>
      <c r="Q108" s="37" t="s">
        <v>164</v>
      </c>
      <c r="R108" s="37" t="s">
        <v>216</v>
      </c>
      <c r="S108" s="37" t="s">
        <v>845</v>
      </c>
      <c r="T108" s="37">
        <v>2036.8600000000001</v>
      </c>
      <c r="U108" s="37">
        <v>7</v>
      </c>
      <c r="V108" s="37">
        <v>0</v>
      </c>
      <c r="W108" s="37">
        <v>366.63479999999993</v>
      </c>
      <c r="X108" s="39">
        <v>524.76</v>
      </c>
      <c r="Y108" s="37" t="s">
        <v>228</v>
      </c>
    </row>
    <row r="109" spans="2:25" ht="15.75" x14ac:dyDescent="0.25">
      <c r="B109" s="37">
        <v>1873</v>
      </c>
      <c r="C109" s="37" t="s">
        <v>846</v>
      </c>
      <c r="D109" s="38">
        <v>41390</v>
      </c>
      <c r="E109" s="38">
        <v>41392</v>
      </c>
      <c r="F109" s="37" t="s">
        <v>168</v>
      </c>
      <c r="G109" s="37" t="s">
        <v>842</v>
      </c>
      <c r="H109" s="37" t="s">
        <v>843</v>
      </c>
      <c r="I109" s="37" t="s">
        <v>180</v>
      </c>
      <c r="J109" s="37" t="s">
        <v>847</v>
      </c>
      <c r="K109" s="37" t="s">
        <v>848</v>
      </c>
      <c r="L109" s="37" t="s">
        <v>849</v>
      </c>
      <c r="M109" s="37"/>
      <c r="N109" s="37" t="s">
        <v>266</v>
      </c>
      <c r="O109" s="37" t="s">
        <v>109</v>
      </c>
      <c r="P109" s="37" t="s">
        <v>850</v>
      </c>
      <c r="Q109" s="37" t="s">
        <v>164</v>
      </c>
      <c r="R109" s="37" t="s">
        <v>474</v>
      </c>
      <c r="S109" s="37" t="s">
        <v>851</v>
      </c>
      <c r="T109" s="37">
        <v>2472.6600000000003</v>
      </c>
      <c r="U109" s="37">
        <v>9</v>
      </c>
      <c r="V109" s="37">
        <v>0</v>
      </c>
      <c r="W109" s="37">
        <v>914.76</v>
      </c>
      <c r="X109" s="39">
        <v>523.46600000000001</v>
      </c>
      <c r="Y109" s="37" t="s">
        <v>218</v>
      </c>
    </row>
    <row r="110" spans="2:25" ht="15.75" x14ac:dyDescent="0.25">
      <c r="B110" s="37">
        <v>29120</v>
      </c>
      <c r="C110" s="37" t="s">
        <v>852</v>
      </c>
      <c r="D110" s="38">
        <v>41634</v>
      </c>
      <c r="E110" s="38">
        <v>41634</v>
      </c>
      <c r="F110" s="37" t="s">
        <v>140</v>
      </c>
      <c r="G110" s="37" t="s">
        <v>853</v>
      </c>
      <c r="H110" s="37" t="s">
        <v>854</v>
      </c>
      <c r="I110" s="37" t="s">
        <v>143</v>
      </c>
      <c r="J110" s="37" t="s">
        <v>415</v>
      </c>
      <c r="K110" s="37" t="s">
        <v>172</v>
      </c>
      <c r="L110" s="37" t="s">
        <v>160</v>
      </c>
      <c r="M110" s="37"/>
      <c r="N110" s="37" t="s">
        <v>161</v>
      </c>
      <c r="O110" s="37" t="s">
        <v>162</v>
      </c>
      <c r="P110" s="37" t="s">
        <v>855</v>
      </c>
      <c r="Q110" s="37" t="s">
        <v>225</v>
      </c>
      <c r="R110" s="37" t="s">
        <v>277</v>
      </c>
      <c r="S110" s="37" t="s">
        <v>286</v>
      </c>
      <c r="T110" s="37">
        <v>3739.1759999999995</v>
      </c>
      <c r="U110" s="37">
        <v>8</v>
      </c>
      <c r="V110" s="37">
        <v>0.1</v>
      </c>
      <c r="W110" s="37">
        <v>747.81600000000003</v>
      </c>
      <c r="X110" s="39">
        <v>522.79</v>
      </c>
      <c r="Y110" s="37" t="s">
        <v>218</v>
      </c>
    </row>
    <row r="111" spans="2:25" ht="15.75" x14ac:dyDescent="0.25">
      <c r="B111" s="37">
        <v>11743</v>
      </c>
      <c r="C111" s="37" t="s">
        <v>856</v>
      </c>
      <c r="D111" s="38">
        <v>41346</v>
      </c>
      <c r="E111" s="38">
        <v>41346</v>
      </c>
      <c r="F111" s="37" t="s">
        <v>140</v>
      </c>
      <c r="G111" s="37" t="s">
        <v>857</v>
      </c>
      <c r="H111" s="37" t="s">
        <v>858</v>
      </c>
      <c r="I111" s="37" t="s">
        <v>180</v>
      </c>
      <c r="J111" s="37" t="s">
        <v>859</v>
      </c>
      <c r="K111" s="37" t="s">
        <v>860</v>
      </c>
      <c r="L111" s="37" t="s">
        <v>861</v>
      </c>
      <c r="M111" s="37"/>
      <c r="N111" s="37" t="s">
        <v>183</v>
      </c>
      <c r="O111" s="37" t="s">
        <v>184</v>
      </c>
      <c r="P111" s="37" t="s">
        <v>862</v>
      </c>
      <c r="Q111" s="37" t="s">
        <v>164</v>
      </c>
      <c r="R111" s="37" t="s">
        <v>165</v>
      </c>
      <c r="S111" s="37" t="s">
        <v>863</v>
      </c>
      <c r="T111" s="37">
        <v>2570.8649999999998</v>
      </c>
      <c r="U111" s="37">
        <v>11</v>
      </c>
      <c r="V111" s="37">
        <v>0.5</v>
      </c>
      <c r="W111" s="37">
        <v>-2211.165</v>
      </c>
      <c r="X111" s="39">
        <v>520.89</v>
      </c>
      <c r="Y111" s="37" t="s">
        <v>218</v>
      </c>
    </row>
    <row r="112" spans="2:25" ht="15.75" x14ac:dyDescent="0.25">
      <c r="B112" s="37">
        <v>35574</v>
      </c>
      <c r="C112" s="37" t="s">
        <v>864</v>
      </c>
      <c r="D112" s="38">
        <v>41381</v>
      </c>
      <c r="E112" s="38">
        <v>41385</v>
      </c>
      <c r="F112" s="37" t="s">
        <v>210</v>
      </c>
      <c r="G112" s="37" t="s">
        <v>398</v>
      </c>
      <c r="H112" s="37" t="s">
        <v>399</v>
      </c>
      <c r="I112" s="37" t="s">
        <v>157</v>
      </c>
      <c r="J112" s="37" t="s">
        <v>865</v>
      </c>
      <c r="K112" s="37" t="s">
        <v>866</v>
      </c>
      <c r="L112" s="37" t="s">
        <v>146</v>
      </c>
      <c r="M112" s="37">
        <v>8701</v>
      </c>
      <c r="N112" s="37" t="s">
        <v>147</v>
      </c>
      <c r="O112" s="37" t="s">
        <v>110</v>
      </c>
      <c r="P112" s="37" t="s">
        <v>867</v>
      </c>
      <c r="Q112" s="37" t="s">
        <v>149</v>
      </c>
      <c r="R112" s="37" t="s">
        <v>403</v>
      </c>
      <c r="S112" s="37" t="s">
        <v>868</v>
      </c>
      <c r="T112" s="37">
        <v>9099.93</v>
      </c>
      <c r="U112" s="37">
        <v>7</v>
      </c>
      <c r="V112" s="37">
        <v>0</v>
      </c>
      <c r="W112" s="37">
        <v>2365.9817999999996</v>
      </c>
      <c r="X112" s="39">
        <v>516.91</v>
      </c>
      <c r="Y112" s="37" t="s">
        <v>176</v>
      </c>
    </row>
    <row r="113" spans="2:25" ht="15.75" x14ac:dyDescent="0.25">
      <c r="B113" s="37">
        <v>17522</v>
      </c>
      <c r="C113" s="37" t="s">
        <v>869</v>
      </c>
      <c r="D113" s="38">
        <v>41004</v>
      </c>
      <c r="E113" s="38">
        <v>41004</v>
      </c>
      <c r="F113" s="37" t="s">
        <v>140</v>
      </c>
      <c r="G113" s="37" t="s">
        <v>870</v>
      </c>
      <c r="H113" s="37" t="s">
        <v>871</v>
      </c>
      <c r="I113" s="37" t="s">
        <v>157</v>
      </c>
      <c r="J113" s="37" t="s">
        <v>872</v>
      </c>
      <c r="K113" s="37" t="s">
        <v>595</v>
      </c>
      <c r="L113" s="37" t="s">
        <v>182</v>
      </c>
      <c r="M113" s="37"/>
      <c r="N113" s="37" t="s">
        <v>183</v>
      </c>
      <c r="O113" s="37" t="s">
        <v>184</v>
      </c>
      <c r="P113" s="37" t="s">
        <v>873</v>
      </c>
      <c r="Q113" s="37" t="s">
        <v>149</v>
      </c>
      <c r="R113" s="37" t="s">
        <v>174</v>
      </c>
      <c r="S113" s="37" t="s">
        <v>874</v>
      </c>
      <c r="T113" s="37">
        <v>2875.7700000000004</v>
      </c>
      <c r="U113" s="37">
        <v>9</v>
      </c>
      <c r="V113" s="37">
        <v>0.5</v>
      </c>
      <c r="W113" s="37">
        <v>-1783.0800000000004</v>
      </c>
      <c r="X113" s="39">
        <v>516.63</v>
      </c>
      <c r="Y113" s="37" t="s">
        <v>218</v>
      </c>
    </row>
    <row r="114" spans="2:25" ht="15.75" x14ac:dyDescent="0.25">
      <c r="B114" s="37">
        <v>14721</v>
      </c>
      <c r="C114" s="37" t="s">
        <v>875</v>
      </c>
      <c r="D114" s="38">
        <v>41269</v>
      </c>
      <c r="E114" s="38">
        <v>41271</v>
      </c>
      <c r="F114" s="37" t="s">
        <v>154</v>
      </c>
      <c r="G114" s="37" t="s">
        <v>876</v>
      </c>
      <c r="H114" s="37" t="s">
        <v>877</v>
      </c>
      <c r="I114" s="37" t="s">
        <v>143</v>
      </c>
      <c r="J114" s="37" t="s">
        <v>878</v>
      </c>
      <c r="K114" s="37" t="s">
        <v>879</v>
      </c>
      <c r="L114" s="37" t="s">
        <v>620</v>
      </c>
      <c r="M114" s="37"/>
      <c r="N114" s="37" t="s">
        <v>183</v>
      </c>
      <c r="O114" s="37" t="s">
        <v>109</v>
      </c>
      <c r="P114" s="37" t="s">
        <v>880</v>
      </c>
      <c r="Q114" s="37" t="s">
        <v>164</v>
      </c>
      <c r="R114" s="37" t="s">
        <v>474</v>
      </c>
      <c r="S114" s="37" t="s">
        <v>881</v>
      </c>
      <c r="T114" s="37">
        <v>1741.8000000000002</v>
      </c>
      <c r="U114" s="37">
        <v>4</v>
      </c>
      <c r="V114" s="37">
        <v>0</v>
      </c>
      <c r="W114" s="37">
        <v>261.24</v>
      </c>
      <c r="X114" s="39">
        <v>515.24</v>
      </c>
      <c r="Y114" s="37" t="s">
        <v>152</v>
      </c>
    </row>
    <row r="115" spans="2:25" ht="15.75" x14ac:dyDescent="0.25">
      <c r="B115" s="37">
        <v>29629</v>
      </c>
      <c r="C115" s="37" t="s">
        <v>882</v>
      </c>
      <c r="D115" s="38">
        <v>41382</v>
      </c>
      <c r="E115" s="38">
        <v>41383</v>
      </c>
      <c r="F115" s="37" t="s">
        <v>168</v>
      </c>
      <c r="G115" s="37" t="s">
        <v>520</v>
      </c>
      <c r="H115" s="37" t="s">
        <v>521</v>
      </c>
      <c r="I115" s="37" t="s">
        <v>143</v>
      </c>
      <c r="J115" s="37" t="s">
        <v>198</v>
      </c>
      <c r="K115" s="37" t="s">
        <v>159</v>
      </c>
      <c r="L115" s="37" t="s">
        <v>160</v>
      </c>
      <c r="M115" s="37"/>
      <c r="N115" s="37" t="s">
        <v>161</v>
      </c>
      <c r="O115" s="37" t="s">
        <v>162</v>
      </c>
      <c r="P115" s="37" t="s">
        <v>883</v>
      </c>
      <c r="Q115" s="37" t="s">
        <v>149</v>
      </c>
      <c r="R115" s="37" t="s">
        <v>193</v>
      </c>
      <c r="S115" s="37" t="s">
        <v>884</v>
      </c>
      <c r="T115" s="37">
        <v>1601.64</v>
      </c>
      <c r="U115" s="37">
        <v>5</v>
      </c>
      <c r="V115" s="37">
        <v>0.1</v>
      </c>
      <c r="W115" s="37">
        <v>587.18999999999994</v>
      </c>
      <c r="X115" s="39">
        <v>511.47</v>
      </c>
      <c r="Y115" s="37" t="s">
        <v>152</v>
      </c>
    </row>
    <row r="116" spans="2:25" ht="15.75" x14ac:dyDescent="0.25">
      <c r="B116" s="37">
        <v>25868</v>
      </c>
      <c r="C116" s="37" t="s">
        <v>885</v>
      </c>
      <c r="D116" s="38">
        <v>40687</v>
      </c>
      <c r="E116" s="38">
        <v>40689</v>
      </c>
      <c r="F116" s="37" t="s">
        <v>154</v>
      </c>
      <c r="G116" s="37" t="s">
        <v>886</v>
      </c>
      <c r="H116" s="37" t="s">
        <v>887</v>
      </c>
      <c r="I116" s="37" t="s">
        <v>143</v>
      </c>
      <c r="J116" s="37" t="s">
        <v>888</v>
      </c>
      <c r="K116" s="37" t="s">
        <v>608</v>
      </c>
      <c r="L116" s="37" t="s">
        <v>274</v>
      </c>
      <c r="M116" s="37"/>
      <c r="N116" s="37" t="s">
        <v>161</v>
      </c>
      <c r="O116" s="37" t="s">
        <v>275</v>
      </c>
      <c r="P116" s="37" t="s">
        <v>889</v>
      </c>
      <c r="Q116" s="37" t="s">
        <v>225</v>
      </c>
      <c r="R116" s="37" t="s">
        <v>277</v>
      </c>
      <c r="S116" s="37" t="s">
        <v>890</v>
      </c>
      <c r="T116" s="37">
        <v>3670.7999999999997</v>
      </c>
      <c r="U116" s="37">
        <v>7</v>
      </c>
      <c r="V116" s="37">
        <v>0</v>
      </c>
      <c r="W116" s="37">
        <v>367.08</v>
      </c>
      <c r="X116" s="39">
        <v>510.72</v>
      </c>
      <c r="Y116" s="37" t="s">
        <v>218</v>
      </c>
    </row>
    <row r="117" spans="2:25" ht="15.75" x14ac:dyDescent="0.25">
      <c r="B117" s="37">
        <v>39399</v>
      </c>
      <c r="C117" s="37" t="s">
        <v>891</v>
      </c>
      <c r="D117" s="38">
        <v>41051</v>
      </c>
      <c r="E117" s="38">
        <v>41055</v>
      </c>
      <c r="F117" s="37" t="s">
        <v>210</v>
      </c>
      <c r="G117" s="37" t="s">
        <v>892</v>
      </c>
      <c r="H117" s="37" t="s">
        <v>893</v>
      </c>
      <c r="I117" s="37" t="s">
        <v>143</v>
      </c>
      <c r="J117" s="37" t="s">
        <v>378</v>
      </c>
      <c r="K117" s="37" t="s">
        <v>223</v>
      </c>
      <c r="L117" s="37" t="s">
        <v>146</v>
      </c>
      <c r="M117" s="37">
        <v>90045</v>
      </c>
      <c r="N117" s="37" t="s">
        <v>147</v>
      </c>
      <c r="O117" s="37" t="s">
        <v>111</v>
      </c>
      <c r="P117" s="37" t="s">
        <v>894</v>
      </c>
      <c r="Q117" s="37" t="s">
        <v>149</v>
      </c>
      <c r="R117" s="37" t="s">
        <v>403</v>
      </c>
      <c r="S117" s="37" t="s">
        <v>895</v>
      </c>
      <c r="T117" s="37">
        <v>2973.32</v>
      </c>
      <c r="U117" s="37">
        <v>7</v>
      </c>
      <c r="V117" s="37">
        <v>0.2</v>
      </c>
      <c r="W117" s="37">
        <v>334.49849999999958</v>
      </c>
      <c r="X117" s="39">
        <v>510.18</v>
      </c>
      <c r="Y117" s="37" t="s">
        <v>218</v>
      </c>
    </row>
    <row r="118" spans="2:25" ht="15.75" x14ac:dyDescent="0.25">
      <c r="B118" s="37">
        <v>19559</v>
      </c>
      <c r="C118" s="37" t="s">
        <v>896</v>
      </c>
      <c r="D118" s="38">
        <v>41410</v>
      </c>
      <c r="E118" s="38">
        <v>41414</v>
      </c>
      <c r="F118" s="37" t="s">
        <v>154</v>
      </c>
      <c r="G118" s="37" t="s">
        <v>897</v>
      </c>
      <c r="H118" s="37" t="s">
        <v>898</v>
      </c>
      <c r="I118" s="37" t="s">
        <v>143</v>
      </c>
      <c r="J118" s="37" t="s">
        <v>899</v>
      </c>
      <c r="K118" s="37" t="s">
        <v>899</v>
      </c>
      <c r="L118" s="37" t="s">
        <v>182</v>
      </c>
      <c r="M118" s="37"/>
      <c r="N118" s="37" t="s">
        <v>183</v>
      </c>
      <c r="O118" s="37" t="s">
        <v>184</v>
      </c>
      <c r="P118" s="37" t="s">
        <v>900</v>
      </c>
      <c r="Q118" s="37" t="s">
        <v>149</v>
      </c>
      <c r="R118" s="37" t="s">
        <v>193</v>
      </c>
      <c r="S118" s="37" t="s">
        <v>901</v>
      </c>
      <c r="T118" s="37">
        <v>1900.95</v>
      </c>
      <c r="U118" s="37">
        <v>5</v>
      </c>
      <c r="V118" s="37">
        <v>0</v>
      </c>
      <c r="W118" s="37">
        <v>589.20000000000005</v>
      </c>
      <c r="X118" s="39">
        <v>506.89</v>
      </c>
      <c r="Y118" s="37" t="s">
        <v>218</v>
      </c>
    </row>
    <row r="119" spans="2:25" ht="15.75" x14ac:dyDescent="0.25">
      <c r="B119" s="37">
        <v>38362</v>
      </c>
      <c r="C119" s="37" t="s">
        <v>902</v>
      </c>
      <c r="D119" s="38">
        <v>40883</v>
      </c>
      <c r="E119" s="38">
        <v>40885</v>
      </c>
      <c r="F119" s="37" t="s">
        <v>168</v>
      </c>
      <c r="G119" s="37" t="s">
        <v>903</v>
      </c>
      <c r="H119" s="37" t="s">
        <v>904</v>
      </c>
      <c r="I119" s="37" t="s">
        <v>157</v>
      </c>
      <c r="J119" s="37" t="s">
        <v>378</v>
      </c>
      <c r="K119" s="37" t="s">
        <v>223</v>
      </c>
      <c r="L119" s="37" t="s">
        <v>146</v>
      </c>
      <c r="M119" s="37">
        <v>90008</v>
      </c>
      <c r="N119" s="37" t="s">
        <v>147</v>
      </c>
      <c r="O119" s="37" t="s">
        <v>111</v>
      </c>
      <c r="P119" s="37" t="s">
        <v>905</v>
      </c>
      <c r="Q119" s="37" t="s">
        <v>225</v>
      </c>
      <c r="R119" s="37" t="s">
        <v>906</v>
      </c>
      <c r="S119" s="37" t="s">
        <v>907</v>
      </c>
      <c r="T119" s="37">
        <v>1261.33</v>
      </c>
      <c r="U119" s="37">
        <v>7</v>
      </c>
      <c r="V119" s="37">
        <v>0</v>
      </c>
      <c r="W119" s="37">
        <v>327.94580000000002</v>
      </c>
      <c r="X119" s="39">
        <v>506.49</v>
      </c>
      <c r="Y119" s="37" t="s">
        <v>152</v>
      </c>
    </row>
    <row r="120" spans="2:25" ht="15.75" x14ac:dyDescent="0.25">
      <c r="B120" s="37">
        <v>14070</v>
      </c>
      <c r="C120" s="37" t="s">
        <v>908</v>
      </c>
      <c r="D120" s="38">
        <v>40590</v>
      </c>
      <c r="E120" s="38">
        <v>40593</v>
      </c>
      <c r="F120" s="37" t="s">
        <v>154</v>
      </c>
      <c r="G120" s="37" t="s">
        <v>909</v>
      </c>
      <c r="H120" s="37" t="s">
        <v>910</v>
      </c>
      <c r="I120" s="37" t="s">
        <v>157</v>
      </c>
      <c r="J120" s="37" t="s">
        <v>911</v>
      </c>
      <c r="K120" s="37" t="s">
        <v>912</v>
      </c>
      <c r="L120" s="37" t="s">
        <v>284</v>
      </c>
      <c r="M120" s="37"/>
      <c r="N120" s="37" t="s">
        <v>183</v>
      </c>
      <c r="O120" s="37" t="s">
        <v>184</v>
      </c>
      <c r="P120" s="37" t="s">
        <v>913</v>
      </c>
      <c r="Q120" s="37" t="s">
        <v>164</v>
      </c>
      <c r="R120" s="37" t="s">
        <v>165</v>
      </c>
      <c r="S120" s="37" t="s">
        <v>337</v>
      </c>
      <c r="T120" s="37">
        <v>4544.0999999999985</v>
      </c>
      <c r="U120" s="37">
        <v>11</v>
      </c>
      <c r="V120" s="37">
        <v>0.1</v>
      </c>
      <c r="W120" s="37">
        <v>1868.1299999999999</v>
      </c>
      <c r="X120" s="39">
        <v>506.27</v>
      </c>
      <c r="Y120" s="37" t="s">
        <v>176</v>
      </c>
    </row>
    <row r="121" spans="2:25" ht="15.75" x14ac:dyDescent="0.25">
      <c r="B121" s="37">
        <v>21306</v>
      </c>
      <c r="C121" s="37" t="s">
        <v>914</v>
      </c>
      <c r="D121" s="38">
        <v>41425</v>
      </c>
      <c r="E121" s="38">
        <v>41427</v>
      </c>
      <c r="F121" s="37" t="s">
        <v>168</v>
      </c>
      <c r="G121" s="37" t="s">
        <v>915</v>
      </c>
      <c r="H121" s="37" t="s">
        <v>916</v>
      </c>
      <c r="I121" s="37" t="s">
        <v>143</v>
      </c>
      <c r="J121" s="37" t="s">
        <v>917</v>
      </c>
      <c r="K121" s="37" t="s">
        <v>694</v>
      </c>
      <c r="L121" s="37" t="s">
        <v>274</v>
      </c>
      <c r="M121" s="37"/>
      <c r="N121" s="37" t="s">
        <v>161</v>
      </c>
      <c r="O121" s="37" t="s">
        <v>275</v>
      </c>
      <c r="P121" s="37" t="s">
        <v>918</v>
      </c>
      <c r="Q121" s="37" t="s">
        <v>164</v>
      </c>
      <c r="R121" s="37" t="s">
        <v>474</v>
      </c>
      <c r="S121" s="37" t="s">
        <v>919</v>
      </c>
      <c r="T121" s="37">
        <v>1455.1200000000001</v>
      </c>
      <c r="U121" s="37">
        <v>4</v>
      </c>
      <c r="V121" s="37">
        <v>0</v>
      </c>
      <c r="W121" s="37">
        <v>116.39999999999999</v>
      </c>
      <c r="X121" s="39">
        <v>504.56</v>
      </c>
      <c r="Y121" s="37" t="s">
        <v>152</v>
      </c>
    </row>
    <row r="122" spans="2:25" ht="15.75" x14ac:dyDescent="0.25">
      <c r="B122" s="37">
        <v>21668</v>
      </c>
      <c r="C122" s="37" t="s">
        <v>920</v>
      </c>
      <c r="D122" s="38">
        <v>41548</v>
      </c>
      <c r="E122" s="38">
        <v>41549</v>
      </c>
      <c r="F122" s="37" t="s">
        <v>168</v>
      </c>
      <c r="G122" s="37" t="s">
        <v>921</v>
      </c>
      <c r="H122" s="37" t="s">
        <v>922</v>
      </c>
      <c r="I122" s="37" t="s">
        <v>143</v>
      </c>
      <c r="J122" s="37" t="s">
        <v>923</v>
      </c>
      <c r="K122" s="37" t="s">
        <v>924</v>
      </c>
      <c r="L122" s="37" t="s">
        <v>160</v>
      </c>
      <c r="M122" s="37"/>
      <c r="N122" s="37" t="s">
        <v>161</v>
      </c>
      <c r="O122" s="37" t="s">
        <v>162</v>
      </c>
      <c r="P122" s="37" t="s">
        <v>925</v>
      </c>
      <c r="Q122" s="37" t="s">
        <v>149</v>
      </c>
      <c r="R122" s="37" t="s">
        <v>193</v>
      </c>
      <c r="S122" s="37" t="s">
        <v>926</v>
      </c>
      <c r="T122" s="37">
        <v>1943.19</v>
      </c>
      <c r="U122" s="37">
        <v>6</v>
      </c>
      <c r="V122" s="37">
        <v>0.1</v>
      </c>
      <c r="W122" s="37">
        <v>258.93</v>
      </c>
      <c r="X122" s="39">
        <v>499.62</v>
      </c>
      <c r="Y122" s="37" t="s">
        <v>218</v>
      </c>
    </row>
    <row r="123" spans="2:25" ht="15.75" x14ac:dyDescent="0.25">
      <c r="B123" s="37">
        <v>37923</v>
      </c>
      <c r="C123" s="37" t="s">
        <v>927</v>
      </c>
      <c r="D123" s="38">
        <v>40891</v>
      </c>
      <c r="E123" s="38">
        <v>40898</v>
      </c>
      <c r="F123" s="37" t="s">
        <v>210</v>
      </c>
      <c r="G123" s="37" t="s">
        <v>928</v>
      </c>
      <c r="H123" s="37" t="s">
        <v>929</v>
      </c>
      <c r="I123" s="37" t="s">
        <v>143</v>
      </c>
      <c r="J123" s="37" t="s">
        <v>144</v>
      </c>
      <c r="K123" s="37" t="s">
        <v>145</v>
      </c>
      <c r="L123" s="37" t="s">
        <v>146</v>
      </c>
      <c r="M123" s="37">
        <v>10024</v>
      </c>
      <c r="N123" s="37" t="s">
        <v>147</v>
      </c>
      <c r="O123" s="37" t="s">
        <v>110</v>
      </c>
      <c r="P123" s="37" t="s">
        <v>930</v>
      </c>
      <c r="Q123" s="37" t="s">
        <v>149</v>
      </c>
      <c r="R123" s="37" t="s">
        <v>403</v>
      </c>
      <c r="S123" s="37" t="s">
        <v>931</v>
      </c>
      <c r="T123" s="37">
        <v>6999.96</v>
      </c>
      <c r="U123" s="37">
        <v>4</v>
      </c>
      <c r="V123" s="37">
        <v>0</v>
      </c>
      <c r="W123" s="37">
        <v>2239.9871999999996</v>
      </c>
      <c r="X123" s="39">
        <v>499.55</v>
      </c>
      <c r="Y123" s="37" t="s">
        <v>176</v>
      </c>
    </row>
    <row r="124" spans="2:25" ht="15.75" x14ac:dyDescent="0.25">
      <c r="B124" s="37">
        <v>40336</v>
      </c>
      <c r="C124" s="37" t="s">
        <v>932</v>
      </c>
      <c r="D124" s="38">
        <v>41626</v>
      </c>
      <c r="E124" s="38">
        <v>41630</v>
      </c>
      <c r="F124" s="37" t="s">
        <v>210</v>
      </c>
      <c r="G124" s="37" t="s">
        <v>933</v>
      </c>
      <c r="H124" s="37" t="s">
        <v>934</v>
      </c>
      <c r="I124" s="37" t="s">
        <v>143</v>
      </c>
      <c r="J124" s="37" t="s">
        <v>935</v>
      </c>
      <c r="K124" s="37" t="s">
        <v>720</v>
      </c>
      <c r="L124" s="37" t="s">
        <v>146</v>
      </c>
      <c r="M124" s="37">
        <v>48205</v>
      </c>
      <c r="N124" s="37" t="s">
        <v>147</v>
      </c>
      <c r="O124" s="37" t="s">
        <v>184</v>
      </c>
      <c r="P124" s="37" t="s">
        <v>936</v>
      </c>
      <c r="Q124" s="37" t="s">
        <v>225</v>
      </c>
      <c r="R124" s="37" t="s">
        <v>226</v>
      </c>
      <c r="S124" s="37" t="s">
        <v>937</v>
      </c>
      <c r="T124" s="37">
        <v>9892.74</v>
      </c>
      <c r="U124" s="37">
        <v>13</v>
      </c>
      <c r="V124" s="37">
        <v>0</v>
      </c>
      <c r="W124" s="37">
        <v>4946.37</v>
      </c>
      <c r="X124" s="39">
        <v>498.7</v>
      </c>
      <c r="Y124" s="37" t="s">
        <v>176</v>
      </c>
    </row>
    <row r="125" spans="2:25" ht="15.75" x14ac:dyDescent="0.25">
      <c r="B125" s="37">
        <v>24260</v>
      </c>
      <c r="C125" s="37" t="s">
        <v>938</v>
      </c>
      <c r="D125" s="38">
        <v>41619</v>
      </c>
      <c r="E125" s="38">
        <v>41622</v>
      </c>
      <c r="F125" s="37" t="s">
        <v>154</v>
      </c>
      <c r="G125" s="37" t="s">
        <v>332</v>
      </c>
      <c r="H125" s="37" t="s">
        <v>333</v>
      </c>
      <c r="I125" s="37" t="s">
        <v>157</v>
      </c>
      <c r="J125" s="37" t="s">
        <v>923</v>
      </c>
      <c r="K125" s="37" t="s">
        <v>924</v>
      </c>
      <c r="L125" s="37" t="s">
        <v>160</v>
      </c>
      <c r="M125" s="37"/>
      <c r="N125" s="37" t="s">
        <v>161</v>
      </c>
      <c r="O125" s="37" t="s">
        <v>162</v>
      </c>
      <c r="P125" s="37" t="s">
        <v>939</v>
      </c>
      <c r="Q125" s="37" t="s">
        <v>149</v>
      </c>
      <c r="R125" s="37" t="s">
        <v>193</v>
      </c>
      <c r="S125" s="37" t="s">
        <v>940</v>
      </c>
      <c r="T125" s="37">
        <v>1695.8700000000001</v>
      </c>
      <c r="U125" s="37">
        <v>5</v>
      </c>
      <c r="V125" s="37">
        <v>0.1</v>
      </c>
      <c r="W125" s="37">
        <v>-37.830000000000013</v>
      </c>
      <c r="X125" s="39">
        <v>498.62</v>
      </c>
      <c r="Y125" s="37" t="s">
        <v>152</v>
      </c>
    </row>
    <row r="126" spans="2:25" ht="15.75" x14ac:dyDescent="0.25">
      <c r="B126" s="37">
        <v>13646</v>
      </c>
      <c r="C126" s="37" t="s">
        <v>941</v>
      </c>
      <c r="D126" s="38">
        <v>41716</v>
      </c>
      <c r="E126" s="38">
        <v>41719</v>
      </c>
      <c r="F126" s="37" t="s">
        <v>154</v>
      </c>
      <c r="G126" s="37" t="s">
        <v>746</v>
      </c>
      <c r="H126" s="37" t="s">
        <v>747</v>
      </c>
      <c r="I126" s="37" t="s">
        <v>157</v>
      </c>
      <c r="J126" s="37" t="s">
        <v>942</v>
      </c>
      <c r="K126" s="37" t="s">
        <v>283</v>
      </c>
      <c r="L126" s="37" t="s">
        <v>284</v>
      </c>
      <c r="M126" s="37"/>
      <c r="N126" s="37" t="s">
        <v>183</v>
      </c>
      <c r="O126" s="37" t="s">
        <v>184</v>
      </c>
      <c r="P126" s="37" t="s">
        <v>943</v>
      </c>
      <c r="Q126" s="37" t="s">
        <v>149</v>
      </c>
      <c r="R126" s="37" t="s">
        <v>193</v>
      </c>
      <c r="S126" s="37" t="s">
        <v>944</v>
      </c>
      <c r="T126" s="37">
        <v>1505.9789999999998</v>
      </c>
      <c r="U126" s="37">
        <v>6</v>
      </c>
      <c r="V126" s="37">
        <v>0.15</v>
      </c>
      <c r="W126" s="37">
        <v>-265.76099999999997</v>
      </c>
      <c r="X126" s="39">
        <v>498.52</v>
      </c>
      <c r="Y126" s="37" t="s">
        <v>152</v>
      </c>
    </row>
    <row r="127" spans="2:25" ht="15.75" x14ac:dyDescent="0.25">
      <c r="B127" s="37">
        <v>23708</v>
      </c>
      <c r="C127" s="37" t="s">
        <v>945</v>
      </c>
      <c r="D127" s="38">
        <v>41992</v>
      </c>
      <c r="E127" s="38">
        <v>41993</v>
      </c>
      <c r="F127" s="37" t="s">
        <v>168</v>
      </c>
      <c r="G127" s="37" t="s">
        <v>946</v>
      </c>
      <c r="H127" s="37" t="s">
        <v>947</v>
      </c>
      <c r="I127" s="37" t="s">
        <v>143</v>
      </c>
      <c r="J127" s="37" t="s">
        <v>948</v>
      </c>
      <c r="K127" s="37" t="s">
        <v>949</v>
      </c>
      <c r="L127" s="37" t="s">
        <v>950</v>
      </c>
      <c r="M127" s="37"/>
      <c r="N127" s="37" t="s">
        <v>161</v>
      </c>
      <c r="O127" s="37" t="s">
        <v>459</v>
      </c>
      <c r="P127" s="37" t="s">
        <v>951</v>
      </c>
      <c r="Q127" s="37" t="s">
        <v>149</v>
      </c>
      <c r="R127" s="37" t="s">
        <v>174</v>
      </c>
      <c r="S127" s="37" t="s">
        <v>820</v>
      </c>
      <c r="T127" s="37">
        <v>1954.17</v>
      </c>
      <c r="U127" s="37">
        <v>3</v>
      </c>
      <c r="V127" s="37">
        <v>0</v>
      </c>
      <c r="W127" s="37">
        <v>312.65999999999997</v>
      </c>
      <c r="X127" s="39">
        <v>498.38</v>
      </c>
      <c r="Y127" s="37" t="s">
        <v>152</v>
      </c>
    </row>
    <row r="128" spans="2:25" ht="15.75" x14ac:dyDescent="0.25">
      <c r="B128" s="37">
        <v>32452</v>
      </c>
      <c r="C128" s="37" t="s">
        <v>952</v>
      </c>
      <c r="D128" s="38">
        <v>40897</v>
      </c>
      <c r="E128" s="38">
        <v>40898</v>
      </c>
      <c r="F128" s="37" t="s">
        <v>168</v>
      </c>
      <c r="G128" s="37" t="s">
        <v>953</v>
      </c>
      <c r="H128" s="37" t="s">
        <v>954</v>
      </c>
      <c r="I128" s="37" t="s">
        <v>180</v>
      </c>
      <c r="J128" s="37" t="s">
        <v>955</v>
      </c>
      <c r="K128" s="37" t="s">
        <v>240</v>
      </c>
      <c r="L128" s="37" t="s">
        <v>146</v>
      </c>
      <c r="M128" s="37">
        <v>22801</v>
      </c>
      <c r="N128" s="37" t="s">
        <v>147</v>
      </c>
      <c r="O128" s="37" t="s">
        <v>109</v>
      </c>
      <c r="P128" s="37" t="s">
        <v>956</v>
      </c>
      <c r="Q128" s="37" t="s">
        <v>164</v>
      </c>
      <c r="R128" s="37" t="s">
        <v>216</v>
      </c>
      <c r="S128" s="37" t="s">
        <v>957</v>
      </c>
      <c r="T128" s="37">
        <v>2244.48</v>
      </c>
      <c r="U128" s="37">
        <v>7</v>
      </c>
      <c r="V128" s="37">
        <v>0</v>
      </c>
      <c r="W128" s="37">
        <v>493.78559999999993</v>
      </c>
      <c r="X128" s="39">
        <v>498.14</v>
      </c>
      <c r="Y128" s="37" t="s">
        <v>218</v>
      </c>
    </row>
    <row r="129" spans="2:25" ht="15.75" x14ac:dyDescent="0.25">
      <c r="B129" s="37">
        <v>37722</v>
      </c>
      <c r="C129" s="37" t="s">
        <v>958</v>
      </c>
      <c r="D129" s="38">
        <v>41418</v>
      </c>
      <c r="E129" s="38">
        <v>41422</v>
      </c>
      <c r="F129" s="37" t="s">
        <v>210</v>
      </c>
      <c r="G129" s="37" t="s">
        <v>959</v>
      </c>
      <c r="H129" s="37" t="s">
        <v>960</v>
      </c>
      <c r="I129" s="37" t="s">
        <v>143</v>
      </c>
      <c r="J129" s="37" t="s">
        <v>726</v>
      </c>
      <c r="K129" s="37" t="s">
        <v>727</v>
      </c>
      <c r="L129" s="37" t="s">
        <v>146</v>
      </c>
      <c r="M129" s="37">
        <v>19120</v>
      </c>
      <c r="N129" s="37" t="s">
        <v>147</v>
      </c>
      <c r="O129" s="37" t="s">
        <v>110</v>
      </c>
      <c r="P129" s="37" t="s">
        <v>961</v>
      </c>
      <c r="Q129" s="37" t="s">
        <v>149</v>
      </c>
      <c r="R129" s="37" t="s">
        <v>193</v>
      </c>
      <c r="S129" s="37" t="s">
        <v>962</v>
      </c>
      <c r="T129" s="37">
        <v>8399.9759999999987</v>
      </c>
      <c r="U129" s="37">
        <v>4</v>
      </c>
      <c r="V129" s="37">
        <v>0.4</v>
      </c>
      <c r="W129" s="37">
        <v>1119.996799999999</v>
      </c>
      <c r="X129" s="39">
        <v>498.08</v>
      </c>
      <c r="Y129" s="37" t="s">
        <v>176</v>
      </c>
    </row>
    <row r="130" spans="2:25" ht="15.75" x14ac:dyDescent="0.25">
      <c r="B130" s="37">
        <v>40932</v>
      </c>
      <c r="C130" s="37" t="s">
        <v>963</v>
      </c>
      <c r="D130" s="38">
        <v>40830</v>
      </c>
      <c r="E130" s="38">
        <v>40833</v>
      </c>
      <c r="F130" s="37" t="s">
        <v>168</v>
      </c>
      <c r="G130" s="37" t="s">
        <v>964</v>
      </c>
      <c r="H130" s="37" t="s">
        <v>965</v>
      </c>
      <c r="I130" s="37" t="s">
        <v>143</v>
      </c>
      <c r="J130" s="37" t="s">
        <v>966</v>
      </c>
      <c r="K130" s="37" t="s">
        <v>967</v>
      </c>
      <c r="L130" s="37" t="s">
        <v>146</v>
      </c>
      <c r="M130" s="37">
        <v>2149</v>
      </c>
      <c r="N130" s="37" t="s">
        <v>147</v>
      </c>
      <c r="O130" s="37" t="s">
        <v>110</v>
      </c>
      <c r="P130" s="37" t="s">
        <v>968</v>
      </c>
      <c r="Q130" s="37" t="s">
        <v>164</v>
      </c>
      <c r="R130" s="37" t="s">
        <v>165</v>
      </c>
      <c r="S130" s="37" t="s">
        <v>969</v>
      </c>
      <c r="T130" s="37">
        <v>1628.82</v>
      </c>
      <c r="U130" s="37">
        <v>9</v>
      </c>
      <c r="V130" s="37">
        <v>0</v>
      </c>
      <c r="W130" s="37">
        <v>260.61120000000017</v>
      </c>
      <c r="X130" s="39">
        <v>496.46</v>
      </c>
      <c r="Y130" s="37" t="s">
        <v>152</v>
      </c>
    </row>
    <row r="131" spans="2:25" ht="15.75" x14ac:dyDescent="0.25">
      <c r="B131" s="37">
        <v>1779</v>
      </c>
      <c r="C131" s="37" t="s">
        <v>970</v>
      </c>
      <c r="D131" s="38">
        <v>41900</v>
      </c>
      <c r="E131" s="38">
        <v>41900</v>
      </c>
      <c r="F131" s="37" t="s">
        <v>140</v>
      </c>
      <c r="G131" s="37" t="s">
        <v>971</v>
      </c>
      <c r="H131" s="37" t="s">
        <v>972</v>
      </c>
      <c r="I131" s="37" t="s">
        <v>143</v>
      </c>
      <c r="J131" s="37" t="s">
        <v>973</v>
      </c>
      <c r="K131" s="37" t="s">
        <v>974</v>
      </c>
      <c r="L131" s="37" t="s">
        <v>975</v>
      </c>
      <c r="M131" s="37"/>
      <c r="N131" s="37" t="s">
        <v>266</v>
      </c>
      <c r="O131" s="37" t="s">
        <v>109</v>
      </c>
      <c r="P131" s="37" t="s">
        <v>976</v>
      </c>
      <c r="Q131" s="37" t="s">
        <v>149</v>
      </c>
      <c r="R131" s="37" t="s">
        <v>193</v>
      </c>
      <c r="S131" s="37" t="s">
        <v>977</v>
      </c>
      <c r="T131" s="37">
        <v>1213.18876</v>
      </c>
      <c r="U131" s="37">
        <v>7</v>
      </c>
      <c r="V131" s="37">
        <v>2E-3</v>
      </c>
      <c r="W131" s="37">
        <v>508.00876000000005</v>
      </c>
      <c r="X131" s="39">
        <v>493.40899999999999</v>
      </c>
      <c r="Y131" s="37" t="s">
        <v>152</v>
      </c>
    </row>
    <row r="132" spans="2:25" ht="15.75" x14ac:dyDescent="0.25">
      <c r="B132" s="37">
        <v>23880</v>
      </c>
      <c r="C132" s="37" t="s">
        <v>978</v>
      </c>
      <c r="D132" s="38">
        <v>41603</v>
      </c>
      <c r="E132" s="38">
        <v>41605</v>
      </c>
      <c r="F132" s="37" t="s">
        <v>168</v>
      </c>
      <c r="G132" s="37" t="s">
        <v>979</v>
      </c>
      <c r="H132" s="37" t="s">
        <v>773</v>
      </c>
      <c r="I132" s="37" t="s">
        <v>157</v>
      </c>
      <c r="J132" s="37" t="s">
        <v>980</v>
      </c>
      <c r="K132" s="37" t="s">
        <v>385</v>
      </c>
      <c r="L132" s="37" t="s">
        <v>386</v>
      </c>
      <c r="M132" s="37"/>
      <c r="N132" s="37" t="s">
        <v>161</v>
      </c>
      <c r="O132" s="37" t="s">
        <v>249</v>
      </c>
      <c r="P132" s="37" t="s">
        <v>981</v>
      </c>
      <c r="Q132" s="37" t="s">
        <v>149</v>
      </c>
      <c r="R132" s="37" t="s">
        <v>193</v>
      </c>
      <c r="S132" s="37" t="s">
        <v>982</v>
      </c>
      <c r="T132" s="37">
        <v>1590.6</v>
      </c>
      <c r="U132" s="37">
        <v>5</v>
      </c>
      <c r="V132" s="37">
        <v>0</v>
      </c>
      <c r="W132" s="37">
        <v>572.55000000000007</v>
      </c>
      <c r="X132" s="39">
        <v>493.2</v>
      </c>
      <c r="Y132" s="37" t="s">
        <v>152</v>
      </c>
    </row>
    <row r="133" spans="2:25" ht="15.75" x14ac:dyDescent="0.25">
      <c r="B133" s="37">
        <v>27094</v>
      </c>
      <c r="C133" s="37" t="s">
        <v>983</v>
      </c>
      <c r="D133" s="38">
        <v>41585</v>
      </c>
      <c r="E133" s="38">
        <v>41588</v>
      </c>
      <c r="F133" s="37" t="s">
        <v>168</v>
      </c>
      <c r="G133" s="37" t="s">
        <v>984</v>
      </c>
      <c r="H133" s="37" t="s">
        <v>985</v>
      </c>
      <c r="I133" s="37" t="s">
        <v>143</v>
      </c>
      <c r="J133" s="37" t="s">
        <v>986</v>
      </c>
      <c r="K133" s="37" t="s">
        <v>987</v>
      </c>
      <c r="L133" s="37" t="s">
        <v>274</v>
      </c>
      <c r="M133" s="37"/>
      <c r="N133" s="37" t="s">
        <v>161</v>
      </c>
      <c r="O133" s="37" t="s">
        <v>275</v>
      </c>
      <c r="P133" s="37" t="s">
        <v>988</v>
      </c>
      <c r="Q133" s="37" t="s">
        <v>149</v>
      </c>
      <c r="R133" s="37" t="s">
        <v>150</v>
      </c>
      <c r="S133" s="37" t="s">
        <v>989</v>
      </c>
      <c r="T133" s="37">
        <v>2330.6400000000003</v>
      </c>
      <c r="U133" s="37">
        <v>9</v>
      </c>
      <c r="V133" s="37">
        <v>0</v>
      </c>
      <c r="W133" s="37">
        <v>1025.46</v>
      </c>
      <c r="X133" s="39">
        <v>492.79</v>
      </c>
      <c r="Y133" s="37" t="s">
        <v>152</v>
      </c>
    </row>
    <row r="134" spans="2:25" ht="15.75" x14ac:dyDescent="0.25">
      <c r="B134" s="37">
        <v>24424</v>
      </c>
      <c r="C134" s="37" t="s">
        <v>990</v>
      </c>
      <c r="D134" s="38">
        <v>41839</v>
      </c>
      <c r="E134" s="38">
        <v>41843</v>
      </c>
      <c r="F134" s="37" t="s">
        <v>210</v>
      </c>
      <c r="G134" s="37" t="s">
        <v>991</v>
      </c>
      <c r="H134" s="37" t="s">
        <v>992</v>
      </c>
      <c r="I134" s="37" t="s">
        <v>180</v>
      </c>
      <c r="J134" s="37" t="s">
        <v>663</v>
      </c>
      <c r="K134" s="37" t="s">
        <v>664</v>
      </c>
      <c r="L134" s="37" t="s">
        <v>458</v>
      </c>
      <c r="M134" s="37"/>
      <c r="N134" s="37" t="s">
        <v>161</v>
      </c>
      <c r="O134" s="37" t="s">
        <v>459</v>
      </c>
      <c r="P134" s="37" t="s">
        <v>993</v>
      </c>
      <c r="Q134" s="37" t="s">
        <v>164</v>
      </c>
      <c r="R134" s="37" t="s">
        <v>474</v>
      </c>
      <c r="S134" s="37" t="s">
        <v>994</v>
      </c>
      <c r="T134" s="37">
        <v>3278.5847999999996</v>
      </c>
      <c r="U134" s="37">
        <v>8</v>
      </c>
      <c r="V134" s="37">
        <v>7.0000000000000007E-2</v>
      </c>
      <c r="W134" s="37">
        <v>140.82479999999995</v>
      </c>
      <c r="X134" s="39">
        <v>492.28</v>
      </c>
      <c r="Y134" s="37" t="s">
        <v>218</v>
      </c>
    </row>
    <row r="135" spans="2:25" ht="15.75" x14ac:dyDescent="0.25">
      <c r="B135" s="37">
        <v>22049</v>
      </c>
      <c r="C135" s="37" t="s">
        <v>995</v>
      </c>
      <c r="D135" s="38">
        <v>41137</v>
      </c>
      <c r="E135" s="38">
        <v>41137</v>
      </c>
      <c r="F135" s="37" t="s">
        <v>140</v>
      </c>
      <c r="G135" s="37" t="s">
        <v>630</v>
      </c>
      <c r="H135" s="37" t="s">
        <v>631</v>
      </c>
      <c r="I135" s="37" t="s">
        <v>180</v>
      </c>
      <c r="J135" s="37" t="s">
        <v>996</v>
      </c>
      <c r="K135" s="37" t="s">
        <v>996</v>
      </c>
      <c r="L135" s="37" t="s">
        <v>997</v>
      </c>
      <c r="M135" s="37"/>
      <c r="N135" s="37" t="s">
        <v>161</v>
      </c>
      <c r="O135" s="37" t="s">
        <v>459</v>
      </c>
      <c r="P135" s="37" t="s">
        <v>998</v>
      </c>
      <c r="Q135" s="37" t="s">
        <v>149</v>
      </c>
      <c r="R135" s="37" t="s">
        <v>174</v>
      </c>
      <c r="S135" s="37" t="s">
        <v>353</v>
      </c>
      <c r="T135" s="37">
        <v>3741.5237999999995</v>
      </c>
      <c r="U135" s="37">
        <v>7</v>
      </c>
      <c r="V135" s="37">
        <v>0.17</v>
      </c>
      <c r="W135" s="37">
        <v>946.63379999999972</v>
      </c>
      <c r="X135" s="39">
        <v>491.91</v>
      </c>
      <c r="Y135" s="37" t="s">
        <v>218</v>
      </c>
    </row>
    <row r="136" spans="2:25" ht="15.75" x14ac:dyDescent="0.25">
      <c r="B136" s="37">
        <v>34153</v>
      </c>
      <c r="C136" s="37" t="s">
        <v>999</v>
      </c>
      <c r="D136" s="38">
        <v>41513</v>
      </c>
      <c r="E136" s="38">
        <v>41516</v>
      </c>
      <c r="F136" s="37" t="s">
        <v>168</v>
      </c>
      <c r="G136" s="37" t="s">
        <v>1000</v>
      </c>
      <c r="H136" s="37" t="s">
        <v>1001</v>
      </c>
      <c r="I136" s="37" t="s">
        <v>157</v>
      </c>
      <c r="J136" s="37" t="s">
        <v>1002</v>
      </c>
      <c r="K136" s="37" t="s">
        <v>223</v>
      </c>
      <c r="L136" s="37" t="s">
        <v>146</v>
      </c>
      <c r="M136" s="37">
        <v>92037</v>
      </c>
      <c r="N136" s="37" t="s">
        <v>147</v>
      </c>
      <c r="O136" s="37" t="s">
        <v>111</v>
      </c>
      <c r="P136" s="37" t="s">
        <v>1003</v>
      </c>
      <c r="Q136" s="37" t="s">
        <v>164</v>
      </c>
      <c r="R136" s="37" t="s">
        <v>165</v>
      </c>
      <c r="S136" s="37" t="s">
        <v>1004</v>
      </c>
      <c r="T136" s="37">
        <v>1603.1360000000002</v>
      </c>
      <c r="U136" s="37">
        <v>4</v>
      </c>
      <c r="V136" s="37">
        <v>0.2</v>
      </c>
      <c r="W136" s="37">
        <v>100.19599999999997</v>
      </c>
      <c r="X136" s="39">
        <v>489.6</v>
      </c>
      <c r="Y136" s="37" t="s">
        <v>152</v>
      </c>
    </row>
    <row r="137" spans="2:25" ht="15.75" x14ac:dyDescent="0.25">
      <c r="B137" s="37">
        <v>23815</v>
      </c>
      <c r="C137" s="37" t="s">
        <v>1005</v>
      </c>
      <c r="D137" s="38">
        <v>40919</v>
      </c>
      <c r="E137" s="38">
        <v>40923</v>
      </c>
      <c r="F137" s="37" t="s">
        <v>210</v>
      </c>
      <c r="G137" s="37" t="s">
        <v>799</v>
      </c>
      <c r="H137" s="37" t="s">
        <v>800</v>
      </c>
      <c r="I137" s="37" t="s">
        <v>143</v>
      </c>
      <c r="J137" s="37" t="s">
        <v>1006</v>
      </c>
      <c r="K137" s="37" t="s">
        <v>735</v>
      </c>
      <c r="L137" s="37" t="s">
        <v>458</v>
      </c>
      <c r="M137" s="37"/>
      <c r="N137" s="37" t="s">
        <v>161</v>
      </c>
      <c r="O137" s="37" t="s">
        <v>459</v>
      </c>
      <c r="P137" s="37" t="s">
        <v>1007</v>
      </c>
      <c r="Q137" s="37" t="s">
        <v>164</v>
      </c>
      <c r="R137" s="37" t="s">
        <v>474</v>
      </c>
      <c r="S137" s="37" t="s">
        <v>1008</v>
      </c>
      <c r="T137" s="37">
        <v>3637.6019999999994</v>
      </c>
      <c r="U137" s="37">
        <v>10</v>
      </c>
      <c r="V137" s="37">
        <v>7.0000000000000007E-2</v>
      </c>
      <c r="W137" s="37">
        <v>156.40199999999993</v>
      </c>
      <c r="X137" s="39">
        <v>487.86</v>
      </c>
      <c r="Y137" s="37" t="s">
        <v>218</v>
      </c>
    </row>
    <row r="138" spans="2:25" ht="15.75" x14ac:dyDescent="0.25">
      <c r="B138" s="37">
        <v>8009</v>
      </c>
      <c r="C138" s="37" t="s">
        <v>1009</v>
      </c>
      <c r="D138" s="38">
        <v>41302</v>
      </c>
      <c r="E138" s="38">
        <v>41304</v>
      </c>
      <c r="F138" s="37" t="s">
        <v>168</v>
      </c>
      <c r="G138" s="37" t="s">
        <v>1010</v>
      </c>
      <c r="H138" s="37" t="s">
        <v>1011</v>
      </c>
      <c r="I138" s="37" t="s">
        <v>180</v>
      </c>
      <c r="J138" s="37" t="s">
        <v>1012</v>
      </c>
      <c r="K138" s="37" t="s">
        <v>1013</v>
      </c>
      <c r="L138" s="37" t="s">
        <v>351</v>
      </c>
      <c r="M138" s="37"/>
      <c r="N138" s="37" t="s">
        <v>266</v>
      </c>
      <c r="O138" s="37" t="s">
        <v>108</v>
      </c>
      <c r="P138" s="37" t="s">
        <v>1014</v>
      </c>
      <c r="Q138" s="37" t="s">
        <v>225</v>
      </c>
      <c r="R138" s="37" t="s">
        <v>277</v>
      </c>
      <c r="S138" s="37" t="s">
        <v>1015</v>
      </c>
      <c r="T138" s="37">
        <v>2455.8799999999997</v>
      </c>
      <c r="U138" s="37">
        <v>7</v>
      </c>
      <c r="V138" s="37">
        <v>0</v>
      </c>
      <c r="W138" s="37">
        <v>785.81999999999994</v>
      </c>
      <c r="X138" s="39">
        <v>487.476</v>
      </c>
      <c r="Y138" s="37" t="s">
        <v>176</v>
      </c>
    </row>
    <row r="139" spans="2:25" ht="15.75" x14ac:dyDescent="0.25">
      <c r="B139" s="37">
        <v>30267</v>
      </c>
      <c r="C139" s="37" t="s">
        <v>1016</v>
      </c>
      <c r="D139" s="38">
        <v>41074</v>
      </c>
      <c r="E139" s="38">
        <v>41077</v>
      </c>
      <c r="F139" s="37" t="s">
        <v>168</v>
      </c>
      <c r="G139" s="37" t="s">
        <v>1017</v>
      </c>
      <c r="H139" s="37" t="s">
        <v>1018</v>
      </c>
      <c r="I139" s="37" t="s">
        <v>143</v>
      </c>
      <c r="J139" s="37" t="s">
        <v>1019</v>
      </c>
      <c r="K139" s="37" t="s">
        <v>1020</v>
      </c>
      <c r="L139" s="37" t="s">
        <v>274</v>
      </c>
      <c r="M139" s="37"/>
      <c r="N139" s="37" t="s">
        <v>161</v>
      </c>
      <c r="O139" s="37" t="s">
        <v>275</v>
      </c>
      <c r="P139" s="37" t="s">
        <v>1021</v>
      </c>
      <c r="Q139" s="37" t="s">
        <v>149</v>
      </c>
      <c r="R139" s="37" t="s">
        <v>403</v>
      </c>
      <c r="S139" s="37" t="s">
        <v>1022</v>
      </c>
      <c r="T139" s="37">
        <v>1024.6800000000003</v>
      </c>
      <c r="U139" s="37">
        <v>8</v>
      </c>
      <c r="V139" s="37">
        <v>0.5</v>
      </c>
      <c r="W139" s="37">
        <v>-286.9200000000003</v>
      </c>
      <c r="X139" s="39">
        <v>487.32</v>
      </c>
      <c r="Y139" s="37" t="s">
        <v>152</v>
      </c>
    </row>
    <row r="140" spans="2:25" ht="15.75" x14ac:dyDescent="0.25">
      <c r="B140" s="37">
        <v>33088</v>
      </c>
      <c r="C140" s="37" t="s">
        <v>1023</v>
      </c>
      <c r="D140" s="38">
        <v>40878</v>
      </c>
      <c r="E140" s="38">
        <v>40880</v>
      </c>
      <c r="F140" s="37" t="s">
        <v>168</v>
      </c>
      <c r="G140" s="37" t="s">
        <v>1024</v>
      </c>
      <c r="H140" s="37" t="s">
        <v>1025</v>
      </c>
      <c r="I140" s="37" t="s">
        <v>143</v>
      </c>
      <c r="J140" s="37" t="s">
        <v>1026</v>
      </c>
      <c r="K140" s="37" t="s">
        <v>1027</v>
      </c>
      <c r="L140" s="37" t="s">
        <v>146</v>
      </c>
      <c r="M140" s="37">
        <v>53711</v>
      </c>
      <c r="N140" s="37" t="s">
        <v>147</v>
      </c>
      <c r="O140" s="37" t="s">
        <v>184</v>
      </c>
      <c r="P140" s="37" t="s">
        <v>1028</v>
      </c>
      <c r="Q140" s="37" t="s">
        <v>164</v>
      </c>
      <c r="R140" s="37" t="s">
        <v>165</v>
      </c>
      <c r="S140" s="37" t="s">
        <v>1029</v>
      </c>
      <c r="T140" s="37">
        <v>2807.84</v>
      </c>
      <c r="U140" s="37">
        <v>8</v>
      </c>
      <c r="V140" s="37">
        <v>0</v>
      </c>
      <c r="W140" s="37">
        <v>673.88160000000016</v>
      </c>
      <c r="X140" s="39">
        <v>487.15</v>
      </c>
      <c r="Y140" s="37" t="s">
        <v>218</v>
      </c>
    </row>
    <row r="141" spans="2:25" ht="15.75" x14ac:dyDescent="0.25">
      <c r="B141" s="37">
        <v>40462</v>
      </c>
      <c r="C141" s="37" t="s">
        <v>1030</v>
      </c>
      <c r="D141" s="38">
        <v>41450</v>
      </c>
      <c r="E141" s="38">
        <v>41452</v>
      </c>
      <c r="F141" s="37" t="s">
        <v>154</v>
      </c>
      <c r="G141" s="37" t="s">
        <v>1031</v>
      </c>
      <c r="H141" s="37" t="s">
        <v>1032</v>
      </c>
      <c r="I141" s="37" t="s">
        <v>143</v>
      </c>
      <c r="J141" s="37" t="s">
        <v>1002</v>
      </c>
      <c r="K141" s="37" t="s">
        <v>223</v>
      </c>
      <c r="L141" s="37" t="s">
        <v>146</v>
      </c>
      <c r="M141" s="37">
        <v>92037</v>
      </c>
      <c r="N141" s="37" t="s">
        <v>147</v>
      </c>
      <c r="O141" s="37" t="s">
        <v>111</v>
      </c>
      <c r="P141" s="37" t="s">
        <v>1033</v>
      </c>
      <c r="Q141" s="37" t="s">
        <v>149</v>
      </c>
      <c r="R141" s="37" t="s">
        <v>403</v>
      </c>
      <c r="S141" s="37" t="s">
        <v>1034</v>
      </c>
      <c r="T141" s="37">
        <v>4476.8</v>
      </c>
      <c r="U141" s="37">
        <v>4</v>
      </c>
      <c r="V141" s="37">
        <v>0.2</v>
      </c>
      <c r="W141" s="37">
        <v>503.63999999999965</v>
      </c>
      <c r="X141" s="39">
        <v>485.47</v>
      </c>
      <c r="Y141" s="37" t="s">
        <v>218</v>
      </c>
    </row>
    <row r="142" spans="2:25" ht="15.75" x14ac:dyDescent="0.25">
      <c r="B142" s="37">
        <v>2283</v>
      </c>
      <c r="C142" s="37" t="s">
        <v>1035</v>
      </c>
      <c r="D142" s="38">
        <v>41249</v>
      </c>
      <c r="E142" s="38">
        <v>41251</v>
      </c>
      <c r="F142" s="37" t="s">
        <v>168</v>
      </c>
      <c r="G142" s="37" t="s">
        <v>1036</v>
      </c>
      <c r="H142" s="37" t="s">
        <v>1037</v>
      </c>
      <c r="I142" s="37" t="s">
        <v>180</v>
      </c>
      <c r="J142" s="37" t="s">
        <v>1038</v>
      </c>
      <c r="K142" s="37" t="s">
        <v>1039</v>
      </c>
      <c r="L142" s="37" t="s">
        <v>265</v>
      </c>
      <c r="M142" s="37"/>
      <c r="N142" s="37" t="s">
        <v>266</v>
      </c>
      <c r="O142" s="37" t="s">
        <v>109</v>
      </c>
      <c r="P142" s="37" t="s">
        <v>1040</v>
      </c>
      <c r="Q142" s="37" t="s">
        <v>149</v>
      </c>
      <c r="R142" s="37" t="s">
        <v>150</v>
      </c>
      <c r="S142" s="37" t="s">
        <v>1041</v>
      </c>
      <c r="T142" s="37">
        <v>2297.96</v>
      </c>
      <c r="U142" s="37">
        <v>14</v>
      </c>
      <c r="V142" s="37">
        <v>0</v>
      </c>
      <c r="W142" s="37">
        <v>988.11999999999989</v>
      </c>
      <c r="X142" s="39">
        <v>483.25699999999995</v>
      </c>
      <c r="Y142" s="37" t="s">
        <v>218</v>
      </c>
    </row>
    <row r="143" spans="2:25" ht="15.75" x14ac:dyDescent="0.25">
      <c r="B143" s="37">
        <v>17765</v>
      </c>
      <c r="C143" s="37" t="s">
        <v>1042</v>
      </c>
      <c r="D143" s="38">
        <v>41522</v>
      </c>
      <c r="E143" s="38">
        <v>41524</v>
      </c>
      <c r="F143" s="37" t="s">
        <v>154</v>
      </c>
      <c r="G143" s="37" t="s">
        <v>1043</v>
      </c>
      <c r="H143" s="37" t="s">
        <v>1044</v>
      </c>
      <c r="I143" s="37" t="s">
        <v>157</v>
      </c>
      <c r="J143" s="37" t="s">
        <v>1045</v>
      </c>
      <c r="K143" s="37" t="s">
        <v>1046</v>
      </c>
      <c r="L143" s="37" t="s">
        <v>299</v>
      </c>
      <c r="M143" s="37"/>
      <c r="N143" s="37" t="s">
        <v>183</v>
      </c>
      <c r="O143" s="37" t="s">
        <v>109</v>
      </c>
      <c r="P143" s="37" t="s">
        <v>1047</v>
      </c>
      <c r="Q143" s="37" t="s">
        <v>149</v>
      </c>
      <c r="R143" s="37" t="s">
        <v>193</v>
      </c>
      <c r="S143" s="37" t="s">
        <v>551</v>
      </c>
      <c r="T143" s="37">
        <v>2671.41</v>
      </c>
      <c r="U143" s="37">
        <v>7</v>
      </c>
      <c r="V143" s="37">
        <v>0</v>
      </c>
      <c r="W143" s="37">
        <v>534.24</v>
      </c>
      <c r="X143" s="39">
        <v>483.04</v>
      </c>
      <c r="Y143" s="37" t="s">
        <v>218</v>
      </c>
    </row>
    <row r="144" spans="2:25" ht="15.75" x14ac:dyDescent="0.25">
      <c r="B144" s="37">
        <v>47783</v>
      </c>
      <c r="C144" s="37" t="s">
        <v>1048</v>
      </c>
      <c r="D144" s="38">
        <v>41900</v>
      </c>
      <c r="E144" s="38">
        <v>41902</v>
      </c>
      <c r="F144" s="37" t="s">
        <v>168</v>
      </c>
      <c r="G144" s="37" t="s">
        <v>1049</v>
      </c>
      <c r="H144" s="37" t="s">
        <v>1050</v>
      </c>
      <c r="I144" s="37" t="s">
        <v>143</v>
      </c>
      <c r="J144" s="37" t="s">
        <v>1051</v>
      </c>
      <c r="K144" s="37" t="s">
        <v>1052</v>
      </c>
      <c r="L144" s="37" t="s">
        <v>1053</v>
      </c>
      <c r="M144" s="37"/>
      <c r="N144" s="37" t="s">
        <v>191</v>
      </c>
      <c r="O144" s="37" t="s">
        <v>191</v>
      </c>
      <c r="P144" s="37" t="s">
        <v>1054</v>
      </c>
      <c r="Q144" s="37" t="s">
        <v>149</v>
      </c>
      <c r="R144" s="37" t="s">
        <v>174</v>
      </c>
      <c r="S144" s="37" t="s">
        <v>597</v>
      </c>
      <c r="T144" s="37">
        <v>3834.0000000000009</v>
      </c>
      <c r="U144" s="37">
        <v>6</v>
      </c>
      <c r="V144" s="37">
        <v>0</v>
      </c>
      <c r="W144" s="37">
        <v>268.38</v>
      </c>
      <c r="X144" s="39">
        <v>481.04</v>
      </c>
      <c r="Y144" s="37" t="s">
        <v>218</v>
      </c>
    </row>
    <row r="145" spans="2:25" ht="15.75" x14ac:dyDescent="0.25">
      <c r="B145" s="37">
        <v>34340</v>
      </c>
      <c r="C145" s="37" t="s">
        <v>1055</v>
      </c>
      <c r="D145" s="38">
        <v>41894</v>
      </c>
      <c r="E145" s="38">
        <v>41895</v>
      </c>
      <c r="F145" s="37" t="s">
        <v>140</v>
      </c>
      <c r="G145" s="37" t="s">
        <v>376</v>
      </c>
      <c r="H145" s="37" t="s">
        <v>377</v>
      </c>
      <c r="I145" s="37" t="s">
        <v>180</v>
      </c>
      <c r="J145" s="37" t="s">
        <v>1056</v>
      </c>
      <c r="K145" s="37" t="s">
        <v>223</v>
      </c>
      <c r="L145" s="37" t="s">
        <v>146</v>
      </c>
      <c r="M145" s="37">
        <v>90805</v>
      </c>
      <c r="N145" s="37" t="s">
        <v>147</v>
      </c>
      <c r="O145" s="37" t="s">
        <v>111</v>
      </c>
      <c r="P145" s="37" t="s">
        <v>1057</v>
      </c>
      <c r="Q145" s="37" t="s">
        <v>164</v>
      </c>
      <c r="R145" s="37" t="s">
        <v>165</v>
      </c>
      <c r="S145" s="37" t="s">
        <v>1058</v>
      </c>
      <c r="T145" s="37">
        <v>2054.2720000000004</v>
      </c>
      <c r="U145" s="37">
        <v>8</v>
      </c>
      <c r="V145" s="37">
        <v>0.2</v>
      </c>
      <c r="W145" s="37">
        <v>256.78399999999976</v>
      </c>
      <c r="X145" s="39">
        <v>480.56</v>
      </c>
      <c r="Y145" s="37" t="s">
        <v>152</v>
      </c>
    </row>
    <row r="146" spans="2:25" ht="15.75" x14ac:dyDescent="0.25">
      <c r="B146" s="37">
        <v>23175</v>
      </c>
      <c r="C146" s="37" t="s">
        <v>1059</v>
      </c>
      <c r="D146" s="38">
        <v>41124</v>
      </c>
      <c r="E146" s="38">
        <v>41129</v>
      </c>
      <c r="F146" s="37" t="s">
        <v>210</v>
      </c>
      <c r="G146" s="37" t="s">
        <v>1060</v>
      </c>
      <c r="H146" s="37" t="s">
        <v>1061</v>
      </c>
      <c r="I146" s="37" t="s">
        <v>157</v>
      </c>
      <c r="J146" s="37" t="s">
        <v>1062</v>
      </c>
      <c r="K146" s="37" t="s">
        <v>1062</v>
      </c>
      <c r="L146" s="37" t="s">
        <v>458</v>
      </c>
      <c r="M146" s="37"/>
      <c r="N146" s="37" t="s">
        <v>161</v>
      </c>
      <c r="O146" s="37" t="s">
        <v>459</v>
      </c>
      <c r="P146" s="37" t="s">
        <v>1063</v>
      </c>
      <c r="Q146" s="37" t="s">
        <v>225</v>
      </c>
      <c r="R146" s="37" t="s">
        <v>277</v>
      </c>
      <c r="S146" s="37" t="s">
        <v>345</v>
      </c>
      <c r="T146" s="37">
        <v>3501.7367999999997</v>
      </c>
      <c r="U146" s="37">
        <v>8</v>
      </c>
      <c r="V146" s="37">
        <v>0.17</v>
      </c>
      <c r="W146" s="37">
        <v>210.85680000000002</v>
      </c>
      <c r="X146" s="39">
        <v>479.96</v>
      </c>
      <c r="Y146" s="37" t="s">
        <v>218</v>
      </c>
    </row>
    <row r="147" spans="2:25" ht="15.75" x14ac:dyDescent="0.25">
      <c r="B147" s="37">
        <v>27693</v>
      </c>
      <c r="C147" s="37" t="s">
        <v>1064</v>
      </c>
      <c r="D147" s="38">
        <v>41982</v>
      </c>
      <c r="E147" s="38">
        <v>41984</v>
      </c>
      <c r="F147" s="37" t="s">
        <v>168</v>
      </c>
      <c r="G147" s="37" t="s">
        <v>1065</v>
      </c>
      <c r="H147" s="37" t="s">
        <v>1066</v>
      </c>
      <c r="I147" s="37" t="s">
        <v>180</v>
      </c>
      <c r="J147" s="37" t="s">
        <v>818</v>
      </c>
      <c r="K147" s="37" t="s">
        <v>569</v>
      </c>
      <c r="L147" s="37" t="s">
        <v>160</v>
      </c>
      <c r="M147" s="37"/>
      <c r="N147" s="37" t="s">
        <v>161</v>
      </c>
      <c r="O147" s="37" t="s">
        <v>162</v>
      </c>
      <c r="P147" s="37" t="s">
        <v>1067</v>
      </c>
      <c r="Q147" s="37" t="s">
        <v>149</v>
      </c>
      <c r="R147" s="37" t="s">
        <v>174</v>
      </c>
      <c r="S147" s="37" t="s">
        <v>874</v>
      </c>
      <c r="T147" s="37">
        <v>1725.4620000000004</v>
      </c>
      <c r="U147" s="37">
        <v>3</v>
      </c>
      <c r="V147" s="37">
        <v>0.1</v>
      </c>
      <c r="W147" s="37">
        <v>747.61200000000008</v>
      </c>
      <c r="X147" s="39">
        <v>479.94</v>
      </c>
      <c r="Y147" s="37" t="s">
        <v>218</v>
      </c>
    </row>
    <row r="148" spans="2:25" ht="15.75" x14ac:dyDescent="0.25">
      <c r="B148" s="37">
        <v>22134</v>
      </c>
      <c r="C148" s="37" t="s">
        <v>1068</v>
      </c>
      <c r="D148" s="38">
        <v>41207</v>
      </c>
      <c r="E148" s="38">
        <v>41210</v>
      </c>
      <c r="F148" s="37" t="s">
        <v>168</v>
      </c>
      <c r="G148" s="37" t="s">
        <v>1069</v>
      </c>
      <c r="H148" s="37" t="s">
        <v>1070</v>
      </c>
      <c r="I148" s="37" t="s">
        <v>143</v>
      </c>
      <c r="J148" s="37" t="s">
        <v>1071</v>
      </c>
      <c r="K148" s="37" t="s">
        <v>1072</v>
      </c>
      <c r="L148" s="37" t="s">
        <v>274</v>
      </c>
      <c r="M148" s="37"/>
      <c r="N148" s="37" t="s">
        <v>161</v>
      </c>
      <c r="O148" s="37" t="s">
        <v>275</v>
      </c>
      <c r="P148" s="37" t="s">
        <v>306</v>
      </c>
      <c r="Q148" s="37" t="s">
        <v>149</v>
      </c>
      <c r="R148" s="37" t="s">
        <v>193</v>
      </c>
      <c r="S148" s="37" t="s">
        <v>307</v>
      </c>
      <c r="T148" s="37">
        <v>1583.7</v>
      </c>
      <c r="U148" s="37">
        <v>5</v>
      </c>
      <c r="V148" s="37">
        <v>0</v>
      </c>
      <c r="W148" s="37">
        <v>174.14999999999998</v>
      </c>
      <c r="X148" s="39">
        <v>479.67</v>
      </c>
      <c r="Y148" s="37" t="s">
        <v>152</v>
      </c>
    </row>
    <row r="149" spans="2:25" ht="15.75" x14ac:dyDescent="0.25">
      <c r="B149" s="37">
        <v>32998</v>
      </c>
      <c r="C149" s="37" t="s">
        <v>1073</v>
      </c>
      <c r="D149" s="38">
        <v>41103</v>
      </c>
      <c r="E149" s="38">
        <v>41105</v>
      </c>
      <c r="F149" s="37" t="s">
        <v>154</v>
      </c>
      <c r="G149" s="37" t="s">
        <v>1074</v>
      </c>
      <c r="H149" s="37" t="s">
        <v>1075</v>
      </c>
      <c r="I149" s="37" t="s">
        <v>143</v>
      </c>
      <c r="J149" s="37" t="s">
        <v>144</v>
      </c>
      <c r="K149" s="37" t="s">
        <v>145</v>
      </c>
      <c r="L149" s="37" t="s">
        <v>146</v>
      </c>
      <c r="M149" s="37">
        <v>10035</v>
      </c>
      <c r="N149" s="37" t="s">
        <v>147</v>
      </c>
      <c r="O149" s="37" t="s">
        <v>110</v>
      </c>
      <c r="P149" s="37" t="s">
        <v>1076</v>
      </c>
      <c r="Q149" s="37" t="s">
        <v>164</v>
      </c>
      <c r="R149" s="37" t="s">
        <v>165</v>
      </c>
      <c r="S149" s="37" t="s">
        <v>1077</v>
      </c>
      <c r="T149" s="37">
        <v>1931.04</v>
      </c>
      <c r="U149" s="37">
        <v>9</v>
      </c>
      <c r="V149" s="37">
        <v>0.1</v>
      </c>
      <c r="W149" s="37">
        <v>321.83999999999992</v>
      </c>
      <c r="X149" s="39">
        <v>477.15</v>
      </c>
      <c r="Y149" s="37" t="s">
        <v>152</v>
      </c>
    </row>
    <row r="150" spans="2:25" ht="15.75" x14ac:dyDescent="0.25">
      <c r="B150" s="37">
        <v>22488</v>
      </c>
      <c r="C150" s="37" t="s">
        <v>1078</v>
      </c>
      <c r="D150" s="38">
        <v>41513</v>
      </c>
      <c r="E150" s="38">
        <v>41515</v>
      </c>
      <c r="F150" s="37" t="s">
        <v>154</v>
      </c>
      <c r="G150" s="37" t="s">
        <v>1079</v>
      </c>
      <c r="H150" s="37" t="s">
        <v>1080</v>
      </c>
      <c r="I150" s="37" t="s">
        <v>180</v>
      </c>
      <c r="J150" s="37" t="s">
        <v>171</v>
      </c>
      <c r="K150" s="37" t="s">
        <v>172</v>
      </c>
      <c r="L150" s="37" t="s">
        <v>160</v>
      </c>
      <c r="M150" s="37"/>
      <c r="N150" s="37" t="s">
        <v>161</v>
      </c>
      <c r="O150" s="37" t="s">
        <v>162</v>
      </c>
      <c r="P150" s="37" t="s">
        <v>1081</v>
      </c>
      <c r="Q150" s="37" t="s">
        <v>164</v>
      </c>
      <c r="R150" s="37" t="s">
        <v>474</v>
      </c>
      <c r="S150" s="37" t="s">
        <v>1082</v>
      </c>
      <c r="T150" s="37">
        <v>2760.3450000000003</v>
      </c>
      <c r="U150" s="37">
        <v>7</v>
      </c>
      <c r="V150" s="37">
        <v>0.1</v>
      </c>
      <c r="W150" s="37">
        <v>-214.72500000000002</v>
      </c>
      <c r="X150" s="39">
        <v>475.34</v>
      </c>
      <c r="Y150" s="37" t="s">
        <v>218</v>
      </c>
    </row>
    <row r="151" spans="2:25" ht="15.75" x14ac:dyDescent="0.25">
      <c r="B151" s="37">
        <v>25678</v>
      </c>
      <c r="C151" s="37" t="s">
        <v>1083</v>
      </c>
      <c r="D151" s="38">
        <v>40676</v>
      </c>
      <c r="E151" s="38">
        <v>40680</v>
      </c>
      <c r="F151" s="37" t="s">
        <v>210</v>
      </c>
      <c r="G151" s="37" t="s">
        <v>785</v>
      </c>
      <c r="H151" s="37" t="s">
        <v>786</v>
      </c>
      <c r="I151" s="37" t="s">
        <v>157</v>
      </c>
      <c r="J151" s="37" t="s">
        <v>582</v>
      </c>
      <c r="K151" s="37" t="s">
        <v>582</v>
      </c>
      <c r="L151" s="37" t="s">
        <v>583</v>
      </c>
      <c r="M151" s="37"/>
      <c r="N151" s="37" t="s">
        <v>161</v>
      </c>
      <c r="O151" s="37" t="s">
        <v>249</v>
      </c>
      <c r="P151" s="37" t="s">
        <v>1084</v>
      </c>
      <c r="Q151" s="37" t="s">
        <v>149</v>
      </c>
      <c r="R151" s="37" t="s">
        <v>150</v>
      </c>
      <c r="S151" s="37" t="s">
        <v>1085</v>
      </c>
      <c r="T151" s="37">
        <v>3078.7200000000007</v>
      </c>
      <c r="U151" s="37">
        <v>12</v>
      </c>
      <c r="V151" s="37">
        <v>0</v>
      </c>
      <c r="W151" s="37">
        <v>523.07999999999993</v>
      </c>
      <c r="X151" s="39">
        <v>474.44</v>
      </c>
      <c r="Y151" s="37" t="s">
        <v>218</v>
      </c>
    </row>
    <row r="152" spans="2:25" ht="15.75" x14ac:dyDescent="0.25">
      <c r="B152" s="37">
        <v>15376</v>
      </c>
      <c r="C152" s="37" t="s">
        <v>1086</v>
      </c>
      <c r="D152" s="38">
        <v>40850</v>
      </c>
      <c r="E152" s="38">
        <v>40853</v>
      </c>
      <c r="F152" s="37" t="s">
        <v>168</v>
      </c>
      <c r="G152" s="37" t="s">
        <v>1087</v>
      </c>
      <c r="H152" s="37" t="s">
        <v>1088</v>
      </c>
      <c r="I152" s="37" t="s">
        <v>143</v>
      </c>
      <c r="J152" s="37" t="s">
        <v>1089</v>
      </c>
      <c r="K152" s="37" t="s">
        <v>1090</v>
      </c>
      <c r="L152" s="37" t="s">
        <v>861</v>
      </c>
      <c r="M152" s="37"/>
      <c r="N152" s="37" t="s">
        <v>183</v>
      </c>
      <c r="O152" s="37" t="s">
        <v>184</v>
      </c>
      <c r="P152" s="37" t="s">
        <v>1091</v>
      </c>
      <c r="Q152" s="37" t="s">
        <v>225</v>
      </c>
      <c r="R152" s="37" t="s">
        <v>277</v>
      </c>
      <c r="S152" s="37" t="s">
        <v>744</v>
      </c>
      <c r="T152" s="37">
        <v>1983.135</v>
      </c>
      <c r="U152" s="37">
        <v>7</v>
      </c>
      <c r="V152" s="37">
        <v>0.5</v>
      </c>
      <c r="W152" s="37">
        <v>-1784.895</v>
      </c>
      <c r="X152" s="39">
        <v>473.27</v>
      </c>
      <c r="Y152" s="37" t="s">
        <v>218</v>
      </c>
    </row>
    <row r="153" spans="2:25" ht="15.75" x14ac:dyDescent="0.25">
      <c r="B153" s="37">
        <v>15162</v>
      </c>
      <c r="C153" s="37" t="s">
        <v>1092</v>
      </c>
      <c r="D153" s="38">
        <v>41853</v>
      </c>
      <c r="E153" s="38">
        <v>41854</v>
      </c>
      <c r="F153" s="37" t="s">
        <v>168</v>
      </c>
      <c r="G153" s="37" t="s">
        <v>1093</v>
      </c>
      <c r="H153" s="37" t="s">
        <v>1094</v>
      </c>
      <c r="I153" s="37" t="s">
        <v>143</v>
      </c>
      <c r="J153" s="37" t="s">
        <v>1095</v>
      </c>
      <c r="K153" s="37" t="s">
        <v>1096</v>
      </c>
      <c r="L153" s="37" t="s">
        <v>284</v>
      </c>
      <c r="M153" s="37"/>
      <c r="N153" s="37" t="s">
        <v>183</v>
      </c>
      <c r="O153" s="37" t="s">
        <v>184</v>
      </c>
      <c r="P153" s="37" t="s">
        <v>1097</v>
      </c>
      <c r="Q153" s="37" t="s">
        <v>164</v>
      </c>
      <c r="R153" s="37" t="s">
        <v>474</v>
      </c>
      <c r="S153" s="37" t="s">
        <v>1098</v>
      </c>
      <c r="T153" s="37">
        <v>1112.778</v>
      </c>
      <c r="U153" s="37">
        <v>3</v>
      </c>
      <c r="V153" s="37">
        <v>0.1</v>
      </c>
      <c r="W153" s="37">
        <v>296.65800000000007</v>
      </c>
      <c r="X153" s="39">
        <v>472</v>
      </c>
      <c r="Y153" s="37" t="s">
        <v>152</v>
      </c>
    </row>
    <row r="154" spans="2:25" ht="15.75" x14ac:dyDescent="0.25">
      <c r="B154" s="37">
        <v>18899</v>
      </c>
      <c r="C154" s="37" t="s">
        <v>1099</v>
      </c>
      <c r="D154" s="38">
        <v>40806</v>
      </c>
      <c r="E154" s="38">
        <v>40808</v>
      </c>
      <c r="F154" s="37" t="s">
        <v>154</v>
      </c>
      <c r="G154" s="37" t="s">
        <v>853</v>
      </c>
      <c r="H154" s="37" t="s">
        <v>854</v>
      </c>
      <c r="I154" s="37" t="s">
        <v>143</v>
      </c>
      <c r="J154" s="37" t="s">
        <v>1100</v>
      </c>
      <c r="K154" s="37" t="s">
        <v>687</v>
      </c>
      <c r="L154" s="37" t="s">
        <v>182</v>
      </c>
      <c r="M154" s="37"/>
      <c r="N154" s="37" t="s">
        <v>183</v>
      </c>
      <c r="O154" s="37" t="s">
        <v>184</v>
      </c>
      <c r="P154" s="37" t="s">
        <v>1101</v>
      </c>
      <c r="Q154" s="37" t="s">
        <v>149</v>
      </c>
      <c r="R154" s="37" t="s">
        <v>193</v>
      </c>
      <c r="S154" s="37" t="s">
        <v>1102</v>
      </c>
      <c r="T154" s="37">
        <v>3616.5</v>
      </c>
      <c r="U154" s="37">
        <v>10</v>
      </c>
      <c r="V154" s="37">
        <v>0</v>
      </c>
      <c r="W154" s="37">
        <v>36</v>
      </c>
      <c r="X154" s="39">
        <v>471.92</v>
      </c>
      <c r="Y154" s="37" t="s">
        <v>152</v>
      </c>
    </row>
    <row r="155" spans="2:25" ht="15.75" x14ac:dyDescent="0.25">
      <c r="B155" s="37">
        <v>32274</v>
      </c>
      <c r="C155" s="37" t="s">
        <v>1103</v>
      </c>
      <c r="D155" s="38">
        <v>41647</v>
      </c>
      <c r="E155" s="38">
        <v>41650</v>
      </c>
      <c r="F155" s="37" t="s">
        <v>168</v>
      </c>
      <c r="G155" s="37" t="s">
        <v>1104</v>
      </c>
      <c r="H155" s="37" t="s">
        <v>1105</v>
      </c>
      <c r="I155" s="37" t="s">
        <v>157</v>
      </c>
      <c r="J155" s="37" t="s">
        <v>935</v>
      </c>
      <c r="K155" s="37" t="s">
        <v>720</v>
      </c>
      <c r="L155" s="37" t="s">
        <v>146</v>
      </c>
      <c r="M155" s="37">
        <v>48205</v>
      </c>
      <c r="N155" s="37" t="s">
        <v>147</v>
      </c>
      <c r="O155" s="37" t="s">
        <v>184</v>
      </c>
      <c r="P155" s="37" t="s">
        <v>1106</v>
      </c>
      <c r="Q155" s="37" t="s">
        <v>149</v>
      </c>
      <c r="R155" s="37" t="s">
        <v>403</v>
      </c>
      <c r="S155" s="37" t="s">
        <v>1107</v>
      </c>
      <c r="T155" s="37">
        <v>3059.982</v>
      </c>
      <c r="U155" s="37">
        <v>2</v>
      </c>
      <c r="V155" s="37">
        <v>0.1</v>
      </c>
      <c r="W155" s="37">
        <v>679.99599999999964</v>
      </c>
      <c r="X155" s="39">
        <v>471.22</v>
      </c>
      <c r="Y155" s="37" t="s">
        <v>176</v>
      </c>
    </row>
    <row r="156" spans="2:25" ht="15.75" x14ac:dyDescent="0.25">
      <c r="B156" s="37">
        <v>24160</v>
      </c>
      <c r="C156" s="37" t="s">
        <v>1108</v>
      </c>
      <c r="D156" s="38">
        <v>41344</v>
      </c>
      <c r="E156" s="38">
        <v>41348</v>
      </c>
      <c r="F156" s="37" t="s">
        <v>210</v>
      </c>
      <c r="G156" s="37" t="s">
        <v>1109</v>
      </c>
      <c r="H156" s="37" t="s">
        <v>1110</v>
      </c>
      <c r="I156" s="37" t="s">
        <v>143</v>
      </c>
      <c r="J156" s="37" t="s">
        <v>818</v>
      </c>
      <c r="K156" s="37" t="s">
        <v>569</v>
      </c>
      <c r="L156" s="37" t="s">
        <v>160</v>
      </c>
      <c r="M156" s="37"/>
      <c r="N156" s="37" t="s">
        <v>161</v>
      </c>
      <c r="O156" s="37" t="s">
        <v>162</v>
      </c>
      <c r="P156" s="37" t="s">
        <v>460</v>
      </c>
      <c r="Q156" s="37" t="s">
        <v>149</v>
      </c>
      <c r="R156" s="37" t="s">
        <v>174</v>
      </c>
      <c r="S156" s="37" t="s">
        <v>353</v>
      </c>
      <c r="T156" s="37">
        <v>2892.1049999999996</v>
      </c>
      <c r="U156" s="37">
        <v>5</v>
      </c>
      <c r="V156" s="37">
        <v>0.1</v>
      </c>
      <c r="W156" s="37">
        <v>160.60500000000008</v>
      </c>
      <c r="X156" s="39">
        <v>470.29</v>
      </c>
      <c r="Y156" s="37" t="s">
        <v>218</v>
      </c>
    </row>
    <row r="157" spans="2:25" ht="15.75" x14ac:dyDescent="0.25">
      <c r="B157" s="37">
        <v>15812</v>
      </c>
      <c r="C157" s="37" t="s">
        <v>1111</v>
      </c>
      <c r="D157" s="38">
        <v>40941</v>
      </c>
      <c r="E157" s="38">
        <v>40944</v>
      </c>
      <c r="F157" s="37" t="s">
        <v>168</v>
      </c>
      <c r="G157" s="37" t="s">
        <v>513</v>
      </c>
      <c r="H157" s="37" t="s">
        <v>514</v>
      </c>
      <c r="I157" s="37" t="s">
        <v>143</v>
      </c>
      <c r="J157" s="37" t="s">
        <v>1112</v>
      </c>
      <c r="K157" s="37" t="s">
        <v>1112</v>
      </c>
      <c r="L157" s="37" t="s">
        <v>182</v>
      </c>
      <c r="M157" s="37"/>
      <c r="N157" s="37" t="s">
        <v>183</v>
      </c>
      <c r="O157" s="37" t="s">
        <v>184</v>
      </c>
      <c r="P157" s="37" t="s">
        <v>1113</v>
      </c>
      <c r="Q157" s="37" t="s">
        <v>149</v>
      </c>
      <c r="R157" s="37" t="s">
        <v>174</v>
      </c>
      <c r="S157" s="37" t="s">
        <v>820</v>
      </c>
      <c r="T157" s="37">
        <v>3263.4000000000005</v>
      </c>
      <c r="U157" s="37">
        <v>5</v>
      </c>
      <c r="V157" s="37">
        <v>0</v>
      </c>
      <c r="W157" s="37">
        <v>848.40000000000009</v>
      </c>
      <c r="X157" s="39">
        <v>469.29</v>
      </c>
      <c r="Y157" s="37" t="s">
        <v>218</v>
      </c>
    </row>
    <row r="158" spans="2:25" ht="15.75" x14ac:dyDescent="0.25">
      <c r="B158" s="37">
        <v>31696</v>
      </c>
      <c r="C158" s="37" t="s">
        <v>1114</v>
      </c>
      <c r="D158" s="38">
        <v>41526</v>
      </c>
      <c r="E158" s="38">
        <v>41528</v>
      </c>
      <c r="F158" s="37" t="s">
        <v>154</v>
      </c>
      <c r="G158" s="37" t="s">
        <v>1115</v>
      </c>
      <c r="H158" s="37" t="s">
        <v>1116</v>
      </c>
      <c r="I158" s="37" t="s">
        <v>143</v>
      </c>
      <c r="J158" s="37" t="s">
        <v>1117</v>
      </c>
      <c r="K158" s="37" t="s">
        <v>409</v>
      </c>
      <c r="L158" s="37" t="s">
        <v>146</v>
      </c>
      <c r="M158" s="37">
        <v>77036</v>
      </c>
      <c r="N158" s="37" t="s">
        <v>147</v>
      </c>
      <c r="O158" s="37" t="s">
        <v>184</v>
      </c>
      <c r="P158" s="37" t="s">
        <v>1118</v>
      </c>
      <c r="Q158" s="37" t="s">
        <v>164</v>
      </c>
      <c r="R158" s="37" t="s">
        <v>474</v>
      </c>
      <c r="S158" s="37" t="s">
        <v>1119</v>
      </c>
      <c r="T158" s="37">
        <v>2396.2655999999997</v>
      </c>
      <c r="U158" s="37">
        <v>4</v>
      </c>
      <c r="V158" s="37">
        <v>0.32</v>
      </c>
      <c r="W158" s="37">
        <v>-317.15280000000007</v>
      </c>
      <c r="X158" s="39">
        <v>469.16</v>
      </c>
      <c r="Y158" s="37" t="s">
        <v>152</v>
      </c>
    </row>
    <row r="159" spans="2:25" ht="15.75" x14ac:dyDescent="0.25">
      <c r="B159" s="37">
        <v>6449</v>
      </c>
      <c r="C159" s="37" t="s">
        <v>1120</v>
      </c>
      <c r="D159" s="38">
        <v>41738</v>
      </c>
      <c r="E159" s="38">
        <v>41742</v>
      </c>
      <c r="F159" s="37" t="s">
        <v>210</v>
      </c>
      <c r="G159" s="37" t="s">
        <v>1121</v>
      </c>
      <c r="H159" s="37" t="s">
        <v>1122</v>
      </c>
      <c r="I159" s="37" t="s">
        <v>157</v>
      </c>
      <c r="J159" s="37" t="s">
        <v>1123</v>
      </c>
      <c r="K159" s="37" t="s">
        <v>1124</v>
      </c>
      <c r="L159" s="37" t="s">
        <v>1124</v>
      </c>
      <c r="M159" s="37"/>
      <c r="N159" s="37" t="s">
        <v>266</v>
      </c>
      <c r="O159" s="37" t="s">
        <v>184</v>
      </c>
      <c r="P159" s="37" t="s">
        <v>1125</v>
      </c>
      <c r="Q159" s="37" t="s">
        <v>164</v>
      </c>
      <c r="R159" s="37" t="s">
        <v>216</v>
      </c>
      <c r="S159" s="37" t="s">
        <v>1126</v>
      </c>
      <c r="T159" s="37">
        <v>3117.0879999999997</v>
      </c>
      <c r="U159" s="37">
        <v>13</v>
      </c>
      <c r="V159" s="37">
        <v>0.2</v>
      </c>
      <c r="W159" s="37">
        <v>38.94800000000005</v>
      </c>
      <c r="X159" s="39">
        <v>466.70299999999997</v>
      </c>
      <c r="Y159" s="37" t="s">
        <v>218</v>
      </c>
    </row>
    <row r="160" spans="2:25" ht="15.75" x14ac:dyDescent="0.25">
      <c r="B160" s="37">
        <v>32382</v>
      </c>
      <c r="C160" s="37" t="s">
        <v>1127</v>
      </c>
      <c r="D160" s="38">
        <v>41335</v>
      </c>
      <c r="E160" s="38">
        <v>41339</v>
      </c>
      <c r="F160" s="37" t="s">
        <v>210</v>
      </c>
      <c r="G160" s="37" t="s">
        <v>1128</v>
      </c>
      <c r="H160" s="37" t="s">
        <v>1129</v>
      </c>
      <c r="I160" s="37" t="s">
        <v>143</v>
      </c>
      <c r="J160" s="37" t="s">
        <v>1130</v>
      </c>
      <c r="K160" s="37" t="s">
        <v>145</v>
      </c>
      <c r="L160" s="37" t="s">
        <v>146</v>
      </c>
      <c r="M160" s="37">
        <v>10701</v>
      </c>
      <c r="N160" s="37" t="s">
        <v>147</v>
      </c>
      <c r="O160" s="37" t="s">
        <v>110</v>
      </c>
      <c r="P160" s="37" t="s">
        <v>435</v>
      </c>
      <c r="Q160" s="37" t="s">
        <v>149</v>
      </c>
      <c r="R160" s="37" t="s">
        <v>403</v>
      </c>
      <c r="S160" s="37" t="s">
        <v>436</v>
      </c>
      <c r="T160" s="37">
        <v>4899.93</v>
      </c>
      <c r="U160" s="37">
        <v>7</v>
      </c>
      <c r="V160" s="37">
        <v>0</v>
      </c>
      <c r="W160" s="37">
        <v>2400.9656999999997</v>
      </c>
      <c r="X160" s="39">
        <v>466.33</v>
      </c>
      <c r="Y160" s="37" t="s">
        <v>176</v>
      </c>
    </row>
    <row r="161" spans="2:25" ht="15.75" x14ac:dyDescent="0.25">
      <c r="B161" s="37">
        <v>4394</v>
      </c>
      <c r="C161" s="37" t="s">
        <v>1131</v>
      </c>
      <c r="D161" s="38">
        <v>41717</v>
      </c>
      <c r="E161" s="38">
        <v>41719</v>
      </c>
      <c r="F161" s="37" t="s">
        <v>168</v>
      </c>
      <c r="G161" s="37" t="s">
        <v>1132</v>
      </c>
      <c r="H161" s="37" t="s">
        <v>1133</v>
      </c>
      <c r="I161" s="37" t="s">
        <v>180</v>
      </c>
      <c r="J161" s="37" t="s">
        <v>1134</v>
      </c>
      <c r="K161" s="37" t="s">
        <v>1135</v>
      </c>
      <c r="L161" s="37" t="s">
        <v>351</v>
      </c>
      <c r="M161" s="37"/>
      <c r="N161" s="37" t="s">
        <v>266</v>
      </c>
      <c r="O161" s="37" t="s">
        <v>108</v>
      </c>
      <c r="P161" s="37" t="s">
        <v>1136</v>
      </c>
      <c r="Q161" s="37" t="s">
        <v>225</v>
      </c>
      <c r="R161" s="37" t="s">
        <v>277</v>
      </c>
      <c r="S161" s="37" t="s">
        <v>744</v>
      </c>
      <c r="T161" s="37">
        <v>1888.7</v>
      </c>
      <c r="U161" s="37">
        <v>5</v>
      </c>
      <c r="V161" s="37">
        <v>0</v>
      </c>
      <c r="W161" s="37">
        <v>887.6</v>
      </c>
      <c r="X161" s="39">
        <v>465.91800000000001</v>
      </c>
      <c r="Y161" s="37" t="s">
        <v>218</v>
      </c>
    </row>
    <row r="162" spans="2:25" ht="15.75" x14ac:dyDescent="0.25">
      <c r="B162" s="37">
        <v>22058</v>
      </c>
      <c r="C162" s="37" t="s">
        <v>1137</v>
      </c>
      <c r="D162" s="38">
        <v>41549</v>
      </c>
      <c r="E162" s="38">
        <v>41551</v>
      </c>
      <c r="F162" s="37" t="s">
        <v>168</v>
      </c>
      <c r="G162" s="37" t="s">
        <v>1138</v>
      </c>
      <c r="H162" s="37" t="s">
        <v>1139</v>
      </c>
      <c r="I162" s="37" t="s">
        <v>143</v>
      </c>
      <c r="J162" s="37" t="s">
        <v>1140</v>
      </c>
      <c r="K162" s="37" t="s">
        <v>1141</v>
      </c>
      <c r="L162" s="37" t="s">
        <v>274</v>
      </c>
      <c r="M162" s="37"/>
      <c r="N162" s="37" t="s">
        <v>161</v>
      </c>
      <c r="O162" s="37" t="s">
        <v>275</v>
      </c>
      <c r="P162" s="37" t="s">
        <v>1142</v>
      </c>
      <c r="Q162" s="37" t="s">
        <v>225</v>
      </c>
      <c r="R162" s="37" t="s">
        <v>277</v>
      </c>
      <c r="S162" s="37" t="s">
        <v>1143</v>
      </c>
      <c r="T162" s="37">
        <v>3000.7799999999997</v>
      </c>
      <c r="U162" s="37">
        <v>6</v>
      </c>
      <c r="V162" s="37">
        <v>0</v>
      </c>
      <c r="W162" s="37">
        <v>1080.18</v>
      </c>
      <c r="X162" s="39">
        <v>465.63</v>
      </c>
      <c r="Y162" s="37" t="s">
        <v>218</v>
      </c>
    </row>
    <row r="163" spans="2:25" ht="15.75" x14ac:dyDescent="0.25">
      <c r="B163" s="37">
        <v>19833</v>
      </c>
      <c r="C163" s="37" t="s">
        <v>1144</v>
      </c>
      <c r="D163" s="38">
        <v>41286</v>
      </c>
      <c r="E163" s="38">
        <v>41289</v>
      </c>
      <c r="F163" s="37" t="s">
        <v>168</v>
      </c>
      <c r="G163" s="37" t="s">
        <v>1145</v>
      </c>
      <c r="H163" s="37" t="s">
        <v>1146</v>
      </c>
      <c r="I163" s="37" t="s">
        <v>157</v>
      </c>
      <c r="J163" s="37" t="s">
        <v>1147</v>
      </c>
      <c r="K163" s="37" t="s">
        <v>1147</v>
      </c>
      <c r="L163" s="37" t="s">
        <v>620</v>
      </c>
      <c r="M163" s="37"/>
      <c r="N163" s="37" t="s">
        <v>183</v>
      </c>
      <c r="O163" s="37" t="s">
        <v>109</v>
      </c>
      <c r="P163" s="37" t="s">
        <v>1148</v>
      </c>
      <c r="Q163" s="37" t="s">
        <v>225</v>
      </c>
      <c r="R163" s="37" t="s">
        <v>277</v>
      </c>
      <c r="S163" s="37" t="s">
        <v>1149</v>
      </c>
      <c r="T163" s="37">
        <v>3801.63</v>
      </c>
      <c r="U163" s="37">
        <v>7</v>
      </c>
      <c r="V163" s="37">
        <v>0</v>
      </c>
      <c r="W163" s="37">
        <v>1444.5900000000001</v>
      </c>
      <c r="X163" s="39">
        <v>465.02</v>
      </c>
      <c r="Y163" s="37" t="s">
        <v>176</v>
      </c>
    </row>
    <row r="164" spans="2:25" ht="15.75" x14ac:dyDescent="0.25">
      <c r="B164" s="37">
        <v>45807</v>
      </c>
      <c r="C164" s="37" t="s">
        <v>1150</v>
      </c>
      <c r="D164" s="38">
        <v>41871</v>
      </c>
      <c r="E164" s="38">
        <v>41876</v>
      </c>
      <c r="F164" s="37" t="s">
        <v>210</v>
      </c>
      <c r="G164" s="37" t="s">
        <v>1151</v>
      </c>
      <c r="H164" s="37" t="s">
        <v>1152</v>
      </c>
      <c r="I164" s="37" t="s">
        <v>143</v>
      </c>
      <c r="J164" s="37" t="s">
        <v>1153</v>
      </c>
      <c r="K164" s="37" t="s">
        <v>1154</v>
      </c>
      <c r="L164" s="37" t="s">
        <v>256</v>
      </c>
      <c r="M164" s="37"/>
      <c r="N164" s="37" t="s">
        <v>257</v>
      </c>
      <c r="O164" s="37" t="s">
        <v>257</v>
      </c>
      <c r="P164" s="37" t="s">
        <v>1155</v>
      </c>
      <c r="Q164" s="37" t="s">
        <v>149</v>
      </c>
      <c r="R164" s="37" t="s">
        <v>174</v>
      </c>
      <c r="S164" s="37" t="s">
        <v>820</v>
      </c>
      <c r="T164" s="37">
        <v>5211.12</v>
      </c>
      <c r="U164" s="37">
        <v>8</v>
      </c>
      <c r="V164" s="37">
        <v>0</v>
      </c>
      <c r="W164" s="37">
        <v>1146.24</v>
      </c>
      <c r="X164" s="39">
        <v>463.98</v>
      </c>
      <c r="Y164" s="37" t="s">
        <v>176</v>
      </c>
    </row>
    <row r="165" spans="2:25" ht="15.75" x14ac:dyDescent="0.25">
      <c r="B165" s="37">
        <v>30187</v>
      </c>
      <c r="C165" s="37" t="s">
        <v>362</v>
      </c>
      <c r="D165" s="38">
        <v>40894</v>
      </c>
      <c r="E165" s="38">
        <v>40897</v>
      </c>
      <c r="F165" s="37" t="s">
        <v>168</v>
      </c>
      <c r="G165" s="37" t="s">
        <v>363</v>
      </c>
      <c r="H165" s="37" t="s">
        <v>364</v>
      </c>
      <c r="I165" s="37" t="s">
        <v>157</v>
      </c>
      <c r="J165" s="37" t="s">
        <v>365</v>
      </c>
      <c r="K165" s="37" t="s">
        <v>366</v>
      </c>
      <c r="L165" s="37" t="s">
        <v>367</v>
      </c>
      <c r="M165" s="37"/>
      <c r="N165" s="37" t="s">
        <v>161</v>
      </c>
      <c r="O165" s="37" t="s">
        <v>275</v>
      </c>
      <c r="P165" s="37" t="s">
        <v>1156</v>
      </c>
      <c r="Q165" s="37" t="s">
        <v>164</v>
      </c>
      <c r="R165" s="37" t="s">
        <v>216</v>
      </c>
      <c r="S165" s="37" t="s">
        <v>1157</v>
      </c>
      <c r="T165" s="37">
        <v>1356.0300000000002</v>
      </c>
      <c r="U165" s="37">
        <v>3</v>
      </c>
      <c r="V165" s="37">
        <v>0</v>
      </c>
      <c r="W165" s="37">
        <v>311.84999999999997</v>
      </c>
      <c r="X165" s="39">
        <v>458.97</v>
      </c>
      <c r="Y165" s="37" t="s">
        <v>152</v>
      </c>
    </row>
    <row r="166" spans="2:25" ht="15.75" x14ac:dyDescent="0.25">
      <c r="B166" s="37">
        <v>29484</v>
      </c>
      <c r="C166" s="37" t="s">
        <v>1158</v>
      </c>
      <c r="D166" s="38">
        <v>41712</v>
      </c>
      <c r="E166" s="38">
        <v>41716</v>
      </c>
      <c r="F166" s="37" t="s">
        <v>210</v>
      </c>
      <c r="G166" s="37" t="s">
        <v>1159</v>
      </c>
      <c r="H166" s="37" t="s">
        <v>1160</v>
      </c>
      <c r="I166" s="37" t="s">
        <v>143</v>
      </c>
      <c r="J166" s="37" t="s">
        <v>923</v>
      </c>
      <c r="K166" s="37" t="s">
        <v>924</v>
      </c>
      <c r="L166" s="37" t="s">
        <v>160</v>
      </c>
      <c r="M166" s="37"/>
      <c r="N166" s="37" t="s">
        <v>161</v>
      </c>
      <c r="O166" s="37" t="s">
        <v>162</v>
      </c>
      <c r="P166" s="37" t="s">
        <v>1161</v>
      </c>
      <c r="Q166" s="37" t="s">
        <v>225</v>
      </c>
      <c r="R166" s="37" t="s">
        <v>277</v>
      </c>
      <c r="S166" s="37" t="s">
        <v>744</v>
      </c>
      <c r="T166" s="37">
        <v>3569.643</v>
      </c>
      <c r="U166" s="37">
        <v>7</v>
      </c>
      <c r="V166" s="37">
        <v>0.1</v>
      </c>
      <c r="W166" s="37">
        <v>674.16300000000001</v>
      </c>
      <c r="X166" s="39">
        <v>458.54</v>
      </c>
      <c r="Y166" s="37" t="s">
        <v>218</v>
      </c>
    </row>
    <row r="167" spans="2:25" ht="15.75" x14ac:dyDescent="0.25">
      <c r="B167" s="37">
        <v>34667</v>
      </c>
      <c r="C167" s="37" t="s">
        <v>1162</v>
      </c>
      <c r="D167" s="38">
        <v>41359</v>
      </c>
      <c r="E167" s="38">
        <v>41359</v>
      </c>
      <c r="F167" s="37" t="s">
        <v>140</v>
      </c>
      <c r="G167" s="37" t="s">
        <v>1163</v>
      </c>
      <c r="H167" s="37" t="s">
        <v>1164</v>
      </c>
      <c r="I167" s="37" t="s">
        <v>143</v>
      </c>
      <c r="J167" s="37" t="s">
        <v>1165</v>
      </c>
      <c r="K167" s="37" t="s">
        <v>1166</v>
      </c>
      <c r="L167" s="37" t="s">
        <v>146</v>
      </c>
      <c r="M167" s="37">
        <v>73071</v>
      </c>
      <c r="N167" s="37" t="s">
        <v>147</v>
      </c>
      <c r="O167" s="37" t="s">
        <v>184</v>
      </c>
      <c r="P167" s="37" t="s">
        <v>1167</v>
      </c>
      <c r="Q167" s="37" t="s">
        <v>149</v>
      </c>
      <c r="R167" s="37" t="s">
        <v>150</v>
      </c>
      <c r="S167" s="37" t="s">
        <v>1168</v>
      </c>
      <c r="T167" s="37">
        <v>1287.45</v>
      </c>
      <c r="U167" s="37">
        <v>5</v>
      </c>
      <c r="V167" s="37">
        <v>0</v>
      </c>
      <c r="W167" s="37">
        <v>244.61549999999988</v>
      </c>
      <c r="X167" s="39">
        <v>457.14</v>
      </c>
      <c r="Y167" s="37" t="s">
        <v>152</v>
      </c>
    </row>
    <row r="168" spans="2:25" ht="15.75" x14ac:dyDescent="0.25">
      <c r="B168" s="37">
        <v>24015</v>
      </c>
      <c r="C168" s="37" t="s">
        <v>1169</v>
      </c>
      <c r="D168" s="38">
        <v>41829</v>
      </c>
      <c r="E168" s="38">
        <v>41833</v>
      </c>
      <c r="F168" s="37" t="s">
        <v>210</v>
      </c>
      <c r="G168" s="37" t="s">
        <v>1170</v>
      </c>
      <c r="H168" s="37" t="s">
        <v>1171</v>
      </c>
      <c r="I168" s="37" t="s">
        <v>143</v>
      </c>
      <c r="J168" s="37" t="s">
        <v>1172</v>
      </c>
      <c r="K168" s="37" t="s">
        <v>1173</v>
      </c>
      <c r="L168" s="37" t="s">
        <v>458</v>
      </c>
      <c r="M168" s="37"/>
      <c r="N168" s="37" t="s">
        <v>161</v>
      </c>
      <c r="O168" s="37" t="s">
        <v>459</v>
      </c>
      <c r="P168" s="37" t="s">
        <v>1007</v>
      </c>
      <c r="Q168" s="37" t="s">
        <v>164</v>
      </c>
      <c r="R168" s="37" t="s">
        <v>474</v>
      </c>
      <c r="S168" s="37" t="s">
        <v>1008</v>
      </c>
      <c r="T168" s="37">
        <v>2910.0815999999995</v>
      </c>
      <c r="U168" s="37">
        <v>8</v>
      </c>
      <c r="V168" s="37">
        <v>7.0000000000000007E-2</v>
      </c>
      <c r="W168" s="37">
        <v>125.12159999999994</v>
      </c>
      <c r="X168" s="39">
        <v>456.32</v>
      </c>
      <c r="Y168" s="37" t="s">
        <v>218</v>
      </c>
    </row>
    <row r="169" spans="2:25" ht="15.75" x14ac:dyDescent="0.25">
      <c r="B169" s="37">
        <v>20601</v>
      </c>
      <c r="C169" s="37" t="s">
        <v>1174</v>
      </c>
      <c r="D169" s="38">
        <v>41436</v>
      </c>
      <c r="E169" s="38">
        <v>41440</v>
      </c>
      <c r="F169" s="37" t="s">
        <v>210</v>
      </c>
      <c r="G169" s="37" t="s">
        <v>1175</v>
      </c>
      <c r="H169" s="37" t="s">
        <v>1176</v>
      </c>
      <c r="I169" s="37" t="s">
        <v>180</v>
      </c>
      <c r="J169" s="37" t="s">
        <v>1177</v>
      </c>
      <c r="K169" s="37" t="s">
        <v>1177</v>
      </c>
      <c r="L169" s="37" t="s">
        <v>458</v>
      </c>
      <c r="M169" s="37"/>
      <c r="N169" s="37" t="s">
        <v>161</v>
      </c>
      <c r="O169" s="37" t="s">
        <v>459</v>
      </c>
      <c r="P169" s="37" t="s">
        <v>1178</v>
      </c>
      <c r="Q169" s="37" t="s">
        <v>164</v>
      </c>
      <c r="R169" s="37" t="s">
        <v>165</v>
      </c>
      <c r="S169" s="37" t="s">
        <v>1179</v>
      </c>
      <c r="T169" s="37">
        <v>3126.4001999999991</v>
      </c>
      <c r="U169" s="37">
        <v>9</v>
      </c>
      <c r="V169" s="37">
        <v>0.27</v>
      </c>
      <c r="W169" s="37">
        <v>-128.71979999999962</v>
      </c>
      <c r="X169" s="39">
        <v>455.71</v>
      </c>
      <c r="Y169" s="37" t="s">
        <v>218</v>
      </c>
    </row>
    <row r="170" spans="2:25" ht="15.75" x14ac:dyDescent="0.25">
      <c r="B170" s="37">
        <v>12051</v>
      </c>
      <c r="C170" s="37" t="s">
        <v>1180</v>
      </c>
      <c r="D170" s="38">
        <v>40765</v>
      </c>
      <c r="E170" s="38">
        <v>40772</v>
      </c>
      <c r="F170" s="37" t="s">
        <v>210</v>
      </c>
      <c r="G170" s="37" t="s">
        <v>1181</v>
      </c>
      <c r="H170" s="37" t="s">
        <v>1182</v>
      </c>
      <c r="I170" s="37" t="s">
        <v>143</v>
      </c>
      <c r="J170" s="37" t="s">
        <v>670</v>
      </c>
      <c r="K170" s="37" t="s">
        <v>447</v>
      </c>
      <c r="L170" s="37" t="s">
        <v>343</v>
      </c>
      <c r="M170" s="37"/>
      <c r="N170" s="37" t="s">
        <v>183</v>
      </c>
      <c r="O170" s="37" t="s">
        <v>108</v>
      </c>
      <c r="P170" s="37" t="s">
        <v>1183</v>
      </c>
      <c r="Q170" s="37" t="s">
        <v>149</v>
      </c>
      <c r="R170" s="37" t="s">
        <v>174</v>
      </c>
      <c r="S170" s="37" t="s">
        <v>1184</v>
      </c>
      <c r="T170" s="37">
        <v>5276.9880000000003</v>
      </c>
      <c r="U170" s="37">
        <v>9</v>
      </c>
      <c r="V170" s="37">
        <v>0.1</v>
      </c>
      <c r="W170" s="37">
        <v>1758.8879999999997</v>
      </c>
      <c r="X170" s="39">
        <v>454.81</v>
      </c>
      <c r="Y170" s="37" t="s">
        <v>176</v>
      </c>
    </row>
    <row r="171" spans="2:25" ht="15.75" x14ac:dyDescent="0.25">
      <c r="B171" s="37">
        <v>25915</v>
      </c>
      <c r="C171" s="37" t="s">
        <v>1185</v>
      </c>
      <c r="D171" s="38">
        <v>41715</v>
      </c>
      <c r="E171" s="38">
        <v>41719</v>
      </c>
      <c r="F171" s="37" t="s">
        <v>210</v>
      </c>
      <c r="G171" s="37" t="s">
        <v>1186</v>
      </c>
      <c r="H171" s="37" t="s">
        <v>1187</v>
      </c>
      <c r="I171" s="37" t="s">
        <v>143</v>
      </c>
      <c r="J171" s="37" t="s">
        <v>996</v>
      </c>
      <c r="K171" s="37" t="s">
        <v>996</v>
      </c>
      <c r="L171" s="37" t="s">
        <v>997</v>
      </c>
      <c r="M171" s="37"/>
      <c r="N171" s="37" t="s">
        <v>161</v>
      </c>
      <c r="O171" s="37" t="s">
        <v>459</v>
      </c>
      <c r="P171" s="37" t="s">
        <v>1188</v>
      </c>
      <c r="Q171" s="37" t="s">
        <v>149</v>
      </c>
      <c r="R171" s="37" t="s">
        <v>174</v>
      </c>
      <c r="S171" s="37" t="s">
        <v>827</v>
      </c>
      <c r="T171" s="37">
        <v>2645.3760000000002</v>
      </c>
      <c r="U171" s="37">
        <v>5</v>
      </c>
      <c r="V171" s="37">
        <v>0.17</v>
      </c>
      <c r="W171" s="37">
        <v>-2.4000000000114596E-2</v>
      </c>
      <c r="X171" s="39">
        <v>452.6</v>
      </c>
      <c r="Y171" s="37" t="s">
        <v>218</v>
      </c>
    </row>
    <row r="172" spans="2:25" ht="15.75" x14ac:dyDescent="0.25">
      <c r="B172" s="37">
        <v>21639</v>
      </c>
      <c r="C172" s="37" t="s">
        <v>1189</v>
      </c>
      <c r="D172" s="38">
        <v>41276</v>
      </c>
      <c r="E172" s="38">
        <v>41277</v>
      </c>
      <c r="F172" s="37" t="s">
        <v>168</v>
      </c>
      <c r="G172" s="37" t="s">
        <v>1190</v>
      </c>
      <c r="H172" s="37" t="s">
        <v>1191</v>
      </c>
      <c r="I172" s="37" t="s">
        <v>143</v>
      </c>
      <c r="J172" s="37" t="s">
        <v>787</v>
      </c>
      <c r="K172" s="37" t="s">
        <v>159</v>
      </c>
      <c r="L172" s="37" t="s">
        <v>160</v>
      </c>
      <c r="M172" s="37"/>
      <c r="N172" s="37" t="s">
        <v>161</v>
      </c>
      <c r="O172" s="37" t="s">
        <v>162</v>
      </c>
      <c r="P172" s="37" t="s">
        <v>918</v>
      </c>
      <c r="Q172" s="37" t="s">
        <v>164</v>
      </c>
      <c r="R172" s="37" t="s">
        <v>474</v>
      </c>
      <c r="S172" s="37" t="s">
        <v>919</v>
      </c>
      <c r="T172" s="37">
        <v>1637.0100000000002</v>
      </c>
      <c r="U172" s="37">
        <v>5</v>
      </c>
      <c r="V172" s="37">
        <v>0.1</v>
      </c>
      <c r="W172" s="37">
        <v>-36.390000000000043</v>
      </c>
      <c r="X172" s="39">
        <v>452.28</v>
      </c>
      <c r="Y172" s="37" t="s">
        <v>176</v>
      </c>
    </row>
    <row r="173" spans="2:25" ht="15.75" x14ac:dyDescent="0.25">
      <c r="B173" s="37">
        <v>39069</v>
      </c>
      <c r="C173" s="37" t="s">
        <v>1192</v>
      </c>
      <c r="D173" s="38">
        <v>41604</v>
      </c>
      <c r="E173" s="38">
        <v>41611</v>
      </c>
      <c r="F173" s="37" t="s">
        <v>210</v>
      </c>
      <c r="G173" s="37" t="s">
        <v>1193</v>
      </c>
      <c r="H173" s="37" t="s">
        <v>1194</v>
      </c>
      <c r="I173" s="37" t="s">
        <v>143</v>
      </c>
      <c r="J173" s="37" t="s">
        <v>1195</v>
      </c>
      <c r="K173" s="37" t="s">
        <v>1196</v>
      </c>
      <c r="L173" s="37" t="s">
        <v>146</v>
      </c>
      <c r="M173" s="37">
        <v>43130</v>
      </c>
      <c r="N173" s="37" t="s">
        <v>147</v>
      </c>
      <c r="O173" s="37" t="s">
        <v>110</v>
      </c>
      <c r="P173" s="37" t="s">
        <v>1197</v>
      </c>
      <c r="Q173" s="37" t="s">
        <v>149</v>
      </c>
      <c r="R173" s="37" t="s">
        <v>403</v>
      </c>
      <c r="S173" s="37" t="s">
        <v>1198</v>
      </c>
      <c r="T173" s="37">
        <v>4499.9850000000006</v>
      </c>
      <c r="U173" s="37">
        <v>5</v>
      </c>
      <c r="V173" s="37">
        <v>0.7</v>
      </c>
      <c r="W173" s="37">
        <v>-6599.978000000001</v>
      </c>
      <c r="X173" s="39">
        <v>451.63</v>
      </c>
      <c r="Y173" s="37" t="s">
        <v>228</v>
      </c>
    </row>
    <row r="174" spans="2:25" ht="15.75" x14ac:dyDescent="0.25">
      <c r="B174" s="37">
        <v>23229</v>
      </c>
      <c r="C174" s="37" t="s">
        <v>1199</v>
      </c>
      <c r="D174" s="38">
        <v>41192</v>
      </c>
      <c r="E174" s="38">
        <v>41193</v>
      </c>
      <c r="F174" s="37" t="s">
        <v>168</v>
      </c>
      <c r="G174" s="37" t="s">
        <v>1200</v>
      </c>
      <c r="H174" s="37" t="s">
        <v>1201</v>
      </c>
      <c r="I174" s="37" t="s">
        <v>143</v>
      </c>
      <c r="J174" s="37" t="s">
        <v>1202</v>
      </c>
      <c r="K174" s="37" t="s">
        <v>1203</v>
      </c>
      <c r="L174" s="37" t="s">
        <v>458</v>
      </c>
      <c r="M174" s="37"/>
      <c r="N174" s="37" t="s">
        <v>161</v>
      </c>
      <c r="O174" s="37" t="s">
        <v>459</v>
      </c>
      <c r="P174" s="37" t="s">
        <v>1188</v>
      </c>
      <c r="Q174" s="37" t="s">
        <v>149</v>
      </c>
      <c r="R174" s="37" t="s">
        <v>174</v>
      </c>
      <c r="S174" s="37" t="s">
        <v>827</v>
      </c>
      <c r="T174" s="37">
        <v>2645.3760000000002</v>
      </c>
      <c r="U174" s="37">
        <v>5</v>
      </c>
      <c r="V174" s="37">
        <v>0.17</v>
      </c>
      <c r="W174" s="37">
        <v>-2.4000000000114596E-2</v>
      </c>
      <c r="X174" s="39">
        <v>451.03</v>
      </c>
      <c r="Y174" s="37" t="s">
        <v>218</v>
      </c>
    </row>
    <row r="175" spans="2:25" ht="15.75" x14ac:dyDescent="0.25">
      <c r="B175" s="37">
        <v>33921</v>
      </c>
      <c r="C175" s="37" t="s">
        <v>1204</v>
      </c>
      <c r="D175" s="38">
        <v>41935</v>
      </c>
      <c r="E175" s="38">
        <v>41937</v>
      </c>
      <c r="F175" s="37" t="s">
        <v>168</v>
      </c>
      <c r="G175" s="37" t="s">
        <v>1205</v>
      </c>
      <c r="H175" s="37" t="s">
        <v>1206</v>
      </c>
      <c r="I175" s="37" t="s">
        <v>180</v>
      </c>
      <c r="J175" s="37" t="s">
        <v>144</v>
      </c>
      <c r="K175" s="37" t="s">
        <v>145</v>
      </c>
      <c r="L175" s="37" t="s">
        <v>146</v>
      </c>
      <c r="M175" s="37">
        <v>10024</v>
      </c>
      <c r="N175" s="37" t="s">
        <v>147</v>
      </c>
      <c r="O175" s="37" t="s">
        <v>110</v>
      </c>
      <c r="P175" s="37" t="s">
        <v>1207</v>
      </c>
      <c r="Q175" s="37" t="s">
        <v>149</v>
      </c>
      <c r="R175" s="37" t="s">
        <v>174</v>
      </c>
      <c r="S175" s="37" t="s">
        <v>1208</v>
      </c>
      <c r="T175" s="37">
        <v>2399.6</v>
      </c>
      <c r="U175" s="37">
        <v>8</v>
      </c>
      <c r="V175" s="37">
        <v>0</v>
      </c>
      <c r="W175" s="37">
        <v>647.89200000000005</v>
      </c>
      <c r="X175" s="39">
        <v>449.45</v>
      </c>
      <c r="Y175" s="37" t="s">
        <v>218</v>
      </c>
    </row>
    <row r="176" spans="2:25" ht="15.75" x14ac:dyDescent="0.25">
      <c r="B176" s="37">
        <v>20674</v>
      </c>
      <c r="C176" s="37" t="s">
        <v>1209</v>
      </c>
      <c r="D176" s="38">
        <v>40711</v>
      </c>
      <c r="E176" s="38">
        <v>40713</v>
      </c>
      <c r="F176" s="37" t="s">
        <v>168</v>
      </c>
      <c r="G176" s="37" t="s">
        <v>1104</v>
      </c>
      <c r="H176" s="37" t="s">
        <v>1105</v>
      </c>
      <c r="I176" s="37" t="s">
        <v>157</v>
      </c>
      <c r="J176" s="37" t="s">
        <v>1210</v>
      </c>
      <c r="K176" s="37" t="s">
        <v>1210</v>
      </c>
      <c r="L176" s="37" t="s">
        <v>274</v>
      </c>
      <c r="M176" s="37"/>
      <c r="N176" s="37" t="s">
        <v>161</v>
      </c>
      <c r="O176" s="37" t="s">
        <v>275</v>
      </c>
      <c r="P176" s="37" t="s">
        <v>250</v>
      </c>
      <c r="Q176" s="37" t="s">
        <v>164</v>
      </c>
      <c r="R176" s="37" t="s">
        <v>216</v>
      </c>
      <c r="S176" s="37" t="s">
        <v>251</v>
      </c>
      <c r="T176" s="37">
        <v>3238.3049999999998</v>
      </c>
      <c r="U176" s="37">
        <v>5</v>
      </c>
      <c r="V176" s="37">
        <v>0.3</v>
      </c>
      <c r="W176" s="37">
        <v>-740.29499999999985</v>
      </c>
      <c r="X176" s="39">
        <v>449.18</v>
      </c>
      <c r="Y176" s="37" t="s">
        <v>218</v>
      </c>
    </row>
    <row r="177" spans="2:25" ht="15.75" x14ac:dyDescent="0.25">
      <c r="B177" s="37">
        <v>11331</v>
      </c>
      <c r="C177" s="37" t="s">
        <v>1211</v>
      </c>
      <c r="D177" s="38">
        <v>41732</v>
      </c>
      <c r="E177" s="38">
        <v>41734</v>
      </c>
      <c r="F177" s="37" t="s">
        <v>168</v>
      </c>
      <c r="G177" s="37" t="s">
        <v>1212</v>
      </c>
      <c r="H177" s="37" t="s">
        <v>1213</v>
      </c>
      <c r="I177" s="37" t="s">
        <v>157</v>
      </c>
      <c r="J177" s="37" t="s">
        <v>670</v>
      </c>
      <c r="K177" s="37" t="s">
        <v>447</v>
      </c>
      <c r="L177" s="37" t="s">
        <v>343</v>
      </c>
      <c r="M177" s="37"/>
      <c r="N177" s="37" t="s">
        <v>183</v>
      </c>
      <c r="O177" s="37" t="s">
        <v>108</v>
      </c>
      <c r="P177" s="37" t="s">
        <v>1214</v>
      </c>
      <c r="Q177" s="37" t="s">
        <v>164</v>
      </c>
      <c r="R177" s="37" t="s">
        <v>474</v>
      </c>
      <c r="S177" s="37" t="s">
        <v>919</v>
      </c>
      <c r="T177" s="37">
        <v>2291.8140000000003</v>
      </c>
      <c r="U177" s="37">
        <v>7</v>
      </c>
      <c r="V177" s="37">
        <v>0.1</v>
      </c>
      <c r="W177" s="37">
        <v>127.13399999999993</v>
      </c>
      <c r="X177" s="39">
        <v>448.91</v>
      </c>
      <c r="Y177" s="37" t="s">
        <v>218</v>
      </c>
    </row>
    <row r="178" spans="2:25" ht="15.75" x14ac:dyDescent="0.25">
      <c r="B178" s="37">
        <v>58</v>
      </c>
      <c r="C178" s="37" t="s">
        <v>1215</v>
      </c>
      <c r="D178" s="38">
        <v>40680</v>
      </c>
      <c r="E178" s="38">
        <v>40683</v>
      </c>
      <c r="F178" s="37" t="s">
        <v>154</v>
      </c>
      <c r="G178" s="37" t="s">
        <v>1216</v>
      </c>
      <c r="H178" s="37" t="s">
        <v>1217</v>
      </c>
      <c r="I178" s="37" t="s">
        <v>143</v>
      </c>
      <c r="J178" s="37" t="s">
        <v>1218</v>
      </c>
      <c r="K178" s="37" t="s">
        <v>1219</v>
      </c>
      <c r="L178" s="37" t="s">
        <v>351</v>
      </c>
      <c r="M178" s="37"/>
      <c r="N178" s="37" t="s">
        <v>266</v>
      </c>
      <c r="O178" s="37" t="s">
        <v>108</v>
      </c>
      <c r="P178" s="37" t="s">
        <v>1220</v>
      </c>
      <c r="Q178" s="37" t="s">
        <v>149</v>
      </c>
      <c r="R178" s="37" t="s">
        <v>174</v>
      </c>
      <c r="S178" s="37" t="s">
        <v>672</v>
      </c>
      <c r="T178" s="37">
        <v>2124.5000000000005</v>
      </c>
      <c r="U178" s="37">
        <v>5</v>
      </c>
      <c r="V178" s="37">
        <v>0</v>
      </c>
      <c r="W178" s="37">
        <v>488.6</v>
      </c>
      <c r="X178" s="39">
        <v>447.65699999999998</v>
      </c>
      <c r="Y178" s="37" t="s">
        <v>218</v>
      </c>
    </row>
    <row r="179" spans="2:25" ht="15.75" x14ac:dyDescent="0.25">
      <c r="B179" s="37">
        <v>45091</v>
      </c>
      <c r="C179" s="37" t="s">
        <v>1221</v>
      </c>
      <c r="D179" s="38">
        <v>41681</v>
      </c>
      <c r="E179" s="38">
        <v>41685</v>
      </c>
      <c r="F179" s="37" t="s">
        <v>154</v>
      </c>
      <c r="G179" s="37" t="s">
        <v>1222</v>
      </c>
      <c r="H179" s="37" t="s">
        <v>806</v>
      </c>
      <c r="I179" s="37" t="s">
        <v>180</v>
      </c>
      <c r="J179" s="37" t="s">
        <v>1223</v>
      </c>
      <c r="K179" s="37" t="s">
        <v>1223</v>
      </c>
      <c r="L179" s="37" t="s">
        <v>1224</v>
      </c>
      <c r="M179" s="37"/>
      <c r="N179" s="37" t="s">
        <v>257</v>
      </c>
      <c r="O179" s="37" t="s">
        <v>257</v>
      </c>
      <c r="P179" s="37" t="s">
        <v>1225</v>
      </c>
      <c r="Q179" s="37" t="s">
        <v>164</v>
      </c>
      <c r="R179" s="37" t="s">
        <v>165</v>
      </c>
      <c r="S179" s="37" t="s">
        <v>708</v>
      </c>
      <c r="T179" s="37">
        <v>2757.7799999999997</v>
      </c>
      <c r="U179" s="37">
        <v>6</v>
      </c>
      <c r="V179" s="37">
        <v>0</v>
      </c>
      <c r="W179" s="37">
        <v>744.48</v>
      </c>
      <c r="X179" s="39">
        <v>446.33</v>
      </c>
      <c r="Y179" s="37" t="s">
        <v>218</v>
      </c>
    </row>
    <row r="180" spans="2:25" ht="15.75" x14ac:dyDescent="0.25">
      <c r="B180" s="37">
        <v>18990</v>
      </c>
      <c r="C180" s="37" t="s">
        <v>1226</v>
      </c>
      <c r="D180" s="38">
        <v>41559</v>
      </c>
      <c r="E180" s="38">
        <v>41559</v>
      </c>
      <c r="F180" s="37" t="s">
        <v>140</v>
      </c>
      <c r="G180" s="37" t="s">
        <v>1227</v>
      </c>
      <c r="H180" s="37" t="s">
        <v>1228</v>
      </c>
      <c r="I180" s="37" t="s">
        <v>143</v>
      </c>
      <c r="J180" s="37" t="s">
        <v>1229</v>
      </c>
      <c r="K180" s="37" t="s">
        <v>1230</v>
      </c>
      <c r="L180" s="37" t="s">
        <v>620</v>
      </c>
      <c r="M180" s="37"/>
      <c r="N180" s="37" t="s">
        <v>183</v>
      </c>
      <c r="O180" s="37" t="s">
        <v>109</v>
      </c>
      <c r="P180" s="37" t="s">
        <v>1231</v>
      </c>
      <c r="Q180" s="37" t="s">
        <v>149</v>
      </c>
      <c r="R180" s="37" t="s">
        <v>150</v>
      </c>
      <c r="S180" s="37" t="s">
        <v>1232</v>
      </c>
      <c r="T180" s="37">
        <v>1549.98</v>
      </c>
      <c r="U180" s="37">
        <v>6</v>
      </c>
      <c r="V180" s="37">
        <v>0</v>
      </c>
      <c r="W180" s="37">
        <v>139.32</v>
      </c>
      <c r="X180" s="39">
        <v>443.92</v>
      </c>
      <c r="Y180" s="37" t="s">
        <v>152</v>
      </c>
    </row>
    <row r="181" spans="2:25" ht="15.75" x14ac:dyDescent="0.25">
      <c r="B181" s="37">
        <v>35425</v>
      </c>
      <c r="C181" s="37" t="s">
        <v>1233</v>
      </c>
      <c r="D181" s="38">
        <v>40805</v>
      </c>
      <c r="E181" s="38">
        <v>40810</v>
      </c>
      <c r="F181" s="37" t="s">
        <v>210</v>
      </c>
      <c r="G181" s="37" t="s">
        <v>1234</v>
      </c>
      <c r="H181" s="37" t="s">
        <v>1235</v>
      </c>
      <c r="I181" s="37" t="s">
        <v>143</v>
      </c>
      <c r="J181" s="37" t="s">
        <v>1236</v>
      </c>
      <c r="K181" s="37" t="s">
        <v>233</v>
      </c>
      <c r="L181" s="37" t="s">
        <v>146</v>
      </c>
      <c r="M181" s="37">
        <v>28205</v>
      </c>
      <c r="N181" s="37" t="s">
        <v>147</v>
      </c>
      <c r="O181" s="37" t="s">
        <v>109</v>
      </c>
      <c r="P181" s="37" t="s">
        <v>930</v>
      </c>
      <c r="Q181" s="37" t="s">
        <v>149</v>
      </c>
      <c r="R181" s="37" t="s">
        <v>403</v>
      </c>
      <c r="S181" s="37" t="s">
        <v>931</v>
      </c>
      <c r="T181" s="37">
        <v>2624.9850000000001</v>
      </c>
      <c r="U181" s="37">
        <v>3</v>
      </c>
      <c r="V181" s="37">
        <v>0.5</v>
      </c>
      <c r="W181" s="37">
        <v>-944.99460000000045</v>
      </c>
      <c r="X181" s="39">
        <v>443.69</v>
      </c>
      <c r="Y181" s="37" t="s">
        <v>218</v>
      </c>
    </row>
    <row r="182" spans="2:25" ht="15.75" x14ac:dyDescent="0.25">
      <c r="B182" s="37">
        <v>51130</v>
      </c>
      <c r="C182" s="37" t="s">
        <v>1237</v>
      </c>
      <c r="D182" s="38">
        <v>41837</v>
      </c>
      <c r="E182" s="38">
        <v>41839</v>
      </c>
      <c r="F182" s="37" t="s">
        <v>154</v>
      </c>
      <c r="G182" s="37" t="s">
        <v>1238</v>
      </c>
      <c r="H182" s="37" t="s">
        <v>1001</v>
      </c>
      <c r="I182" s="37" t="s">
        <v>157</v>
      </c>
      <c r="J182" s="37" t="s">
        <v>1239</v>
      </c>
      <c r="K182" s="37" t="s">
        <v>1239</v>
      </c>
      <c r="L182" s="37" t="s">
        <v>639</v>
      </c>
      <c r="M182" s="37"/>
      <c r="N182" s="37" t="s">
        <v>257</v>
      </c>
      <c r="O182" s="37" t="s">
        <v>257</v>
      </c>
      <c r="P182" s="37" t="s">
        <v>1240</v>
      </c>
      <c r="Q182" s="37" t="s">
        <v>225</v>
      </c>
      <c r="R182" s="37" t="s">
        <v>277</v>
      </c>
      <c r="S182" s="37" t="s">
        <v>890</v>
      </c>
      <c r="T182" s="37">
        <v>3146.3999999999996</v>
      </c>
      <c r="U182" s="37">
        <v>6</v>
      </c>
      <c r="V182" s="37">
        <v>0</v>
      </c>
      <c r="W182" s="37">
        <v>629.28</v>
      </c>
      <c r="X182" s="39">
        <v>443.55</v>
      </c>
      <c r="Y182" s="37" t="s">
        <v>152</v>
      </c>
    </row>
    <row r="183" spans="2:25" ht="15.75" x14ac:dyDescent="0.25">
      <c r="B183" s="37">
        <v>14405</v>
      </c>
      <c r="C183" s="37" t="s">
        <v>1241</v>
      </c>
      <c r="D183" s="38">
        <v>41965</v>
      </c>
      <c r="E183" s="38">
        <v>41971</v>
      </c>
      <c r="F183" s="37" t="s">
        <v>210</v>
      </c>
      <c r="G183" s="37" t="s">
        <v>1242</v>
      </c>
      <c r="H183" s="37" t="s">
        <v>1243</v>
      </c>
      <c r="I183" s="37" t="s">
        <v>157</v>
      </c>
      <c r="J183" s="37" t="s">
        <v>1244</v>
      </c>
      <c r="K183" s="37" t="s">
        <v>283</v>
      </c>
      <c r="L183" s="37" t="s">
        <v>284</v>
      </c>
      <c r="M183" s="37"/>
      <c r="N183" s="37" t="s">
        <v>183</v>
      </c>
      <c r="O183" s="37" t="s">
        <v>184</v>
      </c>
      <c r="P183" s="37" t="s">
        <v>1245</v>
      </c>
      <c r="Q183" s="37" t="s">
        <v>149</v>
      </c>
      <c r="R183" s="37" t="s">
        <v>403</v>
      </c>
      <c r="S183" s="37" t="s">
        <v>1246</v>
      </c>
      <c r="T183" s="37">
        <v>2456.6190000000001</v>
      </c>
      <c r="U183" s="37">
        <v>11</v>
      </c>
      <c r="V183" s="37">
        <v>0.15</v>
      </c>
      <c r="W183" s="37">
        <v>664.71900000000005</v>
      </c>
      <c r="X183" s="39">
        <v>442.49</v>
      </c>
      <c r="Y183" s="37" t="s">
        <v>228</v>
      </c>
    </row>
    <row r="184" spans="2:25" ht="15.75" x14ac:dyDescent="0.25">
      <c r="B184" s="37">
        <v>10745</v>
      </c>
      <c r="C184" s="37" t="s">
        <v>1247</v>
      </c>
      <c r="D184" s="38">
        <v>40693</v>
      </c>
      <c r="E184" s="38">
        <v>40696</v>
      </c>
      <c r="F184" s="37" t="s">
        <v>168</v>
      </c>
      <c r="G184" s="37" t="s">
        <v>964</v>
      </c>
      <c r="H184" s="37" t="s">
        <v>965</v>
      </c>
      <c r="I184" s="37" t="s">
        <v>143</v>
      </c>
      <c r="J184" s="37" t="s">
        <v>1248</v>
      </c>
      <c r="K184" s="37" t="s">
        <v>825</v>
      </c>
      <c r="L184" s="37" t="s">
        <v>284</v>
      </c>
      <c r="M184" s="37"/>
      <c r="N184" s="37" t="s">
        <v>183</v>
      </c>
      <c r="O184" s="37" t="s">
        <v>184</v>
      </c>
      <c r="P184" s="37" t="s">
        <v>1249</v>
      </c>
      <c r="Q184" s="37" t="s">
        <v>164</v>
      </c>
      <c r="R184" s="37" t="s">
        <v>216</v>
      </c>
      <c r="S184" s="37" t="s">
        <v>1250</v>
      </c>
      <c r="T184" s="37">
        <v>2228.6354999999999</v>
      </c>
      <c r="U184" s="37">
        <v>7</v>
      </c>
      <c r="V184" s="37">
        <v>0.35</v>
      </c>
      <c r="W184" s="37">
        <v>-754.41449999999975</v>
      </c>
      <c r="X184" s="39">
        <v>440.25</v>
      </c>
      <c r="Y184" s="37" t="s">
        <v>152</v>
      </c>
    </row>
    <row r="185" spans="2:25" ht="15.75" x14ac:dyDescent="0.25">
      <c r="B185" s="37">
        <v>36859</v>
      </c>
      <c r="C185" s="37" t="s">
        <v>1251</v>
      </c>
      <c r="D185" s="38">
        <v>41730</v>
      </c>
      <c r="E185" s="38">
        <v>41732</v>
      </c>
      <c r="F185" s="37" t="s">
        <v>154</v>
      </c>
      <c r="G185" s="37" t="s">
        <v>1252</v>
      </c>
      <c r="H185" s="37" t="s">
        <v>1253</v>
      </c>
      <c r="I185" s="37" t="s">
        <v>157</v>
      </c>
      <c r="J185" s="37" t="s">
        <v>681</v>
      </c>
      <c r="K185" s="37" t="s">
        <v>682</v>
      </c>
      <c r="L185" s="37" t="s">
        <v>146</v>
      </c>
      <c r="M185" s="37">
        <v>30318</v>
      </c>
      <c r="N185" s="37" t="s">
        <v>147</v>
      </c>
      <c r="O185" s="37" t="s">
        <v>109</v>
      </c>
      <c r="P185" s="37" t="s">
        <v>534</v>
      </c>
      <c r="Q185" s="37" t="s">
        <v>149</v>
      </c>
      <c r="R185" s="37" t="s">
        <v>193</v>
      </c>
      <c r="S185" s="37" t="s">
        <v>535</v>
      </c>
      <c r="T185" s="37">
        <v>2999.95</v>
      </c>
      <c r="U185" s="37">
        <v>5</v>
      </c>
      <c r="V185" s="37">
        <v>0</v>
      </c>
      <c r="W185" s="37">
        <v>1439.9760000000001</v>
      </c>
      <c r="X185" s="39">
        <v>439.69</v>
      </c>
      <c r="Y185" s="37" t="s">
        <v>218</v>
      </c>
    </row>
    <row r="186" spans="2:25" ht="15.75" x14ac:dyDescent="0.25">
      <c r="B186" s="37">
        <v>25850</v>
      </c>
      <c r="C186" s="37" t="s">
        <v>1254</v>
      </c>
      <c r="D186" s="38">
        <v>41837</v>
      </c>
      <c r="E186" s="38">
        <v>41840</v>
      </c>
      <c r="F186" s="37" t="s">
        <v>168</v>
      </c>
      <c r="G186" s="37" t="s">
        <v>1255</v>
      </c>
      <c r="H186" s="37" t="s">
        <v>1256</v>
      </c>
      <c r="I186" s="37" t="s">
        <v>157</v>
      </c>
      <c r="J186" s="37" t="s">
        <v>1257</v>
      </c>
      <c r="K186" s="37" t="s">
        <v>1258</v>
      </c>
      <c r="L186" s="37" t="s">
        <v>386</v>
      </c>
      <c r="M186" s="37"/>
      <c r="N186" s="37" t="s">
        <v>161</v>
      </c>
      <c r="O186" s="37" t="s">
        <v>249</v>
      </c>
      <c r="P186" s="37" t="s">
        <v>1142</v>
      </c>
      <c r="Q186" s="37" t="s">
        <v>225</v>
      </c>
      <c r="R186" s="37" t="s">
        <v>277</v>
      </c>
      <c r="S186" s="37" t="s">
        <v>1143</v>
      </c>
      <c r="T186" s="37">
        <v>4001.0399999999995</v>
      </c>
      <c r="U186" s="37">
        <v>8</v>
      </c>
      <c r="V186" s="37">
        <v>0</v>
      </c>
      <c r="W186" s="37">
        <v>1440.24</v>
      </c>
      <c r="X186" s="39">
        <v>439.65</v>
      </c>
      <c r="Y186" s="37" t="s">
        <v>176</v>
      </c>
    </row>
    <row r="187" spans="2:25" ht="15.75" x14ac:dyDescent="0.25">
      <c r="B187" s="37">
        <v>16109</v>
      </c>
      <c r="C187" s="37" t="s">
        <v>1259</v>
      </c>
      <c r="D187" s="38">
        <v>41880</v>
      </c>
      <c r="E187" s="38">
        <v>41885</v>
      </c>
      <c r="F187" s="37" t="s">
        <v>210</v>
      </c>
      <c r="G187" s="37" t="s">
        <v>1260</v>
      </c>
      <c r="H187" s="37" t="s">
        <v>1261</v>
      </c>
      <c r="I187" s="37" t="s">
        <v>180</v>
      </c>
      <c r="J187" s="37" t="s">
        <v>1262</v>
      </c>
      <c r="K187" s="37" t="s">
        <v>283</v>
      </c>
      <c r="L187" s="37" t="s">
        <v>284</v>
      </c>
      <c r="M187" s="37"/>
      <c r="N187" s="37" t="s">
        <v>183</v>
      </c>
      <c r="O187" s="37" t="s">
        <v>184</v>
      </c>
      <c r="P187" s="37" t="s">
        <v>1263</v>
      </c>
      <c r="Q187" s="37" t="s">
        <v>149</v>
      </c>
      <c r="R187" s="37" t="s">
        <v>174</v>
      </c>
      <c r="S187" s="37" t="s">
        <v>431</v>
      </c>
      <c r="T187" s="37">
        <v>4876.875</v>
      </c>
      <c r="U187" s="37">
        <v>9</v>
      </c>
      <c r="V187" s="37">
        <v>0.15</v>
      </c>
      <c r="W187" s="37">
        <v>745.875</v>
      </c>
      <c r="X187" s="39">
        <v>439.41</v>
      </c>
      <c r="Y187" s="37" t="s">
        <v>176</v>
      </c>
    </row>
    <row r="188" spans="2:25" ht="15.75" x14ac:dyDescent="0.25">
      <c r="B188" s="37">
        <v>22515</v>
      </c>
      <c r="C188" s="37" t="s">
        <v>1264</v>
      </c>
      <c r="D188" s="38">
        <v>41269</v>
      </c>
      <c r="E188" s="38">
        <v>41269</v>
      </c>
      <c r="F188" s="37" t="s">
        <v>140</v>
      </c>
      <c r="G188" s="37" t="s">
        <v>1265</v>
      </c>
      <c r="H188" s="37" t="s">
        <v>1266</v>
      </c>
      <c r="I188" s="37" t="s">
        <v>143</v>
      </c>
      <c r="J188" s="37" t="s">
        <v>674</v>
      </c>
      <c r="K188" s="37" t="s">
        <v>675</v>
      </c>
      <c r="L188" s="37" t="s">
        <v>160</v>
      </c>
      <c r="M188" s="37"/>
      <c r="N188" s="37" t="s">
        <v>161</v>
      </c>
      <c r="O188" s="37" t="s">
        <v>162</v>
      </c>
      <c r="P188" s="37" t="s">
        <v>1267</v>
      </c>
      <c r="Q188" s="37" t="s">
        <v>164</v>
      </c>
      <c r="R188" s="37" t="s">
        <v>216</v>
      </c>
      <c r="S188" s="37" t="s">
        <v>1268</v>
      </c>
      <c r="T188" s="37">
        <v>1788.8219999999997</v>
      </c>
      <c r="U188" s="37">
        <v>6</v>
      </c>
      <c r="V188" s="37">
        <v>0.3</v>
      </c>
      <c r="W188" s="37">
        <v>204.28200000000004</v>
      </c>
      <c r="X188" s="39">
        <v>439.03</v>
      </c>
      <c r="Y188" s="37" t="s">
        <v>152</v>
      </c>
    </row>
    <row r="189" spans="2:25" ht="15.75" x14ac:dyDescent="0.25">
      <c r="B189" s="37">
        <v>29269</v>
      </c>
      <c r="C189" s="37" t="s">
        <v>461</v>
      </c>
      <c r="D189" s="38">
        <v>41954</v>
      </c>
      <c r="E189" s="38">
        <v>41958</v>
      </c>
      <c r="F189" s="37" t="s">
        <v>210</v>
      </c>
      <c r="G189" s="37" t="s">
        <v>462</v>
      </c>
      <c r="H189" s="37" t="s">
        <v>463</v>
      </c>
      <c r="I189" s="37" t="s">
        <v>180</v>
      </c>
      <c r="J189" s="37" t="s">
        <v>464</v>
      </c>
      <c r="K189" s="37" t="s">
        <v>465</v>
      </c>
      <c r="L189" s="37" t="s">
        <v>386</v>
      </c>
      <c r="M189" s="37"/>
      <c r="N189" s="37" t="s">
        <v>161</v>
      </c>
      <c r="O189" s="37" t="s">
        <v>249</v>
      </c>
      <c r="P189" s="37" t="s">
        <v>570</v>
      </c>
      <c r="Q189" s="37" t="s">
        <v>225</v>
      </c>
      <c r="R189" s="37" t="s">
        <v>277</v>
      </c>
      <c r="S189" s="37" t="s">
        <v>571</v>
      </c>
      <c r="T189" s="37">
        <v>3622.2899999999995</v>
      </c>
      <c r="U189" s="37">
        <v>7</v>
      </c>
      <c r="V189" s="37">
        <v>0</v>
      </c>
      <c r="W189" s="37">
        <v>1267.77</v>
      </c>
      <c r="X189" s="39">
        <v>438.89</v>
      </c>
      <c r="Y189" s="37" t="s">
        <v>218</v>
      </c>
    </row>
    <row r="190" spans="2:25" ht="15.75" x14ac:dyDescent="0.25">
      <c r="B190" s="37">
        <v>29651</v>
      </c>
      <c r="C190" s="37" t="s">
        <v>1269</v>
      </c>
      <c r="D190" s="38">
        <v>41395</v>
      </c>
      <c r="E190" s="38">
        <v>41398</v>
      </c>
      <c r="F190" s="37" t="s">
        <v>154</v>
      </c>
      <c r="G190" s="37" t="s">
        <v>1270</v>
      </c>
      <c r="H190" s="37" t="s">
        <v>1271</v>
      </c>
      <c r="I190" s="37" t="s">
        <v>143</v>
      </c>
      <c r="J190" s="37" t="s">
        <v>1172</v>
      </c>
      <c r="K190" s="37" t="s">
        <v>1173</v>
      </c>
      <c r="L190" s="37" t="s">
        <v>458</v>
      </c>
      <c r="M190" s="37"/>
      <c r="N190" s="37" t="s">
        <v>161</v>
      </c>
      <c r="O190" s="37" t="s">
        <v>459</v>
      </c>
      <c r="P190" s="37" t="s">
        <v>1272</v>
      </c>
      <c r="Q190" s="37" t="s">
        <v>164</v>
      </c>
      <c r="R190" s="37" t="s">
        <v>216</v>
      </c>
      <c r="S190" s="37" t="s">
        <v>1273</v>
      </c>
      <c r="T190" s="37">
        <v>1242.585</v>
      </c>
      <c r="U190" s="37">
        <v>5</v>
      </c>
      <c r="V190" s="37">
        <v>0.47000000000000003</v>
      </c>
      <c r="W190" s="37">
        <v>-140.71500000000015</v>
      </c>
      <c r="X190" s="39">
        <v>437.85</v>
      </c>
      <c r="Y190" s="37" t="s">
        <v>152</v>
      </c>
    </row>
    <row r="191" spans="2:25" ht="15.75" x14ac:dyDescent="0.25">
      <c r="B191" s="37">
        <v>10670</v>
      </c>
      <c r="C191" s="37" t="s">
        <v>1274</v>
      </c>
      <c r="D191" s="38">
        <v>40771</v>
      </c>
      <c r="E191" s="38">
        <v>40776</v>
      </c>
      <c r="F191" s="37" t="s">
        <v>210</v>
      </c>
      <c r="G191" s="37" t="s">
        <v>1275</v>
      </c>
      <c r="H191" s="37" t="s">
        <v>1276</v>
      </c>
      <c r="I191" s="37" t="s">
        <v>157</v>
      </c>
      <c r="J191" s="37" t="s">
        <v>1277</v>
      </c>
      <c r="K191" s="37" t="s">
        <v>447</v>
      </c>
      <c r="L191" s="37" t="s">
        <v>343</v>
      </c>
      <c r="M191" s="37"/>
      <c r="N191" s="37" t="s">
        <v>183</v>
      </c>
      <c r="O191" s="37" t="s">
        <v>108</v>
      </c>
      <c r="P191" s="37" t="s">
        <v>1278</v>
      </c>
      <c r="Q191" s="37" t="s">
        <v>149</v>
      </c>
      <c r="R191" s="37" t="s">
        <v>174</v>
      </c>
      <c r="S191" s="37" t="s">
        <v>1279</v>
      </c>
      <c r="T191" s="37">
        <v>4453.0500000000011</v>
      </c>
      <c r="U191" s="37">
        <v>7</v>
      </c>
      <c r="V191" s="37">
        <v>0</v>
      </c>
      <c r="W191" s="37">
        <v>1424.85</v>
      </c>
      <c r="X191" s="39">
        <v>433.41</v>
      </c>
      <c r="Y191" s="37" t="s">
        <v>176</v>
      </c>
    </row>
    <row r="192" spans="2:25" ht="15.75" x14ac:dyDescent="0.25">
      <c r="B192" s="37">
        <v>24859</v>
      </c>
      <c r="C192" s="37" t="s">
        <v>1280</v>
      </c>
      <c r="D192" s="38">
        <v>41976</v>
      </c>
      <c r="E192" s="38">
        <v>41980</v>
      </c>
      <c r="F192" s="37" t="s">
        <v>210</v>
      </c>
      <c r="G192" s="37" t="s">
        <v>1281</v>
      </c>
      <c r="H192" s="37" t="s">
        <v>1282</v>
      </c>
      <c r="I192" s="37" t="s">
        <v>143</v>
      </c>
      <c r="J192" s="37" t="s">
        <v>1283</v>
      </c>
      <c r="K192" s="37" t="s">
        <v>1283</v>
      </c>
      <c r="L192" s="37" t="s">
        <v>1284</v>
      </c>
      <c r="M192" s="37"/>
      <c r="N192" s="37" t="s">
        <v>161</v>
      </c>
      <c r="O192" s="37" t="s">
        <v>459</v>
      </c>
      <c r="P192" s="37" t="s">
        <v>1285</v>
      </c>
      <c r="Q192" s="37" t="s">
        <v>164</v>
      </c>
      <c r="R192" s="37" t="s">
        <v>216</v>
      </c>
      <c r="S192" s="37" t="s">
        <v>1286</v>
      </c>
      <c r="T192" s="37">
        <v>2673.36</v>
      </c>
      <c r="U192" s="37">
        <v>8</v>
      </c>
      <c r="V192" s="37">
        <v>0</v>
      </c>
      <c r="W192" s="37">
        <v>1069.1999999999998</v>
      </c>
      <c r="X192" s="39">
        <v>432.57</v>
      </c>
      <c r="Y192" s="37" t="s">
        <v>218</v>
      </c>
    </row>
    <row r="193" spans="2:25" ht="15.75" x14ac:dyDescent="0.25">
      <c r="B193" s="37">
        <v>24466</v>
      </c>
      <c r="C193" s="37" t="s">
        <v>1287</v>
      </c>
      <c r="D193" s="38">
        <v>41450</v>
      </c>
      <c r="E193" s="38">
        <v>41454</v>
      </c>
      <c r="F193" s="37" t="s">
        <v>210</v>
      </c>
      <c r="G193" s="37" t="s">
        <v>1017</v>
      </c>
      <c r="H193" s="37" t="s">
        <v>1018</v>
      </c>
      <c r="I193" s="37" t="s">
        <v>143</v>
      </c>
      <c r="J193" s="37" t="s">
        <v>1288</v>
      </c>
      <c r="K193" s="37" t="s">
        <v>172</v>
      </c>
      <c r="L193" s="37" t="s">
        <v>160</v>
      </c>
      <c r="M193" s="37"/>
      <c r="N193" s="37" t="s">
        <v>161</v>
      </c>
      <c r="O193" s="37" t="s">
        <v>162</v>
      </c>
      <c r="P193" s="37" t="s">
        <v>1289</v>
      </c>
      <c r="Q193" s="37" t="s">
        <v>164</v>
      </c>
      <c r="R193" s="37" t="s">
        <v>165</v>
      </c>
      <c r="S193" s="37" t="s">
        <v>708</v>
      </c>
      <c r="T193" s="37">
        <v>2046.1949999999997</v>
      </c>
      <c r="U193" s="37">
        <v>5</v>
      </c>
      <c r="V193" s="37">
        <v>0.1</v>
      </c>
      <c r="W193" s="37">
        <v>591.04500000000007</v>
      </c>
      <c r="X193" s="39">
        <v>432.15</v>
      </c>
      <c r="Y193" s="37" t="s">
        <v>218</v>
      </c>
    </row>
    <row r="194" spans="2:25" ht="15.75" x14ac:dyDescent="0.25">
      <c r="B194" s="37">
        <v>15359</v>
      </c>
      <c r="C194" s="37" t="s">
        <v>1290</v>
      </c>
      <c r="D194" s="38">
        <v>41295</v>
      </c>
      <c r="E194" s="38">
        <v>41298</v>
      </c>
      <c r="F194" s="37" t="s">
        <v>154</v>
      </c>
      <c r="G194" s="37" t="s">
        <v>1291</v>
      </c>
      <c r="H194" s="37" t="s">
        <v>1292</v>
      </c>
      <c r="I194" s="37" t="s">
        <v>143</v>
      </c>
      <c r="J194" s="37" t="s">
        <v>446</v>
      </c>
      <c r="K194" s="37" t="s">
        <v>447</v>
      </c>
      <c r="L194" s="37" t="s">
        <v>343</v>
      </c>
      <c r="M194" s="37"/>
      <c r="N194" s="37" t="s">
        <v>183</v>
      </c>
      <c r="O194" s="37" t="s">
        <v>108</v>
      </c>
      <c r="P194" s="37" t="s">
        <v>1293</v>
      </c>
      <c r="Q194" s="37" t="s">
        <v>164</v>
      </c>
      <c r="R194" s="37" t="s">
        <v>216</v>
      </c>
      <c r="S194" s="37" t="s">
        <v>1294</v>
      </c>
      <c r="T194" s="37">
        <v>5451.2999999999993</v>
      </c>
      <c r="U194" s="37">
        <v>6</v>
      </c>
      <c r="V194" s="37">
        <v>0</v>
      </c>
      <c r="W194" s="37">
        <v>2071.44</v>
      </c>
      <c r="X194" s="39">
        <v>432.13</v>
      </c>
      <c r="Y194" s="37" t="s">
        <v>176</v>
      </c>
    </row>
    <row r="195" spans="2:25" ht="15.75" x14ac:dyDescent="0.25">
      <c r="B195" s="37">
        <v>39115</v>
      </c>
      <c r="C195" s="37" t="s">
        <v>1295</v>
      </c>
      <c r="D195" s="38">
        <v>41569</v>
      </c>
      <c r="E195" s="38">
        <v>41574</v>
      </c>
      <c r="F195" s="37" t="s">
        <v>154</v>
      </c>
      <c r="G195" s="37" t="s">
        <v>1296</v>
      </c>
      <c r="H195" s="37" t="s">
        <v>1297</v>
      </c>
      <c r="I195" s="37" t="s">
        <v>180</v>
      </c>
      <c r="J195" s="37" t="s">
        <v>1298</v>
      </c>
      <c r="K195" s="37" t="s">
        <v>763</v>
      </c>
      <c r="L195" s="37" t="s">
        <v>146</v>
      </c>
      <c r="M195" s="37">
        <v>89031</v>
      </c>
      <c r="N195" s="37" t="s">
        <v>147</v>
      </c>
      <c r="O195" s="37" t="s">
        <v>111</v>
      </c>
      <c r="P195" s="37" t="s">
        <v>490</v>
      </c>
      <c r="Q195" s="37" t="s">
        <v>225</v>
      </c>
      <c r="R195" s="37" t="s">
        <v>226</v>
      </c>
      <c r="S195" s="37" t="s">
        <v>491</v>
      </c>
      <c r="T195" s="37">
        <v>4535.9760000000006</v>
      </c>
      <c r="U195" s="37">
        <v>3</v>
      </c>
      <c r="V195" s="37">
        <v>0.2</v>
      </c>
      <c r="W195" s="37">
        <v>1644.2912999999999</v>
      </c>
      <c r="X195" s="39">
        <v>431.68</v>
      </c>
      <c r="Y195" s="37" t="s">
        <v>176</v>
      </c>
    </row>
    <row r="196" spans="2:25" ht="15.75" x14ac:dyDescent="0.25">
      <c r="B196" s="37">
        <v>21670</v>
      </c>
      <c r="C196" s="37" t="s">
        <v>1299</v>
      </c>
      <c r="D196" s="38">
        <v>41832</v>
      </c>
      <c r="E196" s="38">
        <v>41834</v>
      </c>
      <c r="F196" s="37" t="s">
        <v>154</v>
      </c>
      <c r="G196" s="37" t="s">
        <v>1300</v>
      </c>
      <c r="H196" s="37" t="s">
        <v>1301</v>
      </c>
      <c r="I196" s="37" t="s">
        <v>143</v>
      </c>
      <c r="J196" s="37" t="s">
        <v>1302</v>
      </c>
      <c r="K196" s="37" t="s">
        <v>1302</v>
      </c>
      <c r="L196" s="37" t="s">
        <v>458</v>
      </c>
      <c r="M196" s="37"/>
      <c r="N196" s="37" t="s">
        <v>161</v>
      </c>
      <c r="O196" s="37" t="s">
        <v>459</v>
      </c>
      <c r="P196" s="37" t="s">
        <v>1303</v>
      </c>
      <c r="Q196" s="37" t="s">
        <v>225</v>
      </c>
      <c r="R196" s="37" t="s">
        <v>277</v>
      </c>
      <c r="S196" s="37" t="s">
        <v>1304</v>
      </c>
      <c r="T196" s="37">
        <v>1722.2831999999999</v>
      </c>
      <c r="U196" s="37">
        <v>4</v>
      </c>
      <c r="V196" s="37">
        <v>0.17</v>
      </c>
      <c r="W196" s="37">
        <v>539.44319999999993</v>
      </c>
      <c r="X196" s="39">
        <v>430.04</v>
      </c>
      <c r="Y196" s="37" t="s">
        <v>152</v>
      </c>
    </row>
    <row r="197" spans="2:25" ht="15.75" x14ac:dyDescent="0.25">
      <c r="B197" s="37">
        <v>33102</v>
      </c>
      <c r="C197" s="37" t="s">
        <v>1305</v>
      </c>
      <c r="D197" s="38">
        <v>41634</v>
      </c>
      <c r="E197" s="38">
        <v>41637</v>
      </c>
      <c r="F197" s="37" t="s">
        <v>168</v>
      </c>
      <c r="G197" s="37" t="s">
        <v>1306</v>
      </c>
      <c r="H197" s="37" t="s">
        <v>1307</v>
      </c>
      <c r="I197" s="37" t="s">
        <v>157</v>
      </c>
      <c r="J197" s="37" t="s">
        <v>378</v>
      </c>
      <c r="K197" s="37" t="s">
        <v>223</v>
      </c>
      <c r="L197" s="37" t="s">
        <v>146</v>
      </c>
      <c r="M197" s="37">
        <v>90049</v>
      </c>
      <c r="N197" s="37" t="s">
        <v>147</v>
      </c>
      <c r="O197" s="37" t="s">
        <v>111</v>
      </c>
      <c r="P197" s="37" t="s">
        <v>1308</v>
      </c>
      <c r="Q197" s="37" t="s">
        <v>149</v>
      </c>
      <c r="R197" s="37" t="s">
        <v>174</v>
      </c>
      <c r="S197" s="37" t="s">
        <v>1309</v>
      </c>
      <c r="T197" s="37">
        <v>2575.944</v>
      </c>
      <c r="U197" s="37">
        <v>7</v>
      </c>
      <c r="V197" s="37">
        <v>0.2</v>
      </c>
      <c r="W197" s="37">
        <v>257.59440000000029</v>
      </c>
      <c r="X197" s="39">
        <v>429.66</v>
      </c>
      <c r="Y197" s="37" t="s">
        <v>176</v>
      </c>
    </row>
    <row r="198" spans="2:25" ht="15.75" x14ac:dyDescent="0.25">
      <c r="B198" s="37">
        <v>17548</v>
      </c>
      <c r="C198" s="37" t="s">
        <v>1310</v>
      </c>
      <c r="D198" s="38">
        <v>41883</v>
      </c>
      <c r="E198" s="38">
        <v>41883</v>
      </c>
      <c r="F198" s="37" t="s">
        <v>140</v>
      </c>
      <c r="G198" s="37" t="s">
        <v>1311</v>
      </c>
      <c r="H198" s="37" t="s">
        <v>1312</v>
      </c>
      <c r="I198" s="37" t="s">
        <v>180</v>
      </c>
      <c r="J198" s="37" t="s">
        <v>1313</v>
      </c>
      <c r="K198" s="37" t="s">
        <v>687</v>
      </c>
      <c r="L198" s="37" t="s">
        <v>182</v>
      </c>
      <c r="M198" s="37"/>
      <c r="N198" s="37" t="s">
        <v>183</v>
      </c>
      <c r="O198" s="37" t="s">
        <v>184</v>
      </c>
      <c r="P198" s="37" t="s">
        <v>1314</v>
      </c>
      <c r="Q198" s="37" t="s">
        <v>225</v>
      </c>
      <c r="R198" s="37" t="s">
        <v>277</v>
      </c>
      <c r="S198" s="37" t="s">
        <v>1315</v>
      </c>
      <c r="T198" s="37">
        <v>1007.4240000000001</v>
      </c>
      <c r="U198" s="37">
        <v>2</v>
      </c>
      <c r="V198" s="37">
        <v>0.1</v>
      </c>
      <c r="W198" s="37">
        <v>134.30399999999997</v>
      </c>
      <c r="X198" s="39">
        <v>428.83</v>
      </c>
      <c r="Y198" s="37" t="s">
        <v>152</v>
      </c>
    </row>
    <row r="199" spans="2:25" ht="15.75" x14ac:dyDescent="0.25">
      <c r="B199" s="37">
        <v>34367</v>
      </c>
      <c r="C199" s="37" t="s">
        <v>1316</v>
      </c>
      <c r="D199" s="38">
        <v>40864</v>
      </c>
      <c r="E199" s="38">
        <v>40869</v>
      </c>
      <c r="F199" s="37" t="s">
        <v>210</v>
      </c>
      <c r="G199" s="37" t="s">
        <v>1212</v>
      </c>
      <c r="H199" s="37" t="s">
        <v>1213</v>
      </c>
      <c r="I199" s="37" t="s">
        <v>157</v>
      </c>
      <c r="J199" s="37" t="s">
        <v>1317</v>
      </c>
      <c r="K199" s="37" t="s">
        <v>1318</v>
      </c>
      <c r="L199" s="37" t="s">
        <v>146</v>
      </c>
      <c r="M199" s="37">
        <v>19711</v>
      </c>
      <c r="N199" s="37" t="s">
        <v>147</v>
      </c>
      <c r="O199" s="37" t="s">
        <v>110</v>
      </c>
      <c r="P199" s="37" t="s">
        <v>1319</v>
      </c>
      <c r="Q199" s="37" t="s">
        <v>225</v>
      </c>
      <c r="R199" s="37" t="s">
        <v>906</v>
      </c>
      <c r="S199" s="37" t="s">
        <v>1320</v>
      </c>
      <c r="T199" s="37">
        <v>2934.33</v>
      </c>
      <c r="U199" s="37">
        <v>7</v>
      </c>
      <c r="V199" s="37">
        <v>0</v>
      </c>
      <c r="W199" s="37">
        <v>792.26910000000021</v>
      </c>
      <c r="X199" s="39">
        <v>428.8</v>
      </c>
      <c r="Y199" s="37" t="s">
        <v>218</v>
      </c>
    </row>
    <row r="200" spans="2:25" ht="15.75" x14ac:dyDescent="0.25">
      <c r="B200" s="37">
        <v>20861</v>
      </c>
      <c r="C200" s="37" t="s">
        <v>1321</v>
      </c>
      <c r="D200" s="38">
        <v>40701</v>
      </c>
      <c r="E200" s="38">
        <v>40705</v>
      </c>
      <c r="F200" s="37" t="s">
        <v>154</v>
      </c>
      <c r="G200" s="37" t="s">
        <v>1322</v>
      </c>
      <c r="H200" s="37" t="s">
        <v>1323</v>
      </c>
      <c r="I200" s="37" t="s">
        <v>180</v>
      </c>
      <c r="J200" s="37" t="s">
        <v>305</v>
      </c>
      <c r="K200" s="37" t="s">
        <v>172</v>
      </c>
      <c r="L200" s="37" t="s">
        <v>160</v>
      </c>
      <c r="M200" s="37"/>
      <c r="N200" s="37" t="s">
        <v>161</v>
      </c>
      <c r="O200" s="37" t="s">
        <v>162</v>
      </c>
      <c r="P200" s="37" t="s">
        <v>1324</v>
      </c>
      <c r="Q200" s="37" t="s">
        <v>225</v>
      </c>
      <c r="R200" s="37" t="s">
        <v>277</v>
      </c>
      <c r="S200" s="37" t="s">
        <v>1325</v>
      </c>
      <c r="T200" s="37">
        <v>4624.2900000000009</v>
      </c>
      <c r="U200" s="37">
        <v>9</v>
      </c>
      <c r="V200" s="37">
        <v>0.1</v>
      </c>
      <c r="W200" s="37">
        <v>1644.0300000000002</v>
      </c>
      <c r="X200" s="39">
        <v>427.46</v>
      </c>
      <c r="Y200" s="37" t="s">
        <v>176</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200"/>
  <sheetViews>
    <sheetView showGridLines="0" topLeftCell="B1" workbookViewId="0">
      <selection activeCell="B1" sqref="B1:Z200"/>
    </sheetView>
  </sheetViews>
  <sheetFormatPr defaultRowHeight="15" x14ac:dyDescent="0.25"/>
  <cols>
    <col min="2" max="2" width="8.7109375" style="5"/>
    <col min="4" max="4" width="16.28515625" customWidth="1"/>
    <col min="5" max="5" width="17.85546875" customWidth="1"/>
    <col min="25" max="25" width="13" customWidth="1"/>
    <col min="26" max="26" width="10.7109375" customWidth="1"/>
  </cols>
  <sheetData>
    <row r="1" spans="2:26" x14ac:dyDescent="0.25">
      <c r="B1" s="37" t="s">
        <v>116</v>
      </c>
      <c r="C1" s="37" t="s">
        <v>117</v>
      </c>
      <c r="D1" s="37" t="s">
        <v>118</v>
      </c>
      <c r="E1" s="37" t="s">
        <v>119</v>
      </c>
      <c r="F1" s="37" t="s">
        <v>120</v>
      </c>
      <c r="G1" s="37" t="s">
        <v>121</v>
      </c>
      <c r="H1" s="37" t="s">
        <v>122</v>
      </c>
      <c r="I1" s="37" t="s">
        <v>123</v>
      </c>
      <c r="J1" s="37" t="s">
        <v>124</v>
      </c>
      <c r="K1" s="37" t="s">
        <v>125</v>
      </c>
      <c r="L1" s="37" t="s">
        <v>126</v>
      </c>
      <c r="M1" s="37" t="s">
        <v>127</v>
      </c>
      <c r="N1" s="37" t="s">
        <v>128</v>
      </c>
      <c r="O1" s="37" t="s">
        <v>129</v>
      </c>
      <c r="P1" s="37" t="s">
        <v>130</v>
      </c>
      <c r="Q1" s="37" t="s">
        <v>131</v>
      </c>
      <c r="R1" s="37" t="s">
        <v>132</v>
      </c>
      <c r="S1" s="37" t="s">
        <v>133</v>
      </c>
      <c r="T1" s="37" t="s">
        <v>107</v>
      </c>
      <c r="U1" s="37" t="s">
        <v>134</v>
      </c>
      <c r="V1" s="37" t="s">
        <v>135</v>
      </c>
      <c r="W1" s="37" t="s">
        <v>136</v>
      </c>
      <c r="X1" s="37" t="s">
        <v>137</v>
      </c>
      <c r="Y1" s="37" t="s">
        <v>138</v>
      </c>
      <c r="Z1" s="37" t="s">
        <v>1380</v>
      </c>
    </row>
    <row r="2" spans="2:26" ht="15.75" x14ac:dyDescent="0.25">
      <c r="B2" s="37">
        <v>32298</v>
      </c>
      <c r="C2" s="37" t="s">
        <v>139</v>
      </c>
      <c r="D2" s="38">
        <v>41121</v>
      </c>
      <c r="E2" s="38">
        <v>41121</v>
      </c>
      <c r="F2" s="37" t="s">
        <v>140</v>
      </c>
      <c r="G2" s="37" t="s">
        <v>141</v>
      </c>
      <c r="H2" s="37" t="s">
        <v>142</v>
      </c>
      <c r="I2" s="37" t="s">
        <v>143</v>
      </c>
      <c r="J2" s="37" t="s">
        <v>144</v>
      </c>
      <c r="K2" s="37" t="s">
        <v>145</v>
      </c>
      <c r="L2" s="37" t="s">
        <v>146</v>
      </c>
      <c r="M2" s="37">
        <v>10024</v>
      </c>
      <c r="N2" s="37" t="s">
        <v>147</v>
      </c>
      <c r="O2" s="37" t="s">
        <v>110</v>
      </c>
      <c r="P2" s="37" t="s">
        <v>148</v>
      </c>
      <c r="Q2" s="37" t="s">
        <v>149</v>
      </c>
      <c r="R2" s="37" t="s">
        <v>150</v>
      </c>
      <c r="S2" s="37" t="s">
        <v>151</v>
      </c>
      <c r="T2" s="37">
        <v>2309.65</v>
      </c>
      <c r="U2" s="37">
        <v>7</v>
      </c>
      <c r="V2" s="37">
        <v>0</v>
      </c>
      <c r="W2" s="37">
        <v>762.18449999999984</v>
      </c>
      <c r="X2" s="39">
        <v>933.57</v>
      </c>
      <c r="Y2" s="37" t="s">
        <v>152</v>
      </c>
      <c r="Z2">
        <v>2012</v>
      </c>
    </row>
    <row r="3" spans="2:26" ht="15.75" x14ac:dyDescent="0.25">
      <c r="B3" s="37">
        <v>26341</v>
      </c>
      <c r="C3" s="37" t="s">
        <v>153</v>
      </c>
      <c r="D3" s="38">
        <v>41310</v>
      </c>
      <c r="E3" s="38">
        <v>41312</v>
      </c>
      <c r="F3" s="37" t="s">
        <v>154</v>
      </c>
      <c r="G3" s="37" t="s">
        <v>155</v>
      </c>
      <c r="H3" s="37" t="s">
        <v>156</v>
      </c>
      <c r="I3" s="37" t="s">
        <v>157</v>
      </c>
      <c r="J3" s="37" t="s">
        <v>158</v>
      </c>
      <c r="K3" s="37" t="s">
        <v>159</v>
      </c>
      <c r="L3" s="37" t="s">
        <v>160</v>
      </c>
      <c r="M3" s="37"/>
      <c r="N3" s="37" t="s">
        <v>161</v>
      </c>
      <c r="O3" s="37" t="s">
        <v>162</v>
      </c>
      <c r="P3" s="37" t="s">
        <v>163</v>
      </c>
      <c r="Q3" s="37" t="s">
        <v>164</v>
      </c>
      <c r="R3" s="37" t="s">
        <v>165</v>
      </c>
      <c r="S3" s="37" t="s">
        <v>166</v>
      </c>
      <c r="T3" s="37">
        <v>3709.3949999999995</v>
      </c>
      <c r="U3" s="37">
        <v>9</v>
      </c>
      <c r="V3" s="37">
        <v>0.1</v>
      </c>
      <c r="W3" s="37">
        <v>-288.76499999999999</v>
      </c>
      <c r="X3" s="39">
        <v>923.63</v>
      </c>
      <c r="Y3" s="37" t="s">
        <v>152</v>
      </c>
      <c r="Z3">
        <v>2013</v>
      </c>
    </row>
    <row r="4" spans="2:26" ht="15.75" x14ac:dyDescent="0.25">
      <c r="B4" s="37">
        <v>25330</v>
      </c>
      <c r="C4" s="37" t="s">
        <v>167</v>
      </c>
      <c r="D4" s="38">
        <v>41564</v>
      </c>
      <c r="E4" s="38">
        <v>41565</v>
      </c>
      <c r="F4" s="37" t="s">
        <v>168</v>
      </c>
      <c r="G4" s="37" t="s">
        <v>169</v>
      </c>
      <c r="H4" s="37" t="s">
        <v>170</v>
      </c>
      <c r="I4" s="37" t="s">
        <v>143</v>
      </c>
      <c r="J4" s="37" t="s">
        <v>171</v>
      </c>
      <c r="K4" s="37" t="s">
        <v>172</v>
      </c>
      <c r="L4" s="37" t="s">
        <v>160</v>
      </c>
      <c r="M4" s="37"/>
      <c r="N4" s="37" t="s">
        <v>161</v>
      </c>
      <c r="O4" s="37" t="s">
        <v>162</v>
      </c>
      <c r="P4" s="37" t="s">
        <v>173</v>
      </c>
      <c r="Q4" s="37" t="s">
        <v>149</v>
      </c>
      <c r="R4" s="37" t="s">
        <v>174</v>
      </c>
      <c r="S4" s="37" t="s">
        <v>175</v>
      </c>
      <c r="T4" s="37">
        <v>5175.1710000000012</v>
      </c>
      <c r="U4" s="37">
        <v>9</v>
      </c>
      <c r="V4" s="37">
        <v>0.1</v>
      </c>
      <c r="W4" s="37">
        <v>919.97099999999966</v>
      </c>
      <c r="X4" s="39">
        <v>915.49</v>
      </c>
      <c r="Y4" s="37" t="s">
        <v>176</v>
      </c>
      <c r="Z4">
        <v>2013</v>
      </c>
    </row>
    <row r="5" spans="2:26" ht="15.75" x14ac:dyDescent="0.25">
      <c r="B5" s="37">
        <v>13524</v>
      </c>
      <c r="C5" s="37" t="s">
        <v>177</v>
      </c>
      <c r="D5" s="38">
        <v>41302</v>
      </c>
      <c r="E5" s="38">
        <v>41304</v>
      </c>
      <c r="F5" s="37" t="s">
        <v>168</v>
      </c>
      <c r="G5" s="37" t="s">
        <v>178</v>
      </c>
      <c r="H5" s="37" t="s">
        <v>179</v>
      </c>
      <c r="I5" s="37" t="s">
        <v>180</v>
      </c>
      <c r="J5" s="37" t="s">
        <v>181</v>
      </c>
      <c r="K5" s="37" t="s">
        <v>181</v>
      </c>
      <c r="L5" s="37" t="s">
        <v>182</v>
      </c>
      <c r="M5" s="37"/>
      <c r="N5" s="37" t="s">
        <v>183</v>
      </c>
      <c r="O5" s="37" t="s">
        <v>184</v>
      </c>
      <c r="P5" s="37" t="s">
        <v>185</v>
      </c>
      <c r="Q5" s="37" t="s">
        <v>149</v>
      </c>
      <c r="R5" s="37" t="s">
        <v>174</v>
      </c>
      <c r="S5" s="37" t="s">
        <v>186</v>
      </c>
      <c r="T5" s="37">
        <v>2892.5099999999998</v>
      </c>
      <c r="U5" s="37">
        <v>5</v>
      </c>
      <c r="V5" s="37">
        <v>0.1</v>
      </c>
      <c r="W5" s="37">
        <v>-96.540000000000049</v>
      </c>
      <c r="X5" s="39">
        <v>910.16</v>
      </c>
      <c r="Y5" s="37" t="s">
        <v>176</v>
      </c>
      <c r="Z5">
        <v>2013</v>
      </c>
    </row>
    <row r="6" spans="2:26" ht="15.75" x14ac:dyDescent="0.25">
      <c r="B6" s="37">
        <v>47221</v>
      </c>
      <c r="C6" s="37" t="s">
        <v>187</v>
      </c>
      <c r="D6" s="38">
        <v>41583</v>
      </c>
      <c r="E6" s="38">
        <v>41584</v>
      </c>
      <c r="F6" s="37" t="s">
        <v>140</v>
      </c>
      <c r="G6" s="37" t="s">
        <v>188</v>
      </c>
      <c r="H6" s="37" t="s">
        <v>142</v>
      </c>
      <c r="I6" s="37" t="s">
        <v>143</v>
      </c>
      <c r="J6" s="37" t="s">
        <v>189</v>
      </c>
      <c r="K6" s="37" t="s">
        <v>189</v>
      </c>
      <c r="L6" s="37" t="s">
        <v>190</v>
      </c>
      <c r="M6" s="37"/>
      <c r="N6" s="37" t="s">
        <v>191</v>
      </c>
      <c r="O6" s="37" t="s">
        <v>191</v>
      </c>
      <c r="P6" s="37" t="s">
        <v>192</v>
      </c>
      <c r="Q6" s="37" t="s">
        <v>149</v>
      </c>
      <c r="R6" s="37" t="s">
        <v>193</v>
      </c>
      <c r="S6" s="37" t="s">
        <v>194</v>
      </c>
      <c r="T6" s="37">
        <v>2832.96</v>
      </c>
      <c r="U6" s="37">
        <v>8</v>
      </c>
      <c r="V6" s="37">
        <v>0</v>
      </c>
      <c r="W6" s="37">
        <v>311.52</v>
      </c>
      <c r="X6" s="39">
        <v>903.04</v>
      </c>
      <c r="Y6" s="37" t="s">
        <v>152</v>
      </c>
      <c r="Z6">
        <v>2013</v>
      </c>
    </row>
    <row r="7" spans="2:26" ht="15.75" x14ac:dyDescent="0.25">
      <c r="B7" s="37">
        <v>22732</v>
      </c>
      <c r="C7" s="37" t="s">
        <v>195</v>
      </c>
      <c r="D7" s="38">
        <v>41453</v>
      </c>
      <c r="E7" s="38">
        <v>41456</v>
      </c>
      <c r="F7" s="37" t="s">
        <v>154</v>
      </c>
      <c r="G7" s="37" t="s">
        <v>196</v>
      </c>
      <c r="H7" s="37" t="s">
        <v>197</v>
      </c>
      <c r="I7" s="37" t="s">
        <v>157</v>
      </c>
      <c r="J7" s="37" t="s">
        <v>198</v>
      </c>
      <c r="K7" s="37" t="s">
        <v>159</v>
      </c>
      <c r="L7" s="37" t="s">
        <v>160</v>
      </c>
      <c r="M7" s="37"/>
      <c r="N7" s="37" t="s">
        <v>161</v>
      </c>
      <c r="O7" s="37" t="s">
        <v>162</v>
      </c>
      <c r="P7" s="37" t="s">
        <v>199</v>
      </c>
      <c r="Q7" s="37" t="s">
        <v>149</v>
      </c>
      <c r="R7" s="37" t="s">
        <v>174</v>
      </c>
      <c r="S7" s="37" t="s">
        <v>200</v>
      </c>
      <c r="T7" s="37">
        <v>2862.6750000000002</v>
      </c>
      <c r="U7" s="37">
        <v>5</v>
      </c>
      <c r="V7" s="37">
        <v>0.1</v>
      </c>
      <c r="W7" s="37">
        <v>763.27500000000009</v>
      </c>
      <c r="X7" s="39">
        <v>897.35</v>
      </c>
      <c r="Y7" s="37" t="s">
        <v>152</v>
      </c>
      <c r="Z7">
        <v>2013</v>
      </c>
    </row>
    <row r="8" spans="2:26" x14ac:dyDescent="0.25">
      <c r="B8" s="37">
        <v>30570</v>
      </c>
      <c r="C8" s="37" t="s">
        <v>201</v>
      </c>
      <c r="D8" s="38">
        <v>40854</v>
      </c>
      <c r="E8" s="38">
        <v>40856</v>
      </c>
      <c r="F8" s="37" t="s">
        <v>168</v>
      </c>
      <c r="G8" s="37" t="s">
        <v>202</v>
      </c>
      <c r="H8" s="37" t="s">
        <v>203</v>
      </c>
      <c r="I8" s="37" t="s">
        <v>143</v>
      </c>
      <c r="J8" s="37" t="s">
        <v>204</v>
      </c>
      <c r="K8" s="37" t="s">
        <v>205</v>
      </c>
      <c r="L8" s="37" t="s">
        <v>206</v>
      </c>
      <c r="M8" s="37"/>
      <c r="N8" s="37" t="s">
        <v>161</v>
      </c>
      <c r="O8" s="37" t="s">
        <v>162</v>
      </c>
      <c r="P8" s="37" t="s">
        <v>207</v>
      </c>
      <c r="Q8" s="37" t="s">
        <v>164</v>
      </c>
      <c r="R8" s="37" t="s">
        <v>165</v>
      </c>
      <c r="S8" s="37" t="s">
        <v>208</v>
      </c>
      <c r="T8" s="37">
        <v>1822.0799999999997</v>
      </c>
      <c r="U8" s="37">
        <v>4</v>
      </c>
      <c r="V8" s="37">
        <v>0</v>
      </c>
      <c r="W8" s="37">
        <v>564.84</v>
      </c>
      <c r="X8" s="37">
        <v>894.77</v>
      </c>
      <c r="Y8" s="37" t="s">
        <v>152</v>
      </c>
      <c r="Z8">
        <v>2011</v>
      </c>
    </row>
    <row r="9" spans="2:26" x14ac:dyDescent="0.25">
      <c r="B9" s="37">
        <v>31192</v>
      </c>
      <c r="C9" s="37" t="s">
        <v>209</v>
      </c>
      <c r="D9" s="38">
        <v>41013</v>
      </c>
      <c r="E9" s="38">
        <v>41017</v>
      </c>
      <c r="F9" s="37" t="s">
        <v>210</v>
      </c>
      <c r="G9" s="37" t="s">
        <v>211</v>
      </c>
      <c r="H9" s="37" t="s">
        <v>212</v>
      </c>
      <c r="I9" s="37" t="s">
        <v>143</v>
      </c>
      <c r="J9" s="37" t="s">
        <v>213</v>
      </c>
      <c r="K9" s="37" t="s">
        <v>214</v>
      </c>
      <c r="L9" s="37" t="s">
        <v>206</v>
      </c>
      <c r="M9" s="37"/>
      <c r="N9" s="37" t="s">
        <v>161</v>
      </c>
      <c r="O9" s="37" t="s">
        <v>162</v>
      </c>
      <c r="P9" s="37" t="s">
        <v>215</v>
      </c>
      <c r="Q9" s="37" t="s">
        <v>164</v>
      </c>
      <c r="R9" s="37" t="s">
        <v>216</v>
      </c>
      <c r="S9" s="37" t="s">
        <v>217</v>
      </c>
      <c r="T9" s="37">
        <v>5244.84</v>
      </c>
      <c r="U9" s="37">
        <v>6</v>
      </c>
      <c r="V9" s="37">
        <v>0</v>
      </c>
      <c r="W9" s="37">
        <v>996.4799999999999</v>
      </c>
      <c r="X9" s="37">
        <v>878.38</v>
      </c>
      <c r="Y9" s="37" t="s">
        <v>218</v>
      </c>
      <c r="Z9">
        <v>2012</v>
      </c>
    </row>
    <row r="10" spans="2:26" ht="15.75" x14ac:dyDescent="0.25">
      <c r="B10" s="37">
        <v>40155</v>
      </c>
      <c r="C10" s="37" t="s">
        <v>219</v>
      </c>
      <c r="D10" s="38">
        <v>41926</v>
      </c>
      <c r="E10" s="38">
        <v>41933</v>
      </c>
      <c r="F10" s="37" t="s">
        <v>210</v>
      </c>
      <c r="G10" s="37" t="s">
        <v>220</v>
      </c>
      <c r="H10" s="37" t="s">
        <v>221</v>
      </c>
      <c r="I10" s="37" t="s">
        <v>157</v>
      </c>
      <c r="J10" s="37" t="s">
        <v>222</v>
      </c>
      <c r="K10" s="37" t="s">
        <v>223</v>
      </c>
      <c r="L10" s="37" t="s">
        <v>146</v>
      </c>
      <c r="M10" s="37">
        <v>95823</v>
      </c>
      <c r="N10" s="37" t="s">
        <v>147</v>
      </c>
      <c r="O10" s="37" t="s">
        <v>111</v>
      </c>
      <c r="P10" s="37" t="s">
        <v>224</v>
      </c>
      <c r="Q10" s="37" t="s">
        <v>225</v>
      </c>
      <c r="R10" s="37" t="s">
        <v>226</v>
      </c>
      <c r="S10" s="37" t="s">
        <v>227</v>
      </c>
      <c r="T10" s="37">
        <v>5083.96</v>
      </c>
      <c r="U10" s="37">
        <v>5</v>
      </c>
      <c r="V10" s="37">
        <v>0.2</v>
      </c>
      <c r="W10" s="37">
        <v>1906.4849999999999</v>
      </c>
      <c r="X10" s="39">
        <v>867.69</v>
      </c>
      <c r="Y10" s="37" t="s">
        <v>228</v>
      </c>
      <c r="Z10">
        <v>2014</v>
      </c>
    </row>
    <row r="11" spans="2:26" ht="15.75" x14ac:dyDescent="0.25">
      <c r="B11" s="37">
        <v>40936</v>
      </c>
      <c r="C11" s="37" t="s">
        <v>229</v>
      </c>
      <c r="D11" s="38">
        <v>40936</v>
      </c>
      <c r="E11" s="38">
        <v>40939</v>
      </c>
      <c r="F11" s="37" t="s">
        <v>154</v>
      </c>
      <c r="G11" s="37" t="s">
        <v>230</v>
      </c>
      <c r="H11" s="37" t="s">
        <v>231</v>
      </c>
      <c r="I11" s="37" t="s">
        <v>143</v>
      </c>
      <c r="J11" s="37" t="s">
        <v>232</v>
      </c>
      <c r="K11" s="37" t="s">
        <v>233</v>
      </c>
      <c r="L11" s="37" t="s">
        <v>146</v>
      </c>
      <c r="M11" s="37">
        <v>28027</v>
      </c>
      <c r="N11" s="37" t="s">
        <v>147</v>
      </c>
      <c r="O11" s="37" t="s">
        <v>109</v>
      </c>
      <c r="P11" s="37" t="s">
        <v>234</v>
      </c>
      <c r="Q11" s="37" t="s">
        <v>164</v>
      </c>
      <c r="R11" s="37" t="s">
        <v>216</v>
      </c>
      <c r="S11" s="37" t="s">
        <v>235</v>
      </c>
      <c r="T11" s="37">
        <v>4297.6440000000002</v>
      </c>
      <c r="U11" s="37">
        <v>13</v>
      </c>
      <c r="V11" s="37">
        <v>0.4</v>
      </c>
      <c r="W11" s="37">
        <v>-1862.3124000000003</v>
      </c>
      <c r="X11" s="39">
        <v>865.74</v>
      </c>
      <c r="Y11" s="37" t="s">
        <v>152</v>
      </c>
      <c r="Z11">
        <v>2012</v>
      </c>
    </row>
    <row r="12" spans="2:26" ht="15.75" x14ac:dyDescent="0.25">
      <c r="B12" s="37">
        <v>34577</v>
      </c>
      <c r="C12" s="37" t="s">
        <v>236</v>
      </c>
      <c r="D12" s="38">
        <v>40638</v>
      </c>
      <c r="E12" s="38">
        <v>40642</v>
      </c>
      <c r="F12" s="37" t="s">
        <v>154</v>
      </c>
      <c r="G12" s="37" t="s">
        <v>237</v>
      </c>
      <c r="H12" s="37" t="s">
        <v>238</v>
      </c>
      <c r="I12" s="37" t="s">
        <v>157</v>
      </c>
      <c r="J12" s="37" t="s">
        <v>239</v>
      </c>
      <c r="K12" s="37" t="s">
        <v>240</v>
      </c>
      <c r="L12" s="37" t="s">
        <v>146</v>
      </c>
      <c r="M12" s="37">
        <v>22304</v>
      </c>
      <c r="N12" s="37" t="s">
        <v>147</v>
      </c>
      <c r="O12" s="37" t="s">
        <v>109</v>
      </c>
      <c r="P12" s="37" t="s">
        <v>241</v>
      </c>
      <c r="Q12" s="37" t="s">
        <v>225</v>
      </c>
      <c r="R12" s="37" t="s">
        <v>242</v>
      </c>
      <c r="S12" s="37" t="s">
        <v>243</v>
      </c>
      <c r="T12" s="37">
        <v>4164.0499999999993</v>
      </c>
      <c r="U12" s="37">
        <v>5</v>
      </c>
      <c r="V12" s="37">
        <v>0</v>
      </c>
      <c r="W12" s="37">
        <v>83.281000000000063</v>
      </c>
      <c r="X12" s="39">
        <v>846.54</v>
      </c>
      <c r="Y12" s="37" t="s">
        <v>218</v>
      </c>
      <c r="Z12">
        <v>2011</v>
      </c>
    </row>
    <row r="13" spans="2:26" ht="15.75" x14ac:dyDescent="0.25">
      <c r="B13" s="37">
        <v>28879</v>
      </c>
      <c r="C13" s="37" t="s">
        <v>244</v>
      </c>
      <c r="D13" s="38">
        <v>41018</v>
      </c>
      <c r="E13" s="38">
        <v>41021</v>
      </c>
      <c r="F13" s="37" t="s">
        <v>168</v>
      </c>
      <c r="G13" s="37" t="s">
        <v>245</v>
      </c>
      <c r="H13" s="37" t="s">
        <v>246</v>
      </c>
      <c r="I13" s="37" t="s">
        <v>157</v>
      </c>
      <c r="J13" s="37" t="s">
        <v>247</v>
      </c>
      <c r="K13" s="37" t="s">
        <v>247</v>
      </c>
      <c r="L13" s="37" t="s">
        <v>248</v>
      </c>
      <c r="M13" s="37"/>
      <c r="N13" s="37" t="s">
        <v>161</v>
      </c>
      <c r="O13" s="37" t="s">
        <v>249</v>
      </c>
      <c r="P13" s="37" t="s">
        <v>250</v>
      </c>
      <c r="Q13" s="37" t="s">
        <v>164</v>
      </c>
      <c r="R13" s="37" t="s">
        <v>216</v>
      </c>
      <c r="S13" s="37" t="s">
        <v>251</v>
      </c>
      <c r="T13" s="37">
        <v>4626.1499999999996</v>
      </c>
      <c r="U13" s="37">
        <v>5</v>
      </c>
      <c r="V13" s="37">
        <v>0</v>
      </c>
      <c r="W13" s="37">
        <v>647.54999999999995</v>
      </c>
      <c r="X13" s="39">
        <v>835.57</v>
      </c>
      <c r="Y13" s="37" t="s">
        <v>218</v>
      </c>
      <c r="Z13">
        <v>2012</v>
      </c>
    </row>
    <row r="14" spans="2:26" ht="15.75" x14ac:dyDescent="0.25">
      <c r="B14" s="37">
        <v>45794</v>
      </c>
      <c r="C14" s="37" t="s">
        <v>252</v>
      </c>
      <c r="D14" s="38">
        <v>40904</v>
      </c>
      <c r="E14" s="38">
        <v>40906</v>
      </c>
      <c r="F14" s="37" t="s">
        <v>154</v>
      </c>
      <c r="G14" s="37" t="s">
        <v>253</v>
      </c>
      <c r="H14" s="37" t="s">
        <v>254</v>
      </c>
      <c r="I14" s="37" t="s">
        <v>143</v>
      </c>
      <c r="J14" s="37" t="s">
        <v>255</v>
      </c>
      <c r="K14" s="37" t="s">
        <v>255</v>
      </c>
      <c r="L14" s="37" t="s">
        <v>256</v>
      </c>
      <c r="M14" s="37"/>
      <c r="N14" s="37" t="s">
        <v>257</v>
      </c>
      <c r="O14" s="37" t="s">
        <v>257</v>
      </c>
      <c r="P14" s="37" t="s">
        <v>258</v>
      </c>
      <c r="Q14" s="37" t="s">
        <v>149</v>
      </c>
      <c r="R14" s="37" t="s">
        <v>174</v>
      </c>
      <c r="S14" s="37" t="s">
        <v>259</v>
      </c>
      <c r="T14" s="37">
        <v>2616.96</v>
      </c>
      <c r="U14" s="37">
        <v>4</v>
      </c>
      <c r="V14" s="37">
        <v>0</v>
      </c>
      <c r="W14" s="37">
        <v>1151.4000000000001</v>
      </c>
      <c r="X14" s="39">
        <v>832.41</v>
      </c>
      <c r="Y14" s="37" t="s">
        <v>152</v>
      </c>
      <c r="Z14">
        <v>2011</v>
      </c>
    </row>
    <row r="15" spans="2:26" ht="15.75" x14ac:dyDescent="0.25">
      <c r="B15" s="37">
        <v>4132</v>
      </c>
      <c r="C15" s="37" t="s">
        <v>260</v>
      </c>
      <c r="D15" s="38">
        <v>41226</v>
      </c>
      <c r="E15" s="38">
        <v>41226</v>
      </c>
      <c r="F15" s="37" t="s">
        <v>140</v>
      </c>
      <c r="G15" s="37" t="s">
        <v>261</v>
      </c>
      <c r="H15" s="37" t="s">
        <v>262</v>
      </c>
      <c r="I15" s="37" t="s">
        <v>180</v>
      </c>
      <c r="J15" s="37" t="s">
        <v>263</v>
      </c>
      <c r="K15" s="37" t="s">
        <v>264</v>
      </c>
      <c r="L15" s="37" t="s">
        <v>265</v>
      </c>
      <c r="M15" s="37"/>
      <c r="N15" s="37" t="s">
        <v>266</v>
      </c>
      <c r="O15" s="37" t="s">
        <v>109</v>
      </c>
      <c r="P15" s="37" t="s">
        <v>267</v>
      </c>
      <c r="Q15" s="37" t="s">
        <v>164</v>
      </c>
      <c r="R15" s="37" t="s">
        <v>165</v>
      </c>
      <c r="S15" s="37" t="s">
        <v>268</v>
      </c>
      <c r="T15" s="37">
        <v>2221.8000000000002</v>
      </c>
      <c r="U15" s="37">
        <v>7</v>
      </c>
      <c r="V15" s="37">
        <v>0</v>
      </c>
      <c r="W15" s="37">
        <v>622.02</v>
      </c>
      <c r="X15" s="39">
        <v>810.25</v>
      </c>
      <c r="Y15" s="37" t="s">
        <v>152</v>
      </c>
      <c r="Z15">
        <v>2012</v>
      </c>
    </row>
    <row r="16" spans="2:26" ht="15.75" x14ac:dyDescent="0.25">
      <c r="B16" s="37">
        <v>27704</v>
      </c>
      <c r="C16" s="37" t="s">
        <v>269</v>
      </c>
      <c r="D16" s="38">
        <v>41431</v>
      </c>
      <c r="E16" s="38">
        <v>41433</v>
      </c>
      <c r="F16" s="37" t="s">
        <v>154</v>
      </c>
      <c r="G16" s="37" t="s">
        <v>270</v>
      </c>
      <c r="H16" s="37" t="s">
        <v>271</v>
      </c>
      <c r="I16" s="37" t="s">
        <v>143</v>
      </c>
      <c r="J16" s="37" t="s">
        <v>272</v>
      </c>
      <c r="K16" s="37" t="s">
        <v>273</v>
      </c>
      <c r="L16" s="37" t="s">
        <v>274</v>
      </c>
      <c r="M16" s="37"/>
      <c r="N16" s="37" t="s">
        <v>161</v>
      </c>
      <c r="O16" s="37" t="s">
        <v>275</v>
      </c>
      <c r="P16" s="37" t="s">
        <v>276</v>
      </c>
      <c r="Q16" s="37" t="s">
        <v>225</v>
      </c>
      <c r="R16" s="37" t="s">
        <v>277</v>
      </c>
      <c r="S16" s="37" t="s">
        <v>278</v>
      </c>
      <c r="T16" s="37">
        <v>3701.5199999999995</v>
      </c>
      <c r="U16" s="37">
        <v>12</v>
      </c>
      <c r="V16" s="37">
        <v>0</v>
      </c>
      <c r="W16" s="37">
        <v>1036.08</v>
      </c>
      <c r="X16" s="39">
        <v>804.54</v>
      </c>
      <c r="Y16" s="37" t="s">
        <v>152</v>
      </c>
      <c r="Z16">
        <v>2013</v>
      </c>
    </row>
    <row r="17" spans="2:26" ht="15.75" x14ac:dyDescent="0.25">
      <c r="B17" s="37">
        <v>13779</v>
      </c>
      <c r="C17" s="37" t="s">
        <v>279</v>
      </c>
      <c r="D17" s="38">
        <v>41851</v>
      </c>
      <c r="E17" s="38">
        <v>41854</v>
      </c>
      <c r="F17" s="37" t="s">
        <v>154</v>
      </c>
      <c r="G17" s="37" t="s">
        <v>280</v>
      </c>
      <c r="H17" s="37" t="s">
        <v>281</v>
      </c>
      <c r="I17" s="37" t="s">
        <v>157</v>
      </c>
      <c r="J17" s="37" t="s">
        <v>282</v>
      </c>
      <c r="K17" s="37" t="s">
        <v>283</v>
      </c>
      <c r="L17" s="37" t="s">
        <v>284</v>
      </c>
      <c r="M17" s="37"/>
      <c r="N17" s="37" t="s">
        <v>183</v>
      </c>
      <c r="O17" s="37" t="s">
        <v>184</v>
      </c>
      <c r="P17" s="37" t="s">
        <v>285</v>
      </c>
      <c r="Q17" s="37" t="s">
        <v>225</v>
      </c>
      <c r="R17" s="37" t="s">
        <v>277</v>
      </c>
      <c r="S17" s="37" t="s">
        <v>286</v>
      </c>
      <c r="T17" s="37">
        <v>1869.5879999999997</v>
      </c>
      <c r="U17" s="37">
        <v>4</v>
      </c>
      <c r="V17" s="37">
        <v>0.1</v>
      </c>
      <c r="W17" s="37">
        <v>186.94800000000004</v>
      </c>
      <c r="X17" s="39">
        <v>801.66</v>
      </c>
      <c r="Y17" s="37" t="s">
        <v>152</v>
      </c>
      <c r="Z17">
        <v>2014</v>
      </c>
    </row>
    <row r="18" spans="2:26" ht="15.75" x14ac:dyDescent="0.25">
      <c r="B18" s="37">
        <v>36178</v>
      </c>
      <c r="C18" s="37" t="s">
        <v>287</v>
      </c>
      <c r="D18" s="38">
        <v>41946</v>
      </c>
      <c r="E18" s="38">
        <v>41949</v>
      </c>
      <c r="F18" s="37" t="s">
        <v>154</v>
      </c>
      <c r="G18" s="37" t="s">
        <v>288</v>
      </c>
      <c r="H18" s="37" t="s">
        <v>289</v>
      </c>
      <c r="I18" s="37" t="s">
        <v>157</v>
      </c>
      <c r="J18" s="37" t="s">
        <v>290</v>
      </c>
      <c r="K18" s="37" t="s">
        <v>291</v>
      </c>
      <c r="L18" s="37" t="s">
        <v>146</v>
      </c>
      <c r="M18" s="37">
        <v>42420</v>
      </c>
      <c r="N18" s="37" t="s">
        <v>147</v>
      </c>
      <c r="O18" s="37" t="s">
        <v>109</v>
      </c>
      <c r="P18" s="37" t="s">
        <v>292</v>
      </c>
      <c r="Q18" s="37" t="s">
        <v>149</v>
      </c>
      <c r="R18" s="37" t="s">
        <v>150</v>
      </c>
      <c r="S18" s="37" t="s">
        <v>293</v>
      </c>
      <c r="T18" s="37">
        <v>2249.91</v>
      </c>
      <c r="U18" s="37">
        <v>9</v>
      </c>
      <c r="V18" s="37">
        <v>0</v>
      </c>
      <c r="W18" s="37">
        <v>517.47930000000008</v>
      </c>
      <c r="X18" s="39">
        <v>780.7</v>
      </c>
      <c r="Y18" s="37" t="s">
        <v>152</v>
      </c>
      <c r="Z18">
        <v>2014</v>
      </c>
    </row>
    <row r="19" spans="2:26" ht="15.75" x14ac:dyDescent="0.25">
      <c r="B19" s="37">
        <v>12069</v>
      </c>
      <c r="C19" s="37" t="s">
        <v>294</v>
      </c>
      <c r="D19" s="38">
        <v>41890</v>
      </c>
      <c r="E19" s="38">
        <v>41896</v>
      </c>
      <c r="F19" s="37" t="s">
        <v>210</v>
      </c>
      <c r="G19" s="37" t="s">
        <v>295</v>
      </c>
      <c r="H19" s="37" t="s">
        <v>296</v>
      </c>
      <c r="I19" s="37" t="s">
        <v>157</v>
      </c>
      <c r="J19" s="37" t="s">
        <v>297</v>
      </c>
      <c r="K19" s="37" t="s">
        <v>298</v>
      </c>
      <c r="L19" s="37" t="s">
        <v>299</v>
      </c>
      <c r="M19" s="37"/>
      <c r="N19" s="37" t="s">
        <v>183</v>
      </c>
      <c r="O19" s="37" t="s">
        <v>109</v>
      </c>
      <c r="P19" s="37" t="s">
        <v>300</v>
      </c>
      <c r="Q19" s="37" t="s">
        <v>225</v>
      </c>
      <c r="R19" s="37" t="s">
        <v>277</v>
      </c>
      <c r="S19" s="37" t="s">
        <v>301</v>
      </c>
      <c r="T19" s="37">
        <v>7958.58</v>
      </c>
      <c r="U19" s="37">
        <v>14</v>
      </c>
      <c r="V19" s="37">
        <v>0</v>
      </c>
      <c r="W19" s="37">
        <v>3979.0799999999995</v>
      </c>
      <c r="X19" s="39">
        <v>778.32</v>
      </c>
      <c r="Y19" s="37" t="s">
        <v>228</v>
      </c>
      <c r="Z19">
        <v>2014</v>
      </c>
    </row>
    <row r="20" spans="2:26" ht="15.75" x14ac:dyDescent="0.25">
      <c r="B20" s="37">
        <v>22096</v>
      </c>
      <c r="C20" s="37" t="s">
        <v>302</v>
      </c>
      <c r="D20" s="38">
        <v>41670</v>
      </c>
      <c r="E20" s="38">
        <v>41671</v>
      </c>
      <c r="F20" s="37" t="s">
        <v>168</v>
      </c>
      <c r="G20" s="37" t="s">
        <v>303</v>
      </c>
      <c r="H20" s="37" t="s">
        <v>304</v>
      </c>
      <c r="I20" s="37" t="s">
        <v>157</v>
      </c>
      <c r="J20" s="37" t="s">
        <v>305</v>
      </c>
      <c r="K20" s="37" t="s">
        <v>172</v>
      </c>
      <c r="L20" s="37" t="s">
        <v>160</v>
      </c>
      <c r="M20" s="37"/>
      <c r="N20" s="37" t="s">
        <v>161</v>
      </c>
      <c r="O20" s="37" t="s">
        <v>162</v>
      </c>
      <c r="P20" s="37" t="s">
        <v>306</v>
      </c>
      <c r="Q20" s="37" t="s">
        <v>149</v>
      </c>
      <c r="R20" s="37" t="s">
        <v>193</v>
      </c>
      <c r="S20" s="37" t="s">
        <v>307</v>
      </c>
      <c r="T20" s="37">
        <v>2565.5940000000001</v>
      </c>
      <c r="U20" s="37">
        <v>9</v>
      </c>
      <c r="V20" s="37">
        <v>0.1</v>
      </c>
      <c r="W20" s="37">
        <v>28.40399999999994</v>
      </c>
      <c r="X20" s="39">
        <v>766.93</v>
      </c>
      <c r="Y20" s="37" t="s">
        <v>152</v>
      </c>
      <c r="Z20">
        <v>2014</v>
      </c>
    </row>
    <row r="21" spans="2:26" ht="15.75" x14ac:dyDescent="0.25">
      <c r="B21" s="37">
        <v>49463</v>
      </c>
      <c r="C21" s="37" t="s">
        <v>308</v>
      </c>
      <c r="D21" s="38">
        <v>41978</v>
      </c>
      <c r="E21" s="38">
        <v>41980</v>
      </c>
      <c r="F21" s="37" t="s">
        <v>154</v>
      </c>
      <c r="G21" s="37" t="s">
        <v>309</v>
      </c>
      <c r="H21" s="37" t="s">
        <v>310</v>
      </c>
      <c r="I21" s="37" t="s">
        <v>143</v>
      </c>
      <c r="J21" s="37" t="s">
        <v>311</v>
      </c>
      <c r="K21" s="37" t="s">
        <v>312</v>
      </c>
      <c r="L21" s="37" t="s">
        <v>313</v>
      </c>
      <c r="M21" s="37"/>
      <c r="N21" s="37" t="s">
        <v>191</v>
      </c>
      <c r="O21" s="37" t="s">
        <v>191</v>
      </c>
      <c r="P21" s="37" t="s">
        <v>314</v>
      </c>
      <c r="Q21" s="37" t="s">
        <v>225</v>
      </c>
      <c r="R21" s="37" t="s">
        <v>277</v>
      </c>
      <c r="S21" s="37" t="s">
        <v>315</v>
      </c>
      <c r="T21" s="37">
        <v>3409.74</v>
      </c>
      <c r="U21" s="37">
        <v>6</v>
      </c>
      <c r="V21" s="37">
        <v>0</v>
      </c>
      <c r="W21" s="37">
        <v>818.28</v>
      </c>
      <c r="X21" s="39">
        <v>763.38</v>
      </c>
      <c r="Y21" s="37" t="s">
        <v>218</v>
      </c>
      <c r="Z21">
        <v>2014</v>
      </c>
    </row>
    <row r="22" spans="2:26" ht="15.75" x14ac:dyDescent="0.25">
      <c r="B22" s="37">
        <v>46630</v>
      </c>
      <c r="C22" s="37" t="s">
        <v>316</v>
      </c>
      <c r="D22" s="38">
        <v>41129</v>
      </c>
      <c r="E22" s="38">
        <v>41131</v>
      </c>
      <c r="F22" s="37" t="s">
        <v>168</v>
      </c>
      <c r="G22" s="37" t="s">
        <v>317</v>
      </c>
      <c r="H22" s="37" t="s">
        <v>318</v>
      </c>
      <c r="I22" s="37" t="s">
        <v>157</v>
      </c>
      <c r="J22" s="37" t="s">
        <v>319</v>
      </c>
      <c r="K22" s="37" t="s">
        <v>320</v>
      </c>
      <c r="L22" s="37" t="s">
        <v>321</v>
      </c>
      <c r="M22" s="37"/>
      <c r="N22" s="37" t="s">
        <v>257</v>
      </c>
      <c r="O22" s="37" t="s">
        <v>257</v>
      </c>
      <c r="P22" s="37" t="s">
        <v>322</v>
      </c>
      <c r="Q22" s="37" t="s">
        <v>164</v>
      </c>
      <c r="R22" s="37" t="s">
        <v>216</v>
      </c>
      <c r="S22" s="37" t="s">
        <v>323</v>
      </c>
      <c r="T22" s="37">
        <v>1977.7199999999998</v>
      </c>
      <c r="U22" s="37">
        <v>4</v>
      </c>
      <c r="V22" s="37">
        <v>0</v>
      </c>
      <c r="W22" s="37">
        <v>276.84000000000003</v>
      </c>
      <c r="X22" s="39">
        <v>759.47</v>
      </c>
      <c r="Y22" s="37" t="s">
        <v>152</v>
      </c>
      <c r="Z22">
        <v>2012</v>
      </c>
    </row>
    <row r="23" spans="2:26" ht="15.75" x14ac:dyDescent="0.25">
      <c r="B23" s="37">
        <v>31784</v>
      </c>
      <c r="C23" s="37" t="s">
        <v>324</v>
      </c>
      <c r="D23" s="38">
        <v>40845</v>
      </c>
      <c r="E23" s="38">
        <v>40847</v>
      </c>
      <c r="F23" s="37" t="s">
        <v>168</v>
      </c>
      <c r="G23" s="37" t="s">
        <v>325</v>
      </c>
      <c r="H23" s="37" t="s">
        <v>326</v>
      </c>
      <c r="I23" s="37" t="s">
        <v>143</v>
      </c>
      <c r="J23" s="37" t="s">
        <v>327</v>
      </c>
      <c r="K23" s="37" t="s">
        <v>328</v>
      </c>
      <c r="L23" s="37" t="s">
        <v>146</v>
      </c>
      <c r="M23" s="37">
        <v>60610</v>
      </c>
      <c r="N23" s="37" t="s">
        <v>147</v>
      </c>
      <c r="O23" s="37" t="s">
        <v>184</v>
      </c>
      <c r="P23" s="37" t="s">
        <v>329</v>
      </c>
      <c r="Q23" s="37" t="s">
        <v>149</v>
      </c>
      <c r="R23" s="37" t="s">
        <v>174</v>
      </c>
      <c r="S23" s="37" t="s">
        <v>330</v>
      </c>
      <c r="T23" s="37">
        <v>2735.9520000000002</v>
      </c>
      <c r="U23" s="37">
        <v>6</v>
      </c>
      <c r="V23" s="37">
        <v>0.2</v>
      </c>
      <c r="W23" s="37">
        <v>341.99399999999969</v>
      </c>
      <c r="X23" s="39">
        <v>752.51</v>
      </c>
      <c r="Y23" s="37" t="s">
        <v>218</v>
      </c>
      <c r="Z23">
        <v>2011</v>
      </c>
    </row>
    <row r="24" spans="2:26" ht="15.75" x14ac:dyDescent="0.25">
      <c r="B24" s="37">
        <v>21586</v>
      </c>
      <c r="C24" s="37" t="s">
        <v>331</v>
      </c>
      <c r="D24" s="38">
        <v>40665</v>
      </c>
      <c r="E24" s="38">
        <v>40666</v>
      </c>
      <c r="F24" s="37" t="s">
        <v>168</v>
      </c>
      <c r="G24" s="37" t="s">
        <v>332</v>
      </c>
      <c r="H24" s="37" t="s">
        <v>333</v>
      </c>
      <c r="I24" s="37" t="s">
        <v>157</v>
      </c>
      <c r="J24" s="37" t="s">
        <v>334</v>
      </c>
      <c r="K24" s="37" t="s">
        <v>335</v>
      </c>
      <c r="L24" s="37" t="s">
        <v>274</v>
      </c>
      <c r="M24" s="37"/>
      <c r="N24" s="37" t="s">
        <v>161</v>
      </c>
      <c r="O24" s="37" t="s">
        <v>275</v>
      </c>
      <c r="P24" s="37" t="s">
        <v>336</v>
      </c>
      <c r="Q24" s="37" t="s">
        <v>164</v>
      </c>
      <c r="R24" s="37" t="s">
        <v>165</v>
      </c>
      <c r="S24" s="37" t="s">
        <v>337</v>
      </c>
      <c r="T24" s="37">
        <v>2753.9999999999991</v>
      </c>
      <c r="U24" s="37">
        <v>6</v>
      </c>
      <c r="V24" s="37">
        <v>0</v>
      </c>
      <c r="W24" s="37">
        <v>358.02</v>
      </c>
      <c r="X24" s="39">
        <v>752.47</v>
      </c>
      <c r="Y24" s="37" t="s">
        <v>152</v>
      </c>
      <c r="Z24">
        <v>2011</v>
      </c>
    </row>
    <row r="25" spans="2:26" ht="15.75" x14ac:dyDescent="0.25">
      <c r="B25" s="37">
        <v>13528</v>
      </c>
      <c r="C25" s="37" t="s">
        <v>338</v>
      </c>
      <c r="D25" s="38">
        <v>41332</v>
      </c>
      <c r="E25" s="38">
        <v>41334</v>
      </c>
      <c r="F25" s="37" t="s">
        <v>154</v>
      </c>
      <c r="G25" s="37" t="s">
        <v>339</v>
      </c>
      <c r="H25" s="37" t="s">
        <v>340</v>
      </c>
      <c r="I25" s="37" t="s">
        <v>180</v>
      </c>
      <c r="J25" s="37" t="s">
        <v>341</v>
      </c>
      <c r="K25" s="37" t="s">
        <v>342</v>
      </c>
      <c r="L25" s="37" t="s">
        <v>343</v>
      </c>
      <c r="M25" s="37"/>
      <c r="N25" s="37" t="s">
        <v>183</v>
      </c>
      <c r="O25" s="37" t="s">
        <v>108</v>
      </c>
      <c r="P25" s="37" t="s">
        <v>344</v>
      </c>
      <c r="Q25" s="37" t="s">
        <v>225</v>
      </c>
      <c r="R25" s="37" t="s">
        <v>277</v>
      </c>
      <c r="S25" s="37" t="s">
        <v>345</v>
      </c>
      <c r="T25" s="37">
        <v>5273.7</v>
      </c>
      <c r="U25" s="37">
        <v>10</v>
      </c>
      <c r="V25" s="37">
        <v>0</v>
      </c>
      <c r="W25" s="37">
        <v>1898.4</v>
      </c>
      <c r="X25" s="39">
        <v>730.91</v>
      </c>
      <c r="Y25" s="37" t="s">
        <v>218</v>
      </c>
      <c r="Z25">
        <v>2013</v>
      </c>
    </row>
    <row r="26" spans="2:26" ht="15.75" x14ac:dyDescent="0.25">
      <c r="B26" s="37">
        <v>1570</v>
      </c>
      <c r="C26" s="37" t="s">
        <v>346</v>
      </c>
      <c r="D26" s="38">
        <v>41851</v>
      </c>
      <c r="E26" s="38">
        <v>41852</v>
      </c>
      <c r="F26" s="37" t="s">
        <v>168</v>
      </c>
      <c r="G26" s="37" t="s">
        <v>347</v>
      </c>
      <c r="H26" s="37" t="s">
        <v>348</v>
      </c>
      <c r="I26" s="37" t="s">
        <v>143</v>
      </c>
      <c r="J26" s="37" t="s">
        <v>349</v>
      </c>
      <c r="K26" s="37" t="s">
        <v>350</v>
      </c>
      <c r="L26" s="37" t="s">
        <v>351</v>
      </c>
      <c r="M26" s="37"/>
      <c r="N26" s="37" t="s">
        <v>266</v>
      </c>
      <c r="O26" s="37" t="s">
        <v>108</v>
      </c>
      <c r="P26" s="37" t="s">
        <v>352</v>
      </c>
      <c r="Q26" s="37" t="s">
        <v>149</v>
      </c>
      <c r="R26" s="37" t="s">
        <v>174</v>
      </c>
      <c r="S26" s="37" t="s">
        <v>353</v>
      </c>
      <c r="T26" s="37">
        <v>1713.8400000000001</v>
      </c>
      <c r="U26" s="37">
        <v>4</v>
      </c>
      <c r="V26" s="37">
        <v>0</v>
      </c>
      <c r="W26" s="37">
        <v>445.52</v>
      </c>
      <c r="X26" s="39">
        <v>728.96800000000007</v>
      </c>
      <c r="Y26" s="37" t="s">
        <v>152</v>
      </c>
      <c r="Z26">
        <v>2014</v>
      </c>
    </row>
    <row r="27" spans="2:26" ht="15.75" x14ac:dyDescent="0.25">
      <c r="B27" s="37">
        <v>3484</v>
      </c>
      <c r="C27" s="37" t="s">
        <v>354</v>
      </c>
      <c r="D27" s="38">
        <v>41887</v>
      </c>
      <c r="E27" s="38">
        <v>41890</v>
      </c>
      <c r="F27" s="37" t="s">
        <v>168</v>
      </c>
      <c r="G27" s="37" t="s">
        <v>355</v>
      </c>
      <c r="H27" s="37" t="s">
        <v>356</v>
      </c>
      <c r="I27" s="37" t="s">
        <v>143</v>
      </c>
      <c r="J27" s="37" t="s">
        <v>357</v>
      </c>
      <c r="K27" s="37" t="s">
        <v>358</v>
      </c>
      <c r="L27" s="37" t="s">
        <v>359</v>
      </c>
      <c r="M27" s="37"/>
      <c r="N27" s="37" t="s">
        <v>266</v>
      </c>
      <c r="O27" s="37" t="s">
        <v>184</v>
      </c>
      <c r="P27" s="37" t="s">
        <v>360</v>
      </c>
      <c r="Q27" s="37" t="s">
        <v>164</v>
      </c>
      <c r="R27" s="37" t="s">
        <v>216</v>
      </c>
      <c r="S27" s="37" t="s">
        <v>361</v>
      </c>
      <c r="T27" s="37">
        <v>2106.4960000000001</v>
      </c>
      <c r="U27" s="37">
        <v>8</v>
      </c>
      <c r="V27" s="37">
        <v>0.2</v>
      </c>
      <c r="W27" s="37">
        <v>526.49600000000009</v>
      </c>
      <c r="X27" s="39">
        <v>728.38900000000001</v>
      </c>
      <c r="Y27" s="37" t="s">
        <v>152</v>
      </c>
      <c r="Z27">
        <v>2014</v>
      </c>
    </row>
    <row r="28" spans="2:26" ht="15.75" x14ac:dyDescent="0.25">
      <c r="B28" s="37">
        <v>30191</v>
      </c>
      <c r="C28" s="37" t="s">
        <v>362</v>
      </c>
      <c r="D28" s="38">
        <v>40894</v>
      </c>
      <c r="E28" s="38">
        <v>40897</v>
      </c>
      <c r="F28" s="37" t="s">
        <v>168</v>
      </c>
      <c r="G28" s="37" t="s">
        <v>363</v>
      </c>
      <c r="H28" s="37" t="s">
        <v>364</v>
      </c>
      <c r="I28" s="37" t="s">
        <v>157</v>
      </c>
      <c r="J28" s="37" t="s">
        <v>365</v>
      </c>
      <c r="K28" s="37" t="s">
        <v>366</v>
      </c>
      <c r="L28" s="37" t="s">
        <v>367</v>
      </c>
      <c r="M28" s="37"/>
      <c r="N28" s="37" t="s">
        <v>161</v>
      </c>
      <c r="O28" s="37" t="s">
        <v>275</v>
      </c>
      <c r="P28" s="37" t="s">
        <v>368</v>
      </c>
      <c r="Q28" s="37" t="s">
        <v>164</v>
      </c>
      <c r="R28" s="37" t="s">
        <v>216</v>
      </c>
      <c r="S28" s="37" t="s">
        <v>369</v>
      </c>
      <c r="T28" s="37">
        <v>1715.1599999999999</v>
      </c>
      <c r="U28" s="37">
        <v>2</v>
      </c>
      <c r="V28" s="37">
        <v>0</v>
      </c>
      <c r="W28" s="37">
        <v>720.36</v>
      </c>
      <c r="X28" s="39">
        <v>725.57</v>
      </c>
      <c r="Y28" s="37" t="s">
        <v>152</v>
      </c>
      <c r="Z28">
        <v>2011</v>
      </c>
    </row>
    <row r="29" spans="2:26" ht="15.75" x14ac:dyDescent="0.25">
      <c r="B29" s="37">
        <v>11645</v>
      </c>
      <c r="C29" s="37" t="s">
        <v>370</v>
      </c>
      <c r="D29" s="38">
        <v>40616</v>
      </c>
      <c r="E29" s="38">
        <v>40619</v>
      </c>
      <c r="F29" s="37" t="s">
        <v>154</v>
      </c>
      <c r="G29" s="37" t="s">
        <v>371</v>
      </c>
      <c r="H29" s="37" t="s">
        <v>372</v>
      </c>
      <c r="I29" s="37" t="s">
        <v>143</v>
      </c>
      <c r="J29" s="37" t="s">
        <v>373</v>
      </c>
      <c r="K29" s="37" t="s">
        <v>374</v>
      </c>
      <c r="L29" s="37" t="s">
        <v>182</v>
      </c>
      <c r="M29" s="37"/>
      <c r="N29" s="37" t="s">
        <v>183</v>
      </c>
      <c r="O29" s="37" t="s">
        <v>184</v>
      </c>
      <c r="P29" s="37" t="s">
        <v>300</v>
      </c>
      <c r="Q29" s="37" t="s">
        <v>225</v>
      </c>
      <c r="R29" s="37" t="s">
        <v>277</v>
      </c>
      <c r="S29" s="37" t="s">
        <v>301</v>
      </c>
      <c r="T29" s="37">
        <v>3069.7380000000003</v>
      </c>
      <c r="U29" s="37">
        <v>6</v>
      </c>
      <c r="V29" s="37">
        <v>0.1</v>
      </c>
      <c r="W29" s="37">
        <v>1364.2379999999996</v>
      </c>
      <c r="X29" s="39">
        <v>725.34</v>
      </c>
      <c r="Y29" s="37" t="s">
        <v>152</v>
      </c>
      <c r="Z29">
        <v>2011</v>
      </c>
    </row>
    <row r="30" spans="2:26" ht="15.75" x14ac:dyDescent="0.25">
      <c r="B30" s="37">
        <v>37311</v>
      </c>
      <c r="C30" s="37" t="s">
        <v>375</v>
      </c>
      <c r="D30" s="38">
        <v>41344</v>
      </c>
      <c r="E30" s="38">
        <v>41345</v>
      </c>
      <c r="F30" s="37" t="s">
        <v>168</v>
      </c>
      <c r="G30" s="37" t="s">
        <v>376</v>
      </c>
      <c r="H30" s="37" t="s">
        <v>377</v>
      </c>
      <c r="I30" s="37" t="s">
        <v>180</v>
      </c>
      <c r="J30" s="37" t="s">
        <v>378</v>
      </c>
      <c r="K30" s="37" t="s">
        <v>223</v>
      </c>
      <c r="L30" s="37" t="s">
        <v>146</v>
      </c>
      <c r="M30" s="37">
        <v>90008</v>
      </c>
      <c r="N30" s="37" t="s">
        <v>147</v>
      </c>
      <c r="O30" s="37" t="s">
        <v>111</v>
      </c>
      <c r="P30" s="37" t="s">
        <v>379</v>
      </c>
      <c r="Q30" s="37" t="s">
        <v>149</v>
      </c>
      <c r="R30" s="37" t="s">
        <v>174</v>
      </c>
      <c r="S30" s="37" t="s">
        <v>380</v>
      </c>
      <c r="T30" s="37">
        <v>4158.9120000000003</v>
      </c>
      <c r="U30" s="37">
        <v>8</v>
      </c>
      <c r="V30" s="37">
        <v>0.2</v>
      </c>
      <c r="W30" s="37">
        <v>363.90480000000025</v>
      </c>
      <c r="X30" s="39">
        <v>714.66</v>
      </c>
      <c r="Y30" s="37" t="s">
        <v>218</v>
      </c>
      <c r="Z30">
        <v>2013</v>
      </c>
    </row>
    <row r="31" spans="2:26" ht="15.75" x14ac:dyDescent="0.25">
      <c r="B31" s="37">
        <v>22999</v>
      </c>
      <c r="C31" s="37" t="s">
        <v>381</v>
      </c>
      <c r="D31" s="38">
        <v>40964</v>
      </c>
      <c r="E31" s="38">
        <v>40964</v>
      </c>
      <c r="F31" s="37" t="s">
        <v>140</v>
      </c>
      <c r="G31" s="37" t="s">
        <v>382</v>
      </c>
      <c r="H31" s="37" t="s">
        <v>383</v>
      </c>
      <c r="I31" s="37" t="s">
        <v>143</v>
      </c>
      <c r="J31" s="37" t="s">
        <v>384</v>
      </c>
      <c r="K31" s="37" t="s">
        <v>385</v>
      </c>
      <c r="L31" s="37" t="s">
        <v>386</v>
      </c>
      <c r="M31" s="37"/>
      <c r="N31" s="37" t="s">
        <v>161</v>
      </c>
      <c r="O31" s="37" t="s">
        <v>249</v>
      </c>
      <c r="P31" s="37" t="s">
        <v>387</v>
      </c>
      <c r="Q31" s="37" t="s">
        <v>164</v>
      </c>
      <c r="R31" s="37" t="s">
        <v>165</v>
      </c>
      <c r="S31" s="37" t="s">
        <v>388</v>
      </c>
      <c r="T31" s="37">
        <v>1878.7199999999998</v>
      </c>
      <c r="U31" s="37">
        <v>4</v>
      </c>
      <c r="V31" s="37">
        <v>0</v>
      </c>
      <c r="W31" s="37">
        <v>582.36</v>
      </c>
      <c r="X31" s="39">
        <v>704.08</v>
      </c>
      <c r="Y31" s="37" t="s">
        <v>152</v>
      </c>
      <c r="Z31">
        <v>2012</v>
      </c>
    </row>
    <row r="32" spans="2:26" ht="15.75" x14ac:dyDescent="0.25">
      <c r="B32" s="37">
        <v>220</v>
      </c>
      <c r="C32" s="37" t="s">
        <v>389</v>
      </c>
      <c r="D32" s="38">
        <v>40905</v>
      </c>
      <c r="E32" s="38">
        <v>40907</v>
      </c>
      <c r="F32" s="37" t="s">
        <v>154</v>
      </c>
      <c r="G32" s="37" t="s">
        <v>390</v>
      </c>
      <c r="H32" s="37" t="s">
        <v>391</v>
      </c>
      <c r="I32" s="37" t="s">
        <v>157</v>
      </c>
      <c r="J32" s="37" t="s">
        <v>392</v>
      </c>
      <c r="K32" s="37" t="s">
        <v>392</v>
      </c>
      <c r="L32" s="37" t="s">
        <v>393</v>
      </c>
      <c r="M32" s="37"/>
      <c r="N32" s="37" t="s">
        <v>266</v>
      </c>
      <c r="O32" s="37" t="s">
        <v>394</v>
      </c>
      <c r="P32" s="37" t="s">
        <v>395</v>
      </c>
      <c r="Q32" s="37" t="s">
        <v>149</v>
      </c>
      <c r="R32" s="37" t="s">
        <v>174</v>
      </c>
      <c r="S32" s="37" t="s">
        <v>396</v>
      </c>
      <c r="T32" s="37">
        <v>1696.64</v>
      </c>
      <c r="U32" s="37">
        <v>5</v>
      </c>
      <c r="V32" s="37">
        <v>0.2</v>
      </c>
      <c r="W32" s="37">
        <v>-148.46000000000004</v>
      </c>
      <c r="X32" s="39">
        <v>704.05600000000004</v>
      </c>
      <c r="Y32" s="37" t="s">
        <v>152</v>
      </c>
      <c r="Z32">
        <v>2011</v>
      </c>
    </row>
    <row r="33" spans="2:26" ht="15.75" x14ac:dyDescent="0.25">
      <c r="B33" s="37">
        <v>10648</v>
      </c>
      <c r="C33" s="37" t="s">
        <v>397</v>
      </c>
      <c r="D33" s="38">
        <v>41107</v>
      </c>
      <c r="E33" s="38">
        <v>41109</v>
      </c>
      <c r="F33" s="37" t="s">
        <v>168</v>
      </c>
      <c r="G33" s="37" t="s">
        <v>398</v>
      </c>
      <c r="H33" s="37" t="s">
        <v>399</v>
      </c>
      <c r="I33" s="37" t="s">
        <v>157</v>
      </c>
      <c r="J33" s="37" t="s">
        <v>400</v>
      </c>
      <c r="K33" s="37" t="s">
        <v>401</v>
      </c>
      <c r="L33" s="37" t="s">
        <v>284</v>
      </c>
      <c r="M33" s="37"/>
      <c r="N33" s="37" t="s">
        <v>183</v>
      </c>
      <c r="O33" s="37" t="s">
        <v>184</v>
      </c>
      <c r="P33" s="37" t="s">
        <v>402</v>
      </c>
      <c r="Q33" s="37" t="s">
        <v>149</v>
      </c>
      <c r="R33" s="37" t="s">
        <v>403</v>
      </c>
      <c r="S33" s="37" t="s">
        <v>404</v>
      </c>
      <c r="T33" s="37">
        <v>2402.8650000000002</v>
      </c>
      <c r="U33" s="37">
        <v>9</v>
      </c>
      <c r="V33" s="37">
        <v>0.15</v>
      </c>
      <c r="W33" s="37">
        <v>763.15499999999997</v>
      </c>
      <c r="X33" s="39">
        <v>699.55</v>
      </c>
      <c r="Y33" s="37" t="s">
        <v>152</v>
      </c>
      <c r="Z33">
        <v>2012</v>
      </c>
    </row>
    <row r="34" spans="2:26" ht="15.75" x14ac:dyDescent="0.25">
      <c r="B34" s="37">
        <v>32735</v>
      </c>
      <c r="C34" s="37" t="s">
        <v>405</v>
      </c>
      <c r="D34" s="38">
        <v>41197</v>
      </c>
      <c r="E34" s="38">
        <v>41197</v>
      </c>
      <c r="F34" s="37" t="s">
        <v>140</v>
      </c>
      <c r="G34" s="37" t="s">
        <v>406</v>
      </c>
      <c r="H34" s="37" t="s">
        <v>407</v>
      </c>
      <c r="I34" s="37" t="s">
        <v>143</v>
      </c>
      <c r="J34" s="37" t="s">
        <v>408</v>
      </c>
      <c r="K34" s="37" t="s">
        <v>409</v>
      </c>
      <c r="L34" s="37" t="s">
        <v>146</v>
      </c>
      <c r="M34" s="37">
        <v>79109</v>
      </c>
      <c r="N34" s="37" t="s">
        <v>147</v>
      </c>
      <c r="O34" s="37" t="s">
        <v>184</v>
      </c>
      <c r="P34" s="37" t="s">
        <v>410</v>
      </c>
      <c r="Q34" s="37" t="s">
        <v>164</v>
      </c>
      <c r="R34" s="37" t="s">
        <v>165</v>
      </c>
      <c r="S34" s="37" t="s">
        <v>411</v>
      </c>
      <c r="T34" s="37">
        <v>2453.4299999999998</v>
      </c>
      <c r="U34" s="37">
        <v>5</v>
      </c>
      <c r="V34" s="37">
        <v>0.3</v>
      </c>
      <c r="W34" s="37">
        <v>-350.4899999999999</v>
      </c>
      <c r="X34" s="39">
        <v>690.42</v>
      </c>
      <c r="Y34" s="37" t="s">
        <v>218</v>
      </c>
      <c r="Z34">
        <v>2012</v>
      </c>
    </row>
    <row r="35" spans="2:26" ht="15.75" x14ac:dyDescent="0.25">
      <c r="B35" s="37">
        <v>21286</v>
      </c>
      <c r="C35" s="37" t="s">
        <v>412</v>
      </c>
      <c r="D35" s="38">
        <v>40850</v>
      </c>
      <c r="E35" s="38">
        <v>40852</v>
      </c>
      <c r="F35" s="37" t="s">
        <v>154</v>
      </c>
      <c r="G35" s="37" t="s">
        <v>413</v>
      </c>
      <c r="H35" s="37" t="s">
        <v>414</v>
      </c>
      <c r="I35" s="37" t="s">
        <v>157</v>
      </c>
      <c r="J35" s="37" t="s">
        <v>415</v>
      </c>
      <c r="K35" s="37" t="s">
        <v>172</v>
      </c>
      <c r="L35" s="37" t="s">
        <v>160</v>
      </c>
      <c r="M35" s="37"/>
      <c r="N35" s="37" t="s">
        <v>161</v>
      </c>
      <c r="O35" s="37" t="s">
        <v>162</v>
      </c>
      <c r="P35" s="37" t="s">
        <v>416</v>
      </c>
      <c r="Q35" s="37" t="s">
        <v>225</v>
      </c>
      <c r="R35" s="37" t="s">
        <v>277</v>
      </c>
      <c r="S35" s="37" t="s">
        <v>417</v>
      </c>
      <c r="T35" s="37">
        <v>2526.9299999999998</v>
      </c>
      <c r="U35" s="37">
        <v>5</v>
      </c>
      <c r="V35" s="37">
        <v>0.1</v>
      </c>
      <c r="W35" s="37">
        <v>561.48</v>
      </c>
      <c r="X35" s="39">
        <v>689.8</v>
      </c>
      <c r="Y35" s="37" t="s">
        <v>152</v>
      </c>
      <c r="Z35">
        <v>2011</v>
      </c>
    </row>
    <row r="36" spans="2:26" ht="15.75" x14ac:dyDescent="0.25">
      <c r="B36" s="37">
        <v>32543</v>
      </c>
      <c r="C36" s="37" t="s">
        <v>418</v>
      </c>
      <c r="D36" s="38">
        <v>40889</v>
      </c>
      <c r="E36" s="38">
        <v>40891</v>
      </c>
      <c r="F36" s="37" t="s">
        <v>154</v>
      </c>
      <c r="G36" s="37" t="s">
        <v>419</v>
      </c>
      <c r="H36" s="37" t="s">
        <v>420</v>
      </c>
      <c r="I36" s="37" t="s">
        <v>143</v>
      </c>
      <c r="J36" s="37" t="s">
        <v>421</v>
      </c>
      <c r="K36" s="37" t="s">
        <v>223</v>
      </c>
      <c r="L36" s="37" t="s">
        <v>146</v>
      </c>
      <c r="M36" s="37">
        <v>93727</v>
      </c>
      <c r="N36" s="37" t="s">
        <v>147</v>
      </c>
      <c r="O36" s="37" t="s">
        <v>111</v>
      </c>
      <c r="P36" s="37" t="s">
        <v>422</v>
      </c>
      <c r="Q36" s="37" t="s">
        <v>164</v>
      </c>
      <c r="R36" s="37" t="s">
        <v>216</v>
      </c>
      <c r="S36" s="37" t="s">
        <v>423</v>
      </c>
      <c r="T36" s="37">
        <v>3610.848</v>
      </c>
      <c r="U36" s="37">
        <v>12</v>
      </c>
      <c r="V36" s="37">
        <v>0.2</v>
      </c>
      <c r="W36" s="37">
        <v>135.4068000000002</v>
      </c>
      <c r="X36" s="39">
        <v>683.12</v>
      </c>
      <c r="Y36" s="37" t="s">
        <v>218</v>
      </c>
      <c r="Z36">
        <v>2011</v>
      </c>
    </row>
    <row r="37" spans="2:26" ht="15.75" x14ac:dyDescent="0.25">
      <c r="B37" s="37">
        <v>47905</v>
      </c>
      <c r="C37" s="37" t="s">
        <v>424</v>
      </c>
      <c r="D37" s="38">
        <v>40800</v>
      </c>
      <c r="E37" s="38">
        <v>40801</v>
      </c>
      <c r="F37" s="37" t="s">
        <v>168</v>
      </c>
      <c r="G37" s="37" t="s">
        <v>425</v>
      </c>
      <c r="H37" s="37" t="s">
        <v>426</v>
      </c>
      <c r="I37" s="37" t="s">
        <v>157</v>
      </c>
      <c r="J37" s="37" t="s">
        <v>427</v>
      </c>
      <c r="K37" s="37" t="s">
        <v>428</v>
      </c>
      <c r="L37" s="37" t="s">
        <v>429</v>
      </c>
      <c r="M37" s="37"/>
      <c r="N37" s="37" t="s">
        <v>191</v>
      </c>
      <c r="O37" s="37" t="s">
        <v>191</v>
      </c>
      <c r="P37" s="37" t="s">
        <v>430</v>
      </c>
      <c r="Q37" s="37" t="s">
        <v>149</v>
      </c>
      <c r="R37" s="37" t="s">
        <v>174</v>
      </c>
      <c r="S37" s="37" t="s">
        <v>431</v>
      </c>
      <c r="T37" s="37">
        <v>3817.26</v>
      </c>
      <c r="U37" s="37">
        <v>6</v>
      </c>
      <c r="V37" s="37">
        <v>0</v>
      </c>
      <c r="W37" s="37">
        <v>1068.6599999999999</v>
      </c>
      <c r="X37" s="39">
        <v>678.15</v>
      </c>
      <c r="Y37" s="37" t="s">
        <v>218</v>
      </c>
      <c r="Z37">
        <v>2011</v>
      </c>
    </row>
    <row r="38" spans="2:26" ht="15.75" x14ac:dyDescent="0.25">
      <c r="B38" s="37">
        <v>36423</v>
      </c>
      <c r="C38" s="37" t="s">
        <v>432</v>
      </c>
      <c r="D38" s="38">
        <v>40800</v>
      </c>
      <c r="E38" s="38">
        <v>40800</v>
      </c>
      <c r="F38" s="37" t="s">
        <v>140</v>
      </c>
      <c r="G38" s="37" t="s">
        <v>433</v>
      </c>
      <c r="H38" s="37" t="s">
        <v>434</v>
      </c>
      <c r="I38" s="37" t="s">
        <v>143</v>
      </c>
      <c r="J38" s="37" t="s">
        <v>144</v>
      </c>
      <c r="K38" s="37" t="s">
        <v>145</v>
      </c>
      <c r="L38" s="37" t="s">
        <v>146</v>
      </c>
      <c r="M38" s="37">
        <v>10009</v>
      </c>
      <c r="N38" s="37" t="s">
        <v>147</v>
      </c>
      <c r="O38" s="37" t="s">
        <v>110</v>
      </c>
      <c r="P38" s="37" t="s">
        <v>435</v>
      </c>
      <c r="Q38" s="37" t="s">
        <v>149</v>
      </c>
      <c r="R38" s="37" t="s">
        <v>403</v>
      </c>
      <c r="S38" s="37" t="s">
        <v>436</v>
      </c>
      <c r="T38" s="37">
        <v>2799.96</v>
      </c>
      <c r="U38" s="37">
        <v>4</v>
      </c>
      <c r="V38" s="37">
        <v>0</v>
      </c>
      <c r="W38" s="37">
        <v>1371.9803999999999</v>
      </c>
      <c r="X38" s="39">
        <v>675.15</v>
      </c>
      <c r="Y38" s="37" t="s">
        <v>218</v>
      </c>
      <c r="Z38">
        <v>2011</v>
      </c>
    </row>
    <row r="39" spans="2:26" ht="15.75" x14ac:dyDescent="0.25">
      <c r="B39" s="37">
        <v>31980</v>
      </c>
      <c r="C39" s="37" t="s">
        <v>437</v>
      </c>
      <c r="D39" s="38">
        <v>41948</v>
      </c>
      <c r="E39" s="38">
        <v>41948</v>
      </c>
      <c r="F39" s="37" t="s">
        <v>140</v>
      </c>
      <c r="G39" s="37" t="s">
        <v>438</v>
      </c>
      <c r="H39" s="37" t="s">
        <v>439</v>
      </c>
      <c r="I39" s="37" t="s">
        <v>157</v>
      </c>
      <c r="J39" s="37" t="s">
        <v>440</v>
      </c>
      <c r="K39" s="37" t="s">
        <v>233</v>
      </c>
      <c r="L39" s="37" t="s">
        <v>146</v>
      </c>
      <c r="M39" s="37">
        <v>27217</v>
      </c>
      <c r="N39" s="37" t="s">
        <v>147</v>
      </c>
      <c r="O39" s="37" t="s">
        <v>109</v>
      </c>
      <c r="P39" s="37" t="s">
        <v>441</v>
      </c>
      <c r="Q39" s="37" t="s">
        <v>149</v>
      </c>
      <c r="R39" s="37" t="s">
        <v>403</v>
      </c>
      <c r="S39" s="37" t="s">
        <v>442</v>
      </c>
      <c r="T39" s="37">
        <v>7999.98</v>
      </c>
      <c r="U39" s="37">
        <v>4</v>
      </c>
      <c r="V39" s="37">
        <v>0.5</v>
      </c>
      <c r="W39" s="37">
        <v>-3839.9903999999988</v>
      </c>
      <c r="X39" s="39">
        <v>674.82</v>
      </c>
      <c r="Y39" s="37" t="s">
        <v>218</v>
      </c>
      <c r="Z39">
        <v>2014</v>
      </c>
    </row>
    <row r="40" spans="2:26" ht="15.75" x14ac:dyDescent="0.25">
      <c r="B40" s="37">
        <v>15380</v>
      </c>
      <c r="C40" s="37" t="s">
        <v>443</v>
      </c>
      <c r="D40" s="38">
        <v>41653</v>
      </c>
      <c r="E40" s="38">
        <v>41657</v>
      </c>
      <c r="F40" s="37" t="s">
        <v>210</v>
      </c>
      <c r="G40" s="37" t="s">
        <v>444</v>
      </c>
      <c r="H40" s="37" t="s">
        <v>445</v>
      </c>
      <c r="I40" s="37" t="s">
        <v>143</v>
      </c>
      <c r="J40" s="37" t="s">
        <v>446</v>
      </c>
      <c r="K40" s="37" t="s">
        <v>447</v>
      </c>
      <c r="L40" s="37" t="s">
        <v>343</v>
      </c>
      <c r="M40" s="37"/>
      <c r="N40" s="37" t="s">
        <v>183</v>
      </c>
      <c r="O40" s="37" t="s">
        <v>108</v>
      </c>
      <c r="P40" s="37" t="s">
        <v>448</v>
      </c>
      <c r="Q40" s="37" t="s">
        <v>149</v>
      </c>
      <c r="R40" s="37" t="s">
        <v>193</v>
      </c>
      <c r="S40" s="37" t="s">
        <v>449</v>
      </c>
      <c r="T40" s="37">
        <v>4141.0200000000004</v>
      </c>
      <c r="U40" s="37">
        <v>13</v>
      </c>
      <c r="V40" s="37">
        <v>0</v>
      </c>
      <c r="W40" s="37">
        <v>1697.67</v>
      </c>
      <c r="X40" s="39">
        <v>668.96</v>
      </c>
      <c r="Y40" s="37" t="s">
        <v>218</v>
      </c>
      <c r="Z40">
        <v>2014</v>
      </c>
    </row>
    <row r="41" spans="2:26" ht="15.75" x14ac:dyDescent="0.25">
      <c r="B41" s="37">
        <v>28046</v>
      </c>
      <c r="C41" s="37" t="s">
        <v>450</v>
      </c>
      <c r="D41" s="38">
        <v>40553</v>
      </c>
      <c r="E41" s="38">
        <v>40554</v>
      </c>
      <c r="F41" s="37" t="s">
        <v>168</v>
      </c>
      <c r="G41" s="37" t="s">
        <v>451</v>
      </c>
      <c r="H41" s="37" t="s">
        <v>452</v>
      </c>
      <c r="I41" s="37" t="s">
        <v>143</v>
      </c>
      <c r="J41" s="37" t="s">
        <v>171</v>
      </c>
      <c r="K41" s="37" t="s">
        <v>172</v>
      </c>
      <c r="L41" s="37" t="s">
        <v>160</v>
      </c>
      <c r="M41" s="37"/>
      <c r="N41" s="37" t="s">
        <v>161</v>
      </c>
      <c r="O41" s="37" t="s">
        <v>162</v>
      </c>
      <c r="P41" s="37" t="s">
        <v>173</v>
      </c>
      <c r="Q41" s="37" t="s">
        <v>149</v>
      </c>
      <c r="R41" s="37" t="s">
        <v>174</v>
      </c>
      <c r="S41" s="37" t="s">
        <v>175</v>
      </c>
      <c r="T41" s="37">
        <v>2875.0950000000007</v>
      </c>
      <c r="U41" s="37">
        <v>5</v>
      </c>
      <c r="V41" s="37">
        <v>0.1</v>
      </c>
      <c r="W41" s="37">
        <v>511.09499999999991</v>
      </c>
      <c r="X41" s="39">
        <v>665.27</v>
      </c>
      <c r="Y41" s="37" t="s">
        <v>176</v>
      </c>
      <c r="Z41">
        <v>2011</v>
      </c>
    </row>
    <row r="42" spans="2:26" ht="15.75" x14ac:dyDescent="0.25">
      <c r="B42" s="37">
        <v>21316</v>
      </c>
      <c r="C42" s="37" t="s">
        <v>453</v>
      </c>
      <c r="D42" s="38">
        <v>41508</v>
      </c>
      <c r="E42" s="38">
        <v>41512</v>
      </c>
      <c r="F42" s="37" t="s">
        <v>210</v>
      </c>
      <c r="G42" s="37" t="s">
        <v>454</v>
      </c>
      <c r="H42" s="37" t="s">
        <v>455</v>
      </c>
      <c r="I42" s="37" t="s">
        <v>143</v>
      </c>
      <c r="J42" s="37" t="s">
        <v>456</v>
      </c>
      <c r="K42" s="37" t="s">
        <v>457</v>
      </c>
      <c r="L42" s="37" t="s">
        <v>458</v>
      </c>
      <c r="M42" s="37"/>
      <c r="N42" s="37" t="s">
        <v>161</v>
      </c>
      <c r="O42" s="37" t="s">
        <v>459</v>
      </c>
      <c r="P42" s="37" t="s">
        <v>460</v>
      </c>
      <c r="Q42" s="37" t="s">
        <v>149</v>
      </c>
      <c r="R42" s="37" t="s">
        <v>174</v>
      </c>
      <c r="S42" s="37" t="s">
        <v>353</v>
      </c>
      <c r="T42" s="37">
        <v>3200.5962</v>
      </c>
      <c r="U42" s="37">
        <v>6</v>
      </c>
      <c r="V42" s="37">
        <v>0.17</v>
      </c>
      <c r="W42" s="37">
        <v>-77.203799999999887</v>
      </c>
      <c r="X42" s="39">
        <v>660.87</v>
      </c>
      <c r="Y42" s="37" t="s">
        <v>218</v>
      </c>
      <c r="Z42">
        <v>2013</v>
      </c>
    </row>
    <row r="43" spans="2:26" ht="15.75" x14ac:dyDescent="0.25">
      <c r="B43" s="37">
        <v>29272</v>
      </c>
      <c r="C43" s="37" t="s">
        <v>461</v>
      </c>
      <c r="D43" s="38">
        <v>41954</v>
      </c>
      <c r="E43" s="38">
        <v>41958</v>
      </c>
      <c r="F43" s="37" t="s">
        <v>210</v>
      </c>
      <c r="G43" s="37" t="s">
        <v>462</v>
      </c>
      <c r="H43" s="37" t="s">
        <v>463</v>
      </c>
      <c r="I43" s="37" t="s">
        <v>180</v>
      </c>
      <c r="J43" s="37" t="s">
        <v>464</v>
      </c>
      <c r="K43" s="37" t="s">
        <v>465</v>
      </c>
      <c r="L43" s="37" t="s">
        <v>386</v>
      </c>
      <c r="M43" s="37"/>
      <c r="N43" s="37" t="s">
        <v>161</v>
      </c>
      <c r="O43" s="37" t="s">
        <v>249</v>
      </c>
      <c r="P43" s="37" t="s">
        <v>466</v>
      </c>
      <c r="Q43" s="37" t="s">
        <v>149</v>
      </c>
      <c r="R43" s="37" t="s">
        <v>174</v>
      </c>
      <c r="S43" s="37" t="s">
        <v>467</v>
      </c>
      <c r="T43" s="37">
        <v>4518.78</v>
      </c>
      <c r="U43" s="37">
        <v>7</v>
      </c>
      <c r="V43" s="37">
        <v>0</v>
      </c>
      <c r="W43" s="37">
        <v>632.52</v>
      </c>
      <c r="X43" s="39">
        <v>658.69</v>
      </c>
      <c r="Y43" s="37" t="s">
        <v>218</v>
      </c>
      <c r="Z43">
        <v>2014</v>
      </c>
    </row>
    <row r="44" spans="2:26" ht="15.75" x14ac:dyDescent="0.25">
      <c r="B44" s="37">
        <v>25795</v>
      </c>
      <c r="C44" s="37" t="s">
        <v>468</v>
      </c>
      <c r="D44" s="38">
        <v>41908</v>
      </c>
      <c r="E44" s="38">
        <v>41910</v>
      </c>
      <c r="F44" s="37" t="s">
        <v>154</v>
      </c>
      <c r="G44" s="37" t="s">
        <v>469</v>
      </c>
      <c r="H44" s="37" t="s">
        <v>470</v>
      </c>
      <c r="I44" s="37" t="s">
        <v>157</v>
      </c>
      <c r="J44" s="37" t="s">
        <v>471</v>
      </c>
      <c r="K44" s="37" t="s">
        <v>472</v>
      </c>
      <c r="L44" s="37" t="s">
        <v>386</v>
      </c>
      <c r="M44" s="37"/>
      <c r="N44" s="37" t="s">
        <v>161</v>
      </c>
      <c r="O44" s="37" t="s">
        <v>249</v>
      </c>
      <c r="P44" s="37" t="s">
        <v>473</v>
      </c>
      <c r="Q44" s="37" t="s">
        <v>164</v>
      </c>
      <c r="R44" s="37" t="s">
        <v>474</v>
      </c>
      <c r="S44" s="37" t="s">
        <v>475</v>
      </c>
      <c r="T44" s="37">
        <v>5667.87</v>
      </c>
      <c r="U44" s="37">
        <v>13</v>
      </c>
      <c r="V44" s="37">
        <v>0</v>
      </c>
      <c r="W44" s="37">
        <v>2097.0300000000002</v>
      </c>
      <c r="X44" s="39">
        <v>658.35</v>
      </c>
      <c r="Y44" s="37" t="s">
        <v>176</v>
      </c>
      <c r="Z44">
        <v>2014</v>
      </c>
    </row>
    <row r="45" spans="2:26" ht="15.75" x14ac:dyDescent="0.25">
      <c r="B45" s="37">
        <v>16681</v>
      </c>
      <c r="C45" s="37" t="s">
        <v>476</v>
      </c>
      <c r="D45" s="38">
        <v>41256</v>
      </c>
      <c r="E45" s="38">
        <v>41260</v>
      </c>
      <c r="F45" s="37" t="s">
        <v>210</v>
      </c>
      <c r="G45" s="37" t="s">
        <v>477</v>
      </c>
      <c r="H45" s="37" t="s">
        <v>478</v>
      </c>
      <c r="I45" s="37" t="s">
        <v>143</v>
      </c>
      <c r="J45" s="37" t="s">
        <v>479</v>
      </c>
      <c r="K45" s="37" t="s">
        <v>447</v>
      </c>
      <c r="L45" s="37" t="s">
        <v>343</v>
      </c>
      <c r="M45" s="37"/>
      <c r="N45" s="37" t="s">
        <v>183</v>
      </c>
      <c r="O45" s="37" t="s">
        <v>108</v>
      </c>
      <c r="P45" s="37" t="s">
        <v>185</v>
      </c>
      <c r="Q45" s="37" t="s">
        <v>149</v>
      </c>
      <c r="R45" s="37" t="s">
        <v>174</v>
      </c>
      <c r="S45" s="37" t="s">
        <v>186</v>
      </c>
      <c r="T45" s="37">
        <v>5785.0199999999995</v>
      </c>
      <c r="U45" s="37">
        <v>9</v>
      </c>
      <c r="V45" s="37">
        <v>0</v>
      </c>
      <c r="W45" s="37">
        <v>404.73</v>
      </c>
      <c r="X45" s="39">
        <v>656.73</v>
      </c>
      <c r="Y45" s="37" t="s">
        <v>218</v>
      </c>
      <c r="Z45">
        <v>2012</v>
      </c>
    </row>
    <row r="46" spans="2:26" ht="15.75" x14ac:dyDescent="0.25">
      <c r="B46" s="37">
        <v>15953</v>
      </c>
      <c r="C46" s="37" t="s">
        <v>480</v>
      </c>
      <c r="D46" s="38">
        <v>40809</v>
      </c>
      <c r="E46" s="38">
        <v>40811</v>
      </c>
      <c r="F46" s="37" t="s">
        <v>168</v>
      </c>
      <c r="G46" s="37" t="s">
        <v>481</v>
      </c>
      <c r="H46" s="37" t="s">
        <v>482</v>
      </c>
      <c r="I46" s="37" t="s">
        <v>143</v>
      </c>
      <c r="J46" s="37" t="s">
        <v>181</v>
      </c>
      <c r="K46" s="37" t="s">
        <v>181</v>
      </c>
      <c r="L46" s="37" t="s">
        <v>182</v>
      </c>
      <c r="M46" s="37"/>
      <c r="N46" s="37" t="s">
        <v>183</v>
      </c>
      <c r="O46" s="37" t="s">
        <v>184</v>
      </c>
      <c r="P46" s="37" t="s">
        <v>483</v>
      </c>
      <c r="Q46" s="37" t="s">
        <v>225</v>
      </c>
      <c r="R46" s="37" t="s">
        <v>277</v>
      </c>
      <c r="S46" s="37" t="s">
        <v>484</v>
      </c>
      <c r="T46" s="37">
        <v>3018.6239999999998</v>
      </c>
      <c r="U46" s="37">
        <v>7</v>
      </c>
      <c r="V46" s="37">
        <v>0.2</v>
      </c>
      <c r="W46" s="37">
        <v>377.24399999999991</v>
      </c>
      <c r="X46" s="39">
        <v>655.91</v>
      </c>
      <c r="Y46" s="37" t="s">
        <v>152</v>
      </c>
      <c r="Z46">
        <v>2011</v>
      </c>
    </row>
    <row r="47" spans="2:26" ht="15.75" x14ac:dyDescent="0.25">
      <c r="B47" s="37">
        <v>35395</v>
      </c>
      <c r="C47" s="37" t="s">
        <v>485</v>
      </c>
      <c r="D47" s="38">
        <v>40809</v>
      </c>
      <c r="E47" s="38">
        <v>40814</v>
      </c>
      <c r="F47" s="37" t="s">
        <v>210</v>
      </c>
      <c r="G47" s="37" t="s">
        <v>486</v>
      </c>
      <c r="H47" s="37" t="s">
        <v>487</v>
      </c>
      <c r="I47" s="37" t="s">
        <v>143</v>
      </c>
      <c r="J47" s="37" t="s">
        <v>488</v>
      </c>
      <c r="K47" s="37" t="s">
        <v>489</v>
      </c>
      <c r="L47" s="37" t="s">
        <v>146</v>
      </c>
      <c r="M47" s="37">
        <v>55407</v>
      </c>
      <c r="N47" s="37" t="s">
        <v>147</v>
      </c>
      <c r="O47" s="37" t="s">
        <v>184</v>
      </c>
      <c r="P47" s="37" t="s">
        <v>490</v>
      </c>
      <c r="Q47" s="37" t="s">
        <v>225</v>
      </c>
      <c r="R47" s="37" t="s">
        <v>226</v>
      </c>
      <c r="S47" s="37" t="s">
        <v>491</v>
      </c>
      <c r="T47" s="37">
        <v>9449.9500000000007</v>
      </c>
      <c r="U47" s="37">
        <v>5</v>
      </c>
      <c r="V47" s="37">
        <v>0</v>
      </c>
      <c r="W47" s="37">
        <v>4630.4755000000005</v>
      </c>
      <c r="X47" s="39">
        <v>655.61</v>
      </c>
      <c r="Y47" s="37" t="s">
        <v>176</v>
      </c>
      <c r="Z47">
        <v>2011</v>
      </c>
    </row>
    <row r="48" spans="2:26" ht="15.75" x14ac:dyDescent="0.25">
      <c r="B48" s="37">
        <v>13847</v>
      </c>
      <c r="C48" s="37" t="s">
        <v>492</v>
      </c>
      <c r="D48" s="38">
        <v>41341</v>
      </c>
      <c r="E48" s="38">
        <v>41341</v>
      </c>
      <c r="F48" s="37" t="s">
        <v>140</v>
      </c>
      <c r="G48" s="37" t="s">
        <v>493</v>
      </c>
      <c r="H48" s="37" t="s">
        <v>494</v>
      </c>
      <c r="I48" s="37" t="s">
        <v>157</v>
      </c>
      <c r="J48" s="37" t="s">
        <v>495</v>
      </c>
      <c r="K48" s="37" t="s">
        <v>283</v>
      </c>
      <c r="L48" s="37" t="s">
        <v>284</v>
      </c>
      <c r="M48" s="37"/>
      <c r="N48" s="37" t="s">
        <v>183</v>
      </c>
      <c r="O48" s="37" t="s">
        <v>184</v>
      </c>
      <c r="P48" s="37" t="s">
        <v>496</v>
      </c>
      <c r="Q48" s="37" t="s">
        <v>164</v>
      </c>
      <c r="R48" s="37" t="s">
        <v>165</v>
      </c>
      <c r="S48" s="37" t="s">
        <v>497</v>
      </c>
      <c r="T48" s="37">
        <v>2092.4999999999995</v>
      </c>
      <c r="U48" s="37">
        <v>5</v>
      </c>
      <c r="V48" s="37">
        <v>0.1</v>
      </c>
      <c r="W48" s="37">
        <v>720.74999999999989</v>
      </c>
      <c r="X48" s="39">
        <v>652.98</v>
      </c>
      <c r="Y48" s="37" t="s">
        <v>152</v>
      </c>
      <c r="Z48">
        <v>2013</v>
      </c>
    </row>
    <row r="49" spans="2:26" ht="15.75" x14ac:dyDescent="0.25">
      <c r="B49" s="37">
        <v>24341</v>
      </c>
      <c r="C49" s="37" t="s">
        <v>498</v>
      </c>
      <c r="D49" s="38">
        <v>41879</v>
      </c>
      <c r="E49" s="38">
        <v>41880</v>
      </c>
      <c r="F49" s="37" t="s">
        <v>168</v>
      </c>
      <c r="G49" s="37" t="s">
        <v>499</v>
      </c>
      <c r="H49" s="37" t="s">
        <v>500</v>
      </c>
      <c r="I49" s="37" t="s">
        <v>143</v>
      </c>
      <c r="J49" s="37" t="s">
        <v>501</v>
      </c>
      <c r="K49" s="37" t="s">
        <v>502</v>
      </c>
      <c r="L49" s="37" t="s">
        <v>274</v>
      </c>
      <c r="M49" s="37"/>
      <c r="N49" s="37" t="s">
        <v>161</v>
      </c>
      <c r="O49" s="37" t="s">
        <v>275</v>
      </c>
      <c r="P49" s="37" t="s">
        <v>503</v>
      </c>
      <c r="Q49" s="37" t="s">
        <v>164</v>
      </c>
      <c r="R49" s="37" t="s">
        <v>165</v>
      </c>
      <c r="S49" s="37" t="s">
        <v>504</v>
      </c>
      <c r="T49" s="37">
        <v>2761.2</v>
      </c>
      <c r="U49" s="37">
        <v>6</v>
      </c>
      <c r="V49" s="37">
        <v>0</v>
      </c>
      <c r="W49" s="37">
        <v>110.34</v>
      </c>
      <c r="X49" s="39">
        <v>644.75</v>
      </c>
      <c r="Y49" s="37" t="s">
        <v>218</v>
      </c>
      <c r="Z49">
        <v>2014</v>
      </c>
    </row>
    <row r="50" spans="2:26" ht="15.75" x14ac:dyDescent="0.25">
      <c r="B50" s="37">
        <v>28701</v>
      </c>
      <c r="C50" s="37" t="s">
        <v>505</v>
      </c>
      <c r="D50" s="38">
        <v>41760</v>
      </c>
      <c r="E50" s="38">
        <v>41760</v>
      </c>
      <c r="F50" s="37" t="s">
        <v>140</v>
      </c>
      <c r="G50" s="37" t="s">
        <v>506</v>
      </c>
      <c r="H50" s="37" t="s">
        <v>507</v>
      </c>
      <c r="I50" s="37" t="s">
        <v>143</v>
      </c>
      <c r="J50" s="37" t="s">
        <v>508</v>
      </c>
      <c r="K50" s="37" t="s">
        <v>509</v>
      </c>
      <c r="L50" s="37" t="s">
        <v>386</v>
      </c>
      <c r="M50" s="37"/>
      <c r="N50" s="37" t="s">
        <v>161</v>
      </c>
      <c r="O50" s="37" t="s">
        <v>249</v>
      </c>
      <c r="P50" s="37" t="s">
        <v>510</v>
      </c>
      <c r="Q50" s="37" t="s">
        <v>149</v>
      </c>
      <c r="R50" s="37" t="s">
        <v>403</v>
      </c>
      <c r="S50" s="37" t="s">
        <v>511</v>
      </c>
      <c r="T50" s="37">
        <v>2174.13</v>
      </c>
      <c r="U50" s="37">
        <v>7</v>
      </c>
      <c r="V50" s="37">
        <v>0</v>
      </c>
      <c r="W50" s="37">
        <v>500.00999999999993</v>
      </c>
      <c r="X50" s="39">
        <v>637.86</v>
      </c>
      <c r="Y50" s="37" t="s">
        <v>152</v>
      </c>
      <c r="Z50">
        <v>2014</v>
      </c>
    </row>
    <row r="51" spans="2:26" ht="15.75" x14ac:dyDescent="0.25">
      <c r="B51" s="37">
        <v>6550</v>
      </c>
      <c r="C51" s="37" t="s">
        <v>512</v>
      </c>
      <c r="D51" s="38">
        <v>41991</v>
      </c>
      <c r="E51" s="38">
        <v>41993</v>
      </c>
      <c r="F51" s="37" t="s">
        <v>154</v>
      </c>
      <c r="G51" s="37" t="s">
        <v>513</v>
      </c>
      <c r="H51" s="37" t="s">
        <v>514</v>
      </c>
      <c r="I51" s="37" t="s">
        <v>143</v>
      </c>
      <c r="J51" s="37" t="s">
        <v>515</v>
      </c>
      <c r="K51" s="37" t="s">
        <v>515</v>
      </c>
      <c r="L51" s="37" t="s">
        <v>516</v>
      </c>
      <c r="M51" s="37"/>
      <c r="N51" s="37" t="s">
        <v>266</v>
      </c>
      <c r="O51" s="37" t="s">
        <v>109</v>
      </c>
      <c r="P51" s="37" t="s">
        <v>517</v>
      </c>
      <c r="Q51" s="37" t="s">
        <v>164</v>
      </c>
      <c r="R51" s="37" t="s">
        <v>165</v>
      </c>
      <c r="S51" s="37" t="s">
        <v>518</v>
      </c>
      <c r="T51" s="37">
        <v>3473.1399999999994</v>
      </c>
      <c r="U51" s="37">
        <v>11</v>
      </c>
      <c r="V51" s="37">
        <v>0</v>
      </c>
      <c r="W51" s="37">
        <v>868.12000000000012</v>
      </c>
      <c r="X51" s="39">
        <v>634.529</v>
      </c>
      <c r="Y51" s="37" t="s">
        <v>218</v>
      </c>
      <c r="Z51">
        <v>2014</v>
      </c>
    </row>
    <row r="52" spans="2:26" ht="15.75" x14ac:dyDescent="0.25">
      <c r="B52" s="37">
        <v>40046</v>
      </c>
      <c r="C52" s="37" t="s">
        <v>519</v>
      </c>
      <c r="D52" s="38">
        <v>41076</v>
      </c>
      <c r="E52" s="38">
        <v>41079</v>
      </c>
      <c r="F52" s="37" t="s">
        <v>168</v>
      </c>
      <c r="G52" s="37" t="s">
        <v>520</v>
      </c>
      <c r="H52" s="37" t="s">
        <v>521</v>
      </c>
      <c r="I52" s="37" t="s">
        <v>143</v>
      </c>
      <c r="J52" s="37" t="s">
        <v>144</v>
      </c>
      <c r="K52" s="37" t="s">
        <v>145</v>
      </c>
      <c r="L52" s="37" t="s">
        <v>146</v>
      </c>
      <c r="M52" s="37">
        <v>10009</v>
      </c>
      <c r="N52" s="37" t="s">
        <v>147</v>
      </c>
      <c r="O52" s="37" t="s">
        <v>110</v>
      </c>
      <c r="P52" s="37" t="s">
        <v>224</v>
      </c>
      <c r="Q52" s="37" t="s">
        <v>225</v>
      </c>
      <c r="R52" s="37" t="s">
        <v>226</v>
      </c>
      <c r="S52" s="37" t="s">
        <v>227</v>
      </c>
      <c r="T52" s="37">
        <v>3050.3760000000002</v>
      </c>
      <c r="U52" s="37">
        <v>3</v>
      </c>
      <c r="V52" s="37">
        <v>0.2</v>
      </c>
      <c r="W52" s="37">
        <v>1143.8910000000001</v>
      </c>
      <c r="X52" s="39">
        <v>632.04999999999995</v>
      </c>
      <c r="Y52" s="37" t="s">
        <v>218</v>
      </c>
      <c r="Z52">
        <v>2012</v>
      </c>
    </row>
    <row r="53" spans="2:26" ht="15.75" x14ac:dyDescent="0.25">
      <c r="B53" s="37">
        <v>48360</v>
      </c>
      <c r="C53" s="37" t="s">
        <v>522</v>
      </c>
      <c r="D53" s="38">
        <v>41900</v>
      </c>
      <c r="E53" s="38">
        <v>41903</v>
      </c>
      <c r="F53" s="37" t="s">
        <v>168</v>
      </c>
      <c r="G53" s="37" t="s">
        <v>523</v>
      </c>
      <c r="H53" s="37" t="s">
        <v>524</v>
      </c>
      <c r="I53" s="37" t="s">
        <v>143</v>
      </c>
      <c r="J53" s="37" t="s">
        <v>525</v>
      </c>
      <c r="K53" s="37" t="s">
        <v>526</v>
      </c>
      <c r="L53" s="37" t="s">
        <v>527</v>
      </c>
      <c r="M53" s="37"/>
      <c r="N53" s="37" t="s">
        <v>257</v>
      </c>
      <c r="O53" s="37" t="s">
        <v>257</v>
      </c>
      <c r="P53" s="37" t="s">
        <v>528</v>
      </c>
      <c r="Q53" s="37" t="s">
        <v>149</v>
      </c>
      <c r="R53" s="37" t="s">
        <v>193</v>
      </c>
      <c r="S53" s="37" t="s">
        <v>529</v>
      </c>
      <c r="T53" s="37">
        <v>2108.64</v>
      </c>
      <c r="U53" s="37">
        <v>8</v>
      </c>
      <c r="V53" s="37">
        <v>0</v>
      </c>
      <c r="W53" s="37">
        <v>527.04</v>
      </c>
      <c r="X53" s="39">
        <v>630.97</v>
      </c>
      <c r="Y53" s="37" t="s">
        <v>152</v>
      </c>
      <c r="Z53">
        <v>2014</v>
      </c>
    </row>
    <row r="54" spans="2:26" ht="15.75" x14ac:dyDescent="0.25">
      <c r="B54" s="37">
        <v>38198</v>
      </c>
      <c r="C54" s="37" t="s">
        <v>530</v>
      </c>
      <c r="D54" s="38">
        <v>41845</v>
      </c>
      <c r="E54" s="38">
        <v>41845</v>
      </c>
      <c r="F54" s="37" t="s">
        <v>140</v>
      </c>
      <c r="G54" s="37" t="s">
        <v>531</v>
      </c>
      <c r="H54" s="37" t="s">
        <v>532</v>
      </c>
      <c r="I54" s="37" t="s">
        <v>157</v>
      </c>
      <c r="J54" s="37" t="s">
        <v>533</v>
      </c>
      <c r="K54" s="37" t="s">
        <v>223</v>
      </c>
      <c r="L54" s="37" t="s">
        <v>146</v>
      </c>
      <c r="M54" s="37">
        <v>92646</v>
      </c>
      <c r="N54" s="37" t="s">
        <v>147</v>
      </c>
      <c r="O54" s="37" t="s">
        <v>111</v>
      </c>
      <c r="P54" s="37" t="s">
        <v>534</v>
      </c>
      <c r="Q54" s="37" t="s">
        <v>149</v>
      </c>
      <c r="R54" s="37" t="s">
        <v>193</v>
      </c>
      <c r="S54" s="37" t="s">
        <v>535</v>
      </c>
      <c r="T54" s="37">
        <v>2399.96</v>
      </c>
      <c r="U54" s="37">
        <v>5</v>
      </c>
      <c r="V54" s="37">
        <v>0.2</v>
      </c>
      <c r="W54" s="37">
        <v>839.9860000000001</v>
      </c>
      <c r="X54" s="39">
        <v>630.04999999999995</v>
      </c>
      <c r="Y54" s="37" t="s">
        <v>218</v>
      </c>
      <c r="Z54">
        <v>2014</v>
      </c>
    </row>
    <row r="55" spans="2:26" ht="15.75" x14ac:dyDescent="0.25">
      <c r="B55" s="37">
        <v>30190</v>
      </c>
      <c r="C55" s="37" t="s">
        <v>362</v>
      </c>
      <c r="D55" s="38">
        <v>40894</v>
      </c>
      <c r="E55" s="38">
        <v>40897</v>
      </c>
      <c r="F55" s="37" t="s">
        <v>168</v>
      </c>
      <c r="G55" s="37" t="s">
        <v>363</v>
      </c>
      <c r="H55" s="37" t="s">
        <v>364</v>
      </c>
      <c r="I55" s="37" t="s">
        <v>157</v>
      </c>
      <c r="J55" s="37" t="s">
        <v>365</v>
      </c>
      <c r="K55" s="37" t="s">
        <v>366</v>
      </c>
      <c r="L55" s="37" t="s">
        <v>367</v>
      </c>
      <c r="M55" s="37"/>
      <c r="N55" s="37" t="s">
        <v>161</v>
      </c>
      <c r="O55" s="37" t="s">
        <v>275</v>
      </c>
      <c r="P55" s="37" t="s">
        <v>536</v>
      </c>
      <c r="Q55" s="37" t="s">
        <v>164</v>
      </c>
      <c r="R55" s="37" t="s">
        <v>474</v>
      </c>
      <c r="S55" s="37" t="s">
        <v>537</v>
      </c>
      <c r="T55" s="37">
        <v>2197.5</v>
      </c>
      <c r="U55" s="37">
        <v>5</v>
      </c>
      <c r="V55" s="37">
        <v>0</v>
      </c>
      <c r="W55" s="37">
        <v>153.75</v>
      </c>
      <c r="X55" s="39">
        <v>627.27</v>
      </c>
      <c r="Y55" s="37" t="s">
        <v>152</v>
      </c>
      <c r="Z55">
        <v>2011</v>
      </c>
    </row>
    <row r="56" spans="2:26" ht="15.75" x14ac:dyDescent="0.25">
      <c r="B56" s="37">
        <v>42336</v>
      </c>
      <c r="C56" s="37" t="s">
        <v>538</v>
      </c>
      <c r="D56" s="38">
        <v>41626</v>
      </c>
      <c r="E56" s="38">
        <v>41626</v>
      </c>
      <c r="F56" s="37" t="s">
        <v>140</v>
      </c>
      <c r="G56" s="37" t="s">
        <v>539</v>
      </c>
      <c r="H56" s="37" t="s">
        <v>540</v>
      </c>
      <c r="I56" s="37" t="s">
        <v>157</v>
      </c>
      <c r="J56" s="37" t="s">
        <v>541</v>
      </c>
      <c r="K56" s="37" t="s">
        <v>542</v>
      </c>
      <c r="L56" s="37" t="s">
        <v>543</v>
      </c>
      <c r="M56" s="37"/>
      <c r="N56" s="37" t="s">
        <v>191</v>
      </c>
      <c r="O56" s="37" t="s">
        <v>191</v>
      </c>
      <c r="P56" s="37" t="s">
        <v>544</v>
      </c>
      <c r="Q56" s="37" t="s">
        <v>149</v>
      </c>
      <c r="R56" s="37" t="s">
        <v>174</v>
      </c>
      <c r="S56" s="37" t="s">
        <v>467</v>
      </c>
      <c r="T56" s="37">
        <v>2582.16</v>
      </c>
      <c r="U56" s="37">
        <v>4</v>
      </c>
      <c r="V56" s="37">
        <v>0</v>
      </c>
      <c r="W56" s="37">
        <v>593.88</v>
      </c>
      <c r="X56" s="39">
        <v>627.16999999999996</v>
      </c>
      <c r="Y56" s="37" t="s">
        <v>218</v>
      </c>
      <c r="Z56">
        <v>2013</v>
      </c>
    </row>
    <row r="57" spans="2:26" ht="15.75" x14ac:dyDescent="0.25">
      <c r="B57" s="37">
        <v>29047</v>
      </c>
      <c r="C57" s="37" t="s">
        <v>545</v>
      </c>
      <c r="D57" s="38">
        <v>41059</v>
      </c>
      <c r="E57" s="38">
        <v>41060</v>
      </c>
      <c r="F57" s="37" t="s">
        <v>168</v>
      </c>
      <c r="G57" s="37" t="s">
        <v>546</v>
      </c>
      <c r="H57" s="37" t="s">
        <v>547</v>
      </c>
      <c r="I57" s="37" t="s">
        <v>143</v>
      </c>
      <c r="J57" s="37" t="s">
        <v>548</v>
      </c>
      <c r="K57" s="37" t="s">
        <v>549</v>
      </c>
      <c r="L57" s="37" t="s">
        <v>386</v>
      </c>
      <c r="M57" s="37"/>
      <c r="N57" s="37" t="s">
        <v>161</v>
      </c>
      <c r="O57" s="37" t="s">
        <v>249</v>
      </c>
      <c r="P57" s="37" t="s">
        <v>550</v>
      </c>
      <c r="Q57" s="37" t="s">
        <v>149</v>
      </c>
      <c r="R57" s="37" t="s">
        <v>193</v>
      </c>
      <c r="S57" s="37" t="s">
        <v>551</v>
      </c>
      <c r="T57" s="37">
        <v>1526.52</v>
      </c>
      <c r="U57" s="37">
        <v>4</v>
      </c>
      <c r="V57" s="37">
        <v>0</v>
      </c>
      <c r="W57" s="37">
        <v>732.72</v>
      </c>
      <c r="X57" s="39">
        <v>625.77</v>
      </c>
      <c r="Y57" s="37" t="s">
        <v>152</v>
      </c>
      <c r="Z57">
        <v>2012</v>
      </c>
    </row>
    <row r="58" spans="2:26" ht="15.75" x14ac:dyDescent="0.25">
      <c r="B58" s="37">
        <v>32941</v>
      </c>
      <c r="C58" s="37" t="s">
        <v>552</v>
      </c>
      <c r="D58" s="38">
        <v>40987</v>
      </c>
      <c r="E58" s="38">
        <v>40988</v>
      </c>
      <c r="F58" s="37" t="s">
        <v>168</v>
      </c>
      <c r="G58" s="37" t="s">
        <v>553</v>
      </c>
      <c r="H58" s="37" t="s">
        <v>554</v>
      </c>
      <c r="I58" s="37" t="s">
        <v>157</v>
      </c>
      <c r="J58" s="37" t="s">
        <v>555</v>
      </c>
      <c r="K58" s="37" t="s">
        <v>556</v>
      </c>
      <c r="L58" s="37" t="s">
        <v>146</v>
      </c>
      <c r="M58" s="37">
        <v>98115</v>
      </c>
      <c r="N58" s="37" t="s">
        <v>147</v>
      </c>
      <c r="O58" s="37" t="s">
        <v>111</v>
      </c>
      <c r="P58" s="37" t="s">
        <v>557</v>
      </c>
      <c r="Q58" s="37" t="s">
        <v>149</v>
      </c>
      <c r="R58" s="37" t="s">
        <v>193</v>
      </c>
      <c r="S58" s="37" t="s">
        <v>558</v>
      </c>
      <c r="T58" s="37">
        <v>3149.9300000000003</v>
      </c>
      <c r="U58" s="37">
        <v>7</v>
      </c>
      <c r="V58" s="37">
        <v>0</v>
      </c>
      <c r="W58" s="37">
        <v>1480.4670999999998</v>
      </c>
      <c r="X58" s="39">
        <v>617.91999999999996</v>
      </c>
      <c r="Y58" s="37" t="s">
        <v>218</v>
      </c>
      <c r="Z58">
        <v>2012</v>
      </c>
    </row>
    <row r="59" spans="2:26" ht="15.75" x14ac:dyDescent="0.25">
      <c r="B59" s="37">
        <v>29601</v>
      </c>
      <c r="C59" s="37" t="s">
        <v>559</v>
      </c>
      <c r="D59" s="38">
        <v>41054</v>
      </c>
      <c r="E59" s="38">
        <v>41057</v>
      </c>
      <c r="F59" s="37" t="s">
        <v>154</v>
      </c>
      <c r="G59" s="37" t="s">
        <v>560</v>
      </c>
      <c r="H59" s="37" t="s">
        <v>561</v>
      </c>
      <c r="I59" s="37" t="s">
        <v>157</v>
      </c>
      <c r="J59" s="37" t="s">
        <v>562</v>
      </c>
      <c r="K59" s="37" t="s">
        <v>562</v>
      </c>
      <c r="L59" s="37" t="s">
        <v>386</v>
      </c>
      <c r="M59" s="37"/>
      <c r="N59" s="37" t="s">
        <v>161</v>
      </c>
      <c r="O59" s="37" t="s">
        <v>249</v>
      </c>
      <c r="P59" s="37" t="s">
        <v>563</v>
      </c>
      <c r="Q59" s="37" t="s">
        <v>164</v>
      </c>
      <c r="R59" s="37" t="s">
        <v>216</v>
      </c>
      <c r="S59" s="37" t="s">
        <v>564</v>
      </c>
      <c r="T59" s="37">
        <v>1745.34</v>
      </c>
      <c r="U59" s="37">
        <v>2</v>
      </c>
      <c r="V59" s="37">
        <v>0</v>
      </c>
      <c r="W59" s="37">
        <v>226.86</v>
      </c>
      <c r="X59" s="39">
        <v>616.27</v>
      </c>
      <c r="Y59" s="37" t="s">
        <v>152</v>
      </c>
      <c r="Z59">
        <v>2012</v>
      </c>
    </row>
    <row r="60" spans="2:26" ht="15.75" x14ac:dyDescent="0.25">
      <c r="B60" s="37">
        <v>23499</v>
      </c>
      <c r="C60" s="37" t="s">
        <v>565</v>
      </c>
      <c r="D60" s="38">
        <v>41856</v>
      </c>
      <c r="E60" s="38">
        <v>41857</v>
      </c>
      <c r="F60" s="37" t="s">
        <v>168</v>
      </c>
      <c r="G60" s="37" t="s">
        <v>566</v>
      </c>
      <c r="H60" s="37" t="s">
        <v>567</v>
      </c>
      <c r="I60" s="37" t="s">
        <v>143</v>
      </c>
      <c r="J60" s="37" t="s">
        <v>568</v>
      </c>
      <c r="K60" s="37" t="s">
        <v>569</v>
      </c>
      <c r="L60" s="37" t="s">
        <v>160</v>
      </c>
      <c r="M60" s="37"/>
      <c r="N60" s="37" t="s">
        <v>161</v>
      </c>
      <c r="O60" s="37" t="s">
        <v>162</v>
      </c>
      <c r="P60" s="37" t="s">
        <v>570</v>
      </c>
      <c r="Q60" s="37" t="s">
        <v>225</v>
      </c>
      <c r="R60" s="37" t="s">
        <v>277</v>
      </c>
      <c r="S60" s="37" t="s">
        <v>571</v>
      </c>
      <c r="T60" s="37">
        <v>4191.5069999999996</v>
      </c>
      <c r="U60" s="37">
        <v>9</v>
      </c>
      <c r="V60" s="37">
        <v>0.1</v>
      </c>
      <c r="W60" s="37">
        <v>1164.2669999999998</v>
      </c>
      <c r="X60" s="39">
        <v>614.34</v>
      </c>
      <c r="Y60" s="37" t="s">
        <v>218</v>
      </c>
      <c r="Z60">
        <v>2014</v>
      </c>
    </row>
    <row r="61" spans="2:26" ht="15.75" x14ac:dyDescent="0.25">
      <c r="B61" s="37">
        <v>35594</v>
      </c>
      <c r="C61" s="37" t="s">
        <v>572</v>
      </c>
      <c r="D61" s="38">
        <v>41875</v>
      </c>
      <c r="E61" s="38">
        <v>41878</v>
      </c>
      <c r="F61" s="37" t="s">
        <v>154</v>
      </c>
      <c r="G61" s="37" t="s">
        <v>573</v>
      </c>
      <c r="H61" s="37" t="s">
        <v>574</v>
      </c>
      <c r="I61" s="37" t="s">
        <v>143</v>
      </c>
      <c r="J61" s="37" t="s">
        <v>575</v>
      </c>
      <c r="K61" s="37" t="s">
        <v>576</v>
      </c>
      <c r="L61" s="37" t="s">
        <v>146</v>
      </c>
      <c r="M61" s="37">
        <v>32303</v>
      </c>
      <c r="N61" s="37" t="s">
        <v>147</v>
      </c>
      <c r="O61" s="37" t="s">
        <v>109</v>
      </c>
      <c r="P61" s="37" t="s">
        <v>577</v>
      </c>
      <c r="Q61" s="37" t="s">
        <v>149</v>
      </c>
      <c r="R61" s="37" t="s">
        <v>174</v>
      </c>
      <c r="S61" s="37" t="s">
        <v>578</v>
      </c>
      <c r="T61" s="37">
        <v>4367.8960000000006</v>
      </c>
      <c r="U61" s="37">
        <v>13</v>
      </c>
      <c r="V61" s="37">
        <v>0.2</v>
      </c>
      <c r="W61" s="37">
        <v>327.59220000000005</v>
      </c>
      <c r="X61" s="39">
        <v>609.44000000000005</v>
      </c>
      <c r="Y61" s="37" t="s">
        <v>176</v>
      </c>
      <c r="Z61">
        <v>2014</v>
      </c>
    </row>
    <row r="62" spans="2:26" ht="15.75" x14ac:dyDescent="0.25">
      <c r="B62" s="37">
        <v>26634</v>
      </c>
      <c r="C62" s="37" t="s">
        <v>579</v>
      </c>
      <c r="D62" s="38">
        <v>41709</v>
      </c>
      <c r="E62" s="38">
        <v>41711</v>
      </c>
      <c r="F62" s="37" t="s">
        <v>154</v>
      </c>
      <c r="G62" s="37" t="s">
        <v>580</v>
      </c>
      <c r="H62" s="37" t="s">
        <v>581</v>
      </c>
      <c r="I62" s="37" t="s">
        <v>143</v>
      </c>
      <c r="J62" s="37" t="s">
        <v>582</v>
      </c>
      <c r="K62" s="37" t="s">
        <v>582</v>
      </c>
      <c r="L62" s="37" t="s">
        <v>583</v>
      </c>
      <c r="M62" s="37"/>
      <c r="N62" s="37" t="s">
        <v>161</v>
      </c>
      <c r="O62" s="37" t="s">
        <v>249</v>
      </c>
      <c r="P62" s="37" t="s">
        <v>584</v>
      </c>
      <c r="Q62" s="37" t="s">
        <v>164</v>
      </c>
      <c r="R62" s="37" t="s">
        <v>474</v>
      </c>
      <c r="S62" s="37" t="s">
        <v>585</v>
      </c>
      <c r="T62" s="37">
        <v>3063.27</v>
      </c>
      <c r="U62" s="37">
        <v>7</v>
      </c>
      <c r="V62" s="37">
        <v>0</v>
      </c>
      <c r="W62" s="37">
        <v>581.91</v>
      </c>
      <c r="X62" s="39">
        <v>609.24</v>
      </c>
      <c r="Y62" s="37" t="s">
        <v>218</v>
      </c>
      <c r="Z62">
        <v>2014</v>
      </c>
    </row>
    <row r="63" spans="2:26" ht="15.75" x14ac:dyDescent="0.25">
      <c r="B63" s="37">
        <v>39501</v>
      </c>
      <c r="C63" s="37" t="s">
        <v>586</v>
      </c>
      <c r="D63" s="38">
        <v>41221</v>
      </c>
      <c r="E63" s="38">
        <v>41221</v>
      </c>
      <c r="F63" s="37" t="s">
        <v>140</v>
      </c>
      <c r="G63" s="37" t="s">
        <v>587</v>
      </c>
      <c r="H63" s="37" t="s">
        <v>588</v>
      </c>
      <c r="I63" s="37" t="s">
        <v>157</v>
      </c>
      <c r="J63" s="37" t="s">
        <v>144</v>
      </c>
      <c r="K63" s="37" t="s">
        <v>145</v>
      </c>
      <c r="L63" s="37" t="s">
        <v>146</v>
      </c>
      <c r="M63" s="37">
        <v>10024</v>
      </c>
      <c r="N63" s="37" t="s">
        <v>147</v>
      </c>
      <c r="O63" s="37" t="s">
        <v>110</v>
      </c>
      <c r="P63" s="37" t="s">
        <v>589</v>
      </c>
      <c r="Q63" s="37" t="s">
        <v>149</v>
      </c>
      <c r="R63" s="37" t="s">
        <v>403</v>
      </c>
      <c r="S63" s="37" t="s">
        <v>590</v>
      </c>
      <c r="T63" s="37">
        <v>4643.8</v>
      </c>
      <c r="U63" s="37">
        <v>4</v>
      </c>
      <c r="V63" s="37">
        <v>0</v>
      </c>
      <c r="W63" s="37">
        <v>2229.0239999999999</v>
      </c>
      <c r="X63" s="39">
        <v>607.34</v>
      </c>
      <c r="Y63" s="37" t="s">
        <v>176</v>
      </c>
      <c r="Z63">
        <v>2012</v>
      </c>
    </row>
    <row r="64" spans="2:26" ht="15.75" x14ac:dyDescent="0.25">
      <c r="B64" s="37">
        <v>10522</v>
      </c>
      <c r="C64" s="37" t="s">
        <v>591</v>
      </c>
      <c r="D64" s="38">
        <v>41862</v>
      </c>
      <c r="E64" s="38">
        <v>41867</v>
      </c>
      <c r="F64" s="37" t="s">
        <v>154</v>
      </c>
      <c r="G64" s="37" t="s">
        <v>592</v>
      </c>
      <c r="H64" s="37" t="s">
        <v>593</v>
      </c>
      <c r="I64" s="37" t="s">
        <v>157</v>
      </c>
      <c r="J64" s="37" t="s">
        <v>594</v>
      </c>
      <c r="K64" s="37" t="s">
        <v>595</v>
      </c>
      <c r="L64" s="37" t="s">
        <v>182</v>
      </c>
      <c r="M64" s="37"/>
      <c r="N64" s="37" t="s">
        <v>183</v>
      </c>
      <c r="O64" s="37" t="s">
        <v>184</v>
      </c>
      <c r="P64" s="37" t="s">
        <v>596</v>
      </c>
      <c r="Q64" s="37" t="s">
        <v>149</v>
      </c>
      <c r="R64" s="37" t="s">
        <v>174</v>
      </c>
      <c r="S64" s="37" t="s">
        <v>597</v>
      </c>
      <c r="T64" s="37">
        <v>4473.0000000000009</v>
      </c>
      <c r="U64" s="37">
        <v>7</v>
      </c>
      <c r="V64" s="37">
        <v>0</v>
      </c>
      <c r="W64" s="37">
        <v>313.11</v>
      </c>
      <c r="X64" s="39">
        <v>604.4</v>
      </c>
      <c r="Y64" s="37" t="s">
        <v>176</v>
      </c>
      <c r="Z64">
        <v>2014</v>
      </c>
    </row>
    <row r="65" spans="2:26" ht="15.75" x14ac:dyDescent="0.25">
      <c r="B65" s="37">
        <v>10549</v>
      </c>
      <c r="C65" s="37" t="s">
        <v>598</v>
      </c>
      <c r="D65" s="38">
        <v>41517</v>
      </c>
      <c r="E65" s="38">
        <v>41520</v>
      </c>
      <c r="F65" s="37" t="s">
        <v>168</v>
      </c>
      <c r="G65" s="37" t="s">
        <v>599</v>
      </c>
      <c r="H65" s="37" t="s">
        <v>600</v>
      </c>
      <c r="I65" s="37" t="s">
        <v>157</v>
      </c>
      <c r="J65" s="37" t="s">
        <v>601</v>
      </c>
      <c r="K65" s="37" t="s">
        <v>595</v>
      </c>
      <c r="L65" s="37" t="s">
        <v>182</v>
      </c>
      <c r="M65" s="37"/>
      <c r="N65" s="37" t="s">
        <v>183</v>
      </c>
      <c r="O65" s="37" t="s">
        <v>184</v>
      </c>
      <c r="P65" s="37" t="s">
        <v>602</v>
      </c>
      <c r="Q65" s="37" t="s">
        <v>149</v>
      </c>
      <c r="R65" s="37" t="s">
        <v>174</v>
      </c>
      <c r="S65" s="37" t="s">
        <v>603</v>
      </c>
      <c r="T65" s="37">
        <v>1502.0100000000002</v>
      </c>
      <c r="U65" s="37">
        <v>9</v>
      </c>
      <c r="V65" s="37">
        <v>0</v>
      </c>
      <c r="W65" s="37">
        <v>225.18</v>
      </c>
      <c r="X65" s="39">
        <v>600.21</v>
      </c>
      <c r="Y65" s="37" t="s">
        <v>152</v>
      </c>
      <c r="Z65">
        <v>2013</v>
      </c>
    </row>
    <row r="66" spans="2:26" ht="15.75" x14ac:dyDescent="0.25">
      <c r="B66" s="37">
        <v>25314</v>
      </c>
      <c r="C66" s="37" t="s">
        <v>604</v>
      </c>
      <c r="D66" s="38">
        <v>41657</v>
      </c>
      <c r="E66" s="38">
        <v>41662</v>
      </c>
      <c r="F66" s="37" t="s">
        <v>210</v>
      </c>
      <c r="G66" s="37" t="s">
        <v>605</v>
      </c>
      <c r="H66" s="37" t="s">
        <v>606</v>
      </c>
      <c r="I66" s="37" t="s">
        <v>143</v>
      </c>
      <c r="J66" s="37" t="s">
        <v>607</v>
      </c>
      <c r="K66" s="37" t="s">
        <v>608</v>
      </c>
      <c r="L66" s="37" t="s">
        <v>274</v>
      </c>
      <c r="M66" s="37"/>
      <c r="N66" s="37" t="s">
        <v>161</v>
      </c>
      <c r="O66" s="37" t="s">
        <v>275</v>
      </c>
      <c r="P66" s="37" t="s">
        <v>336</v>
      </c>
      <c r="Q66" s="37" t="s">
        <v>164</v>
      </c>
      <c r="R66" s="37" t="s">
        <v>165</v>
      </c>
      <c r="S66" s="37" t="s">
        <v>337</v>
      </c>
      <c r="T66" s="37">
        <v>5048.9999999999991</v>
      </c>
      <c r="U66" s="37">
        <v>11</v>
      </c>
      <c r="V66" s="37">
        <v>0</v>
      </c>
      <c r="W66" s="37">
        <v>656.37</v>
      </c>
      <c r="X66" s="39">
        <v>595.5</v>
      </c>
      <c r="Y66" s="37" t="s">
        <v>218</v>
      </c>
      <c r="Z66">
        <v>2014</v>
      </c>
    </row>
    <row r="67" spans="2:26" ht="15.75" x14ac:dyDescent="0.25">
      <c r="B67" s="37">
        <v>39977</v>
      </c>
      <c r="C67" s="37" t="s">
        <v>609</v>
      </c>
      <c r="D67" s="38">
        <v>41610</v>
      </c>
      <c r="E67" s="38">
        <v>41612</v>
      </c>
      <c r="F67" s="37" t="s">
        <v>154</v>
      </c>
      <c r="G67" s="37" t="s">
        <v>610</v>
      </c>
      <c r="H67" s="37" t="s">
        <v>611</v>
      </c>
      <c r="I67" s="37" t="s">
        <v>157</v>
      </c>
      <c r="J67" s="37" t="s">
        <v>612</v>
      </c>
      <c r="K67" s="37" t="s">
        <v>240</v>
      </c>
      <c r="L67" s="37" t="s">
        <v>146</v>
      </c>
      <c r="M67" s="37">
        <v>23223</v>
      </c>
      <c r="N67" s="37" t="s">
        <v>147</v>
      </c>
      <c r="O67" s="37" t="s">
        <v>109</v>
      </c>
      <c r="P67" s="37" t="s">
        <v>613</v>
      </c>
      <c r="Q67" s="37" t="s">
        <v>225</v>
      </c>
      <c r="R67" s="37" t="s">
        <v>277</v>
      </c>
      <c r="S67" s="37" t="s">
        <v>614</v>
      </c>
      <c r="T67" s="37">
        <v>2104.5499999999997</v>
      </c>
      <c r="U67" s="37">
        <v>7</v>
      </c>
      <c r="V67" s="37">
        <v>0</v>
      </c>
      <c r="W67" s="37">
        <v>694.50149999999985</v>
      </c>
      <c r="X67" s="39">
        <v>594.02</v>
      </c>
      <c r="Y67" s="37" t="s">
        <v>152</v>
      </c>
      <c r="Z67">
        <v>2013</v>
      </c>
    </row>
    <row r="68" spans="2:26" ht="15.75" x14ac:dyDescent="0.25">
      <c r="B68" s="37">
        <v>16653</v>
      </c>
      <c r="C68" s="37" t="s">
        <v>615</v>
      </c>
      <c r="D68" s="38">
        <v>41980</v>
      </c>
      <c r="E68" s="38">
        <v>41981</v>
      </c>
      <c r="F68" s="37" t="s">
        <v>168</v>
      </c>
      <c r="G68" s="37" t="s">
        <v>616</v>
      </c>
      <c r="H68" s="37" t="s">
        <v>617</v>
      </c>
      <c r="I68" s="37" t="s">
        <v>143</v>
      </c>
      <c r="J68" s="37" t="s">
        <v>618</v>
      </c>
      <c r="K68" s="37" t="s">
        <v>619</v>
      </c>
      <c r="L68" s="37" t="s">
        <v>620</v>
      </c>
      <c r="M68" s="37"/>
      <c r="N68" s="37" t="s">
        <v>183</v>
      </c>
      <c r="O68" s="37" t="s">
        <v>109</v>
      </c>
      <c r="P68" s="37" t="s">
        <v>621</v>
      </c>
      <c r="Q68" s="37" t="s">
        <v>164</v>
      </c>
      <c r="R68" s="37" t="s">
        <v>474</v>
      </c>
      <c r="S68" s="37" t="s">
        <v>585</v>
      </c>
      <c r="T68" s="37">
        <v>2188.0500000000002</v>
      </c>
      <c r="U68" s="37">
        <v>5</v>
      </c>
      <c r="V68" s="37">
        <v>0</v>
      </c>
      <c r="W68" s="37">
        <v>1050.1500000000001</v>
      </c>
      <c r="X68" s="39">
        <v>593.91</v>
      </c>
      <c r="Y68" s="37" t="s">
        <v>218</v>
      </c>
      <c r="Z68">
        <v>2014</v>
      </c>
    </row>
    <row r="69" spans="2:26" ht="15.75" x14ac:dyDescent="0.25">
      <c r="B69" s="37">
        <v>28932</v>
      </c>
      <c r="C69" s="37" t="s">
        <v>622</v>
      </c>
      <c r="D69" s="38">
        <v>41989</v>
      </c>
      <c r="E69" s="38">
        <v>41992</v>
      </c>
      <c r="F69" s="37" t="s">
        <v>168</v>
      </c>
      <c r="G69" s="37" t="s">
        <v>623</v>
      </c>
      <c r="H69" s="37" t="s">
        <v>624</v>
      </c>
      <c r="I69" s="37" t="s">
        <v>157</v>
      </c>
      <c r="J69" s="37" t="s">
        <v>625</v>
      </c>
      <c r="K69" s="37" t="s">
        <v>626</v>
      </c>
      <c r="L69" s="37" t="s">
        <v>386</v>
      </c>
      <c r="M69" s="37"/>
      <c r="N69" s="37" t="s">
        <v>161</v>
      </c>
      <c r="O69" s="37" t="s">
        <v>249</v>
      </c>
      <c r="P69" s="37" t="s">
        <v>627</v>
      </c>
      <c r="Q69" s="37" t="s">
        <v>164</v>
      </c>
      <c r="R69" s="37" t="s">
        <v>216</v>
      </c>
      <c r="S69" s="37" t="s">
        <v>628</v>
      </c>
      <c r="T69" s="37">
        <v>1920.3600000000001</v>
      </c>
      <c r="U69" s="37">
        <v>4</v>
      </c>
      <c r="V69" s="37">
        <v>0</v>
      </c>
      <c r="W69" s="37">
        <v>652.91999999999996</v>
      </c>
      <c r="X69" s="39">
        <v>592.77</v>
      </c>
      <c r="Y69" s="37" t="s">
        <v>152</v>
      </c>
      <c r="Z69">
        <v>2014</v>
      </c>
    </row>
    <row r="70" spans="2:26" ht="15.75" x14ac:dyDescent="0.25">
      <c r="B70" s="37">
        <v>8029</v>
      </c>
      <c r="C70" s="37" t="s">
        <v>629</v>
      </c>
      <c r="D70" s="38">
        <v>41963</v>
      </c>
      <c r="E70" s="38">
        <v>41963</v>
      </c>
      <c r="F70" s="37" t="s">
        <v>140</v>
      </c>
      <c r="G70" s="37" t="s">
        <v>630</v>
      </c>
      <c r="H70" s="37" t="s">
        <v>631</v>
      </c>
      <c r="I70" s="37" t="s">
        <v>180</v>
      </c>
      <c r="J70" s="37" t="s">
        <v>632</v>
      </c>
      <c r="K70" s="37" t="s">
        <v>633</v>
      </c>
      <c r="L70" s="37" t="s">
        <v>351</v>
      </c>
      <c r="M70" s="37"/>
      <c r="N70" s="37" t="s">
        <v>266</v>
      </c>
      <c r="O70" s="37" t="s">
        <v>108</v>
      </c>
      <c r="P70" s="37" t="s">
        <v>634</v>
      </c>
      <c r="Q70" s="37" t="s">
        <v>149</v>
      </c>
      <c r="R70" s="37" t="s">
        <v>174</v>
      </c>
      <c r="S70" s="37" t="s">
        <v>597</v>
      </c>
      <c r="T70" s="37">
        <v>1704.0000000000005</v>
      </c>
      <c r="U70" s="37">
        <v>4</v>
      </c>
      <c r="V70" s="37">
        <v>0</v>
      </c>
      <c r="W70" s="37">
        <v>119.28</v>
      </c>
      <c r="X70" s="39">
        <v>592.726</v>
      </c>
      <c r="Y70" s="37" t="s">
        <v>152</v>
      </c>
      <c r="Z70">
        <v>2014</v>
      </c>
    </row>
    <row r="71" spans="2:26" ht="15.75" x14ac:dyDescent="0.25">
      <c r="B71" s="37">
        <v>50411</v>
      </c>
      <c r="C71" s="37" t="s">
        <v>635</v>
      </c>
      <c r="D71" s="38">
        <v>40856</v>
      </c>
      <c r="E71" s="38">
        <v>40858</v>
      </c>
      <c r="F71" s="37" t="s">
        <v>168</v>
      </c>
      <c r="G71" s="37" t="s">
        <v>636</v>
      </c>
      <c r="H71" s="37" t="s">
        <v>637</v>
      </c>
      <c r="I71" s="37" t="s">
        <v>180</v>
      </c>
      <c r="J71" s="37" t="s">
        <v>638</v>
      </c>
      <c r="K71" s="37" t="s">
        <v>638</v>
      </c>
      <c r="L71" s="37" t="s">
        <v>639</v>
      </c>
      <c r="M71" s="37"/>
      <c r="N71" s="37" t="s">
        <v>257</v>
      </c>
      <c r="O71" s="37" t="s">
        <v>257</v>
      </c>
      <c r="P71" s="37" t="s">
        <v>640</v>
      </c>
      <c r="Q71" s="37" t="s">
        <v>164</v>
      </c>
      <c r="R71" s="37" t="s">
        <v>216</v>
      </c>
      <c r="S71" s="37" t="s">
        <v>641</v>
      </c>
      <c r="T71" s="37">
        <v>1858.6800000000003</v>
      </c>
      <c r="U71" s="37">
        <v>4</v>
      </c>
      <c r="V71" s="37">
        <v>0</v>
      </c>
      <c r="W71" s="37">
        <v>130.07999999999998</v>
      </c>
      <c r="X71" s="39">
        <v>590.55999999999995</v>
      </c>
      <c r="Y71" s="37" t="s">
        <v>152</v>
      </c>
      <c r="Z71">
        <v>2011</v>
      </c>
    </row>
    <row r="72" spans="2:26" ht="15.75" x14ac:dyDescent="0.25">
      <c r="B72" s="37">
        <v>21191</v>
      </c>
      <c r="C72" s="37" t="s">
        <v>642</v>
      </c>
      <c r="D72" s="38">
        <v>41432</v>
      </c>
      <c r="E72" s="38">
        <v>41434</v>
      </c>
      <c r="F72" s="37" t="s">
        <v>168</v>
      </c>
      <c r="G72" s="37" t="s">
        <v>643</v>
      </c>
      <c r="H72" s="37" t="s">
        <v>644</v>
      </c>
      <c r="I72" s="37" t="s">
        <v>157</v>
      </c>
      <c r="J72" s="37" t="s">
        <v>645</v>
      </c>
      <c r="K72" s="37" t="s">
        <v>502</v>
      </c>
      <c r="L72" s="37" t="s">
        <v>274</v>
      </c>
      <c r="M72" s="37"/>
      <c r="N72" s="37" t="s">
        <v>161</v>
      </c>
      <c r="O72" s="37" t="s">
        <v>275</v>
      </c>
      <c r="P72" s="37" t="s">
        <v>646</v>
      </c>
      <c r="Q72" s="37" t="s">
        <v>164</v>
      </c>
      <c r="R72" s="37" t="s">
        <v>165</v>
      </c>
      <c r="S72" s="37" t="s">
        <v>268</v>
      </c>
      <c r="T72" s="37">
        <v>3298.2599999999998</v>
      </c>
      <c r="U72" s="37">
        <v>7</v>
      </c>
      <c r="V72" s="37">
        <v>0</v>
      </c>
      <c r="W72" s="37">
        <v>1055.25</v>
      </c>
      <c r="X72" s="39">
        <v>589.36</v>
      </c>
      <c r="Y72" s="37" t="s">
        <v>218</v>
      </c>
      <c r="Z72">
        <v>2013</v>
      </c>
    </row>
    <row r="73" spans="2:26" ht="15.75" x14ac:dyDescent="0.25">
      <c r="B73" s="37">
        <v>4960</v>
      </c>
      <c r="C73" s="37" t="s">
        <v>647</v>
      </c>
      <c r="D73" s="38">
        <v>40869</v>
      </c>
      <c r="E73" s="38">
        <v>40870</v>
      </c>
      <c r="F73" s="37" t="s">
        <v>168</v>
      </c>
      <c r="G73" s="37" t="s">
        <v>648</v>
      </c>
      <c r="H73" s="37" t="s">
        <v>649</v>
      </c>
      <c r="I73" s="37" t="s">
        <v>143</v>
      </c>
      <c r="J73" s="37" t="s">
        <v>650</v>
      </c>
      <c r="K73" s="37" t="s">
        <v>650</v>
      </c>
      <c r="L73" s="37" t="s">
        <v>651</v>
      </c>
      <c r="M73" s="37"/>
      <c r="N73" s="37" t="s">
        <v>266</v>
      </c>
      <c r="O73" s="37" t="s">
        <v>184</v>
      </c>
      <c r="P73" s="37" t="s">
        <v>652</v>
      </c>
      <c r="Q73" s="37" t="s">
        <v>225</v>
      </c>
      <c r="R73" s="37" t="s">
        <v>277</v>
      </c>
      <c r="S73" s="37" t="s">
        <v>653</v>
      </c>
      <c r="T73" s="37">
        <v>2443.48</v>
      </c>
      <c r="U73" s="37">
        <v>13</v>
      </c>
      <c r="V73" s="37">
        <v>0</v>
      </c>
      <c r="W73" s="37">
        <v>121.94000000000001</v>
      </c>
      <c r="X73" s="39">
        <v>589.29300000000001</v>
      </c>
      <c r="Y73" s="37" t="s">
        <v>176</v>
      </c>
      <c r="Z73">
        <v>2011</v>
      </c>
    </row>
    <row r="74" spans="2:26" ht="15.75" x14ac:dyDescent="0.25">
      <c r="B74" s="37">
        <v>49085</v>
      </c>
      <c r="C74" s="37" t="s">
        <v>654</v>
      </c>
      <c r="D74" s="38">
        <v>41362</v>
      </c>
      <c r="E74" s="38">
        <v>41364</v>
      </c>
      <c r="F74" s="37" t="s">
        <v>154</v>
      </c>
      <c r="G74" s="37" t="s">
        <v>655</v>
      </c>
      <c r="H74" s="37" t="s">
        <v>656</v>
      </c>
      <c r="I74" s="37" t="s">
        <v>143</v>
      </c>
      <c r="J74" s="37" t="s">
        <v>657</v>
      </c>
      <c r="K74" s="37" t="s">
        <v>658</v>
      </c>
      <c r="L74" s="37" t="s">
        <v>429</v>
      </c>
      <c r="M74" s="37"/>
      <c r="N74" s="37" t="s">
        <v>191</v>
      </c>
      <c r="O74" s="37" t="s">
        <v>191</v>
      </c>
      <c r="P74" s="37" t="s">
        <v>659</v>
      </c>
      <c r="Q74" s="37" t="s">
        <v>164</v>
      </c>
      <c r="R74" s="37" t="s">
        <v>165</v>
      </c>
      <c r="S74" s="37" t="s">
        <v>268</v>
      </c>
      <c r="T74" s="37">
        <v>3808.7999999999997</v>
      </c>
      <c r="U74" s="37">
        <v>8</v>
      </c>
      <c r="V74" s="37">
        <v>0</v>
      </c>
      <c r="W74" s="37">
        <v>1523.52</v>
      </c>
      <c r="X74" s="39">
        <v>588.13</v>
      </c>
      <c r="Y74" s="37" t="s">
        <v>218</v>
      </c>
      <c r="Z74">
        <v>2013</v>
      </c>
    </row>
    <row r="75" spans="2:26" ht="15.75" x14ac:dyDescent="0.25">
      <c r="B75" s="37">
        <v>21209</v>
      </c>
      <c r="C75" s="37" t="s">
        <v>660</v>
      </c>
      <c r="D75" s="38">
        <v>41877</v>
      </c>
      <c r="E75" s="38">
        <v>41878</v>
      </c>
      <c r="F75" s="37" t="s">
        <v>168</v>
      </c>
      <c r="G75" s="37" t="s">
        <v>661</v>
      </c>
      <c r="H75" s="37" t="s">
        <v>662</v>
      </c>
      <c r="I75" s="37" t="s">
        <v>157</v>
      </c>
      <c r="J75" s="37" t="s">
        <v>663</v>
      </c>
      <c r="K75" s="37" t="s">
        <v>664</v>
      </c>
      <c r="L75" s="37" t="s">
        <v>458</v>
      </c>
      <c r="M75" s="37"/>
      <c r="N75" s="37" t="s">
        <v>161</v>
      </c>
      <c r="O75" s="37" t="s">
        <v>459</v>
      </c>
      <c r="P75" s="37" t="s">
        <v>665</v>
      </c>
      <c r="Q75" s="37" t="s">
        <v>164</v>
      </c>
      <c r="R75" s="37" t="s">
        <v>216</v>
      </c>
      <c r="S75" s="37" t="s">
        <v>666</v>
      </c>
      <c r="T75" s="37">
        <v>3427.1495999999997</v>
      </c>
      <c r="U75" s="37">
        <v>7</v>
      </c>
      <c r="V75" s="37">
        <v>0.47000000000000003</v>
      </c>
      <c r="W75" s="37">
        <v>-452.81039999999985</v>
      </c>
      <c r="X75" s="39">
        <v>586.57000000000005</v>
      </c>
      <c r="Y75" s="37" t="s">
        <v>218</v>
      </c>
      <c r="Z75">
        <v>2014</v>
      </c>
    </row>
    <row r="76" spans="2:26" ht="15.75" x14ac:dyDescent="0.25">
      <c r="B76" s="37">
        <v>12161</v>
      </c>
      <c r="C76" s="37" t="s">
        <v>667</v>
      </c>
      <c r="D76" s="38">
        <v>41172</v>
      </c>
      <c r="E76" s="38">
        <v>41174</v>
      </c>
      <c r="F76" s="37" t="s">
        <v>154</v>
      </c>
      <c r="G76" s="37" t="s">
        <v>668</v>
      </c>
      <c r="H76" s="37" t="s">
        <v>669</v>
      </c>
      <c r="I76" s="37" t="s">
        <v>143</v>
      </c>
      <c r="J76" s="37" t="s">
        <v>670</v>
      </c>
      <c r="K76" s="37" t="s">
        <v>447</v>
      </c>
      <c r="L76" s="37" t="s">
        <v>343</v>
      </c>
      <c r="M76" s="37"/>
      <c r="N76" s="37" t="s">
        <v>183</v>
      </c>
      <c r="O76" s="37" t="s">
        <v>108</v>
      </c>
      <c r="P76" s="37" t="s">
        <v>671</v>
      </c>
      <c r="Q76" s="37" t="s">
        <v>149</v>
      </c>
      <c r="R76" s="37" t="s">
        <v>174</v>
      </c>
      <c r="S76" s="37" t="s">
        <v>672</v>
      </c>
      <c r="T76" s="37">
        <v>3441.69</v>
      </c>
      <c r="U76" s="37">
        <v>6</v>
      </c>
      <c r="V76" s="37">
        <v>0.1</v>
      </c>
      <c r="W76" s="37">
        <v>38.069999999999993</v>
      </c>
      <c r="X76" s="39">
        <v>585.25</v>
      </c>
      <c r="Y76" s="37" t="s">
        <v>218</v>
      </c>
      <c r="Z76">
        <v>2012</v>
      </c>
    </row>
    <row r="77" spans="2:26" ht="15.75" x14ac:dyDescent="0.25">
      <c r="B77" s="37">
        <v>25438</v>
      </c>
      <c r="C77" s="37" t="s">
        <v>673</v>
      </c>
      <c r="D77" s="38">
        <v>41775</v>
      </c>
      <c r="E77" s="38">
        <v>41777</v>
      </c>
      <c r="F77" s="37" t="s">
        <v>154</v>
      </c>
      <c r="G77" s="37" t="s">
        <v>513</v>
      </c>
      <c r="H77" s="37" t="s">
        <v>514</v>
      </c>
      <c r="I77" s="37" t="s">
        <v>143</v>
      </c>
      <c r="J77" s="37" t="s">
        <v>674</v>
      </c>
      <c r="K77" s="37" t="s">
        <v>675</v>
      </c>
      <c r="L77" s="37" t="s">
        <v>160</v>
      </c>
      <c r="M77" s="37"/>
      <c r="N77" s="37" t="s">
        <v>161</v>
      </c>
      <c r="O77" s="37" t="s">
        <v>162</v>
      </c>
      <c r="P77" s="37" t="s">
        <v>676</v>
      </c>
      <c r="Q77" s="37" t="s">
        <v>149</v>
      </c>
      <c r="R77" s="37" t="s">
        <v>174</v>
      </c>
      <c r="S77" s="37" t="s">
        <v>677</v>
      </c>
      <c r="T77" s="37">
        <v>2863.35</v>
      </c>
      <c r="U77" s="37">
        <v>5</v>
      </c>
      <c r="V77" s="37">
        <v>0.1</v>
      </c>
      <c r="W77" s="37">
        <v>858.9</v>
      </c>
      <c r="X77" s="39">
        <v>581.88</v>
      </c>
      <c r="Y77" s="37" t="s">
        <v>152</v>
      </c>
      <c r="Z77">
        <v>2014</v>
      </c>
    </row>
    <row r="78" spans="2:26" ht="15.75" x14ac:dyDescent="0.25">
      <c r="B78" s="37">
        <v>31806</v>
      </c>
      <c r="C78" s="37" t="s">
        <v>678</v>
      </c>
      <c r="D78" s="38">
        <v>40984</v>
      </c>
      <c r="E78" s="38">
        <v>40990</v>
      </c>
      <c r="F78" s="37" t="s">
        <v>210</v>
      </c>
      <c r="G78" s="37" t="s">
        <v>679</v>
      </c>
      <c r="H78" s="37" t="s">
        <v>680</v>
      </c>
      <c r="I78" s="37" t="s">
        <v>143</v>
      </c>
      <c r="J78" s="37" t="s">
        <v>681</v>
      </c>
      <c r="K78" s="37" t="s">
        <v>682</v>
      </c>
      <c r="L78" s="37" t="s">
        <v>146</v>
      </c>
      <c r="M78" s="37">
        <v>30318</v>
      </c>
      <c r="N78" s="37" t="s">
        <v>147</v>
      </c>
      <c r="O78" s="37" t="s">
        <v>109</v>
      </c>
      <c r="P78" s="37" t="s">
        <v>224</v>
      </c>
      <c r="Q78" s="37" t="s">
        <v>225</v>
      </c>
      <c r="R78" s="37" t="s">
        <v>226</v>
      </c>
      <c r="S78" s="37" t="s">
        <v>227</v>
      </c>
      <c r="T78" s="37">
        <v>6354.95</v>
      </c>
      <c r="U78" s="37">
        <v>5</v>
      </c>
      <c r="V78" s="37">
        <v>0</v>
      </c>
      <c r="W78" s="37">
        <v>3177.4749999999999</v>
      </c>
      <c r="X78" s="39">
        <v>581.12</v>
      </c>
      <c r="Y78" s="37" t="s">
        <v>176</v>
      </c>
      <c r="Z78">
        <v>2012</v>
      </c>
    </row>
    <row r="79" spans="2:26" ht="15.75" x14ac:dyDescent="0.25">
      <c r="B79" s="37">
        <v>16988</v>
      </c>
      <c r="C79" s="37" t="s">
        <v>683</v>
      </c>
      <c r="D79" s="38">
        <v>41602</v>
      </c>
      <c r="E79" s="38">
        <v>41603</v>
      </c>
      <c r="F79" s="37" t="s">
        <v>168</v>
      </c>
      <c r="G79" s="37" t="s">
        <v>684</v>
      </c>
      <c r="H79" s="37" t="s">
        <v>685</v>
      </c>
      <c r="I79" s="37" t="s">
        <v>143</v>
      </c>
      <c r="J79" s="37" t="s">
        <v>686</v>
      </c>
      <c r="K79" s="37" t="s">
        <v>687</v>
      </c>
      <c r="L79" s="37" t="s">
        <v>182</v>
      </c>
      <c r="M79" s="37"/>
      <c r="N79" s="37" t="s">
        <v>183</v>
      </c>
      <c r="O79" s="37" t="s">
        <v>184</v>
      </c>
      <c r="P79" s="37" t="s">
        <v>688</v>
      </c>
      <c r="Q79" s="37" t="s">
        <v>149</v>
      </c>
      <c r="R79" s="37" t="s">
        <v>193</v>
      </c>
      <c r="S79" s="37" t="s">
        <v>689</v>
      </c>
      <c r="T79" s="37">
        <v>1487.4</v>
      </c>
      <c r="U79" s="37">
        <v>10</v>
      </c>
      <c r="V79" s="37">
        <v>0</v>
      </c>
      <c r="W79" s="37">
        <v>728.7</v>
      </c>
      <c r="X79" s="39">
        <v>580.98</v>
      </c>
      <c r="Y79" s="37" t="s">
        <v>152</v>
      </c>
      <c r="Z79">
        <v>2013</v>
      </c>
    </row>
    <row r="80" spans="2:26" ht="15.75" x14ac:dyDescent="0.25">
      <c r="B80" s="37">
        <v>24443</v>
      </c>
      <c r="C80" s="37" t="s">
        <v>690</v>
      </c>
      <c r="D80" s="38">
        <v>40856</v>
      </c>
      <c r="E80" s="38">
        <v>40858</v>
      </c>
      <c r="F80" s="37" t="s">
        <v>154</v>
      </c>
      <c r="G80" s="37" t="s">
        <v>691</v>
      </c>
      <c r="H80" s="37" t="s">
        <v>692</v>
      </c>
      <c r="I80" s="37" t="s">
        <v>180</v>
      </c>
      <c r="J80" s="37" t="s">
        <v>693</v>
      </c>
      <c r="K80" s="37" t="s">
        <v>694</v>
      </c>
      <c r="L80" s="37" t="s">
        <v>274</v>
      </c>
      <c r="M80" s="37"/>
      <c r="N80" s="37" t="s">
        <v>161</v>
      </c>
      <c r="O80" s="37" t="s">
        <v>275</v>
      </c>
      <c r="P80" s="37" t="s">
        <v>695</v>
      </c>
      <c r="Q80" s="37" t="s">
        <v>149</v>
      </c>
      <c r="R80" s="37" t="s">
        <v>193</v>
      </c>
      <c r="S80" s="37" t="s">
        <v>696</v>
      </c>
      <c r="T80" s="37">
        <v>3200.04</v>
      </c>
      <c r="U80" s="37">
        <v>9</v>
      </c>
      <c r="V80" s="37">
        <v>0</v>
      </c>
      <c r="W80" s="37">
        <v>1183.95</v>
      </c>
      <c r="X80" s="39">
        <v>576.71</v>
      </c>
      <c r="Y80" s="37" t="s">
        <v>176</v>
      </c>
      <c r="Z80">
        <v>2011</v>
      </c>
    </row>
    <row r="81" spans="2:26" ht="15.75" x14ac:dyDescent="0.25">
      <c r="B81" s="37">
        <v>30199</v>
      </c>
      <c r="C81" s="37" t="s">
        <v>697</v>
      </c>
      <c r="D81" s="38">
        <v>40844</v>
      </c>
      <c r="E81" s="38">
        <v>40844</v>
      </c>
      <c r="F81" s="37" t="s">
        <v>140</v>
      </c>
      <c r="G81" s="37" t="s">
        <v>698</v>
      </c>
      <c r="H81" s="37" t="s">
        <v>699</v>
      </c>
      <c r="I81" s="37" t="s">
        <v>143</v>
      </c>
      <c r="J81" s="37" t="s">
        <v>700</v>
      </c>
      <c r="K81" s="37" t="s">
        <v>701</v>
      </c>
      <c r="L81" s="37" t="s">
        <v>386</v>
      </c>
      <c r="M81" s="37"/>
      <c r="N81" s="37" t="s">
        <v>161</v>
      </c>
      <c r="O81" s="37" t="s">
        <v>249</v>
      </c>
      <c r="P81" s="37" t="s">
        <v>503</v>
      </c>
      <c r="Q81" s="37" t="s">
        <v>164</v>
      </c>
      <c r="R81" s="37" t="s">
        <v>165</v>
      </c>
      <c r="S81" s="37" t="s">
        <v>504</v>
      </c>
      <c r="T81" s="37">
        <v>2300.9999999999995</v>
      </c>
      <c r="U81" s="37">
        <v>5</v>
      </c>
      <c r="V81" s="37">
        <v>0</v>
      </c>
      <c r="W81" s="37">
        <v>91.95</v>
      </c>
      <c r="X81" s="39">
        <v>573.27</v>
      </c>
      <c r="Y81" s="37" t="s">
        <v>152</v>
      </c>
      <c r="Z81">
        <v>2011</v>
      </c>
    </row>
    <row r="82" spans="2:26" ht="15.75" x14ac:dyDescent="0.25">
      <c r="B82" s="37">
        <v>13879</v>
      </c>
      <c r="C82" s="37" t="s">
        <v>702</v>
      </c>
      <c r="D82" s="38">
        <v>41962</v>
      </c>
      <c r="E82" s="38">
        <v>41966</v>
      </c>
      <c r="F82" s="37" t="s">
        <v>210</v>
      </c>
      <c r="G82" s="37" t="s">
        <v>703</v>
      </c>
      <c r="H82" s="37" t="s">
        <v>704</v>
      </c>
      <c r="I82" s="37" t="s">
        <v>143</v>
      </c>
      <c r="J82" s="37" t="s">
        <v>705</v>
      </c>
      <c r="K82" s="37" t="s">
        <v>706</v>
      </c>
      <c r="L82" s="37" t="s">
        <v>284</v>
      </c>
      <c r="M82" s="37"/>
      <c r="N82" s="37" t="s">
        <v>183</v>
      </c>
      <c r="O82" s="37" t="s">
        <v>184</v>
      </c>
      <c r="P82" s="37" t="s">
        <v>707</v>
      </c>
      <c r="Q82" s="37" t="s">
        <v>164</v>
      </c>
      <c r="R82" s="37" t="s">
        <v>165</v>
      </c>
      <c r="S82" s="37" t="s">
        <v>708</v>
      </c>
      <c r="T82" s="37">
        <v>5729.3459999999986</v>
      </c>
      <c r="U82" s="37">
        <v>14</v>
      </c>
      <c r="V82" s="37">
        <v>0.1</v>
      </c>
      <c r="W82" s="37">
        <v>63.546000000000163</v>
      </c>
      <c r="X82" s="39">
        <v>572.95000000000005</v>
      </c>
      <c r="Y82" s="37" t="s">
        <v>218</v>
      </c>
      <c r="Z82">
        <v>2014</v>
      </c>
    </row>
    <row r="83" spans="2:26" ht="15.75" x14ac:dyDescent="0.25">
      <c r="B83" s="37">
        <v>50788</v>
      </c>
      <c r="C83" s="37" t="s">
        <v>709</v>
      </c>
      <c r="D83" s="38">
        <v>41940</v>
      </c>
      <c r="E83" s="38">
        <v>41942</v>
      </c>
      <c r="F83" s="37" t="s">
        <v>154</v>
      </c>
      <c r="G83" s="37" t="s">
        <v>710</v>
      </c>
      <c r="H83" s="37" t="s">
        <v>414</v>
      </c>
      <c r="I83" s="37" t="s">
        <v>157</v>
      </c>
      <c r="J83" s="37" t="s">
        <v>711</v>
      </c>
      <c r="K83" s="37" t="s">
        <v>712</v>
      </c>
      <c r="L83" s="37" t="s">
        <v>713</v>
      </c>
      <c r="M83" s="37"/>
      <c r="N83" s="37" t="s">
        <v>191</v>
      </c>
      <c r="O83" s="37" t="s">
        <v>191</v>
      </c>
      <c r="P83" s="37" t="s">
        <v>714</v>
      </c>
      <c r="Q83" s="37" t="s">
        <v>149</v>
      </c>
      <c r="R83" s="37" t="s">
        <v>193</v>
      </c>
      <c r="S83" s="37" t="s">
        <v>715</v>
      </c>
      <c r="T83" s="37">
        <v>5301.2400000000007</v>
      </c>
      <c r="U83" s="37">
        <v>14</v>
      </c>
      <c r="V83" s="37">
        <v>0</v>
      </c>
      <c r="W83" s="37">
        <v>2597.2800000000002</v>
      </c>
      <c r="X83" s="39">
        <v>568.45000000000005</v>
      </c>
      <c r="Y83" s="37" t="s">
        <v>176</v>
      </c>
      <c r="Z83">
        <v>2014</v>
      </c>
    </row>
    <row r="84" spans="2:26" ht="15.75" x14ac:dyDescent="0.25">
      <c r="B84" s="37">
        <v>37817</v>
      </c>
      <c r="C84" s="37" t="s">
        <v>716</v>
      </c>
      <c r="D84" s="38">
        <v>41656</v>
      </c>
      <c r="E84" s="38">
        <v>41658</v>
      </c>
      <c r="F84" s="37" t="s">
        <v>154</v>
      </c>
      <c r="G84" s="37" t="s">
        <v>717</v>
      </c>
      <c r="H84" s="37" t="s">
        <v>718</v>
      </c>
      <c r="I84" s="37" t="s">
        <v>143</v>
      </c>
      <c r="J84" s="37" t="s">
        <v>719</v>
      </c>
      <c r="K84" s="37" t="s">
        <v>720</v>
      </c>
      <c r="L84" s="37" t="s">
        <v>146</v>
      </c>
      <c r="M84" s="37">
        <v>49201</v>
      </c>
      <c r="N84" s="37" t="s">
        <v>147</v>
      </c>
      <c r="O84" s="37" t="s">
        <v>184</v>
      </c>
      <c r="P84" s="37" t="s">
        <v>721</v>
      </c>
      <c r="Q84" s="37" t="s">
        <v>225</v>
      </c>
      <c r="R84" s="37" t="s">
        <v>226</v>
      </c>
      <c r="S84" s="37" t="s">
        <v>722</v>
      </c>
      <c r="T84" s="37">
        <v>5443.96</v>
      </c>
      <c r="U84" s="37">
        <v>4</v>
      </c>
      <c r="V84" s="37">
        <v>0</v>
      </c>
      <c r="W84" s="37">
        <v>2504.2215999999999</v>
      </c>
      <c r="X84" s="39">
        <v>567.95000000000005</v>
      </c>
      <c r="Y84" s="37" t="s">
        <v>218</v>
      </c>
      <c r="Z84">
        <v>2014</v>
      </c>
    </row>
    <row r="85" spans="2:26" ht="15.75" x14ac:dyDescent="0.25">
      <c r="B85" s="37">
        <v>38540</v>
      </c>
      <c r="C85" s="37" t="s">
        <v>723</v>
      </c>
      <c r="D85" s="38">
        <v>41869</v>
      </c>
      <c r="E85" s="38">
        <v>41874</v>
      </c>
      <c r="F85" s="37" t="s">
        <v>154</v>
      </c>
      <c r="G85" s="37" t="s">
        <v>724</v>
      </c>
      <c r="H85" s="37" t="s">
        <v>725</v>
      </c>
      <c r="I85" s="37" t="s">
        <v>143</v>
      </c>
      <c r="J85" s="37" t="s">
        <v>726</v>
      </c>
      <c r="K85" s="37" t="s">
        <v>727</v>
      </c>
      <c r="L85" s="37" t="s">
        <v>146</v>
      </c>
      <c r="M85" s="37">
        <v>19134</v>
      </c>
      <c r="N85" s="37" t="s">
        <v>147</v>
      </c>
      <c r="O85" s="37" t="s">
        <v>110</v>
      </c>
      <c r="P85" s="37" t="s">
        <v>410</v>
      </c>
      <c r="Q85" s="37" t="s">
        <v>164</v>
      </c>
      <c r="R85" s="37" t="s">
        <v>165</v>
      </c>
      <c r="S85" s="37" t="s">
        <v>411</v>
      </c>
      <c r="T85" s="37">
        <v>4416.174</v>
      </c>
      <c r="U85" s="37">
        <v>9</v>
      </c>
      <c r="V85" s="37">
        <v>0.3</v>
      </c>
      <c r="W85" s="37">
        <v>-630.88200000000006</v>
      </c>
      <c r="X85" s="39">
        <v>566.65</v>
      </c>
      <c r="Y85" s="37" t="s">
        <v>176</v>
      </c>
      <c r="Z85">
        <v>2014</v>
      </c>
    </row>
    <row r="86" spans="2:26" ht="15.75" x14ac:dyDescent="0.25">
      <c r="B86" s="37">
        <v>18241</v>
      </c>
      <c r="C86" s="37" t="s">
        <v>728</v>
      </c>
      <c r="D86" s="38">
        <v>41303</v>
      </c>
      <c r="E86" s="38">
        <v>41310</v>
      </c>
      <c r="F86" s="37" t="s">
        <v>210</v>
      </c>
      <c r="G86" s="37" t="s">
        <v>454</v>
      </c>
      <c r="H86" s="37" t="s">
        <v>455</v>
      </c>
      <c r="I86" s="37" t="s">
        <v>143</v>
      </c>
      <c r="J86" s="37" t="s">
        <v>729</v>
      </c>
      <c r="K86" s="37" t="s">
        <v>687</v>
      </c>
      <c r="L86" s="37" t="s">
        <v>182</v>
      </c>
      <c r="M86" s="37"/>
      <c r="N86" s="37" t="s">
        <v>183</v>
      </c>
      <c r="O86" s="37" t="s">
        <v>184</v>
      </c>
      <c r="P86" s="37" t="s">
        <v>730</v>
      </c>
      <c r="Q86" s="37" t="s">
        <v>149</v>
      </c>
      <c r="R86" s="37" t="s">
        <v>174</v>
      </c>
      <c r="S86" s="37" t="s">
        <v>353</v>
      </c>
      <c r="T86" s="37">
        <v>3219.9</v>
      </c>
      <c r="U86" s="37">
        <v>5</v>
      </c>
      <c r="V86" s="37">
        <v>0</v>
      </c>
      <c r="W86" s="37">
        <v>965.85000000000014</v>
      </c>
      <c r="X86" s="39">
        <v>564.25</v>
      </c>
      <c r="Y86" s="37" t="s">
        <v>228</v>
      </c>
      <c r="Z86">
        <v>2013</v>
      </c>
    </row>
    <row r="87" spans="2:26" ht="15.75" x14ac:dyDescent="0.25">
      <c r="B87" s="37">
        <v>23013</v>
      </c>
      <c r="C87" s="37" t="s">
        <v>731</v>
      </c>
      <c r="D87" s="38">
        <v>41170</v>
      </c>
      <c r="E87" s="38">
        <v>41173</v>
      </c>
      <c r="F87" s="37" t="s">
        <v>154</v>
      </c>
      <c r="G87" s="37" t="s">
        <v>732</v>
      </c>
      <c r="H87" s="37" t="s">
        <v>733</v>
      </c>
      <c r="I87" s="37" t="s">
        <v>143</v>
      </c>
      <c r="J87" s="37" t="s">
        <v>734</v>
      </c>
      <c r="K87" s="37" t="s">
        <v>735</v>
      </c>
      <c r="L87" s="37" t="s">
        <v>458</v>
      </c>
      <c r="M87" s="37"/>
      <c r="N87" s="37" t="s">
        <v>161</v>
      </c>
      <c r="O87" s="37" t="s">
        <v>459</v>
      </c>
      <c r="P87" s="37" t="s">
        <v>736</v>
      </c>
      <c r="Q87" s="37" t="s">
        <v>225</v>
      </c>
      <c r="R87" s="37" t="s">
        <v>277</v>
      </c>
      <c r="S87" s="37" t="s">
        <v>737</v>
      </c>
      <c r="T87" s="37">
        <v>2487.8087999999998</v>
      </c>
      <c r="U87" s="37">
        <v>6</v>
      </c>
      <c r="V87" s="37">
        <v>0.17</v>
      </c>
      <c r="W87" s="37">
        <v>-269.7912</v>
      </c>
      <c r="X87" s="39">
        <v>562.14</v>
      </c>
      <c r="Y87" s="37" t="s">
        <v>152</v>
      </c>
      <c r="Z87">
        <v>2012</v>
      </c>
    </row>
    <row r="88" spans="2:26" ht="15.75" x14ac:dyDescent="0.25">
      <c r="B88" s="37">
        <v>45616</v>
      </c>
      <c r="C88" s="37" t="s">
        <v>738</v>
      </c>
      <c r="D88" s="38">
        <v>41601</v>
      </c>
      <c r="E88" s="38">
        <v>41601</v>
      </c>
      <c r="F88" s="37" t="s">
        <v>140</v>
      </c>
      <c r="G88" s="37" t="s">
        <v>739</v>
      </c>
      <c r="H88" s="37" t="s">
        <v>740</v>
      </c>
      <c r="I88" s="37" t="s">
        <v>180</v>
      </c>
      <c r="J88" s="37" t="s">
        <v>741</v>
      </c>
      <c r="K88" s="37" t="s">
        <v>742</v>
      </c>
      <c r="L88" s="37" t="s">
        <v>713</v>
      </c>
      <c r="M88" s="37"/>
      <c r="N88" s="37" t="s">
        <v>191</v>
      </c>
      <c r="O88" s="37" t="s">
        <v>191</v>
      </c>
      <c r="P88" s="37" t="s">
        <v>743</v>
      </c>
      <c r="Q88" s="37" t="s">
        <v>225</v>
      </c>
      <c r="R88" s="37" t="s">
        <v>277</v>
      </c>
      <c r="S88" s="37" t="s">
        <v>744</v>
      </c>
      <c r="T88" s="37">
        <v>2266.44</v>
      </c>
      <c r="U88" s="37">
        <v>4</v>
      </c>
      <c r="V88" s="37">
        <v>0</v>
      </c>
      <c r="W88" s="37">
        <v>113.28</v>
      </c>
      <c r="X88" s="39">
        <v>556.45000000000005</v>
      </c>
      <c r="Y88" s="37" t="s">
        <v>176</v>
      </c>
      <c r="Z88">
        <v>2013</v>
      </c>
    </row>
    <row r="89" spans="2:26" ht="15.75" x14ac:dyDescent="0.25">
      <c r="B89" s="37">
        <v>25026</v>
      </c>
      <c r="C89" s="37" t="s">
        <v>745</v>
      </c>
      <c r="D89" s="38">
        <v>41073</v>
      </c>
      <c r="E89" s="38">
        <v>41073</v>
      </c>
      <c r="F89" s="37" t="s">
        <v>140</v>
      </c>
      <c r="G89" s="37" t="s">
        <v>746</v>
      </c>
      <c r="H89" s="37" t="s">
        <v>747</v>
      </c>
      <c r="I89" s="37" t="s">
        <v>157</v>
      </c>
      <c r="J89" s="37" t="s">
        <v>198</v>
      </c>
      <c r="K89" s="37" t="s">
        <v>159</v>
      </c>
      <c r="L89" s="37" t="s">
        <v>160</v>
      </c>
      <c r="M89" s="37"/>
      <c r="N89" s="37" t="s">
        <v>161</v>
      </c>
      <c r="O89" s="37" t="s">
        <v>162</v>
      </c>
      <c r="P89" s="37" t="s">
        <v>748</v>
      </c>
      <c r="Q89" s="37" t="s">
        <v>149</v>
      </c>
      <c r="R89" s="37" t="s">
        <v>193</v>
      </c>
      <c r="S89" s="37" t="s">
        <v>749</v>
      </c>
      <c r="T89" s="37">
        <v>3068.3610000000008</v>
      </c>
      <c r="U89" s="37">
        <v>9</v>
      </c>
      <c r="V89" s="37">
        <v>0.1</v>
      </c>
      <c r="W89" s="37">
        <v>1124.9009999999998</v>
      </c>
      <c r="X89" s="39">
        <v>555.77</v>
      </c>
      <c r="Y89" s="37" t="s">
        <v>218</v>
      </c>
      <c r="Z89">
        <v>2012</v>
      </c>
    </row>
    <row r="90" spans="2:26" ht="15.75" x14ac:dyDescent="0.25">
      <c r="B90" s="37">
        <v>27962</v>
      </c>
      <c r="C90" s="37" t="s">
        <v>750</v>
      </c>
      <c r="D90" s="38">
        <v>41575</v>
      </c>
      <c r="E90" s="38">
        <v>41578</v>
      </c>
      <c r="F90" s="37" t="s">
        <v>168</v>
      </c>
      <c r="G90" s="37" t="s">
        <v>751</v>
      </c>
      <c r="H90" s="37" t="s">
        <v>752</v>
      </c>
      <c r="I90" s="37" t="s">
        <v>143</v>
      </c>
      <c r="J90" s="37" t="s">
        <v>753</v>
      </c>
      <c r="K90" s="37" t="s">
        <v>582</v>
      </c>
      <c r="L90" s="37" t="s">
        <v>583</v>
      </c>
      <c r="M90" s="37"/>
      <c r="N90" s="37" t="s">
        <v>161</v>
      </c>
      <c r="O90" s="37" t="s">
        <v>249</v>
      </c>
      <c r="P90" s="37" t="s">
        <v>754</v>
      </c>
      <c r="Q90" s="37" t="s">
        <v>164</v>
      </c>
      <c r="R90" s="37" t="s">
        <v>474</v>
      </c>
      <c r="S90" s="37" t="s">
        <v>755</v>
      </c>
      <c r="T90" s="37">
        <v>3728.4299999999994</v>
      </c>
      <c r="U90" s="37">
        <v>9</v>
      </c>
      <c r="V90" s="37">
        <v>0</v>
      </c>
      <c r="W90" s="37">
        <v>1192.8599999999999</v>
      </c>
      <c r="X90" s="39">
        <v>553.30999999999995</v>
      </c>
      <c r="Y90" s="37" t="s">
        <v>176</v>
      </c>
      <c r="Z90">
        <v>2013</v>
      </c>
    </row>
    <row r="91" spans="2:26" ht="15.75" x14ac:dyDescent="0.25">
      <c r="B91" s="37">
        <v>26669</v>
      </c>
      <c r="C91" s="37" t="s">
        <v>756</v>
      </c>
      <c r="D91" s="38">
        <v>41620</v>
      </c>
      <c r="E91" s="38">
        <v>41622</v>
      </c>
      <c r="F91" s="37" t="s">
        <v>168</v>
      </c>
      <c r="G91" s="37" t="s">
        <v>757</v>
      </c>
      <c r="H91" s="37" t="s">
        <v>758</v>
      </c>
      <c r="I91" s="37" t="s">
        <v>143</v>
      </c>
      <c r="J91" s="37" t="s">
        <v>334</v>
      </c>
      <c r="K91" s="37" t="s">
        <v>335</v>
      </c>
      <c r="L91" s="37" t="s">
        <v>274</v>
      </c>
      <c r="M91" s="37"/>
      <c r="N91" s="37" t="s">
        <v>161</v>
      </c>
      <c r="O91" s="37" t="s">
        <v>275</v>
      </c>
      <c r="P91" s="37" t="s">
        <v>759</v>
      </c>
      <c r="Q91" s="37" t="s">
        <v>149</v>
      </c>
      <c r="R91" s="37" t="s">
        <v>193</v>
      </c>
      <c r="S91" s="37" t="s">
        <v>529</v>
      </c>
      <c r="T91" s="37">
        <v>1581.48</v>
      </c>
      <c r="U91" s="37">
        <v>6</v>
      </c>
      <c r="V91" s="37">
        <v>0</v>
      </c>
      <c r="W91" s="37">
        <v>0</v>
      </c>
      <c r="X91" s="39">
        <v>550.74</v>
      </c>
      <c r="Y91" s="37" t="s">
        <v>218</v>
      </c>
      <c r="Z91">
        <v>2013</v>
      </c>
    </row>
    <row r="92" spans="2:26" ht="15.75" x14ac:dyDescent="0.25">
      <c r="B92" s="37">
        <v>29600</v>
      </c>
      <c r="C92" s="37" t="s">
        <v>559</v>
      </c>
      <c r="D92" s="38">
        <v>41054</v>
      </c>
      <c r="E92" s="38">
        <v>41057</v>
      </c>
      <c r="F92" s="37" t="s">
        <v>154</v>
      </c>
      <c r="G92" s="37" t="s">
        <v>560</v>
      </c>
      <c r="H92" s="37" t="s">
        <v>561</v>
      </c>
      <c r="I92" s="37" t="s">
        <v>157</v>
      </c>
      <c r="J92" s="37" t="s">
        <v>562</v>
      </c>
      <c r="K92" s="37" t="s">
        <v>562</v>
      </c>
      <c r="L92" s="37" t="s">
        <v>386</v>
      </c>
      <c r="M92" s="37"/>
      <c r="N92" s="37" t="s">
        <v>161</v>
      </c>
      <c r="O92" s="37" t="s">
        <v>249</v>
      </c>
      <c r="P92" s="37" t="s">
        <v>173</v>
      </c>
      <c r="Q92" s="37" t="s">
        <v>149</v>
      </c>
      <c r="R92" s="37" t="s">
        <v>174</v>
      </c>
      <c r="S92" s="37" t="s">
        <v>175</v>
      </c>
      <c r="T92" s="37">
        <v>1916.7300000000002</v>
      </c>
      <c r="U92" s="37">
        <v>3</v>
      </c>
      <c r="V92" s="37">
        <v>0</v>
      </c>
      <c r="W92" s="37">
        <v>498.32999999999993</v>
      </c>
      <c r="X92" s="39">
        <v>548.4</v>
      </c>
      <c r="Y92" s="37" t="s">
        <v>152</v>
      </c>
      <c r="Z92">
        <v>2012</v>
      </c>
    </row>
    <row r="93" spans="2:26" ht="15.75" x14ac:dyDescent="0.25">
      <c r="B93" s="37">
        <v>38411</v>
      </c>
      <c r="C93" s="37" t="s">
        <v>760</v>
      </c>
      <c r="D93" s="38">
        <v>41400</v>
      </c>
      <c r="E93" s="38">
        <v>41401</v>
      </c>
      <c r="F93" s="37" t="s">
        <v>168</v>
      </c>
      <c r="G93" s="37" t="s">
        <v>761</v>
      </c>
      <c r="H93" s="37" t="s">
        <v>762</v>
      </c>
      <c r="I93" s="37" t="s">
        <v>157</v>
      </c>
      <c r="J93" s="37" t="s">
        <v>290</v>
      </c>
      <c r="K93" s="37" t="s">
        <v>763</v>
      </c>
      <c r="L93" s="37" t="s">
        <v>146</v>
      </c>
      <c r="M93" s="37">
        <v>89015</v>
      </c>
      <c r="N93" s="37" t="s">
        <v>147</v>
      </c>
      <c r="O93" s="37" t="s">
        <v>111</v>
      </c>
      <c r="P93" s="37" t="s">
        <v>764</v>
      </c>
      <c r="Q93" s="37" t="s">
        <v>164</v>
      </c>
      <c r="R93" s="37" t="s">
        <v>216</v>
      </c>
      <c r="S93" s="37" t="s">
        <v>765</v>
      </c>
      <c r="T93" s="37">
        <v>1685.88</v>
      </c>
      <c r="U93" s="37">
        <v>6</v>
      </c>
      <c r="V93" s="37">
        <v>0</v>
      </c>
      <c r="W93" s="37">
        <v>320.31720000000001</v>
      </c>
      <c r="X93" s="39">
        <v>548.08000000000004</v>
      </c>
      <c r="Y93" s="37" t="s">
        <v>152</v>
      </c>
      <c r="Z93">
        <v>2013</v>
      </c>
    </row>
    <row r="94" spans="2:26" ht="15.75" x14ac:dyDescent="0.25">
      <c r="B94" s="37">
        <v>19195</v>
      </c>
      <c r="C94" s="37" t="s">
        <v>766</v>
      </c>
      <c r="D94" s="38">
        <v>41610</v>
      </c>
      <c r="E94" s="38">
        <v>41610</v>
      </c>
      <c r="F94" s="37" t="s">
        <v>140</v>
      </c>
      <c r="G94" s="37" t="s">
        <v>767</v>
      </c>
      <c r="H94" s="37" t="s">
        <v>768</v>
      </c>
      <c r="I94" s="37" t="s">
        <v>180</v>
      </c>
      <c r="J94" s="37" t="s">
        <v>282</v>
      </c>
      <c r="K94" s="37" t="s">
        <v>283</v>
      </c>
      <c r="L94" s="37" t="s">
        <v>284</v>
      </c>
      <c r="M94" s="37"/>
      <c r="N94" s="37" t="s">
        <v>183</v>
      </c>
      <c r="O94" s="37" t="s">
        <v>184</v>
      </c>
      <c r="P94" s="37" t="s">
        <v>769</v>
      </c>
      <c r="Q94" s="37" t="s">
        <v>225</v>
      </c>
      <c r="R94" s="37" t="s">
        <v>277</v>
      </c>
      <c r="S94" s="37" t="s">
        <v>770</v>
      </c>
      <c r="T94" s="37">
        <v>2432.16</v>
      </c>
      <c r="U94" s="37">
        <v>5</v>
      </c>
      <c r="V94" s="37">
        <v>0.1</v>
      </c>
      <c r="W94" s="37">
        <v>513.36</v>
      </c>
      <c r="X94" s="39">
        <v>546.9</v>
      </c>
      <c r="Y94" s="37" t="s">
        <v>152</v>
      </c>
      <c r="Z94">
        <v>2013</v>
      </c>
    </row>
    <row r="95" spans="2:26" ht="15.75" x14ac:dyDescent="0.25">
      <c r="B95" s="37">
        <v>46366</v>
      </c>
      <c r="C95" s="37" t="s">
        <v>771</v>
      </c>
      <c r="D95" s="38">
        <v>41996</v>
      </c>
      <c r="E95" s="38">
        <v>41998</v>
      </c>
      <c r="F95" s="37" t="s">
        <v>154</v>
      </c>
      <c r="G95" s="37" t="s">
        <v>772</v>
      </c>
      <c r="H95" s="37" t="s">
        <v>773</v>
      </c>
      <c r="I95" s="37" t="s">
        <v>157</v>
      </c>
      <c r="J95" s="37" t="s">
        <v>774</v>
      </c>
      <c r="K95" s="37" t="s">
        <v>775</v>
      </c>
      <c r="L95" s="37" t="s">
        <v>776</v>
      </c>
      <c r="M95" s="37"/>
      <c r="N95" s="37" t="s">
        <v>776</v>
      </c>
      <c r="O95" s="37" t="s">
        <v>776</v>
      </c>
      <c r="P95" s="37" t="s">
        <v>777</v>
      </c>
      <c r="Q95" s="37" t="s">
        <v>149</v>
      </c>
      <c r="R95" s="37" t="s">
        <v>174</v>
      </c>
      <c r="S95" s="37" t="s">
        <v>353</v>
      </c>
      <c r="T95" s="37">
        <v>3863.88</v>
      </c>
      <c r="U95" s="37">
        <v>6</v>
      </c>
      <c r="V95" s="37">
        <v>0</v>
      </c>
      <c r="W95" s="37">
        <v>1159.02</v>
      </c>
      <c r="X95" s="39">
        <v>546.55999999999995</v>
      </c>
      <c r="Y95" s="37" t="s">
        <v>152</v>
      </c>
      <c r="Z95">
        <v>2014</v>
      </c>
    </row>
    <row r="96" spans="2:26" ht="15.75" x14ac:dyDescent="0.25">
      <c r="B96" s="37">
        <v>26731</v>
      </c>
      <c r="C96" s="37" t="s">
        <v>778</v>
      </c>
      <c r="D96" s="38">
        <v>41302</v>
      </c>
      <c r="E96" s="38">
        <v>41304</v>
      </c>
      <c r="F96" s="37" t="s">
        <v>168</v>
      </c>
      <c r="G96" s="37" t="s">
        <v>779</v>
      </c>
      <c r="H96" s="37" t="s">
        <v>780</v>
      </c>
      <c r="I96" s="37" t="s">
        <v>157</v>
      </c>
      <c r="J96" s="37" t="s">
        <v>781</v>
      </c>
      <c r="K96" s="37" t="s">
        <v>782</v>
      </c>
      <c r="L96" s="37" t="s">
        <v>783</v>
      </c>
      <c r="M96" s="37"/>
      <c r="N96" s="37" t="s">
        <v>161</v>
      </c>
      <c r="O96" s="37" t="s">
        <v>459</v>
      </c>
      <c r="P96" s="37" t="s">
        <v>387</v>
      </c>
      <c r="Q96" s="37" t="s">
        <v>164</v>
      </c>
      <c r="R96" s="37" t="s">
        <v>165</v>
      </c>
      <c r="S96" s="37" t="s">
        <v>388</v>
      </c>
      <c r="T96" s="37">
        <v>2465.8199999999997</v>
      </c>
      <c r="U96" s="37">
        <v>7</v>
      </c>
      <c r="V96" s="37">
        <v>0.25</v>
      </c>
      <c r="W96" s="37">
        <v>197.19000000000005</v>
      </c>
      <c r="X96" s="39">
        <v>546.49</v>
      </c>
      <c r="Y96" s="37" t="s">
        <v>218</v>
      </c>
      <c r="Z96">
        <v>2013</v>
      </c>
    </row>
    <row r="97" spans="2:26" x14ac:dyDescent="0.25">
      <c r="B97" s="37">
        <v>31278</v>
      </c>
      <c r="C97" s="37" t="s">
        <v>784</v>
      </c>
      <c r="D97" s="38">
        <v>41036</v>
      </c>
      <c r="E97" s="38">
        <v>41036</v>
      </c>
      <c r="F97" s="37" t="s">
        <v>140</v>
      </c>
      <c r="G97" s="37" t="s">
        <v>785</v>
      </c>
      <c r="H97" s="37" t="s">
        <v>786</v>
      </c>
      <c r="I97" s="37" t="s">
        <v>157</v>
      </c>
      <c r="J97" s="37" t="s">
        <v>787</v>
      </c>
      <c r="K97" s="37" t="s">
        <v>159</v>
      </c>
      <c r="L97" s="37" t="s">
        <v>160</v>
      </c>
      <c r="M97" s="37"/>
      <c r="N97" s="37" t="s">
        <v>161</v>
      </c>
      <c r="O97" s="37" t="s">
        <v>162</v>
      </c>
      <c r="P97" s="37" t="s">
        <v>788</v>
      </c>
      <c r="Q97" s="37" t="s">
        <v>164</v>
      </c>
      <c r="R97" s="37" t="s">
        <v>216</v>
      </c>
      <c r="S97" s="37" t="s">
        <v>666</v>
      </c>
      <c r="T97" s="37">
        <v>1847.5199999999998</v>
      </c>
      <c r="U97" s="37">
        <v>2</v>
      </c>
      <c r="V97" s="37">
        <v>0</v>
      </c>
      <c r="W97" s="37">
        <v>738.96</v>
      </c>
      <c r="X97" s="37">
        <v>545.89</v>
      </c>
      <c r="Y97" s="37" t="s">
        <v>218</v>
      </c>
      <c r="Z97">
        <v>2012</v>
      </c>
    </row>
    <row r="98" spans="2:26" ht="15.75" x14ac:dyDescent="0.25">
      <c r="B98" s="37">
        <v>12035</v>
      </c>
      <c r="C98" s="37" t="s">
        <v>789</v>
      </c>
      <c r="D98" s="38">
        <v>41605</v>
      </c>
      <c r="E98" s="38">
        <v>41607</v>
      </c>
      <c r="F98" s="37" t="s">
        <v>168</v>
      </c>
      <c r="G98" s="37" t="s">
        <v>790</v>
      </c>
      <c r="H98" s="37" t="s">
        <v>791</v>
      </c>
      <c r="I98" s="37" t="s">
        <v>143</v>
      </c>
      <c r="J98" s="37" t="s">
        <v>792</v>
      </c>
      <c r="K98" s="37" t="s">
        <v>793</v>
      </c>
      <c r="L98" s="37" t="s">
        <v>794</v>
      </c>
      <c r="M98" s="37"/>
      <c r="N98" s="37" t="s">
        <v>183</v>
      </c>
      <c r="O98" s="37" t="s">
        <v>184</v>
      </c>
      <c r="P98" s="37" t="s">
        <v>795</v>
      </c>
      <c r="Q98" s="37" t="s">
        <v>164</v>
      </c>
      <c r="R98" s="37" t="s">
        <v>474</v>
      </c>
      <c r="S98" s="37" t="s">
        <v>755</v>
      </c>
      <c r="T98" s="37">
        <v>2899.8899999999994</v>
      </c>
      <c r="U98" s="37">
        <v>7</v>
      </c>
      <c r="V98" s="37">
        <v>0</v>
      </c>
      <c r="W98" s="37">
        <v>927.78</v>
      </c>
      <c r="X98" s="39">
        <v>541.59</v>
      </c>
      <c r="Y98" s="37" t="s">
        <v>218</v>
      </c>
      <c r="Z98">
        <v>2013</v>
      </c>
    </row>
    <row r="99" spans="2:26" ht="15.75" x14ac:dyDescent="0.25">
      <c r="B99" s="37">
        <v>29149</v>
      </c>
      <c r="C99" s="37" t="s">
        <v>796</v>
      </c>
      <c r="D99" s="38">
        <v>41241</v>
      </c>
      <c r="E99" s="38">
        <v>41245</v>
      </c>
      <c r="F99" s="37" t="s">
        <v>154</v>
      </c>
      <c r="G99" s="37" t="s">
        <v>767</v>
      </c>
      <c r="H99" s="37" t="s">
        <v>768</v>
      </c>
      <c r="I99" s="37" t="s">
        <v>180</v>
      </c>
      <c r="J99" s="37" t="s">
        <v>797</v>
      </c>
      <c r="K99" s="37" t="s">
        <v>159</v>
      </c>
      <c r="L99" s="37" t="s">
        <v>160</v>
      </c>
      <c r="M99" s="37"/>
      <c r="N99" s="37" t="s">
        <v>161</v>
      </c>
      <c r="O99" s="37" t="s">
        <v>162</v>
      </c>
      <c r="P99" s="37" t="s">
        <v>336</v>
      </c>
      <c r="Q99" s="37" t="s">
        <v>164</v>
      </c>
      <c r="R99" s="37" t="s">
        <v>165</v>
      </c>
      <c r="S99" s="37" t="s">
        <v>337</v>
      </c>
      <c r="T99" s="37">
        <v>2891.6999999999994</v>
      </c>
      <c r="U99" s="37">
        <v>7</v>
      </c>
      <c r="V99" s="37">
        <v>0.1</v>
      </c>
      <c r="W99" s="37">
        <v>96.390000000000043</v>
      </c>
      <c r="X99" s="39">
        <v>541.57000000000005</v>
      </c>
      <c r="Y99" s="37" t="s">
        <v>176</v>
      </c>
      <c r="Z99">
        <v>2012</v>
      </c>
    </row>
    <row r="100" spans="2:26" ht="15.75" x14ac:dyDescent="0.25">
      <c r="B100" s="37">
        <v>15896</v>
      </c>
      <c r="C100" s="37" t="s">
        <v>798</v>
      </c>
      <c r="D100" s="38">
        <v>41181</v>
      </c>
      <c r="E100" s="38">
        <v>41181</v>
      </c>
      <c r="F100" s="37" t="s">
        <v>140</v>
      </c>
      <c r="G100" s="37" t="s">
        <v>799</v>
      </c>
      <c r="H100" s="37" t="s">
        <v>800</v>
      </c>
      <c r="I100" s="37" t="s">
        <v>143</v>
      </c>
      <c r="J100" s="37" t="s">
        <v>801</v>
      </c>
      <c r="K100" s="37" t="s">
        <v>283</v>
      </c>
      <c r="L100" s="37" t="s">
        <v>284</v>
      </c>
      <c r="M100" s="37"/>
      <c r="N100" s="37" t="s">
        <v>183</v>
      </c>
      <c r="O100" s="37" t="s">
        <v>184</v>
      </c>
      <c r="P100" s="37" t="s">
        <v>802</v>
      </c>
      <c r="Q100" s="37" t="s">
        <v>149</v>
      </c>
      <c r="R100" s="37" t="s">
        <v>403</v>
      </c>
      <c r="S100" s="37" t="s">
        <v>803</v>
      </c>
      <c r="T100" s="37">
        <v>2016.8460000000002</v>
      </c>
      <c r="U100" s="37">
        <v>9</v>
      </c>
      <c r="V100" s="37">
        <v>0.15</v>
      </c>
      <c r="W100" s="37">
        <v>-5.4000000000030468E-2</v>
      </c>
      <c r="X100" s="39">
        <v>540.77</v>
      </c>
      <c r="Y100" s="37" t="s">
        <v>152</v>
      </c>
      <c r="Z100">
        <v>2012</v>
      </c>
    </row>
    <row r="101" spans="2:26" ht="15.75" x14ac:dyDescent="0.25">
      <c r="B101" s="37">
        <v>18307</v>
      </c>
      <c r="C101" s="37" t="s">
        <v>804</v>
      </c>
      <c r="D101" s="38">
        <v>41520</v>
      </c>
      <c r="E101" s="38">
        <v>41522</v>
      </c>
      <c r="F101" s="37" t="s">
        <v>154</v>
      </c>
      <c r="G101" s="37" t="s">
        <v>805</v>
      </c>
      <c r="H101" s="37" t="s">
        <v>806</v>
      </c>
      <c r="I101" s="37" t="s">
        <v>180</v>
      </c>
      <c r="J101" s="37" t="s">
        <v>807</v>
      </c>
      <c r="K101" s="37" t="s">
        <v>283</v>
      </c>
      <c r="L101" s="37" t="s">
        <v>284</v>
      </c>
      <c r="M101" s="37"/>
      <c r="N101" s="37" t="s">
        <v>183</v>
      </c>
      <c r="O101" s="37" t="s">
        <v>184</v>
      </c>
      <c r="P101" s="37" t="s">
        <v>808</v>
      </c>
      <c r="Q101" s="37" t="s">
        <v>225</v>
      </c>
      <c r="R101" s="37" t="s">
        <v>277</v>
      </c>
      <c r="S101" s="37" t="s">
        <v>809</v>
      </c>
      <c r="T101" s="37">
        <v>3155.5439999999999</v>
      </c>
      <c r="U101" s="37">
        <v>7</v>
      </c>
      <c r="V101" s="37">
        <v>0.1</v>
      </c>
      <c r="W101" s="37">
        <v>34.944000000000017</v>
      </c>
      <c r="X101" s="39">
        <v>539.94000000000005</v>
      </c>
      <c r="Y101" s="37" t="s">
        <v>218</v>
      </c>
      <c r="Z101">
        <v>2013</v>
      </c>
    </row>
    <row r="102" spans="2:26" ht="15.75" x14ac:dyDescent="0.25">
      <c r="B102" s="37">
        <v>46257</v>
      </c>
      <c r="C102" s="37" t="s">
        <v>810</v>
      </c>
      <c r="D102" s="38">
        <v>41481</v>
      </c>
      <c r="E102" s="38">
        <v>41487</v>
      </c>
      <c r="F102" s="37" t="s">
        <v>210</v>
      </c>
      <c r="G102" s="37" t="s">
        <v>811</v>
      </c>
      <c r="H102" s="37" t="s">
        <v>812</v>
      </c>
      <c r="I102" s="37" t="s">
        <v>143</v>
      </c>
      <c r="J102" s="37" t="s">
        <v>813</v>
      </c>
      <c r="K102" s="37" t="s">
        <v>813</v>
      </c>
      <c r="L102" s="37" t="s">
        <v>429</v>
      </c>
      <c r="M102" s="37"/>
      <c r="N102" s="37" t="s">
        <v>191</v>
      </c>
      <c r="O102" s="37" t="s">
        <v>191</v>
      </c>
      <c r="P102" s="37" t="s">
        <v>814</v>
      </c>
      <c r="Q102" s="37" t="s">
        <v>149</v>
      </c>
      <c r="R102" s="37" t="s">
        <v>174</v>
      </c>
      <c r="S102" s="37" t="s">
        <v>353</v>
      </c>
      <c r="T102" s="37">
        <v>3856.1399999999994</v>
      </c>
      <c r="U102" s="37">
        <v>6</v>
      </c>
      <c r="V102" s="37">
        <v>0</v>
      </c>
      <c r="W102" s="37">
        <v>1465.2</v>
      </c>
      <c r="X102" s="39">
        <v>533.99</v>
      </c>
      <c r="Y102" s="37" t="s">
        <v>228</v>
      </c>
      <c r="Z102">
        <v>2013</v>
      </c>
    </row>
    <row r="103" spans="2:26" ht="15.75" x14ac:dyDescent="0.25">
      <c r="B103" s="37">
        <v>21142</v>
      </c>
      <c r="C103" s="37" t="s">
        <v>815</v>
      </c>
      <c r="D103" s="38">
        <v>41962</v>
      </c>
      <c r="E103" s="38">
        <v>41968</v>
      </c>
      <c r="F103" s="37" t="s">
        <v>210</v>
      </c>
      <c r="G103" s="37" t="s">
        <v>816</v>
      </c>
      <c r="H103" s="37" t="s">
        <v>817</v>
      </c>
      <c r="I103" s="37" t="s">
        <v>157</v>
      </c>
      <c r="J103" s="37" t="s">
        <v>818</v>
      </c>
      <c r="K103" s="37" t="s">
        <v>569</v>
      </c>
      <c r="L103" s="37" t="s">
        <v>160</v>
      </c>
      <c r="M103" s="37"/>
      <c r="N103" s="37" t="s">
        <v>161</v>
      </c>
      <c r="O103" s="37" t="s">
        <v>162</v>
      </c>
      <c r="P103" s="37" t="s">
        <v>819</v>
      </c>
      <c r="Q103" s="37" t="s">
        <v>149</v>
      </c>
      <c r="R103" s="37" t="s">
        <v>174</v>
      </c>
      <c r="S103" s="37" t="s">
        <v>820</v>
      </c>
      <c r="T103" s="37">
        <v>3524.4720000000002</v>
      </c>
      <c r="U103" s="37">
        <v>6</v>
      </c>
      <c r="V103" s="37">
        <v>0.1</v>
      </c>
      <c r="W103" s="37">
        <v>861.37199999999996</v>
      </c>
      <c r="X103" s="39">
        <v>531.28</v>
      </c>
      <c r="Y103" s="37" t="s">
        <v>228</v>
      </c>
      <c r="Z103">
        <v>2014</v>
      </c>
    </row>
    <row r="104" spans="2:26" ht="15.75" x14ac:dyDescent="0.25">
      <c r="B104" s="37">
        <v>10308</v>
      </c>
      <c r="C104" s="37" t="s">
        <v>821</v>
      </c>
      <c r="D104" s="38">
        <v>41079</v>
      </c>
      <c r="E104" s="38">
        <v>41079</v>
      </c>
      <c r="F104" s="37" t="s">
        <v>140</v>
      </c>
      <c r="G104" s="37" t="s">
        <v>822</v>
      </c>
      <c r="H104" s="37" t="s">
        <v>823</v>
      </c>
      <c r="I104" s="37" t="s">
        <v>143</v>
      </c>
      <c r="J104" s="37" t="s">
        <v>824</v>
      </c>
      <c r="K104" s="37" t="s">
        <v>825</v>
      </c>
      <c r="L104" s="37" t="s">
        <v>284</v>
      </c>
      <c r="M104" s="37"/>
      <c r="N104" s="37" t="s">
        <v>183</v>
      </c>
      <c r="O104" s="37" t="s">
        <v>184</v>
      </c>
      <c r="P104" s="37" t="s">
        <v>826</v>
      </c>
      <c r="Q104" s="37" t="s">
        <v>149</v>
      </c>
      <c r="R104" s="37" t="s">
        <v>174</v>
      </c>
      <c r="S104" s="37" t="s">
        <v>827</v>
      </c>
      <c r="T104" s="37">
        <v>2167.2960000000003</v>
      </c>
      <c r="U104" s="37">
        <v>4</v>
      </c>
      <c r="V104" s="37">
        <v>0.15</v>
      </c>
      <c r="W104" s="37">
        <v>790.41599999999994</v>
      </c>
      <c r="X104" s="39">
        <v>531.09</v>
      </c>
      <c r="Y104" s="37" t="s">
        <v>218</v>
      </c>
      <c r="Z104">
        <v>2012</v>
      </c>
    </row>
    <row r="105" spans="2:26" ht="15.75" x14ac:dyDescent="0.25">
      <c r="B105" s="37">
        <v>6776</v>
      </c>
      <c r="C105" s="37" t="s">
        <v>828</v>
      </c>
      <c r="D105" s="38">
        <v>41193</v>
      </c>
      <c r="E105" s="38">
        <v>41196</v>
      </c>
      <c r="F105" s="37" t="s">
        <v>168</v>
      </c>
      <c r="G105" s="37" t="s">
        <v>553</v>
      </c>
      <c r="H105" s="37" t="s">
        <v>554</v>
      </c>
      <c r="I105" s="37" t="s">
        <v>157</v>
      </c>
      <c r="J105" s="37" t="s">
        <v>829</v>
      </c>
      <c r="K105" s="37" t="s">
        <v>829</v>
      </c>
      <c r="L105" s="37" t="s">
        <v>351</v>
      </c>
      <c r="M105" s="37"/>
      <c r="N105" s="37" t="s">
        <v>266</v>
      </c>
      <c r="O105" s="37" t="s">
        <v>108</v>
      </c>
      <c r="P105" s="37" t="s">
        <v>634</v>
      </c>
      <c r="Q105" s="37" t="s">
        <v>149</v>
      </c>
      <c r="R105" s="37" t="s">
        <v>174</v>
      </c>
      <c r="S105" s="37" t="s">
        <v>597</v>
      </c>
      <c r="T105" s="37">
        <v>2556.0000000000009</v>
      </c>
      <c r="U105" s="37">
        <v>6</v>
      </c>
      <c r="V105" s="37">
        <v>0</v>
      </c>
      <c r="W105" s="37">
        <v>178.92</v>
      </c>
      <c r="X105" s="39">
        <v>530.48599999999999</v>
      </c>
      <c r="Y105" s="37" t="s">
        <v>176</v>
      </c>
      <c r="Z105">
        <v>2012</v>
      </c>
    </row>
    <row r="106" spans="2:26" ht="15.75" x14ac:dyDescent="0.25">
      <c r="B106" s="37">
        <v>16948</v>
      </c>
      <c r="C106" s="37" t="s">
        <v>830</v>
      </c>
      <c r="D106" s="38">
        <v>40764</v>
      </c>
      <c r="E106" s="38">
        <v>40766</v>
      </c>
      <c r="F106" s="37" t="s">
        <v>168</v>
      </c>
      <c r="G106" s="37" t="s">
        <v>831</v>
      </c>
      <c r="H106" s="37" t="s">
        <v>832</v>
      </c>
      <c r="I106" s="37" t="s">
        <v>143</v>
      </c>
      <c r="J106" s="37" t="s">
        <v>833</v>
      </c>
      <c r="K106" s="37" t="s">
        <v>834</v>
      </c>
      <c r="L106" s="37" t="s">
        <v>182</v>
      </c>
      <c r="M106" s="37"/>
      <c r="N106" s="37" t="s">
        <v>183</v>
      </c>
      <c r="O106" s="37" t="s">
        <v>184</v>
      </c>
      <c r="P106" s="37" t="s">
        <v>835</v>
      </c>
      <c r="Q106" s="37" t="s">
        <v>149</v>
      </c>
      <c r="R106" s="37" t="s">
        <v>193</v>
      </c>
      <c r="S106" s="37" t="s">
        <v>836</v>
      </c>
      <c r="T106" s="37">
        <v>1469.2499999999998</v>
      </c>
      <c r="U106" s="37">
        <v>5</v>
      </c>
      <c r="V106" s="37">
        <v>0</v>
      </c>
      <c r="W106" s="37">
        <v>308.39999999999998</v>
      </c>
      <c r="X106" s="39">
        <v>527.87</v>
      </c>
      <c r="Y106" s="37" t="s">
        <v>152</v>
      </c>
      <c r="Z106">
        <v>2011</v>
      </c>
    </row>
    <row r="107" spans="2:26" ht="15.75" x14ac:dyDescent="0.25">
      <c r="B107" s="37">
        <v>11611</v>
      </c>
      <c r="C107" s="37" t="s">
        <v>837</v>
      </c>
      <c r="D107" s="38">
        <v>40852</v>
      </c>
      <c r="E107" s="38">
        <v>40856</v>
      </c>
      <c r="F107" s="37" t="s">
        <v>154</v>
      </c>
      <c r="G107" s="37" t="s">
        <v>444</v>
      </c>
      <c r="H107" s="37" t="s">
        <v>445</v>
      </c>
      <c r="I107" s="37" t="s">
        <v>143</v>
      </c>
      <c r="J107" s="37" t="s">
        <v>838</v>
      </c>
      <c r="K107" s="37" t="s">
        <v>839</v>
      </c>
      <c r="L107" s="37" t="s">
        <v>284</v>
      </c>
      <c r="M107" s="37"/>
      <c r="N107" s="37" t="s">
        <v>183</v>
      </c>
      <c r="O107" s="37" t="s">
        <v>184</v>
      </c>
      <c r="P107" s="37" t="s">
        <v>840</v>
      </c>
      <c r="Q107" s="37" t="s">
        <v>149</v>
      </c>
      <c r="R107" s="37" t="s">
        <v>174</v>
      </c>
      <c r="S107" s="37" t="s">
        <v>259</v>
      </c>
      <c r="T107" s="37">
        <v>4448.8320000000003</v>
      </c>
      <c r="U107" s="37">
        <v>8</v>
      </c>
      <c r="V107" s="37">
        <v>0.15</v>
      </c>
      <c r="W107" s="37">
        <v>1517.7120000000002</v>
      </c>
      <c r="X107" s="39">
        <v>527.85</v>
      </c>
      <c r="Y107" s="37" t="s">
        <v>218</v>
      </c>
      <c r="Z107">
        <v>2011</v>
      </c>
    </row>
    <row r="108" spans="2:26" ht="15.75" x14ac:dyDescent="0.25">
      <c r="B108" s="37">
        <v>39465</v>
      </c>
      <c r="C108" s="37" t="s">
        <v>841</v>
      </c>
      <c r="D108" s="38">
        <v>41950</v>
      </c>
      <c r="E108" s="38">
        <v>41957</v>
      </c>
      <c r="F108" s="37" t="s">
        <v>210</v>
      </c>
      <c r="G108" s="37" t="s">
        <v>842</v>
      </c>
      <c r="H108" s="37" t="s">
        <v>843</v>
      </c>
      <c r="I108" s="37" t="s">
        <v>180</v>
      </c>
      <c r="J108" s="37" t="s">
        <v>555</v>
      </c>
      <c r="K108" s="37" t="s">
        <v>556</v>
      </c>
      <c r="L108" s="37" t="s">
        <v>146</v>
      </c>
      <c r="M108" s="37">
        <v>98105</v>
      </c>
      <c r="N108" s="37" t="s">
        <v>147</v>
      </c>
      <c r="O108" s="37" t="s">
        <v>111</v>
      </c>
      <c r="P108" s="37" t="s">
        <v>844</v>
      </c>
      <c r="Q108" s="37" t="s">
        <v>164</v>
      </c>
      <c r="R108" s="37" t="s">
        <v>216</v>
      </c>
      <c r="S108" s="37" t="s">
        <v>845</v>
      </c>
      <c r="T108" s="37">
        <v>2036.8600000000001</v>
      </c>
      <c r="U108" s="37">
        <v>7</v>
      </c>
      <c r="V108" s="37">
        <v>0</v>
      </c>
      <c r="W108" s="37">
        <v>366.63479999999993</v>
      </c>
      <c r="X108" s="39">
        <v>524.76</v>
      </c>
      <c r="Y108" s="37" t="s">
        <v>228</v>
      </c>
      <c r="Z108">
        <v>2014</v>
      </c>
    </row>
    <row r="109" spans="2:26" ht="15.75" x14ac:dyDescent="0.25">
      <c r="B109" s="37">
        <v>1873</v>
      </c>
      <c r="C109" s="37" t="s">
        <v>846</v>
      </c>
      <c r="D109" s="38">
        <v>41390</v>
      </c>
      <c r="E109" s="38">
        <v>41392</v>
      </c>
      <c r="F109" s="37" t="s">
        <v>168</v>
      </c>
      <c r="G109" s="37" t="s">
        <v>842</v>
      </c>
      <c r="H109" s="37" t="s">
        <v>843</v>
      </c>
      <c r="I109" s="37" t="s">
        <v>180</v>
      </c>
      <c r="J109" s="37" t="s">
        <v>847</v>
      </c>
      <c r="K109" s="37" t="s">
        <v>848</v>
      </c>
      <c r="L109" s="37" t="s">
        <v>849</v>
      </c>
      <c r="M109" s="37"/>
      <c r="N109" s="37" t="s">
        <v>266</v>
      </c>
      <c r="O109" s="37" t="s">
        <v>109</v>
      </c>
      <c r="P109" s="37" t="s">
        <v>850</v>
      </c>
      <c r="Q109" s="37" t="s">
        <v>164</v>
      </c>
      <c r="R109" s="37" t="s">
        <v>474</v>
      </c>
      <c r="S109" s="37" t="s">
        <v>851</v>
      </c>
      <c r="T109" s="37">
        <v>2472.6600000000003</v>
      </c>
      <c r="U109" s="37">
        <v>9</v>
      </c>
      <c r="V109" s="37">
        <v>0</v>
      </c>
      <c r="W109" s="37">
        <v>914.76</v>
      </c>
      <c r="X109" s="39">
        <v>523.46600000000001</v>
      </c>
      <c r="Y109" s="37" t="s">
        <v>218</v>
      </c>
      <c r="Z109">
        <v>2013</v>
      </c>
    </row>
    <row r="110" spans="2:26" ht="15.75" x14ac:dyDescent="0.25">
      <c r="B110" s="37">
        <v>29120</v>
      </c>
      <c r="C110" s="37" t="s">
        <v>852</v>
      </c>
      <c r="D110" s="38">
        <v>41634</v>
      </c>
      <c r="E110" s="38">
        <v>41634</v>
      </c>
      <c r="F110" s="37" t="s">
        <v>140</v>
      </c>
      <c r="G110" s="37" t="s">
        <v>853</v>
      </c>
      <c r="H110" s="37" t="s">
        <v>854</v>
      </c>
      <c r="I110" s="37" t="s">
        <v>143</v>
      </c>
      <c r="J110" s="37" t="s">
        <v>415</v>
      </c>
      <c r="K110" s="37" t="s">
        <v>172</v>
      </c>
      <c r="L110" s="37" t="s">
        <v>160</v>
      </c>
      <c r="M110" s="37"/>
      <c r="N110" s="37" t="s">
        <v>161</v>
      </c>
      <c r="O110" s="37" t="s">
        <v>162</v>
      </c>
      <c r="P110" s="37" t="s">
        <v>855</v>
      </c>
      <c r="Q110" s="37" t="s">
        <v>225</v>
      </c>
      <c r="R110" s="37" t="s">
        <v>277</v>
      </c>
      <c r="S110" s="37" t="s">
        <v>286</v>
      </c>
      <c r="T110" s="37">
        <v>3739.1759999999995</v>
      </c>
      <c r="U110" s="37">
        <v>8</v>
      </c>
      <c r="V110" s="37">
        <v>0.1</v>
      </c>
      <c r="W110" s="37">
        <v>747.81600000000003</v>
      </c>
      <c r="X110" s="39">
        <v>522.79</v>
      </c>
      <c r="Y110" s="37" t="s">
        <v>218</v>
      </c>
      <c r="Z110">
        <v>2013</v>
      </c>
    </row>
    <row r="111" spans="2:26" ht="15.75" x14ac:dyDescent="0.25">
      <c r="B111" s="37">
        <v>11743</v>
      </c>
      <c r="C111" s="37" t="s">
        <v>856</v>
      </c>
      <c r="D111" s="38">
        <v>41346</v>
      </c>
      <c r="E111" s="38">
        <v>41346</v>
      </c>
      <c r="F111" s="37" t="s">
        <v>140</v>
      </c>
      <c r="G111" s="37" t="s">
        <v>857</v>
      </c>
      <c r="H111" s="37" t="s">
        <v>858</v>
      </c>
      <c r="I111" s="37" t="s">
        <v>180</v>
      </c>
      <c r="J111" s="37" t="s">
        <v>859</v>
      </c>
      <c r="K111" s="37" t="s">
        <v>860</v>
      </c>
      <c r="L111" s="37" t="s">
        <v>861</v>
      </c>
      <c r="M111" s="37"/>
      <c r="N111" s="37" t="s">
        <v>183</v>
      </c>
      <c r="O111" s="37" t="s">
        <v>184</v>
      </c>
      <c r="P111" s="37" t="s">
        <v>862</v>
      </c>
      <c r="Q111" s="37" t="s">
        <v>164</v>
      </c>
      <c r="R111" s="37" t="s">
        <v>165</v>
      </c>
      <c r="S111" s="37" t="s">
        <v>863</v>
      </c>
      <c r="T111" s="37">
        <v>2570.8649999999998</v>
      </c>
      <c r="U111" s="37">
        <v>11</v>
      </c>
      <c r="V111" s="37">
        <v>0.5</v>
      </c>
      <c r="W111" s="37">
        <v>-2211.165</v>
      </c>
      <c r="X111" s="39">
        <v>520.89</v>
      </c>
      <c r="Y111" s="37" t="s">
        <v>218</v>
      </c>
      <c r="Z111">
        <v>2013</v>
      </c>
    </row>
    <row r="112" spans="2:26" ht="15.75" x14ac:dyDescent="0.25">
      <c r="B112" s="37">
        <v>35574</v>
      </c>
      <c r="C112" s="37" t="s">
        <v>864</v>
      </c>
      <c r="D112" s="38">
        <v>41381</v>
      </c>
      <c r="E112" s="38">
        <v>41385</v>
      </c>
      <c r="F112" s="37" t="s">
        <v>210</v>
      </c>
      <c r="G112" s="37" t="s">
        <v>398</v>
      </c>
      <c r="H112" s="37" t="s">
        <v>399</v>
      </c>
      <c r="I112" s="37" t="s">
        <v>157</v>
      </c>
      <c r="J112" s="37" t="s">
        <v>865</v>
      </c>
      <c r="K112" s="37" t="s">
        <v>866</v>
      </c>
      <c r="L112" s="37" t="s">
        <v>146</v>
      </c>
      <c r="M112" s="37">
        <v>8701</v>
      </c>
      <c r="N112" s="37" t="s">
        <v>147</v>
      </c>
      <c r="O112" s="37" t="s">
        <v>110</v>
      </c>
      <c r="P112" s="37" t="s">
        <v>867</v>
      </c>
      <c r="Q112" s="37" t="s">
        <v>149</v>
      </c>
      <c r="R112" s="37" t="s">
        <v>403</v>
      </c>
      <c r="S112" s="37" t="s">
        <v>868</v>
      </c>
      <c r="T112" s="37">
        <v>9099.93</v>
      </c>
      <c r="U112" s="37">
        <v>7</v>
      </c>
      <c r="V112" s="37">
        <v>0</v>
      </c>
      <c r="W112" s="37">
        <v>2365.9817999999996</v>
      </c>
      <c r="X112" s="39">
        <v>516.91</v>
      </c>
      <c r="Y112" s="37" t="s">
        <v>176</v>
      </c>
      <c r="Z112">
        <v>2013</v>
      </c>
    </row>
    <row r="113" spans="2:26" ht="15.75" x14ac:dyDescent="0.25">
      <c r="B113" s="37">
        <v>17522</v>
      </c>
      <c r="C113" s="37" t="s">
        <v>869</v>
      </c>
      <c r="D113" s="38">
        <v>41004</v>
      </c>
      <c r="E113" s="38">
        <v>41004</v>
      </c>
      <c r="F113" s="37" t="s">
        <v>140</v>
      </c>
      <c r="G113" s="37" t="s">
        <v>870</v>
      </c>
      <c r="H113" s="37" t="s">
        <v>871</v>
      </c>
      <c r="I113" s="37" t="s">
        <v>157</v>
      </c>
      <c r="J113" s="37" t="s">
        <v>872</v>
      </c>
      <c r="K113" s="37" t="s">
        <v>595</v>
      </c>
      <c r="L113" s="37" t="s">
        <v>182</v>
      </c>
      <c r="M113" s="37"/>
      <c r="N113" s="37" t="s">
        <v>183</v>
      </c>
      <c r="O113" s="37" t="s">
        <v>184</v>
      </c>
      <c r="P113" s="37" t="s">
        <v>873</v>
      </c>
      <c r="Q113" s="37" t="s">
        <v>149</v>
      </c>
      <c r="R113" s="37" t="s">
        <v>174</v>
      </c>
      <c r="S113" s="37" t="s">
        <v>874</v>
      </c>
      <c r="T113" s="37">
        <v>2875.7700000000004</v>
      </c>
      <c r="U113" s="37">
        <v>9</v>
      </c>
      <c r="V113" s="37">
        <v>0.5</v>
      </c>
      <c r="W113" s="37">
        <v>-1783.0800000000004</v>
      </c>
      <c r="X113" s="39">
        <v>516.63</v>
      </c>
      <c r="Y113" s="37" t="s">
        <v>218</v>
      </c>
      <c r="Z113">
        <v>2012</v>
      </c>
    </row>
    <row r="114" spans="2:26" ht="15.75" x14ac:dyDescent="0.25">
      <c r="B114" s="37">
        <v>14721</v>
      </c>
      <c r="C114" s="37" t="s">
        <v>875</v>
      </c>
      <c r="D114" s="38">
        <v>41269</v>
      </c>
      <c r="E114" s="38">
        <v>41271</v>
      </c>
      <c r="F114" s="37" t="s">
        <v>154</v>
      </c>
      <c r="G114" s="37" t="s">
        <v>876</v>
      </c>
      <c r="H114" s="37" t="s">
        <v>877</v>
      </c>
      <c r="I114" s="37" t="s">
        <v>143</v>
      </c>
      <c r="J114" s="37" t="s">
        <v>878</v>
      </c>
      <c r="K114" s="37" t="s">
        <v>879</v>
      </c>
      <c r="L114" s="37" t="s">
        <v>620</v>
      </c>
      <c r="M114" s="37"/>
      <c r="N114" s="37" t="s">
        <v>183</v>
      </c>
      <c r="O114" s="37" t="s">
        <v>109</v>
      </c>
      <c r="P114" s="37" t="s">
        <v>880</v>
      </c>
      <c r="Q114" s="37" t="s">
        <v>164</v>
      </c>
      <c r="R114" s="37" t="s">
        <v>474</v>
      </c>
      <c r="S114" s="37" t="s">
        <v>881</v>
      </c>
      <c r="T114" s="37">
        <v>1741.8000000000002</v>
      </c>
      <c r="U114" s="37">
        <v>4</v>
      </c>
      <c r="V114" s="37">
        <v>0</v>
      </c>
      <c r="W114" s="37">
        <v>261.24</v>
      </c>
      <c r="X114" s="39">
        <v>515.24</v>
      </c>
      <c r="Y114" s="37" t="s">
        <v>152</v>
      </c>
      <c r="Z114">
        <v>2012</v>
      </c>
    </row>
    <row r="115" spans="2:26" ht="15.75" x14ac:dyDescent="0.25">
      <c r="B115" s="37">
        <v>29629</v>
      </c>
      <c r="C115" s="37" t="s">
        <v>882</v>
      </c>
      <c r="D115" s="38">
        <v>41382</v>
      </c>
      <c r="E115" s="38">
        <v>41383</v>
      </c>
      <c r="F115" s="37" t="s">
        <v>168</v>
      </c>
      <c r="G115" s="37" t="s">
        <v>520</v>
      </c>
      <c r="H115" s="37" t="s">
        <v>521</v>
      </c>
      <c r="I115" s="37" t="s">
        <v>143</v>
      </c>
      <c r="J115" s="37" t="s">
        <v>198</v>
      </c>
      <c r="K115" s="37" t="s">
        <v>159</v>
      </c>
      <c r="L115" s="37" t="s">
        <v>160</v>
      </c>
      <c r="M115" s="37"/>
      <c r="N115" s="37" t="s">
        <v>161</v>
      </c>
      <c r="O115" s="37" t="s">
        <v>162</v>
      </c>
      <c r="P115" s="37" t="s">
        <v>883</v>
      </c>
      <c r="Q115" s="37" t="s">
        <v>149</v>
      </c>
      <c r="R115" s="37" t="s">
        <v>193</v>
      </c>
      <c r="S115" s="37" t="s">
        <v>884</v>
      </c>
      <c r="T115" s="37">
        <v>1601.64</v>
      </c>
      <c r="U115" s="37">
        <v>5</v>
      </c>
      <c r="V115" s="37">
        <v>0.1</v>
      </c>
      <c r="W115" s="37">
        <v>587.18999999999994</v>
      </c>
      <c r="X115" s="39">
        <v>511.47</v>
      </c>
      <c r="Y115" s="37" t="s">
        <v>152</v>
      </c>
      <c r="Z115">
        <v>2013</v>
      </c>
    </row>
    <row r="116" spans="2:26" ht="15.75" x14ac:dyDescent="0.25">
      <c r="B116" s="37">
        <v>25868</v>
      </c>
      <c r="C116" s="37" t="s">
        <v>885</v>
      </c>
      <c r="D116" s="38">
        <v>40687</v>
      </c>
      <c r="E116" s="38">
        <v>40689</v>
      </c>
      <c r="F116" s="37" t="s">
        <v>154</v>
      </c>
      <c r="G116" s="37" t="s">
        <v>886</v>
      </c>
      <c r="H116" s="37" t="s">
        <v>887</v>
      </c>
      <c r="I116" s="37" t="s">
        <v>143</v>
      </c>
      <c r="J116" s="37" t="s">
        <v>888</v>
      </c>
      <c r="K116" s="37" t="s">
        <v>608</v>
      </c>
      <c r="L116" s="37" t="s">
        <v>274</v>
      </c>
      <c r="M116" s="37"/>
      <c r="N116" s="37" t="s">
        <v>161</v>
      </c>
      <c r="O116" s="37" t="s">
        <v>275</v>
      </c>
      <c r="P116" s="37" t="s">
        <v>889</v>
      </c>
      <c r="Q116" s="37" t="s">
        <v>225</v>
      </c>
      <c r="R116" s="37" t="s">
        <v>277</v>
      </c>
      <c r="S116" s="37" t="s">
        <v>890</v>
      </c>
      <c r="T116" s="37">
        <v>3670.7999999999997</v>
      </c>
      <c r="U116" s="37">
        <v>7</v>
      </c>
      <c r="V116" s="37">
        <v>0</v>
      </c>
      <c r="W116" s="37">
        <v>367.08</v>
      </c>
      <c r="X116" s="39">
        <v>510.72</v>
      </c>
      <c r="Y116" s="37" t="s">
        <v>218</v>
      </c>
      <c r="Z116">
        <v>2011</v>
      </c>
    </row>
    <row r="117" spans="2:26" ht="15.75" x14ac:dyDescent="0.25">
      <c r="B117" s="37">
        <v>39399</v>
      </c>
      <c r="C117" s="37" t="s">
        <v>891</v>
      </c>
      <c r="D117" s="38">
        <v>41051</v>
      </c>
      <c r="E117" s="38">
        <v>41055</v>
      </c>
      <c r="F117" s="37" t="s">
        <v>210</v>
      </c>
      <c r="G117" s="37" t="s">
        <v>892</v>
      </c>
      <c r="H117" s="37" t="s">
        <v>893</v>
      </c>
      <c r="I117" s="37" t="s">
        <v>143</v>
      </c>
      <c r="J117" s="37" t="s">
        <v>378</v>
      </c>
      <c r="K117" s="37" t="s">
        <v>223</v>
      </c>
      <c r="L117" s="37" t="s">
        <v>146</v>
      </c>
      <c r="M117" s="37">
        <v>90045</v>
      </c>
      <c r="N117" s="37" t="s">
        <v>147</v>
      </c>
      <c r="O117" s="37" t="s">
        <v>111</v>
      </c>
      <c r="P117" s="37" t="s">
        <v>894</v>
      </c>
      <c r="Q117" s="37" t="s">
        <v>149</v>
      </c>
      <c r="R117" s="37" t="s">
        <v>403</v>
      </c>
      <c r="S117" s="37" t="s">
        <v>895</v>
      </c>
      <c r="T117" s="37">
        <v>2973.32</v>
      </c>
      <c r="U117" s="37">
        <v>7</v>
      </c>
      <c r="V117" s="37">
        <v>0.2</v>
      </c>
      <c r="W117" s="37">
        <v>334.49849999999958</v>
      </c>
      <c r="X117" s="39">
        <v>510.18</v>
      </c>
      <c r="Y117" s="37" t="s">
        <v>218</v>
      </c>
      <c r="Z117">
        <v>2012</v>
      </c>
    </row>
    <row r="118" spans="2:26" ht="15.75" x14ac:dyDescent="0.25">
      <c r="B118" s="37">
        <v>19559</v>
      </c>
      <c r="C118" s="37" t="s">
        <v>896</v>
      </c>
      <c r="D118" s="38">
        <v>41410</v>
      </c>
      <c r="E118" s="38">
        <v>41414</v>
      </c>
      <c r="F118" s="37" t="s">
        <v>154</v>
      </c>
      <c r="G118" s="37" t="s">
        <v>897</v>
      </c>
      <c r="H118" s="37" t="s">
        <v>898</v>
      </c>
      <c r="I118" s="37" t="s">
        <v>143</v>
      </c>
      <c r="J118" s="37" t="s">
        <v>899</v>
      </c>
      <c r="K118" s="37" t="s">
        <v>899</v>
      </c>
      <c r="L118" s="37" t="s">
        <v>182</v>
      </c>
      <c r="M118" s="37"/>
      <c r="N118" s="37" t="s">
        <v>183</v>
      </c>
      <c r="O118" s="37" t="s">
        <v>184</v>
      </c>
      <c r="P118" s="37" t="s">
        <v>900</v>
      </c>
      <c r="Q118" s="37" t="s">
        <v>149</v>
      </c>
      <c r="R118" s="37" t="s">
        <v>193</v>
      </c>
      <c r="S118" s="37" t="s">
        <v>901</v>
      </c>
      <c r="T118" s="37">
        <v>1900.95</v>
      </c>
      <c r="U118" s="37">
        <v>5</v>
      </c>
      <c r="V118" s="37">
        <v>0</v>
      </c>
      <c r="W118" s="37">
        <v>589.20000000000005</v>
      </c>
      <c r="X118" s="39">
        <v>506.89</v>
      </c>
      <c r="Y118" s="37" t="s">
        <v>218</v>
      </c>
      <c r="Z118">
        <v>2013</v>
      </c>
    </row>
    <row r="119" spans="2:26" ht="15.75" x14ac:dyDescent="0.25">
      <c r="B119" s="37">
        <v>38362</v>
      </c>
      <c r="C119" s="37" t="s">
        <v>902</v>
      </c>
      <c r="D119" s="38">
        <v>40883</v>
      </c>
      <c r="E119" s="38">
        <v>40885</v>
      </c>
      <c r="F119" s="37" t="s">
        <v>168</v>
      </c>
      <c r="G119" s="37" t="s">
        <v>903</v>
      </c>
      <c r="H119" s="37" t="s">
        <v>904</v>
      </c>
      <c r="I119" s="37" t="s">
        <v>157</v>
      </c>
      <c r="J119" s="37" t="s">
        <v>378</v>
      </c>
      <c r="K119" s="37" t="s">
        <v>223</v>
      </c>
      <c r="L119" s="37" t="s">
        <v>146</v>
      </c>
      <c r="M119" s="37">
        <v>90008</v>
      </c>
      <c r="N119" s="37" t="s">
        <v>147</v>
      </c>
      <c r="O119" s="37" t="s">
        <v>111</v>
      </c>
      <c r="P119" s="37" t="s">
        <v>905</v>
      </c>
      <c r="Q119" s="37" t="s">
        <v>225</v>
      </c>
      <c r="R119" s="37" t="s">
        <v>906</v>
      </c>
      <c r="S119" s="37" t="s">
        <v>907</v>
      </c>
      <c r="T119" s="37">
        <v>1261.33</v>
      </c>
      <c r="U119" s="37">
        <v>7</v>
      </c>
      <c r="V119" s="37">
        <v>0</v>
      </c>
      <c r="W119" s="37">
        <v>327.94580000000002</v>
      </c>
      <c r="X119" s="39">
        <v>506.49</v>
      </c>
      <c r="Y119" s="37" t="s">
        <v>152</v>
      </c>
      <c r="Z119">
        <v>2011</v>
      </c>
    </row>
    <row r="120" spans="2:26" ht="15.75" x14ac:dyDescent="0.25">
      <c r="B120" s="37">
        <v>14070</v>
      </c>
      <c r="C120" s="37" t="s">
        <v>908</v>
      </c>
      <c r="D120" s="38">
        <v>40590</v>
      </c>
      <c r="E120" s="38">
        <v>40593</v>
      </c>
      <c r="F120" s="37" t="s">
        <v>154</v>
      </c>
      <c r="G120" s="37" t="s">
        <v>909</v>
      </c>
      <c r="H120" s="37" t="s">
        <v>910</v>
      </c>
      <c r="I120" s="37" t="s">
        <v>157</v>
      </c>
      <c r="J120" s="37" t="s">
        <v>911</v>
      </c>
      <c r="K120" s="37" t="s">
        <v>912</v>
      </c>
      <c r="L120" s="37" t="s">
        <v>284</v>
      </c>
      <c r="M120" s="37"/>
      <c r="N120" s="37" t="s">
        <v>183</v>
      </c>
      <c r="O120" s="37" t="s">
        <v>184</v>
      </c>
      <c r="P120" s="37" t="s">
        <v>913</v>
      </c>
      <c r="Q120" s="37" t="s">
        <v>164</v>
      </c>
      <c r="R120" s="37" t="s">
        <v>165</v>
      </c>
      <c r="S120" s="37" t="s">
        <v>337</v>
      </c>
      <c r="T120" s="37">
        <v>4544.0999999999985</v>
      </c>
      <c r="U120" s="37">
        <v>11</v>
      </c>
      <c r="V120" s="37">
        <v>0.1</v>
      </c>
      <c r="W120" s="37">
        <v>1868.1299999999999</v>
      </c>
      <c r="X120" s="39">
        <v>506.27</v>
      </c>
      <c r="Y120" s="37" t="s">
        <v>176</v>
      </c>
      <c r="Z120">
        <v>2011</v>
      </c>
    </row>
    <row r="121" spans="2:26" ht="15.75" x14ac:dyDescent="0.25">
      <c r="B121" s="37">
        <v>21306</v>
      </c>
      <c r="C121" s="37" t="s">
        <v>914</v>
      </c>
      <c r="D121" s="38">
        <v>41425</v>
      </c>
      <c r="E121" s="38">
        <v>41427</v>
      </c>
      <c r="F121" s="37" t="s">
        <v>168</v>
      </c>
      <c r="G121" s="37" t="s">
        <v>915</v>
      </c>
      <c r="H121" s="37" t="s">
        <v>916</v>
      </c>
      <c r="I121" s="37" t="s">
        <v>143</v>
      </c>
      <c r="J121" s="37" t="s">
        <v>917</v>
      </c>
      <c r="K121" s="37" t="s">
        <v>694</v>
      </c>
      <c r="L121" s="37" t="s">
        <v>274</v>
      </c>
      <c r="M121" s="37"/>
      <c r="N121" s="37" t="s">
        <v>161</v>
      </c>
      <c r="O121" s="37" t="s">
        <v>275</v>
      </c>
      <c r="P121" s="37" t="s">
        <v>918</v>
      </c>
      <c r="Q121" s="37" t="s">
        <v>164</v>
      </c>
      <c r="R121" s="37" t="s">
        <v>474</v>
      </c>
      <c r="S121" s="37" t="s">
        <v>919</v>
      </c>
      <c r="T121" s="37">
        <v>1455.1200000000001</v>
      </c>
      <c r="U121" s="37">
        <v>4</v>
      </c>
      <c r="V121" s="37">
        <v>0</v>
      </c>
      <c r="W121" s="37">
        <v>116.39999999999999</v>
      </c>
      <c r="X121" s="39">
        <v>504.56</v>
      </c>
      <c r="Y121" s="37" t="s">
        <v>152</v>
      </c>
      <c r="Z121">
        <v>2013</v>
      </c>
    </row>
    <row r="122" spans="2:26" ht="15.75" x14ac:dyDescent="0.25">
      <c r="B122" s="37">
        <v>21668</v>
      </c>
      <c r="C122" s="37" t="s">
        <v>920</v>
      </c>
      <c r="D122" s="38">
        <v>41548</v>
      </c>
      <c r="E122" s="38">
        <v>41549</v>
      </c>
      <c r="F122" s="37" t="s">
        <v>168</v>
      </c>
      <c r="G122" s="37" t="s">
        <v>921</v>
      </c>
      <c r="H122" s="37" t="s">
        <v>922</v>
      </c>
      <c r="I122" s="37" t="s">
        <v>143</v>
      </c>
      <c r="J122" s="37" t="s">
        <v>923</v>
      </c>
      <c r="K122" s="37" t="s">
        <v>924</v>
      </c>
      <c r="L122" s="37" t="s">
        <v>160</v>
      </c>
      <c r="M122" s="37"/>
      <c r="N122" s="37" t="s">
        <v>161</v>
      </c>
      <c r="O122" s="37" t="s">
        <v>162</v>
      </c>
      <c r="P122" s="37" t="s">
        <v>925</v>
      </c>
      <c r="Q122" s="37" t="s">
        <v>149</v>
      </c>
      <c r="R122" s="37" t="s">
        <v>193</v>
      </c>
      <c r="S122" s="37" t="s">
        <v>926</v>
      </c>
      <c r="T122" s="37">
        <v>1943.19</v>
      </c>
      <c r="U122" s="37">
        <v>6</v>
      </c>
      <c r="V122" s="37">
        <v>0.1</v>
      </c>
      <c r="W122" s="37">
        <v>258.93</v>
      </c>
      <c r="X122" s="39">
        <v>499.62</v>
      </c>
      <c r="Y122" s="37" t="s">
        <v>218</v>
      </c>
      <c r="Z122">
        <v>2013</v>
      </c>
    </row>
    <row r="123" spans="2:26" ht="15.75" x14ac:dyDescent="0.25">
      <c r="B123" s="37">
        <v>37923</v>
      </c>
      <c r="C123" s="37" t="s">
        <v>927</v>
      </c>
      <c r="D123" s="38">
        <v>40891</v>
      </c>
      <c r="E123" s="38">
        <v>40898</v>
      </c>
      <c r="F123" s="37" t="s">
        <v>210</v>
      </c>
      <c r="G123" s="37" t="s">
        <v>928</v>
      </c>
      <c r="H123" s="37" t="s">
        <v>929</v>
      </c>
      <c r="I123" s="37" t="s">
        <v>143</v>
      </c>
      <c r="J123" s="37" t="s">
        <v>144</v>
      </c>
      <c r="K123" s="37" t="s">
        <v>145</v>
      </c>
      <c r="L123" s="37" t="s">
        <v>146</v>
      </c>
      <c r="M123" s="37">
        <v>10024</v>
      </c>
      <c r="N123" s="37" t="s">
        <v>147</v>
      </c>
      <c r="O123" s="37" t="s">
        <v>110</v>
      </c>
      <c r="P123" s="37" t="s">
        <v>930</v>
      </c>
      <c r="Q123" s="37" t="s">
        <v>149</v>
      </c>
      <c r="R123" s="37" t="s">
        <v>403</v>
      </c>
      <c r="S123" s="37" t="s">
        <v>931</v>
      </c>
      <c r="T123" s="37">
        <v>6999.96</v>
      </c>
      <c r="U123" s="37">
        <v>4</v>
      </c>
      <c r="V123" s="37">
        <v>0</v>
      </c>
      <c r="W123" s="37">
        <v>2239.9871999999996</v>
      </c>
      <c r="X123" s="39">
        <v>499.55</v>
      </c>
      <c r="Y123" s="37" t="s">
        <v>176</v>
      </c>
      <c r="Z123">
        <v>2011</v>
      </c>
    </row>
    <row r="124" spans="2:26" ht="15.75" x14ac:dyDescent="0.25">
      <c r="B124" s="37">
        <v>40336</v>
      </c>
      <c r="C124" s="37" t="s">
        <v>932</v>
      </c>
      <c r="D124" s="38">
        <v>41626</v>
      </c>
      <c r="E124" s="38">
        <v>41630</v>
      </c>
      <c r="F124" s="37" t="s">
        <v>210</v>
      </c>
      <c r="G124" s="37" t="s">
        <v>933</v>
      </c>
      <c r="H124" s="37" t="s">
        <v>934</v>
      </c>
      <c r="I124" s="37" t="s">
        <v>143</v>
      </c>
      <c r="J124" s="37" t="s">
        <v>935</v>
      </c>
      <c r="K124" s="37" t="s">
        <v>720</v>
      </c>
      <c r="L124" s="37" t="s">
        <v>146</v>
      </c>
      <c r="M124" s="37">
        <v>48205</v>
      </c>
      <c r="N124" s="37" t="s">
        <v>147</v>
      </c>
      <c r="O124" s="37" t="s">
        <v>184</v>
      </c>
      <c r="P124" s="37" t="s">
        <v>936</v>
      </c>
      <c r="Q124" s="37" t="s">
        <v>225</v>
      </c>
      <c r="R124" s="37" t="s">
        <v>226</v>
      </c>
      <c r="S124" s="37" t="s">
        <v>937</v>
      </c>
      <c r="T124" s="37">
        <v>9892.74</v>
      </c>
      <c r="U124" s="37">
        <v>13</v>
      </c>
      <c r="V124" s="37">
        <v>0</v>
      </c>
      <c r="W124" s="37">
        <v>4946.37</v>
      </c>
      <c r="X124" s="39">
        <v>498.7</v>
      </c>
      <c r="Y124" s="37" t="s">
        <v>176</v>
      </c>
      <c r="Z124">
        <v>2013</v>
      </c>
    </row>
    <row r="125" spans="2:26" ht="15.75" x14ac:dyDescent="0.25">
      <c r="B125" s="37">
        <v>24260</v>
      </c>
      <c r="C125" s="37" t="s">
        <v>938</v>
      </c>
      <c r="D125" s="38">
        <v>41619</v>
      </c>
      <c r="E125" s="38">
        <v>41622</v>
      </c>
      <c r="F125" s="37" t="s">
        <v>154</v>
      </c>
      <c r="G125" s="37" t="s">
        <v>332</v>
      </c>
      <c r="H125" s="37" t="s">
        <v>333</v>
      </c>
      <c r="I125" s="37" t="s">
        <v>157</v>
      </c>
      <c r="J125" s="37" t="s">
        <v>923</v>
      </c>
      <c r="K125" s="37" t="s">
        <v>924</v>
      </c>
      <c r="L125" s="37" t="s">
        <v>160</v>
      </c>
      <c r="M125" s="37"/>
      <c r="N125" s="37" t="s">
        <v>161</v>
      </c>
      <c r="O125" s="37" t="s">
        <v>162</v>
      </c>
      <c r="P125" s="37" t="s">
        <v>939</v>
      </c>
      <c r="Q125" s="37" t="s">
        <v>149</v>
      </c>
      <c r="R125" s="37" t="s">
        <v>193</v>
      </c>
      <c r="S125" s="37" t="s">
        <v>940</v>
      </c>
      <c r="T125" s="37">
        <v>1695.8700000000001</v>
      </c>
      <c r="U125" s="37">
        <v>5</v>
      </c>
      <c r="V125" s="37">
        <v>0.1</v>
      </c>
      <c r="W125" s="37">
        <v>-37.830000000000013</v>
      </c>
      <c r="X125" s="39">
        <v>498.62</v>
      </c>
      <c r="Y125" s="37" t="s">
        <v>152</v>
      </c>
      <c r="Z125">
        <v>2013</v>
      </c>
    </row>
    <row r="126" spans="2:26" ht="15.75" x14ac:dyDescent="0.25">
      <c r="B126" s="37">
        <v>13646</v>
      </c>
      <c r="C126" s="37" t="s">
        <v>941</v>
      </c>
      <c r="D126" s="38">
        <v>41716</v>
      </c>
      <c r="E126" s="38">
        <v>41719</v>
      </c>
      <c r="F126" s="37" t="s">
        <v>154</v>
      </c>
      <c r="G126" s="37" t="s">
        <v>746</v>
      </c>
      <c r="H126" s="37" t="s">
        <v>747</v>
      </c>
      <c r="I126" s="37" t="s">
        <v>157</v>
      </c>
      <c r="J126" s="37" t="s">
        <v>942</v>
      </c>
      <c r="K126" s="37" t="s">
        <v>283</v>
      </c>
      <c r="L126" s="37" t="s">
        <v>284</v>
      </c>
      <c r="M126" s="37"/>
      <c r="N126" s="37" t="s">
        <v>183</v>
      </c>
      <c r="O126" s="37" t="s">
        <v>184</v>
      </c>
      <c r="P126" s="37" t="s">
        <v>943</v>
      </c>
      <c r="Q126" s="37" t="s">
        <v>149</v>
      </c>
      <c r="R126" s="37" t="s">
        <v>193</v>
      </c>
      <c r="S126" s="37" t="s">
        <v>944</v>
      </c>
      <c r="T126" s="37">
        <v>1505.9789999999998</v>
      </c>
      <c r="U126" s="37">
        <v>6</v>
      </c>
      <c r="V126" s="37">
        <v>0.15</v>
      </c>
      <c r="W126" s="37">
        <v>-265.76099999999997</v>
      </c>
      <c r="X126" s="39">
        <v>498.52</v>
      </c>
      <c r="Y126" s="37" t="s">
        <v>152</v>
      </c>
      <c r="Z126">
        <v>2014</v>
      </c>
    </row>
    <row r="127" spans="2:26" ht="15.75" x14ac:dyDescent="0.25">
      <c r="B127" s="37">
        <v>23708</v>
      </c>
      <c r="C127" s="37" t="s">
        <v>945</v>
      </c>
      <c r="D127" s="38">
        <v>41992</v>
      </c>
      <c r="E127" s="38">
        <v>41993</v>
      </c>
      <c r="F127" s="37" t="s">
        <v>168</v>
      </c>
      <c r="G127" s="37" t="s">
        <v>946</v>
      </c>
      <c r="H127" s="37" t="s">
        <v>947</v>
      </c>
      <c r="I127" s="37" t="s">
        <v>143</v>
      </c>
      <c r="J127" s="37" t="s">
        <v>948</v>
      </c>
      <c r="K127" s="37" t="s">
        <v>949</v>
      </c>
      <c r="L127" s="37" t="s">
        <v>950</v>
      </c>
      <c r="M127" s="37"/>
      <c r="N127" s="37" t="s">
        <v>161</v>
      </c>
      <c r="O127" s="37" t="s">
        <v>459</v>
      </c>
      <c r="P127" s="37" t="s">
        <v>951</v>
      </c>
      <c r="Q127" s="37" t="s">
        <v>149</v>
      </c>
      <c r="R127" s="37" t="s">
        <v>174</v>
      </c>
      <c r="S127" s="37" t="s">
        <v>820</v>
      </c>
      <c r="T127" s="37">
        <v>1954.17</v>
      </c>
      <c r="U127" s="37">
        <v>3</v>
      </c>
      <c r="V127" s="37">
        <v>0</v>
      </c>
      <c r="W127" s="37">
        <v>312.65999999999997</v>
      </c>
      <c r="X127" s="39">
        <v>498.38</v>
      </c>
      <c r="Y127" s="37" t="s">
        <v>152</v>
      </c>
      <c r="Z127">
        <v>2014</v>
      </c>
    </row>
    <row r="128" spans="2:26" ht="15.75" x14ac:dyDescent="0.25">
      <c r="B128" s="37">
        <v>32452</v>
      </c>
      <c r="C128" s="37" t="s">
        <v>952</v>
      </c>
      <c r="D128" s="38">
        <v>40897</v>
      </c>
      <c r="E128" s="38">
        <v>40898</v>
      </c>
      <c r="F128" s="37" t="s">
        <v>168</v>
      </c>
      <c r="G128" s="37" t="s">
        <v>953</v>
      </c>
      <c r="H128" s="37" t="s">
        <v>954</v>
      </c>
      <c r="I128" s="37" t="s">
        <v>180</v>
      </c>
      <c r="J128" s="37" t="s">
        <v>955</v>
      </c>
      <c r="K128" s="37" t="s">
        <v>240</v>
      </c>
      <c r="L128" s="37" t="s">
        <v>146</v>
      </c>
      <c r="M128" s="37">
        <v>22801</v>
      </c>
      <c r="N128" s="37" t="s">
        <v>147</v>
      </c>
      <c r="O128" s="37" t="s">
        <v>109</v>
      </c>
      <c r="P128" s="37" t="s">
        <v>956</v>
      </c>
      <c r="Q128" s="37" t="s">
        <v>164</v>
      </c>
      <c r="R128" s="37" t="s">
        <v>216</v>
      </c>
      <c r="S128" s="37" t="s">
        <v>957</v>
      </c>
      <c r="T128" s="37">
        <v>2244.48</v>
      </c>
      <c r="U128" s="37">
        <v>7</v>
      </c>
      <c r="V128" s="37">
        <v>0</v>
      </c>
      <c r="W128" s="37">
        <v>493.78559999999993</v>
      </c>
      <c r="X128" s="39">
        <v>498.14</v>
      </c>
      <c r="Y128" s="37" t="s">
        <v>218</v>
      </c>
      <c r="Z128">
        <v>2011</v>
      </c>
    </row>
    <row r="129" spans="2:26" ht="15.75" x14ac:dyDescent="0.25">
      <c r="B129" s="37">
        <v>37722</v>
      </c>
      <c r="C129" s="37" t="s">
        <v>958</v>
      </c>
      <c r="D129" s="38">
        <v>41418</v>
      </c>
      <c r="E129" s="38">
        <v>41422</v>
      </c>
      <c r="F129" s="37" t="s">
        <v>210</v>
      </c>
      <c r="G129" s="37" t="s">
        <v>959</v>
      </c>
      <c r="H129" s="37" t="s">
        <v>960</v>
      </c>
      <c r="I129" s="37" t="s">
        <v>143</v>
      </c>
      <c r="J129" s="37" t="s">
        <v>726</v>
      </c>
      <c r="K129" s="37" t="s">
        <v>727</v>
      </c>
      <c r="L129" s="37" t="s">
        <v>146</v>
      </c>
      <c r="M129" s="37">
        <v>19120</v>
      </c>
      <c r="N129" s="37" t="s">
        <v>147</v>
      </c>
      <c r="O129" s="37" t="s">
        <v>110</v>
      </c>
      <c r="P129" s="37" t="s">
        <v>961</v>
      </c>
      <c r="Q129" s="37" t="s">
        <v>149</v>
      </c>
      <c r="R129" s="37" t="s">
        <v>193</v>
      </c>
      <c r="S129" s="37" t="s">
        <v>962</v>
      </c>
      <c r="T129" s="37">
        <v>8399.9759999999987</v>
      </c>
      <c r="U129" s="37">
        <v>4</v>
      </c>
      <c r="V129" s="37">
        <v>0.4</v>
      </c>
      <c r="W129" s="37">
        <v>1119.996799999999</v>
      </c>
      <c r="X129" s="39">
        <v>498.08</v>
      </c>
      <c r="Y129" s="37" t="s">
        <v>176</v>
      </c>
      <c r="Z129">
        <v>2013</v>
      </c>
    </row>
    <row r="130" spans="2:26" ht="15.75" x14ac:dyDescent="0.25">
      <c r="B130" s="37">
        <v>40932</v>
      </c>
      <c r="C130" s="37" t="s">
        <v>963</v>
      </c>
      <c r="D130" s="38">
        <v>40830</v>
      </c>
      <c r="E130" s="38">
        <v>40833</v>
      </c>
      <c r="F130" s="37" t="s">
        <v>168</v>
      </c>
      <c r="G130" s="37" t="s">
        <v>964</v>
      </c>
      <c r="H130" s="37" t="s">
        <v>965</v>
      </c>
      <c r="I130" s="37" t="s">
        <v>143</v>
      </c>
      <c r="J130" s="37" t="s">
        <v>966</v>
      </c>
      <c r="K130" s="37" t="s">
        <v>967</v>
      </c>
      <c r="L130" s="37" t="s">
        <v>146</v>
      </c>
      <c r="M130" s="37">
        <v>2149</v>
      </c>
      <c r="N130" s="37" t="s">
        <v>147</v>
      </c>
      <c r="O130" s="37" t="s">
        <v>110</v>
      </c>
      <c r="P130" s="37" t="s">
        <v>968</v>
      </c>
      <c r="Q130" s="37" t="s">
        <v>164</v>
      </c>
      <c r="R130" s="37" t="s">
        <v>165</v>
      </c>
      <c r="S130" s="37" t="s">
        <v>969</v>
      </c>
      <c r="T130" s="37">
        <v>1628.82</v>
      </c>
      <c r="U130" s="37">
        <v>9</v>
      </c>
      <c r="V130" s="37">
        <v>0</v>
      </c>
      <c r="W130" s="37">
        <v>260.61120000000017</v>
      </c>
      <c r="X130" s="39">
        <v>496.46</v>
      </c>
      <c r="Y130" s="37" t="s">
        <v>152</v>
      </c>
      <c r="Z130">
        <v>2011</v>
      </c>
    </row>
    <row r="131" spans="2:26" ht="15.75" x14ac:dyDescent="0.25">
      <c r="B131" s="37">
        <v>1779</v>
      </c>
      <c r="C131" s="37" t="s">
        <v>970</v>
      </c>
      <c r="D131" s="38">
        <v>41900</v>
      </c>
      <c r="E131" s="38">
        <v>41900</v>
      </c>
      <c r="F131" s="37" t="s">
        <v>140</v>
      </c>
      <c r="G131" s="37" t="s">
        <v>971</v>
      </c>
      <c r="H131" s="37" t="s">
        <v>972</v>
      </c>
      <c r="I131" s="37" t="s">
        <v>143</v>
      </c>
      <c r="J131" s="37" t="s">
        <v>973</v>
      </c>
      <c r="K131" s="37" t="s">
        <v>974</v>
      </c>
      <c r="L131" s="37" t="s">
        <v>975</v>
      </c>
      <c r="M131" s="37"/>
      <c r="N131" s="37" t="s">
        <v>266</v>
      </c>
      <c r="O131" s="37" t="s">
        <v>109</v>
      </c>
      <c r="P131" s="37" t="s">
        <v>976</v>
      </c>
      <c r="Q131" s="37" t="s">
        <v>149</v>
      </c>
      <c r="R131" s="37" t="s">
        <v>193</v>
      </c>
      <c r="S131" s="37" t="s">
        <v>977</v>
      </c>
      <c r="T131" s="37">
        <v>1213.18876</v>
      </c>
      <c r="U131" s="37">
        <v>7</v>
      </c>
      <c r="V131" s="37">
        <v>2E-3</v>
      </c>
      <c r="W131" s="37">
        <v>508.00876000000005</v>
      </c>
      <c r="X131" s="39">
        <v>493.40899999999999</v>
      </c>
      <c r="Y131" s="37" t="s">
        <v>152</v>
      </c>
      <c r="Z131">
        <v>2014</v>
      </c>
    </row>
    <row r="132" spans="2:26" ht="15.75" x14ac:dyDescent="0.25">
      <c r="B132" s="37">
        <v>23880</v>
      </c>
      <c r="C132" s="37" t="s">
        <v>978</v>
      </c>
      <c r="D132" s="38">
        <v>41603</v>
      </c>
      <c r="E132" s="38">
        <v>41605</v>
      </c>
      <c r="F132" s="37" t="s">
        <v>168</v>
      </c>
      <c r="G132" s="37" t="s">
        <v>979</v>
      </c>
      <c r="H132" s="37" t="s">
        <v>773</v>
      </c>
      <c r="I132" s="37" t="s">
        <v>157</v>
      </c>
      <c r="J132" s="37" t="s">
        <v>980</v>
      </c>
      <c r="K132" s="37" t="s">
        <v>385</v>
      </c>
      <c r="L132" s="37" t="s">
        <v>386</v>
      </c>
      <c r="M132" s="37"/>
      <c r="N132" s="37" t="s">
        <v>161</v>
      </c>
      <c r="O132" s="37" t="s">
        <v>249</v>
      </c>
      <c r="P132" s="37" t="s">
        <v>981</v>
      </c>
      <c r="Q132" s="37" t="s">
        <v>149</v>
      </c>
      <c r="R132" s="37" t="s">
        <v>193</v>
      </c>
      <c r="S132" s="37" t="s">
        <v>982</v>
      </c>
      <c r="T132" s="37">
        <v>1590.6</v>
      </c>
      <c r="U132" s="37">
        <v>5</v>
      </c>
      <c r="V132" s="37">
        <v>0</v>
      </c>
      <c r="W132" s="37">
        <v>572.55000000000007</v>
      </c>
      <c r="X132" s="39">
        <v>493.2</v>
      </c>
      <c r="Y132" s="37" t="s">
        <v>152</v>
      </c>
      <c r="Z132">
        <v>2013</v>
      </c>
    </row>
    <row r="133" spans="2:26" ht="15.75" x14ac:dyDescent="0.25">
      <c r="B133" s="37">
        <v>27094</v>
      </c>
      <c r="C133" s="37" t="s">
        <v>983</v>
      </c>
      <c r="D133" s="38">
        <v>41585</v>
      </c>
      <c r="E133" s="38">
        <v>41588</v>
      </c>
      <c r="F133" s="37" t="s">
        <v>168</v>
      </c>
      <c r="G133" s="37" t="s">
        <v>984</v>
      </c>
      <c r="H133" s="37" t="s">
        <v>985</v>
      </c>
      <c r="I133" s="37" t="s">
        <v>143</v>
      </c>
      <c r="J133" s="37" t="s">
        <v>986</v>
      </c>
      <c r="K133" s="37" t="s">
        <v>987</v>
      </c>
      <c r="L133" s="37" t="s">
        <v>274</v>
      </c>
      <c r="M133" s="37"/>
      <c r="N133" s="37" t="s">
        <v>161</v>
      </c>
      <c r="O133" s="37" t="s">
        <v>275</v>
      </c>
      <c r="P133" s="37" t="s">
        <v>988</v>
      </c>
      <c r="Q133" s="37" t="s">
        <v>149</v>
      </c>
      <c r="R133" s="37" t="s">
        <v>150</v>
      </c>
      <c r="S133" s="37" t="s">
        <v>989</v>
      </c>
      <c r="T133" s="37">
        <v>2330.6400000000003</v>
      </c>
      <c r="U133" s="37">
        <v>9</v>
      </c>
      <c r="V133" s="37">
        <v>0</v>
      </c>
      <c r="W133" s="37">
        <v>1025.46</v>
      </c>
      <c r="X133" s="39">
        <v>492.79</v>
      </c>
      <c r="Y133" s="37" t="s">
        <v>152</v>
      </c>
      <c r="Z133">
        <v>2013</v>
      </c>
    </row>
    <row r="134" spans="2:26" ht="15.75" x14ac:dyDescent="0.25">
      <c r="B134" s="37">
        <v>24424</v>
      </c>
      <c r="C134" s="37" t="s">
        <v>990</v>
      </c>
      <c r="D134" s="38">
        <v>41839</v>
      </c>
      <c r="E134" s="38">
        <v>41843</v>
      </c>
      <c r="F134" s="37" t="s">
        <v>210</v>
      </c>
      <c r="G134" s="37" t="s">
        <v>991</v>
      </c>
      <c r="H134" s="37" t="s">
        <v>992</v>
      </c>
      <c r="I134" s="37" t="s">
        <v>180</v>
      </c>
      <c r="J134" s="37" t="s">
        <v>663</v>
      </c>
      <c r="K134" s="37" t="s">
        <v>664</v>
      </c>
      <c r="L134" s="37" t="s">
        <v>458</v>
      </c>
      <c r="M134" s="37"/>
      <c r="N134" s="37" t="s">
        <v>161</v>
      </c>
      <c r="O134" s="37" t="s">
        <v>459</v>
      </c>
      <c r="P134" s="37" t="s">
        <v>993</v>
      </c>
      <c r="Q134" s="37" t="s">
        <v>164</v>
      </c>
      <c r="R134" s="37" t="s">
        <v>474</v>
      </c>
      <c r="S134" s="37" t="s">
        <v>994</v>
      </c>
      <c r="T134" s="37">
        <v>3278.5847999999996</v>
      </c>
      <c r="U134" s="37">
        <v>8</v>
      </c>
      <c r="V134" s="37">
        <v>7.0000000000000007E-2</v>
      </c>
      <c r="W134" s="37">
        <v>140.82479999999995</v>
      </c>
      <c r="X134" s="39">
        <v>492.28</v>
      </c>
      <c r="Y134" s="37" t="s">
        <v>218</v>
      </c>
      <c r="Z134">
        <v>2014</v>
      </c>
    </row>
    <row r="135" spans="2:26" ht="15.75" x14ac:dyDescent="0.25">
      <c r="B135" s="37">
        <v>22049</v>
      </c>
      <c r="C135" s="37" t="s">
        <v>995</v>
      </c>
      <c r="D135" s="38">
        <v>41137</v>
      </c>
      <c r="E135" s="38">
        <v>41137</v>
      </c>
      <c r="F135" s="37" t="s">
        <v>140</v>
      </c>
      <c r="G135" s="37" t="s">
        <v>630</v>
      </c>
      <c r="H135" s="37" t="s">
        <v>631</v>
      </c>
      <c r="I135" s="37" t="s">
        <v>180</v>
      </c>
      <c r="J135" s="37" t="s">
        <v>996</v>
      </c>
      <c r="K135" s="37" t="s">
        <v>996</v>
      </c>
      <c r="L135" s="37" t="s">
        <v>997</v>
      </c>
      <c r="M135" s="37"/>
      <c r="N135" s="37" t="s">
        <v>161</v>
      </c>
      <c r="O135" s="37" t="s">
        <v>459</v>
      </c>
      <c r="P135" s="37" t="s">
        <v>998</v>
      </c>
      <c r="Q135" s="37" t="s">
        <v>149</v>
      </c>
      <c r="R135" s="37" t="s">
        <v>174</v>
      </c>
      <c r="S135" s="37" t="s">
        <v>353</v>
      </c>
      <c r="T135" s="37">
        <v>3741.5237999999995</v>
      </c>
      <c r="U135" s="37">
        <v>7</v>
      </c>
      <c r="V135" s="37">
        <v>0.17</v>
      </c>
      <c r="W135" s="37">
        <v>946.63379999999972</v>
      </c>
      <c r="X135" s="39">
        <v>491.91</v>
      </c>
      <c r="Y135" s="37" t="s">
        <v>218</v>
      </c>
      <c r="Z135">
        <v>2012</v>
      </c>
    </row>
    <row r="136" spans="2:26" ht="15.75" x14ac:dyDescent="0.25">
      <c r="B136" s="37">
        <v>34153</v>
      </c>
      <c r="C136" s="37" t="s">
        <v>999</v>
      </c>
      <c r="D136" s="38">
        <v>41513</v>
      </c>
      <c r="E136" s="38">
        <v>41516</v>
      </c>
      <c r="F136" s="37" t="s">
        <v>168</v>
      </c>
      <c r="G136" s="37" t="s">
        <v>1000</v>
      </c>
      <c r="H136" s="37" t="s">
        <v>1001</v>
      </c>
      <c r="I136" s="37" t="s">
        <v>157</v>
      </c>
      <c r="J136" s="37" t="s">
        <v>1002</v>
      </c>
      <c r="K136" s="37" t="s">
        <v>223</v>
      </c>
      <c r="L136" s="37" t="s">
        <v>146</v>
      </c>
      <c r="M136" s="37">
        <v>92037</v>
      </c>
      <c r="N136" s="37" t="s">
        <v>147</v>
      </c>
      <c r="O136" s="37" t="s">
        <v>111</v>
      </c>
      <c r="P136" s="37" t="s">
        <v>1003</v>
      </c>
      <c r="Q136" s="37" t="s">
        <v>164</v>
      </c>
      <c r="R136" s="37" t="s">
        <v>165</v>
      </c>
      <c r="S136" s="37" t="s">
        <v>1004</v>
      </c>
      <c r="T136" s="37">
        <v>1603.1360000000002</v>
      </c>
      <c r="U136" s="37">
        <v>4</v>
      </c>
      <c r="V136" s="37">
        <v>0.2</v>
      </c>
      <c r="W136" s="37">
        <v>100.19599999999997</v>
      </c>
      <c r="X136" s="39">
        <v>489.6</v>
      </c>
      <c r="Y136" s="37" t="s">
        <v>152</v>
      </c>
      <c r="Z136">
        <v>2013</v>
      </c>
    </row>
    <row r="137" spans="2:26" ht="15.75" x14ac:dyDescent="0.25">
      <c r="B137" s="37">
        <v>23815</v>
      </c>
      <c r="C137" s="37" t="s">
        <v>1005</v>
      </c>
      <c r="D137" s="38">
        <v>40919</v>
      </c>
      <c r="E137" s="38">
        <v>40923</v>
      </c>
      <c r="F137" s="37" t="s">
        <v>210</v>
      </c>
      <c r="G137" s="37" t="s">
        <v>799</v>
      </c>
      <c r="H137" s="37" t="s">
        <v>800</v>
      </c>
      <c r="I137" s="37" t="s">
        <v>143</v>
      </c>
      <c r="J137" s="37" t="s">
        <v>1006</v>
      </c>
      <c r="K137" s="37" t="s">
        <v>735</v>
      </c>
      <c r="L137" s="37" t="s">
        <v>458</v>
      </c>
      <c r="M137" s="37"/>
      <c r="N137" s="37" t="s">
        <v>161</v>
      </c>
      <c r="O137" s="37" t="s">
        <v>459</v>
      </c>
      <c r="P137" s="37" t="s">
        <v>1007</v>
      </c>
      <c r="Q137" s="37" t="s">
        <v>164</v>
      </c>
      <c r="R137" s="37" t="s">
        <v>474</v>
      </c>
      <c r="S137" s="37" t="s">
        <v>1008</v>
      </c>
      <c r="T137" s="37">
        <v>3637.6019999999994</v>
      </c>
      <c r="U137" s="37">
        <v>10</v>
      </c>
      <c r="V137" s="37">
        <v>7.0000000000000007E-2</v>
      </c>
      <c r="W137" s="37">
        <v>156.40199999999993</v>
      </c>
      <c r="X137" s="39">
        <v>487.86</v>
      </c>
      <c r="Y137" s="37" t="s">
        <v>218</v>
      </c>
      <c r="Z137">
        <v>2012</v>
      </c>
    </row>
    <row r="138" spans="2:26" ht="15.75" x14ac:dyDescent="0.25">
      <c r="B138" s="37">
        <v>8009</v>
      </c>
      <c r="C138" s="37" t="s">
        <v>1009</v>
      </c>
      <c r="D138" s="38">
        <v>41302</v>
      </c>
      <c r="E138" s="38">
        <v>41304</v>
      </c>
      <c r="F138" s="37" t="s">
        <v>168</v>
      </c>
      <c r="G138" s="37" t="s">
        <v>1010</v>
      </c>
      <c r="H138" s="37" t="s">
        <v>1011</v>
      </c>
      <c r="I138" s="37" t="s">
        <v>180</v>
      </c>
      <c r="J138" s="37" t="s">
        <v>1012</v>
      </c>
      <c r="K138" s="37" t="s">
        <v>1013</v>
      </c>
      <c r="L138" s="37" t="s">
        <v>351</v>
      </c>
      <c r="M138" s="37"/>
      <c r="N138" s="37" t="s">
        <v>266</v>
      </c>
      <c r="O138" s="37" t="s">
        <v>108</v>
      </c>
      <c r="P138" s="37" t="s">
        <v>1014</v>
      </c>
      <c r="Q138" s="37" t="s">
        <v>225</v>
      </c>
      <c r="R138" s="37" t="s">
        <v>277</v>
      </c>
      <c r="S138" s="37" t="s">
        <v>1015</v>
      </c>
      <c r="T138" s="37">
        <v>2455.8799999999997</v>
      </c>
      <c r="U138" s="37">
        <v>7</v>
      </c>
      <c r="V138" s="37">
        <v>0</v>
      </c>
      <c r="W138" s="37">
        <v>785.81999999999994</v>
      </c>
      <c r="X138" s="39">
        <v>487.476</v>
      </c>
      <c r="Y138" s="37" t="s">
        <v>176</v>
      </c>
      <c r="Z138">
        <v>2013</v>
      </c>
    </row>
    <row r="139" spans="2:26" ht="15.75" x14ac:dyDescent="0.25">
      <c r="B139" s="37">
        <v>30267</v>
      </c>
      <c r="C139" s="37" t="s">
        <v>1016</v>
      </c>
      <c r="D139" s="38">
        <v>41074</v>
      </c>
      <c r="E139" s="38">
        <v>41077</v>
      </c>
      <c r="F139" s="37" t="s">
        <v>168</v>
      </c>
      <c r="G139" s="37" t="s">
        <v>1017</v>
      </c>
      <c r="H139" s="37" t="s">
        <v>1018</v>
      </c>
      <c r="I139" s="37" t="s">
        <v>143</v>
      </c>
      <c r="J139" s="37" t="s">
        <v>1019</v>
      </c>
      <c r="K139" s="37" t="s">
        <v>1020</v>
      </c>
      <c r="L139" s="37" t="s">
        <v>274</v>
      </c>
      <c r="M139" s="37"/>
      <c r="N139" s="37" t="s">
        <v>161</v>
      </c>
      <c r="O139" s="37" t="s">
        <v>275</v>
      </c>
      <c r="P139" s="37" t="s">
        <v>1021</v>
      </c>
      <c r="Q139" s="37" t="s">
        <v>149</v>
      </c>
      <c r="R139" s="37" t="s">
        <v>403</v>
      </c>
      <c r="S139" s="37" t="s">
        <v>1022</v>
      </c>
      <c r="T139" s="37">
        <v>1024.6800000000003</v>
      </c>
      <c r="U139" s="37">
        <v>8</v>
      </c>
      <c r="V139" s="37">
        <v>0.5</v>
      </c>
      <c r="W139" s="37">
        <v>-286.9200000000003</v>
      </c>
      <c r="X139" s="39">
        <v>487.32</v>
      </c>
      <c r="Y139" s="37" t="s">
        <v>152</v>
      </c>
      <c r="Z139">
        <v>2012</v>
      </c>
    </row>
    <row r="140" spans="2:26" ht="15.75" x14ac:dyDescent="0.25">
      <c r="B140" s="37">
        <v>33088</v>
      </c>
      <c r="C140" s="37" t="s">
        <v>1023</v>
      </c>
      <c r="D140" s="38">
        <v>40878</v>
      </c>
      <c r="E140" s="38">
        <v>40880</v>
      </c>
      <c r="F140" s="37" t="s">
        <v>168</v>
      </c>
      <c r="G140" s="37" t="s">
        <v>1024</v>
      </c>
      <c r="H140" s="37" t="s">
        <v>1025</v>
      </c>
      <c r="I140" s="37" t="s">
        <v>143</v>
      </c>
      <c r="J140" s="37" t="s">
        <v>1026</v>
      </c>
      <c r="K140" s="37" t="s">
        <v>1027</v>
      </c>
      <c r="L140" s="37" t="s">
        <v>146</v>
      </c>
      <c r="M140" s="37">
        <v>53711</v>
      </c>
      <c r="N140" s="37" t="s">
        <v>147</v>
      </c>
      <c r="O140" s="37" t="s">
        <v>184</v>
      </c>
      <c r="P140" s="37" t="s">
        <v>1028</v>
      </c>
      <c r="Q140" s="37" t="s">
        <v>164</v>
      </c>
      <c r="R140" s="37" t="s">
        <v>165</v>
      </c>
      <c r="S140" s="37" t="s">
        <v>1029</v>
      </c>
      <c r="T140" s="37">
        <v>2807.84</v>
      </c>
      <c r="U140" s="37">
        <v>8</v>
      </c>
      <c r="V140" s="37">
        <v>0</v>
      </c>
      <c r="W140" s="37">
        <v>673.88160000000016</v>
      </c>
      <c r="X140" s="39">
        <v>487.15</v>
      </c>
      <c r="Y140" s="37" t="s">
        <v>218</v>
      </c>
      <c r="Z140">
        <v>2011</v>
      </c>
    </row>
    <row r="141" spans="2:26" ht="15.75" x14ac:dyDescent="0.25">
      <c r="B141" s="37">
        <v>40462</v>
      </c>
      <c r="C141" s="37" t="s">
        <v>1030</v>
      </c>
      <c r="D141" s="38">
        <v>41450</v>
      </c>
      <c r="E141" s="38">
        <v>41452</v>
      </c>
      <c r="F141" s="37" t="s">
        <v>154</v>
      </c>
      <c r="G141" s="37" t="s">
        <v>1031</v>
      </c>
      <c r="H141" s="37" t="s">
        <v>1032</v>
      </c>
      <c r="I141" s="37" t="s">
        <v>143</v>
      </c>
      <c r="J141" s="37" t="s">
        <v>1002</v>
      </c>
      <c r="K141" s="37" t="s">
        <v>223</v>
      </c>
      <c r="L141" s="37" t="s">
        <v>146</v>
      </c>
      <c r="M141" s="37">
        <v>92037</v>
      </c>
      <c r="N141" s="37" t="s">
        <v>147</v>
      </c>
      <c r="O141" s="37" t="s">
        <v>111</v>
      </c>
      <c r="P141" s="37" t="s">
        <v>1033</v>
      </c>
      <c r="Q141" s="37" t="s">
        <v>149</v>
      </c>
      <c r="R141" s="37" t="s">
        <v>403</v>
      </c>
      <c r="S141" s="37" t="s">
        <v>1034</v>
      </c>
      <c r="T141" s="37">
        <v>4476.8</v>
      </c>
      <c r="U141" s="37">
        <v>4</v>
      </c>
      <c r="V141" s="37">
        <v>0.2</v>
      </c>
      <c r="W141" s="37">
        <v>503.63999999999965</v>
      </c>
      <c r="X141" s="39">
        <v>485.47</v>
      </c>
      <c r="Y141" s="37" t="s">
        <v>218</v>
      </c>
      <c r="Z141">
        <v>2013</v>
      </c>
    </row>
    <row r="142" spans="2:26" ht="15.75" x14ac:dyDescent="0.25">
      <c r="B142" s="37">
        <v>2283</v>
      </c>
      <c r="C142" s="37" t="s">
        <v>1035</v>
      </c>
      <c r="D142" s="38">
        <v>41249</v>
      </c>
      <c r="E142" s="38">
        <v>41251</v>
      </c>
      <c r="F142" s="37" t="s">
        <v>168</v>
      </c>
      <c r="G142" s="37" t="s">
        <v>1036</v>
      </c>
      <c r="H142" s="37" t="s">
        <v>1037</v>
      </c>
      <c r="I142" s="37" t="s">
        <v>180</v>
      </c>
      <c r="J142" s="37" t="s">
        <v>1038</v>
      </c>
      <c r="K142" s="37" t="s">
        <v>1039</v>
      </c>
      <c r="L142" s="37" t="s">
        <v>265</v>
      </c>
      <c r="M142" s="37"/>
      <c r="N142" s="37" t="s">
        <v>266</v>
      </c>
      <c r="O142" s="37" t="s">
        <v>109</v>
      </c>
      <c r="P142" s="37" t="s">
        <v>1040</v>
      </c>
      <c r="Q142" s="37" t="s">
        <v>149</v>
      </c>
      <c r="R142" s="37" t="s">
        <v>150</v>
      </c>
      <c r="S142" s="37" t="s">
        <v>1041</v>
      </c>
      <c r="T142" s="37">
        <v>2297.96</v>
      </c>
      <c r="U142" s="37">
        <v>14</v>
      </c>
      <c r="V142" s="37">
        <v>0</v>
      </c>
      <c r="W142" s="37">
        <v>988.11999999999989</v>
      </c>
      <c r="X142" s="39">
        <v>483.25699999999995</v>
      </c>
      <c r="Y142" s="37" t="s">
        <v>218</v>
      </c>
      <c r="Z142">
        <v>2012</v>
      </c>
    </row>
    <row r="143" spans="2:26" ht="15.75" x14ac:dyDescent="0.25">
      <c r="B143" s="37">
        <v>17765</v>
      </c>
      <c r="C143" s="37" t="s">
        <v>1042</v>
      </c>
      <c r="D143" s="38">
        <v>41522</v>
      </c>
      <c r="E143" s="38">
        <v>41524</v>
      </c>
      <c r="F143" s="37" t="s">
        <v>154</v>
      </c>
      <c r="G143" s="37" t="s">
        <v>1043</v>
      </c>
      <c r="H143" s="37" t="s">
        <v>1044</v>
      </c>
      <c r="I143" s="37" t="s">
        <v>157</v>
      </c>
      <c r="J143" s="37" t="s">
        <v>1045</v>
      </c>
      <c r="K143" s="37" t="s">
        <v>1046</v>
      </c>
      <c r="L143" s="37" t="s">
        <v>299</v>
      </c>
      <c r="M143" s="37"/>
      <c r="N143" s="37" t="s">
        <v>183</v>
      </c>
      <c r="O143" s="37" t="s">
        <v>109</v>
      </c>
      <c r="P143" s="37" t="s">
        <v>1047</v>
      </c>
      <c r="Q143" s="37" t="s">
        <v>149</v>
      </c>
      <c r="R143" s="37" t="s">
        <v>193</v>
      </c>
      <c r="S143" s="37" t="s">
        <v>551</v>
      </c>
      <c r="T143" s="37">
        <v>2671.41</v>
      </c>
      <c r="U143" s="37">
        <v>7</v>
      </c>
      <c r="V143" s="37">
        <v>0</v>
      </c>
      <c r="W143" s="37">
        <v>534.24</v>
      </c>
      <c r="X143" s="39">
        <v>483.04</v>
      </c>
      <c r="Y143" s="37" t="s">
        <v>218</v>
      </c>
      <c r="Z143">
        <v>2013</v>
      </c>
    </row>
    <row r="144" spans="2:26" ht="15.75" x14ac:dyDescent="0.25">
      <c r="B144" s="37">
        <v>47783</v>
      </c>
      <c r="C144" s="37" t="s">
        <v>1048</v>
      </c>
      <c r="D144" s="38">
        <v>41900</v>
      </c>
      <c r="E144" s="38">
        <v>41902</v>
      </c>
      <c r="F144" s="37" t="s">
        <v>168</v>
      </c>
      <c r="G144" s="37" t="s">
        <v>1049</v>
      </c>
      <c r="H144" s="37" t="s">
        <v>1050</v>
      </c>
      <c r="I144" s="37" t="s">
        <v>143</v>
      </c>
      <c r="J144" s="37" t="s">
        <v>1051</v>
      </c>
      <c r="K144" s="37" t="s">
        <v>1052</v>
      </c>
      <c r="L144" s="37" t="s">
        <v>1053</v>
      </c>
      <c r="M144" s="37"/>
      <c r="N144" s="37" t="s">
        <v>191</v>
      </c>
      <c r="O144" s="37" t="s">
        <v>191</v>
      </c>
      <c r="P144" s="37" t="s">
        <v>1054</v>
      </c>
      <c r="Q144" s="37" t="s">
        <v>149</v>
      </c>
      <c r="R144" s="37" t="s">
        <v>174</v>
      </c>
      <c r="S144" s="37" t="s">
        <v>597</v>
      </c>
      <c r="T144" s="37">
        <v>3834.0000000000009</v>
      </c>
      <c r="U144" s="37">
        <v>6</v>
      </c>
      <c r="V144" s="37">
        <v>0</v>
      </c>
      <c r="W144" s="37">
        <v>268.38</v>
      </c>
      <c r="X144" s="39">
        <v>481.04</v>
      </c>
      <c r="Y144" s="37" t="s">
        <v>218</v>
      </c>
      <c r="Z144">
        <v>2014</v>
      </c>
    </row>
    <row r="145" spans="2:26" ht="15.75" x14ac:dyDescent="0.25">
      <c r="B145" s="37">
        <v>34340</v>
      </c>
      <c r="C145" s="37" t="s">
        <v>1055</v>
      </c>
      <c r="D145" s="38">
        <v>41894</v>
      </c>
      <c r="E145" s="38">
        <v>41895</v>
      </c>
      <c r="F145" s="37" t="s">
        <v>140</v>
      </c>
      <c r="G145" s="37" t="s">
        <v>376</v>
      </c>
      <c r="H145" s="37" t="s">
        <v>377</v>
      </c>
      <c r="I145" s="37" t="s">
        <v>180</v>
      </c>
      <c r="J145" s="37" t="s">
        <v>1056</v>
      </c>
      <c r="K145" s="37" t="s">
        <v>223</v>
      </c>
      <c r="L145" s="37" t="s">
        <v>146</v>
      </c>
      <c r="M145" s="37">
        <v>90805</v>
      </c>
      <c r="N145" s="37" t="s">
        <v>147</v>
      </c>
      <c r="O145" s="37" t="s">
        <v>111</v>
      </c>
      <c r="P145" s="37" t="s">
        <v>1057</v>
      </c>
      <c r="Q145" s="37" t="s">
        <v>164</v>
      </c>
      <c r="R145" s="37" t="s">
        <v>165</v>
      </c>
      <c r="S145" s="37" t="s">
        <v>1058</v>
      </c>
      <c r="T145" s="37">
        <v>2054.2720000000004</v>
      </c>
      <c r="U145" s="37">
        <v>8</v>
      </c>
      <c r="V145" s="37">
        <v>0.2</v>
      </c>
      <c r="W145" s="37">
        <v>256.78399999999976</v>
      </c>
      <c r="X145" s="39">
        <v>480.56</v>
      </c>
      <c r="Y145" s="37" t="s">
        <v>152</v>
      </c>
      <c r="Z145">
        <v>2014</v>
      </c>
    </row>
    <row r="146" spans="2:26" ht="15.75" x14ac:dyDescent="0.25">
      <c r="B146" s="37">
        <v>23175</v>
      </c>
      <c r="C146" s="37" t="s">
        <v>1059</v>
      </c>
      <c r="D146" s="38">
        <v>41124</v>
      </c>
      <c r="E146" s="38">
        <v>41129</v>
      </c>
      <c r="F146" s="37" t="s">
        <v>210</v>
      </c>
      <c r="G146" s="37" t="s">
        <v>1060</v>
      </c>
      <c r="H146" s="37" t="s">
        <v>1061</v>
      </c>
      <c r="I146" s="37" t="s">
        <v>157</v>
      </c>
      <c r="J146" s="37" t="s">
        <v>1062</v>
      </c>
      <c r="K146" s="37" t="s">
        <v>1062</v>
      </c>
      <c r="L146" s="37" t="s">
        <v>458</v>
      </c>
      <c r="M146" s="37"/>
      <c r="N146" s="37" t="s">
        <v>161</v>
      </c>
      <c r="O146" s="37" t="s">
        <v>459</v>
      </c>
      <c r="P146" s="37" t="s">
        <v>1063</v>
      </c>
      <c r="Q146" s="37" t="s">
        <v>225</v>
      </c>
      <c r="R146" s="37" t="s">
        <v>277</v>
      </c>
      <c r="S146" s="37" t="s">
        <v>345</v>
      </c>
      <c r="T146" s="37">
        <v>3501.7367999999997</v>
      </c>
      <c r="U146" s="37">
        <v>8</v>
      </c>
      <c r="V146" s="37">
        <v>0.17</v>
      </c>
      <c r="W146" s="37">
        <v>210.85680000000002</v>
      </c>
      <c r="X146" s="39">
        <v>479.96</v>
      </c>
      <c r="Y146" s="37" t="s">
        <v>218</v>
      </c>
      <c r="Z146">
        <v>2012</v>
      </c>
    </row>
    <row r="147" spans="2:26" ht="15.75" x14ac:dyDescent="0.25">
      <c r="B147" s="37">
        <v>27693</v>
      </c>
      <c r="C147" s="37" t="s">
        <v>1064</v>
      </c>
      <c r="D147" s="38">
        <v>41982</v>
      </c>
      <c r="E147" s="38">
        <v>41984</v>
      </c>
      <c r="F147" s="37" t="s">
        <v>168</v>
      </c>
      <c r="G147" s="37" t="s">
        <v>1065</v>
      </c>
      <c r="H147" s="37" t="s">
        <v>1066</v>
      </c>
      <c r="I147" s="37" t="s">
        <v>180</v>
      </c>
      <c r="J147" s="37" t="s">
        <v>818</v>
      </c>
      <c r="K147" s="37" t="s">
        <v>569</v>
      </c>
      <c r="L147" s="37" t="s">
        <v>160</v>
      </c>
      <c r="M147" s="37"/>
      <c r="N147" s="37" t="s">
        <v>161</v>
      </c>
      <c r="O147" s="37" t="s">
        <v>162</v>
      </c>
      <c r="P147" s="37" t="s">
        <v>1067</v>
      </c>
      <c r="Q147" s="37" t="s">
        <v>149</v>
      </c>
      <c r="R147" s="37" t="s">
        <v>174</v>
      </c>
      <c r="S147" s="37" t="s">
        <v>874</v>
      </c>
      <c r="T147" s="37">
        <v>1725.4620000000004</v>
      </c>
      <c r="U147" s="37">
        <v>3</v>
      </c>
      <c r="V147" s="37">
        <v>0.1</v>
      </c>
      <c r="W147" s="37">
        <v>747.61200000000008</v>
      </c>
      <c r="X147" s="39">
        <v>479.94</v>
      </c>
      <c r="Y147" s="37" t="s">
        <v>218</v>
      </c>
      <c r="Z147">
        <v>2014</v>
      </c>
    </row>
    <row r="148" spans="2:26" ht="15.75" x14ac:dyDescent="0.25">
      <c r="B148" s="37">
        <v>22134</v>
      </c>
      <c r="C148" s="37" t="s">
        <v>1068</v>
      </c>
      <c r="D148" s="38">
        <v>41207</v>
      </c>
      <c r="E148" s="38">
        <v>41210</v>
      </c>
      <c r="F148" s="37" t="s">
        <v>168</v>
      </c>
      <c r="G148" s="37" t="s">
        <v>1069</v>
      </c>
      <c r="H148" s="37" t="s">
        <v>1070</v>
      </c>
      <c r="I148" s="37" t="s">
        <v>143</v>
      </c>
      <c r="J148" s="37" t="s">
        <v>1071</v>
      </c>
      <c r="K148" s="37" t="s">
        <v>1072</v>
      </c>
      <c r="L148" s="37" t="s">
        <v>274</v>
      </c>
      <c r="M148" s="37"/>
      <c r="N148" s="37" t="s">
        <v>161</v>
      </c>
      <c r="O148" s="37" t="s">
        <v>275</v>
      </c>
      <c r="P148" s="37" t="s">
        <v>306</v>
      </c>
      <c r="Q148" s="37" t="s">
        <v>149</v>
      </c>
      <c r="R148" s="37" t="s">
        <v>193</v>
      </c>
      <c r="S148" s="37" t="s">
        <v>307</v>
      </c>
      <c r="T148" s="37">
        <v>1583.7</v>
      </c>
      <c r="U148" s="37">
        <v>5</v>
      </c>
      <c r="V148" s="37">
        <v>0</v>
      </c>
      <c r="W148" s="37">
        <v>174.14999999999998</v>
      </c>
      <c r="X148" s="39">
        <v>479.67</v>
      </c>
      <c r="Y148" s="37" t="s">
        <v>152</v>
      </c>
      <c r="Z148">
        <v>2012</v>
      </c>
    </row>
    <row r="149" spans="2:26" ht="15.75" x14ac:dyDescent="0.25">
      <c r="B149" s="37">
        <v>32998</v>
      </c>
      <c r="C149" s="37" t="s">
        <v>1073</v>
      </c>
      <c r="D149" s="38">
        <v>41103</v>
      </c>
      <c r="E149" s="38">
        <v>41105</v>
      </c>
      <c r="F149" s="37" t="s">
        <v>154</v>
      </c>
      <c r="G149" s="37" t="s">
        <v>1074</v>
      </c>
      <c r="H149" s="37" t="s">
        <v>1075</v>
      </c>
      <c r="I149" s="37" t="s">
        <v>143</v>
      </c>
      <c r="J149" s="37" t="s">
        <v>144</v>
      </c>
      <c r="K149" s="37" t="s">
        <v>145</v>
      </c>
      <c r="L149" s="37" t="s">
        <v>146</v>
      </c>
      <c r="M149" s="37">
        <v>10035</v>
      </c>
      <c r="N149" s="37" t="s">
        <v>147</v>
      </c>
      <c r="O149" s="37" t="s">
        <v>110</v>
      </c>
      <c r="P149" s="37" t="s">
        <v>1076</v>
      </c>
      <c r="Q149" s="37" t="s">
        <v>164</v>
      </c>
      <c r="R149" s="37" t="s">
        <v>165</v>
      </c>
      <c r="S149" s="37" t="s">
        <v>1077</v>
      </c>
      <c r="T149" s="37">
        <v>1931.04</v>
      </c>
      <c r="U149" s="37">
        <v>9</v>
      </c>
      <c r="V149" s="37">
        <v>0.1</v>
      </c>
      <c r="W149" s="37">
        <v>321.83999999999992</v>
      </c>
      <c r="X149" s="39">
        <v>477.15</v>
      </c>
      <c r="Y149" s="37" t="s">
        <v>152</v>
      </c>
      <c r="Z149">
        <v>2012</v>
      </c>
    </row>
    <row r="150" spans="2:26" ht="15.75" x14ac:dyDescent="0.25">
      <c r="B150" s="37">
        <v>22488</v>
      </c>
      <c r="C150" s="37" t="s">
        <v>1078</v>
      </c>
      <c r="D150" s="38">
        <v>41513</v>
      </c>
      <c r="E150" s="38">
        <v>41515</v>
      </c>
      <c r="F150" s="37" t="s">
        <v>154</v>
      </c>
      <c r="G150" s="37" t="s">
        <v>1079</v>
      </c>
      <c r="H150" s="37" t="s">
        <v>1080</v>
      </c>
      <c r="I150" s="37" t="s">
        <v>180</v>
      </c>
      <c r="J150" s="37" t="s">
        <v>171</v>
      </c>
      <c r="K150" s="37" t="s">
        <v>172</v>
      </c>
      <c r="L150" s="37" t="s">
        <v>160</v>
      </c>
      <c r="M150" s="37"/>
      <c r="N150" s="37" t="s">
        <v>161</v>
      </c>
      <c r="O150" s="37" t="s">
        <v>162</v>
      </c>
      <c r="P150" s="37" t="s">
        <v>1081</v>
      </c>
      <c r="Q150" s="37" t="s">
        <v>164</v>
      </c>
      <c r="R150" s="37" t="s">
        <v>474</v>
      </c>
      <c r="S150" s="37" t="s">
        <v>1082</v>
      </c>
      <c r="T150" s="37">
        <v>2760.3450000000003</v>
      </c>
      <c r="U150" s="37">
        <v>7</v>
      </c>
      <c r="V150" s="37">
        <v>0.1</v>
      </c>
      <c r="W150" s="37">
        <v>-214.72500000000002</v>
      </c>
      <c r="X150" s="39">
        <v>475.34</v>
      </c>
      <c r="Y150" s="37" t="s">
        <v>218</v>
      </c>
      <c r="Z150">
        <v>2013</v>
      </c>
    </row>
    <row r="151" spans="2:26" ht="15.75" x14ac:dyDescent="0.25">
      <c r="B151" s="37">
        <v>25678</v>
      </c>
      <c r="C151" s="37" t="s">
        <v>1083</v>
      </c>
      <c r="D151" s="38">
        <v>40676</v>
      </c>
      <c r="E151" s="38">
        <v>40680</v>
      </c>
      <c r="F151" s="37" t="s">
        <v>210</v>
      </c>
      <c r="G151" s="37" t="s">
        <v>785</v>
      </c>
      <c r="H151" s="37" t="s">
        <v>786</v>
      </c>
      <c r="I151" s="37" t="s">
        <v>157</v>
      </c>
      <c r="J151" s="37" t="s">
        <v>582</v>
      </c>
      <c r="K151" s="37" t="s">
        <v>582</v>
      </c>
      <c r="L151" s="37" t="s">
        <v>583</v>
      </c>
      <c r="M151" s="37"/>
      <c r="N151" s="37" t="s">
        <v>161</v>
      </c>
      <c r="O151" s="37" t="s">
        <v>249</v>
      </c>
      <c r="P151" s="37" t="s">
        <v>1084</v>
      </c>
      <c r="Q151" s="37" t="s">
        <v>149</v>
      </c>
      <c r="R151" s="37" t="s">
        <v>150</v>
      </c>
      <c r="S151" s="37" t="s">
        <v>1085</v>
      </c>
      <c r="T151" s="37">
        <v>3078.7200000000007</v>
      </c>
      <c r="U151" s="37">
        <v>12</v>
      </c>
      <c r="V151" s="37">
        <v>0</v>
      </c>
      <c r="W151" s="37">
        <v>523.07999999999993</v>
      </c>
      <c r="X151" s="39">
        <v>474.44</v>
      </c>
      <c r="Y151" s="37" t="s">
        <v>218</v>
      </c>
      <c r="Z151">
        <v>2011</v>
      </c>
    </row>
    <row r="152" spans="2:26" ht="15.75" x14ac:dyDescent="0.25">
      <c r="B152" s="37">
        <v>15376</v>
      </c>
      <c r="C152" s="37" t="s">
        <v>1086</v>
      </c>
      <c r="D152" s="38">
        <v>40850</v>
      </c>
      <c r="E152" s="38">
        <v>40853</v>
      </c>
      <c r="F152" s="37" t="s">
        <v>168</v>
      </c>
      <c r="G152" s="37" t="s">
        <v>1087</v>
      </c>
      <c r="H152" s="37" t="s">
        <v>1088</v>
      </c>
      <c r="I152" s="37" t="s">
        <v>143</v>
      </c>
      <c r="J152" s="37" t="s">
        <v>1089</v>
      </c>
      <c r="K152" s="37" t="s">
        <v>1090</v>
      </c>
      <c r="L152" s="37" t="s">
        <v>861</v>
      </c>
      <c r="M152" s="37"/>
      <c r="N152" s="37" t="s">
        <v>183</v>
      </c>
      <c r="O152" s="37" t="s">
        <v>184</v>
      </c>
      <c r="P152" s="37" t="s">
        <v>1091</v>
      </c>
      <c r="Q152" s="37" t="s">
        <v>225</v>
      </c>
      <c r="R152" s="37" t="s">
        <v>277</v>
      </c>
      <c r="S152" s="37" t="s">
        <v>744</v>
      </c>
      <c r="T152" s="37">
        <v>1983.135</v>
      </c>
      <c r="U152" s="37">
        <v>7</v>
      </c>
      <c r="V152" s="37">
        <v>0.5</v>
      </c>
      <c r="W152" s="37">
        <v>-1784.895</v>
      </c>
      <c r="X152" s="39">
        <v>473.27</v>
      </c>
      <c r="Y152" s="37" t="s">
        <v>218</v>
      </c>
      <c r="Z152">
        <v>2011</v>
      </c>
    </row>
    <row r="153" spans="2:26" ht="15.75" x14ac:dyDescent="0.25">
      <c r="B153" s="37">
        <v>15162</v>
      </c>
      <c r="C153" s="37" t="s">
        <v>1092</v>
      </c>
      <c r="D153" s="38">
        <v>41853</v>
      </c>
      <c r="E153" s="38">
        <v>41854</v>
      </c>
      <c r="F153" s="37" t="s">
        <v>168</v>
      </c>
      <c r="G153" s="37" t="s">
        <v>1093</v>
      </c>
      <c r="H153" s="37" t="s">
        <v>1094</v>
      </c>
      <c r="I153" s="37" t="s">
        <v>143</v>
      </c>
      <c r="J153" s="37" t="s">
        <v>1095</v>
      </c>
      <c r="K153" s="37" t="s">
        <v>1096</v>
      </c>
      <c r="L153" s="37" t="s">
        <v>284</v>
      </c>
      <c r="M153" s="37"/>
      <c r="N153" s="37" t="s">
        <v>183</v>
      </c>
      <c r="O153" s="37" t="s">
        <v>184</v>
      </c>
      <c r="P153" s="37" t="s">
        <v>1097</v>
      </c>
      <c r="Q153" s="37" t="s">
        <v>164</v>
      </c>
      <c r="R153" s="37" t="s">
        <v>474</v>
      </c>
      <c r="S153" s="37" t="s">
        <v>1098</v>
      </c>
      <c r="T153" s="37">
        <v>1112.778</v>
      </c>
      <c r="U153" s="37">
        <v>3</v>
      </c>
      <c r="V153" s="37">
        <v>0.1</v>
      </c>
      <c r="W153" s="37">
        <v>296.65800000000007</v>
      </c>
      <c r="X153" s="39">
        <v>472</v>
      </c>
      <c r="Y153" s="37" t="s">
        <v>152</v>
      </c>
      <c r="Z153">
        <v>2014</v>
      </c>
    </row>
    <row r="154" spans="2:26" ht="15.75" x14ac:dyDescent="0.25">
      <c r="B154" s="37">
        <v>18899</v>
      </c>
      <c r="C154" s="37" t="s">
        <v>1099</v>
      </c>
      <c r="D154" s="38">
        <v>40806</v>
      </c>
      <c r="E154" s="38">
        <v>40808</v>
      </c>
      <c r="F154" s="37" t="s">
        <v>154</v>
      </c>
      <c r="G154" s="37" t="s">
        <v>853</v>
      </c>
      <c r="H154" s="37" t="s">
        <v>854</v>
      </c>
      <c r="I154" s="37" t="s">
        <v>143</v>
      </c>
      <c r="J154" s="37" t="s">
        <v>1100</v>
      </c>
      <c r="K154" s="37" t="s">
        <v>687</v>
      </c>
      <c r="L154" s="37" t="s">
        <v>182</v>
      </c>
      <c r="M154" s="37"/>
      <c r="N154" s="37" t="s">
        <v>183</v>
      </c>
      <c r="O154" s="37" t="s">
        <v>184</v>
      </c>
      <c r="P154" s="37" t="s">
        <v>1101</v>
      </c>
      <c r="Q154" s="37" t="s">
        <v>149</v>
      </c>
      <c r="R154" s="37" t="s">
        <v>193</v>
      </c>
      <c r="S154" s="37" t="s">
        <v>1102</v>
      </c>
      <c r="T154" s="37">
        <v>3616.5</v>
      </c>
      <c r="U154" s="37">
        <v>10</v>
      </c>
      <c r="V154" s="37">
        <v>0</v>
      </c>
      <c r="W154" s="37">
        <v>36</v>
      </c>
      <c r="X154" s="39">
        <v>471.92</v>
      </c>
      <c r="Y154" s="37" t="s">
        <v>152</v>
      </c>
      <c r="Z154">
        <v>2011</v>
      </c>
    </row>
    <row r="155" spans="2:26" ht="15.75" x14ac:dyDescent="0.25">
      <c r="B155" s="37">
        <v>32274</v>
      </c>
      <c r="C155" s="37" t="s">
        <v>1103</v>
      </c>
      <c r="D155" s="38">
        <v>41647</v>
      </c>
      <c r="E155" s="38">
        <v>41650</v>
      </c>
      <c r="F155" s="37" t="s">
        <v>168</v>
      </c>
      <c r="G155" s="37" t="s">
        <v>1104</v>
      </c>
      <c r="H155" s="37" t="s">
        <v>1105</v>
      </c>
      <c r="I155" s="37" t="s">
        <v>157</v>
      </c>
      <c r="J155" s="37" t="s">
        <v>935</v>
      </c>
      <c r="K155" s="37" t="s">
        <v>720</v>
      </c>
      <c r="L155" s="37" t="s">
        <v>146</v>
      </c>
      <c r="M155" s="37">
        <v>48205</v>
      </c>
      <c r="N155" s="37" t="s">
        <v>147</v>
      </c>
      <c r="O155" s="37" t="s">
        <v>184</v>
      </c>
      <c r="P155" s="37" t="s">
        <v>1106</v>
      </c>
      <c r="Q155" s="37" t="s">
        <v>149</v>
      </c>
      <c r="R155" s="37" t="s">
        <v>403</v>
      </c>
      <c r="S155" s="37" t="s">
        <v>1107</v>
      </c>
      <c r="T155" s="37">
        <v>3059.982</v>
      </c>
      <c r="U155" s="37">
        <v>2</v>
      </c>
      <c r="V155" s="37">
        <v>0.1</v>
      </c>
      <c r="W155" s="37">
        <v>679.99599999999964</v>
      </c>
      <c r="X155" s="39">
        <v>471.22</v>
      </c>
      <c r="Y155" s="37" t="s">
        <v>176</v>
      </c>
      <c r="Z155">
        <v>2014</v>
      </c>
    </row>
    <row r="156" spans="2:26" ht="15.75" x14ac:dyDescent="0.25">
      <c r="B156" s="37">
        <v>24160</v>
      </c>
      <c r="C156" s="37" t="s">
        <v>1108</v>
      </c>
      <c r="D156" s="38">
        <v>41344</v>
      </c>
      <c r="E156" s="38">
        <v>41348</v>
      </c>
      <c r="F156" s="37" t="s">
        <v>210</v>
      </c>
      <c r="G156" s="37" t="s">
        <v>1109</v>
      </c>
      <c r="H156" s="37" t="s">
        <v>1110</v>
      </c>
      <c r="I156" s="37" t="s">
        <v>143</v>
      </c>
      <c r="J156" s="37" t="s">
        <v>818</v>
      </c>
      <c r="K156" s="37" t="s">
        <v>569</v>
      </c>
      <c r="L156" s="37" t="s">
        <v>160</v>
      </c>
      <c r="M156" s="37"/>
      <c r="N156" s="37" t="s">
        <v>161</v>
      </c>
      <c r="O156" s="37" t="s">
        <v>162</v>
      </c>
      <c r="P156" s="37" t="s">
        <v>460</v>
      </c>
      <c r="Q156" s="37" t="s">
        <v>149</v>
      </c>
      <c r="R156" s="37" t="s">
        <v>174</v>
      </c>
      <c r="S156" s="37" t="s">
        <v>353</v>
      </c>
      <c r="T156" s="37">
        <v>2892.1049999999996</v>
      </c>
      <c r="U156" s="37">
        <v>5</v>
      </c>
      <c r="V156" s="37">
        <v>0.1</v>
      </c>
      <c r="W156" s="37">
        <v>160.60500000000008</v>
      </c>
      <c r="X156" s="39">
        <v>470.29</v>
      </c>
      <c r="Y156" s="37" t="s">
        <v>218</v>
      </c>
      <c r="Z156">
        <v>2013</v>
      </c>
    </row>
    <row r="157" spans="2:26" ht="15.75" x14ac:dyDescent="0.25">
      <c r="B157" s="37">
        <v>15812</v>
      </c>
      <c r="C157" s="37" t="s">
        <v>1111</v>
      </c>
      <c r="D157" s="38">
        <v>40941</v>
      </c>
      <c r="E157" s="38">
        <v>40944</v>
      </c>
      <c r="F157" s="37" t="s">
        <v>168</v>
      </c>
      <c r="G157" s="37" t="s">
        <v>513</v>
      </c>
      <c r="H157" s="37" t="s">
        <v>514</v>
      </c>
      <c r="I157" s="37" t="s">
        <v>143</v>
      </c>
      <c r="J157" s="37" t="s">
        <v>1112</v>
      </c>
      <c r="K157" s="37" t="s">
        <v>1112</v>
      </c>
      <c r="L157" s="37" t="s">
        <v>182</v>
      </c>
      <c r="M157" s="37"/>
      <c r="N157" s="37" t="s">
        <v>183</v>
      </c>
      <c r="O157" s="37" t="s">
        <v>184</v>
      </c>
      <c r="P157" s="37" t="s">
        <v>1113</v>
      </c>
      <c r="Q157" s="37" t="s">
        <v>149</v>
      </c>
      <c r="R157" s="37" t="s">
        <v>174</v>
      </c>
      <c r="S157" s="37" t="s">
        <v>820</v>
      </c>
      <c r="T157" s="37">
        <v>3263.4000000000005</v>
      </c>
      <c r="U157" s="37">
        <v>5</v>
      </c>
      <c r="V157" s="37">
        <v>0</v>
      </c>
      <c r="W157" s="37">
        <v>848.40000000000009</v>
      </c>
      <c r="X157" s="39">
        <v>469.29</v>
      </c>
      <c r="Y157" s="37" t="s">
        <v>218</v>
      </c>
      <c r="Z157">
        <v>2012</v>
      </c>
    </row>
    <row r="158" spans="2:26" ht="15.75" x14ac:dyDescent="0.25">
      <c r="B158" s="37">
        <v>31696</v>
      </c>
      <c r="C158" s="37" t="s">
        <v>1114</v>
      </c>
      <c r="D158" s="38">
        <v>41526</v>
      </c>
      <c r="E158" s="38">
        <v>41528</v>
      </c>
      <c r="F158" s="37" t="s">
        <v>154</v>
      </c>
      <c r="G158" s="37" t="s">
        <v>1115</v>
      </c>
      <c r="H158" s="37" t="s">
        <v>1116</v>
      </c>
      <c r="I158" s="37" t="s">
        <v>143</v>
      </c>
      <c r="J158" s="37" t="s">
        <v>1117</v>
      </c>
      <c r="K158" s="37" t="s">
        <v>409</v>
      </c>
      <c r="L158" s="37" t="s">
        <v>146</v>
      </c>
      <c r="M158" s="37">
        <v>77036</v>
      </c>
      <c r="N158" s="37" t="s">
        <v>147</v>
      </c>
      <c r="O158" s="37" t="s">
        <v>184</v>
      </c>
      <c r="P158" s="37" t="s">
        <v>1118</v>
      </c>
      <c r="Q158" s="37" t="s">
        <v>164</v>
      </c>
      <c r="R158" s="37" t="s">
        <v>474</v>
      </c>
      <c r="S158" s="37" t="s">
        <v>1119</v>
      </c>
      <c r="T158" s="37">
        <v>2396.2655999999997</v>
      </c>
      <c r="U158" s="37">
        <v>4</v>
      </c>
      <c r="V158" s="37">
        <v>0.32</v>
      </c>
      <c r="W158" s="37">
        <v>-317.15280000000007</v>
      </c>
      <c r="X158" s="39">
        <v>469.16</v>
      </c>
      <c r="Y158" s="37" t="s">
        <v>152</v>
      </c>
      <c r="Z158">
        <v>2013</v>
      </c>
    </row>
    <row r="159" spans="2:26" ht="15.75" x14ac:dyDescent="0.25">
      <c r="B159" s="37">
        <v>6449</v>
      </c>
      <c r="C159" s="37" t="s">
        <v>1120</v>
      </c>
      <c r="D159" s="38">
        <v>41738</v>
      </c>
      <c r="E159" s="38">
        <v>41742</v>
      </c>
      <c r="F159" s="37" t="s">
        <v>210</v>
      </c>
      <c r="G159" s="37" t="s">
        <v>1121</v>
      </c>
      <c r="H159" s="37" t="s">
        <v>1122</v>
      </c>
      <c r="I159" s="37" t="s">
        <v>157</v>
      </c>
      <c r="J159" s="37" t="s">
        <v>1123</v>
      </c>
      <c r="K159" s="37" t="s">
        <v>1124</v>
      </c>
      <c r="L159" s="37" t="s">
        <v>1124</v>
      </c>
      <c r="M159" s="37"/>
      <c r="N159" s="37" t="s">
        <v>266</v>
      </c>
      <c r="O159" s="37" t="s">
        <v>184</v>
      </c>
      <c r="P159" s="37" t="s">
        <v>1125</v>
      </c>
      <c r="Q159" s="37" t="s">
        <v>164</v>
      </c>
      <c r="R159" s="37" t="s">
        <v>216</v>
      </c>
      <c r="S159" s="37" t="s">
        <v>1126</v>
      </c>
      <c r="T159" s="37">
        <v>3117.0879999999997</v>
      </c>
      <c r="U159" s="37">
        <v>13</v>
      </c>
      <c r="V159" s="37">
        <v>0.2</v>
      </c>
      <c r="W159" s="37">
        <v>38.94800000000005</v>
      </c>
      <c r="X159" s="39">
        <v>466.70299999999997</v>
      </c>
      <c r="Y159" s="37" t="s">
        <v>218</v>
      </c>
      <c r="Z159">
        <v>2014</v>
      </c>
    </row>
    <row r="160" spans="2:26" ht="15.75" x14ac:dyDescent="0.25">
      <c r="B160" s="37">
        <v>32382</v>
      </c>
      <c r="C160" s="37" t="s">
        <v>1127</v>
      </c>
      <c r="D160" s="38">
        <v>41335</v>
      </c>
      <c r="E160" s="38">
        <v>41339</v>
      </c>
      <c r="F160" s="37" t="s">
        <v>210</v>
      </c>
      <c r="G160" s="37" t="s">
        <v>1128</v>
      </c>
      <c r="H160" s="37" t="s">
        <v>1129</v>
      </c>
      <c r="I160" s="37" t="s">
        <v>143</v>
      </c>
      <c r="J160" s="37" t="s">
        <v>1130</v>
      </c>
      <c r="K160" s="37" t="s">
        <v>145</v>
      </c>
      <c r="L160" s="37" t="s">
        <v>146</v>
      </c>
      <c r="M160" s="37">
        <v>10701</v>
      </c>
      <c r="N160" s="37" t="s">
        <v>147</v>
      </c>
      <c r="O160" s="37" t="s">
        <v>110</v>
      </c>
      <c r="P160" s="37" t="s">
        <v>435</v>
      </c>
      <c r="Q160" s="37" t="s">
        <v>149</v>
      </c>
      <c r="R160" s="37" t="s">
        <v>403</v>
      </c>
      <c r="S160" s="37" t="s">
        <v>436</v>
      </c>
      <c r="T160" s="37">
        <v>4899.93</v>
      </c>
      <c r="U160" s="37">
        <v>7</v>
      </c>
      <c r="V160" s="37">
        <v>0</v>
      </c>
      <c r="W160" s="37">
        <v>2400.9656999999997</v>
      </c>
      <c r="X160" s="39">
        <v>466.33</v>
      </c>
      <c r="Y160" s="37" t="s">
        <v>176</v>
      </c>
      <c r="Z160">
        <v>2013</v>
      </c>
    </row>
    <row r="161" spans="2:26" ht="15.75" x14ac:dyDescent="0.25">
      <c r="B161" s="37">
        <v>4394</v>
      </c>
      <c r="C161" s="37" t="s">
        <v>1131</v>
      </c>
      <c r="D161" s="38">
        <v>41717</v>
      </c>
      <c r="E161" s="38">
        <v>41719</v>
      </c>
      <c r="F161" s="37" t="s">
        <v>168</v>
      </c>
      <c r="G161" s="37" t="s">
        <v>1132</v>
      </c>
      <c r="H161" s="37" t="s">
        <v>1133</v>
      </c>
      <c r="I161" s="37" t="s">
        <v>180</v>
      </c>
      <c r="J161" s="37" t="s">
        <v>1134</v>
      </c>
      <c r="K161" s="37" t="s">
        <v>1135</v>
      </c>
      <c r="L161" s="37" t="s">
        <v>351</v>
      </c>
      <c r="M161" s="37"/>
      <c r="N161" s="37" t="s">
        <v>266</v>
      </c>
      <c r="O161" s="37" t="s">
        <v>108</v>
      </c>
      <c r="P161" s="37" t="s">
        <v>1136</v>
      </c>
      <c r="Q161" s="37" t="s">
        <v>225</v>
      </c>
      <c r="R161" s="37" t="s">
        <v>277</v>
      </c>
      <c r="S161" s="37" t="s">
        <v>744</v>
      </c>
      <c r="T161" s="37">
        <v>1888.7</v>
      </c>
      <c r="U161" s="37">
        <v>5</v>
      </c>
      <c r="V161" s="37">
        <v>0</v>
      </c>
      <c r="W161" s="37">
        <v>887.6</v>
      </c>
      <c r="X161" s="39">
        <v>465.91800000000001</v>
      </c>
      <c r="Y161" s="37" t="s">
        <v>218</v>
      </c>
      <c r="Z161">
        <v>2014</v>
      </c>
    </row>
    <row r="162" spans="2:26" ht="15.75" x14ac:dyDescent="0.25">
      <c r="B162" s="37">
        <v>22058</v>
      </c>
      <c r="C162" s="37" t="s">
        <v>1137</v>
      </c>
      <c r="D162" s="38">
        <v>41549</v>
      </c>
      <c r="E162" s="38">
        <v>41551</v>
      </c>
      <c r="F162" s="37" t="s">
        <v>168</v>
      </c>
      <c r="G162" s="37" t="s">
        <v>1138</v>
      </c>
      <c r="H162" s="37" t="s">
        <v>1139</v>
      </c>
      <c r="I162" s="37" t="s">
        <v>143</v>
      </c>
      <c r="J162" s="37" t="s">
        <v>1140</v>
      </c>
      <c r="K162" s="37" t="s">
        <v>1141</v>
      </c>
      <c r="L162" s="37" t="s">
        <v>274</v>
      </c>
      <c r="M162" s="37"/>
      <c r="N162" s="37" t="s">
        <v>161</v>
      </c>
      <c r="O162" s="37" t="s">
        <v>275</v>
      </c>
      <c r="P162" s="37" t="s">
        <v>1142</v>
      </c>
      <c r="Q162" s="37" t="s">
        <v>225</v>
      </c>
      <c r="R162" s="37" t="s">
        <v>277</v>
      </c>
      <c r="S162" s="37" t="s">
        <v>1143</v>
      </c>
      <c r="T162" s="37">
        <v>3000.7799999999997</v>
      </c>
      <c r="U162" s="37">
        <v>6</v>
      </c>
      <c r="V162" s="37">
        <v>0</v>
      </c>
      <c r="W162" s="37">
        <v>1080.18</v>
      </c>
      <c r="X162" s="39">
        <v>465.63</v>
      </c>
      <c r="Y162" s="37" t="s">
        <v>218</v>
      </c>
      <c r="Z162">
        <v>2013</v>
      </c>
    </row>
    <row r="163" spans="2:26" ht="15.75" x14ac:dyDescent="0.25">
      <c r="B163" s="37">
        <v>19833</v>
      </c>
      <c r="C163" s="37" t="s">
        <v>1144</v>
      </c>
      <c r="D163" s="38">
        <v>41286</v>
      </c>
      <c r="E163" s="38">
        <v>41289</v>
      </c>
      <c r="F163" s="37" t="s">
        <v>168</v>
      </c>
      <c r="G163" s="37" t="s">
        <v>1145</v>
      </c>
      <c r="H163" s="37" t="s">
        <v>1146</v>
      </c>
      <c r="I163" s="37" t="s">
        <v>157</v>
      </c>
      <c r="J163" s="37" t="s">
        <v>1147</v>
      </c>
      <c r="K163" s="37" t="s">
        <v>1147</v>
      </c>
      <c r="L163" s="37" t="s">
        <v>620</v>
      </c>
      <c r="M163" s="37"/>
      <c r="N163" s="37" t="s">
        <v>183</v>
      </c>
      <c r="O163" s="37" t="s">
        <v>109</v>
      </c>
      <c r="P163" s="37" t="s">
        <v>1148</v>
      </c>
      <c r="Q163" s="37" t="s">
        <v>225</v>
      </c>
      <c r="R163" s="37" t="s">
        <v>277</v>
      </c>
      <c r="S163" s="37" t="s">
        <v>1149</v>
      </c>
      <c r="T163" s="37">
        <v>3801.63</v>
      </c>
      <c r="U163" s="37">
        <v>7</v>
      </c>
      <c r="V163" s="37">
        <v>0</v>
      </c>
      <c r="W163" s="37">
        <v>1444.5900000000001</v>
      </c>
      <c r="X163" s="39">
        <v>465.02</v>
      </c>
      <c r="Y163" s="37" t="s">
        <v>176</v>
      </c>
      <c r="Z163">
        <v>2013</v>
      </c>
    </row>
    <row r="164" spans="2:26" ht="15.75" x14ac:dyDescent="0.25">
      <c r="B164" s="37">
        <v>45807</v>
      </c>
      <c r="C164" s="37" t="s">
        <v>1150</v>
      </c>
      <c r="D164" s="38">
        <v>41871</v>
      </c>
      <c r="E164" s="38">
        <v>41876</v>
      </c>
      <c r="F164" s="37" t="s">
        <v>210</v>
      </c>
      <c r="G164" s="37" t="s">
        <v>1151</v>
      </c>
      <c r="H164" s="37" t="s">
        <v>1152</v>
      </c>
      <c r="I164" s="37" t="s">
        <v>143</v>
      </c>
      <c r="J164" s="37" t="s">
        <v>1153</v>
      </c>
      <c r="K164" s="37" t="s">
        <v>1154</v>
      </c>
      <c r="L164" s="37" t="s">
        <v>256</v>
      </c>
      <c r="M164" s="37"/>
      <c r="N164" s="37" t="s">
        <v>257</v>
      </c>
      <c r="O164" s="37" t="s">
        <v>257</v>
      </c>
      <c r="P164" s="37" t="s">
        <v>1155</v>
      </c>
      <c r="Q164" s="37" t="s">
        <v>149</v>
      </c>
      <c r="R164" s="37" t="s">
        <v>174</v>
      </c>
      <c r="S164" s="37" t="s">
        <v>820</v>
      </c>
      <c r="T164" s="37">
        <v>5211.12</v>
      </c>
      <c r="U164" s="37">
        <v>8</v>
      </c>
      <c r="V164" s="37">
        <v>0</v>
      </c>
      <c r="W164" s="37">
        <v>1146.24</v>
      </c>
      <c r="X164" s="39">
        <v>463.98</v>
      </c>
      <c r="Y164" s="37" t="s">
        <v>176</v>
      </c>
      <c r="Z164">
        <v>2014</v>
      </c>
    </row>
    <row r="165" spans="2:26" ht="15.75" x14ac:dyDescent="0.25">
      <c r="B165" s="37">
        <v>30187</v>
      </c>
      <c r="C165" s="37" t="s">
        <v>362</v>
      </c>
      <c r="D165" s="38">
        <v>40894</v>
      </c>
      <c r="E165" s="38">
        <v>40897</v>
      </c>
      <c r="F165" s="37" t="s">
        <v>168</v>
      </c>
      <c r="G165" s="37" t="s">
        <v>363</v>
      </c>
      <c r="H165" s="37" t="s">
        <v>364</v>
      </c>
      <c r="I165" s="37" t="s">
        <v>157</v>
      </c>
      <c r="J165" s="37" t="s">
        <v>365</v>
      </c>
      <c r="K165" s="37" t="s">
        <v>366</v>
      </c>
      <c r="L165" s="37" t="s">
        <v>367</v>
      </c>
      <c r="M165" s="37"/>
      <c r="N165" s="37" t="s">
        <v>161</v>
      </c>
      <c r="O165" s="37" t="s">
        <v>275</v>
      </c>
      <c r="P165" s="37" t="s">
        <v>1156</v>
      </c>
      <c r="Q165" s="37" t="s">
        <v>164</v>
      </c>
      <c r="R165" s="37" t="s">
        <v>216</v>
      </c>
      <c r="S165" s="37" t="s">
        <v>1157</v>
      </c>
      <c r="T165" s="37">
        <v>1356.0300000000002</v>
      </c>
      <c r="U165" s="37">
        <v>3</v>
      </c>
      <c r="V165" s="37">
        <v>0</v>
      </c>
      <c r="W165" s="37">
        <v>311.84999999999997</v>
      </c>
      <c r="X165" s="39">
        <v>458.97</v>
      </c>
      <c r="Y165" s="37" t="s">
        <v>152</v>
      </c>
      <c r="Z165">
        <v>2011</v>
      </c>
    </row>
    <row r="166" spans="2:26" ht="15.75" x14ac:dyDescent="0.25">
      <c r="B166" s="37">
        <v>29484</v>
      </c>
      <c r="C166" s="37" t="s">
        <v>1158</v>
      </c>
      <c r="D166" s="38">
        <v>41712</v>
      </c>
      <c r="E166" s="38">
        <v>41716</v>
      </c>
      <c r="F166" s="37" t="s">
        <v>210</v>
      </c>
      <c r="G166" s="37" t="s">
        <v>1159</v>
      </c>
      <c r="H166" s="37" t="s">
        <v>1160</v>
      </c>
      <c r="I166" s="37" t="s">
        <v>143</v>
      </c>
      <c r="J166" s="37" t="s">
        <v>923</v>
      </c>
      <c r="K166" s="37" t="s">
        <v>924</v>
      </c>
      <c r="L166" s="37" t="s">
        <v>160</v>
      </c>
      <c r="M166" s="37"/>
      <c r="N166" s="37" t="s">
        <v>161</v>
      </c>
      <c r="O166" s="37" t="s">
        <v>162</v>
      </c>
      <c r="P166" s="37" t="s">
        <v>1161</v>
      </c>
      <c r="Q166" s="37" t="s">
        <v>225</v>
      </c>
      <c r="R166" s="37" t="s">
        <v>277</v>
      </c>
      <c r="S166" s="37" t="s">
        <v>744</v>
      </c>
      <c r="T166" s="37">
        <v>3569.643</v>
      </c>
      <c r="U166" s="37">
        <v>7</v>
      </c>
      <c r="V166" s="37">
        <v>0.1</v>
      </c>
      <c r="W166" s="37">
        <v>674.16300000000001</v>
      </c>
      <c r="X166" s="39">
        <v>458.54</v>
      </c>
      <c r="Y166" s="37" t="s">
        <v>218</v>
      </c>
      <c r="Z166">
        <v>2014</v>
      </c>
    </row>
    <row r="167" spans="2:26" ht="15.75" x14ac:dyDescent="0.25">
      <c r="B167" s="37">
        <v>34667</v>
      </c>
      <c r="C167" s="37" t="s">
        <v>1162</v>
      </c>
      <c r="D167" s="38">
        <v>41359</v>
      </c>
      <c r="E167" s="38">
        <v>41359</v>
      </c>
      <c r="F167" s="37" t="s">
        <v>140</v>
      </c>
      <c r="G167" s="37" t="s">
        <v>1163</v>
      </c>
      <c r="H167" s="37" t="s">
        <v>1164</v>
      </c>
      <c r="I167" s="37" t="s">
        <v>143</v>
      </c>
      <c r="J167" s="37" t="s">
        <v>1165</v>
      </c>
      <c r="K167" s="37" t="s">
        <v>1166</v>
      </c>
      <c r="L167" s="37" t="s">
        <v>146</v>
      </c>
      <c r="M167" s="37">
        <v>73071</v>
      </c>
      <c r="N167" s="37" t="s">
        <v>147</v>
      </c>
      <c r="O167" s="37" t="s">
        <v>184</v>
      </c>
      <c r="P167" s="37" t="s">
        <v>1167</v>
      </c>
      <c r="Q167" s="37" t="s">
        <v>149</v>
      </c>
      <c r="R167" s="37" t="s">
        <v>150</v>
      </c>
      <c r="S167" s="37" t="s">
        <v>1168</v>
      </c>
      <c r="T167" s="37">
        <v>1287.45</v>
      </c>
      <c r="U167" s="37">
        <v>5</v>
      </c>
      <c r="V167" s="37">
        <v>0</v>
      </c>
      <c r="W167" s="37">
        <v>244.61549999999988</v>
      </c>
      <c r="X167" s="39">
        <v>457.14</v>
      </c>
      <c r="Y167" s="37" t="s">
        <v>152</v>
      </c>
      <c r="Z167">
        <v>2013</v>
      </c>
    </row>
    <row r="168" spans="2:26" ht="15.75" x14ac:dyDescent="0.25">
      <c r="B168" s="37">
        <v>24015</v>
      </c>
      <c r="C168" s="37" t="s">
        <v>1169</v>
      </c>
      <c r="D168" s="38">
        <v>41829</v>
      </c>
      <c r="E168" s="38">
        <v>41833</v>
      </c>
      <c r="F168" s="37" t="s">
        <v>210</v>
      </c>
      <c r="G168" s="37" t="s">
        <v>1170</v>
      </c>
      <c r="H168" s="37" t="s">
        <v>1171</v>
      </c>
      <c r="I168" s="37" t="s">
        <v>143</v>
      </c>
      <c r="J168" s="37" t="s">
        <v>1172</v>
      </c>
      <c r="K168" s="37" t="s">
        <v>1173</v>
      </c>
      <c r="L168" s="37" t="s">
        <v>458</v>
      </c>
      <c r="M168" s="37"/>
      <c r="N168" s="37" t="s">
        <v>161</v>
      </c>
      <c r="O168" s="37" t="s">
        <v>459</v>
      </c>
      <c r="P168" s="37" t="s">
        <v>1007</v>
      </c>
      <c r="Q168" s="37" t="s">
        <v>164</v>
      </c>
      <c r="R168" s="37" t="s">
        <v>474</v>
      </c>
      <c r="S168" s="37" t="s">
        <v>1008</v>
      </c>
      <c r="T168" s="37">
        <v>2910.0815999999995</v>
      </c>
      <c r="U168" s="37">
        <v>8</v>
      </c>
      <c r="V168" s="37">
        <v>7.0000000000000007E-2</v>
      </c>
      <c r="W168" s="37">
        <v>125.12159999999994</v>
      </c>
      <c r="X168" s="39">
        <v>456.32</v>
      </c>
      <c r="Y168" s="37" t="s">
        <v>218</v>
      </c>
      <c r="Z168">
        <v>2014</v>
      </c>
    </row>
    <row r="169" spans="2:26" ht="15.75" x14ac:dyDescent="0.25">
      <c r="B169" s="37">
        <v>20601</v>
      </c>
      <c r="C169" s="37" t="s">
        <v>1174</v>
      </c>
      <c r="D169" s="38">
        <v>41436</v>
      </c>
      <c r="E169" s="38">
        <v>41440</v>
      </c>
      <c r="F169" s="37" t="s">
        <v>210</v>
      </c>
      <c r="G169" s="37" t="s">
        <v>1175</v>
      </c>
      <c r="H169" s="37" t="s">
        <v>1176</v>
      </c>
      <c r="I169" s="37" t="s">
        <v>180</v>
      </c>
      <c r="J169" s="37" t="s">
        <v>1177</v>
      </c>
      <c r="K169" s="37" t="s">
        <v>1177</v>
      </c>
      <c r="L169" s="37" t="s">
        <v>458</v>
      </c>
      <c r="M169" s="37"/>
      <c r="N169" s="37" t="s">
        <v>161</v>
      </c>
      <c r="O169" s="37" t="s">
        <v>459</v>
      </c>
      <c r="P169" s="37" t="s">
        <v>1178</v>
      </c>
      <c r="Q169" s="37" t="s">
        <v>164</v>
      </c>
      <c r="R169" s="37" t="s">
        <v>165</v>
      </c>
      <c r="S169" s="37" t="s">
        <v>1179</v>
      </c>
      <c r="T169" s="37">
        <v>3126.4001999999991</v>
      </c>
      <c r="U169" s="37">
        <v>9</v>
      </c>
      <c r="V169" s="37">
        <v>0.27</v>
      </c>
      <c r="W169" s="37">
        <v>-128.71979999999962</v>
      </c>
      <c r="X169" s="39">
        <v>455.71</v>
      </c>
      <c r="Y169" s="37" t="s">
        <v>218</v>
      </c>
      <c r="Z169">
        <v>2013</v>
      </c>
    </row>
    <row r="170" spans="2:26" ht="15.75" x14ac:dyDescent="0.25">
      <c r="B170" s="37">
        <v>12051</v>
      </c>
      <c r="C170" s="37" t="s">
        <v>1180</v>
      </c>
      <c r="D170" s="38">
        <v>40765</v>
      </c>
      <c r="E170" s="38">
        <v>40772</v>
      </c>
      <c r="F170" s="37" t="s">
        <v>210</v>
      </c>
      <c r="G170" s="37" t="s">
        <v>1181</v>
      </c>
      <c r="H170" s="37" t="s">
        <v>1182</v>
      </c>
      <c r="I170" s="37" t="s">
        <v>143</v>
      </c>
      <c r="J170" s="37" t="s">
        <v>670</v>
      </c>
      <c r="K170" s="37" t="s">
        <v>447</v>
      </c>
      <c r="L170" s="37" t="s">
        <v>343</v>
      </c>
      <c r="M170" s="37"/>
      <c r="N170" s="37" t="s">
        <v>183</v>
      </c>
      <c r="O170" s="37" t="s">
        <v>108</v>
      </c>
      <c r="P170" s="37" t="s">
        <v>1183</v>
      </c>
      <c r="Q170" s="37" t="s">
        <v>149</v>
      </c>
      <c r="R170" s="37" t="s">
        <v>174</v>
      </c>
      <c r="S170" s="37" t="s">
        <v>1184</v>
      </c>
      <c r="T170" s="37">
        <v>5276.9880000000003</v>
      </c>
      <c r="U170" s="37">
        <v>9</v>
      </c>
      <c r="V170" s="37">
        <v>0.1</v>
      </c>
      <c r="W170" s="37">
        <v>1758.8879999999997</v>
      </c>
      <c r="X170" s="39">
        <v>454.81</v>
      </c>
      <c r="Y170" s="37" t="s">
        <v>176</v>
      </c>
      <c r="Z170">
        <v>2011</v>
      </c>
    </row>
    <row r="171" spans="2:26" ht="15.75" x14ac:dyDescent="0.25">
      <c r="B171" s="37">
        <v>25915</v>
      </c>
      <c r="C171" s="37" t="s">
        <v>1185</v>
      </c>
      <c r="D171" s="38">
        <v>41715</v>
      </c>
      <c r="E171" s="38">
        <v>41719</v>
      </c>
      <c r="F171" s="37" t="s">
        <v>210</v>
      </c>
      <c r="G171" s="37" t="s">
        <v>1186</v>
      </c>
      <c r="H171" s="37" t="s">
        <v>1187</v>
      </c>
      <c r="I171" s="37" t="s">
        <v>143</v>
      </c>
      <c r="J171" s="37" t="s">
        <v>996</v>
      </c>
      <c r="K171" s="37" t="s">
        <v>996</v>
      </c>
      <c r="L171" s="37" t="s">
        <v>997</v>
      </c>
      <c r="M171" s="37"/>
      <c r="N171" s="37" t="s">
        <v>161</v>
      </c>
      <c r="O171" s="37" t="s">
        <v>459</v>
      </c>
      <c r="P171" s="37" t="s">
        <v>1188</v>
      </c>
      <c r="Q171" s="37" t="s">
        <v>149</v>
      </c>
      <c r="R171" s="37" t="s">
        <v>174</v>
      </c>
      <c r="S171" s="37" t="s">
        <v>827</v>
      </c>
      <c r="T171" s="37">
        <v>2645.3760000000002</v>
      </c>
      <c r="U171" s="37">
        <v>5</v>
      </c>
      <c r="V171" s="37">
        <v>0.17</v>
      </c>
      <c r="W171" s="37">
        <v>-2.4000000000114596E-2</v>
      </c>
      <c r="X171" s="39">
        <v>452.6</v>
      </c>
      <c r="Y171" s="37" t="s">
        <v>218</v>
      </c>
      <c r="Z171">
        <v>2014</v>
      </c>
    </row>
    <row r="172" spans="2:26" ht="15.75" x14ac:dyDescent="0.25">
      <c r="B172" s="37">
        <v>21639</v>
      </c>
      <c r="C172" s="37" t="s">
        <v>1189</v>
      </c>
      <c r="D172" s="38">
        <v>41276</v>
      </c>
      <c r="E172" s="38">
        <v>41277</v>
      </c>
      <c r="F172" s="37" t="s">
        <v>168</v>
      </c>
      <c r="G172" s="37" t="s">
        <v>1190</v>
      </c>
      <c r="H172" s="37" t="s">
        <v>1191</v>
      </c>
      <c r="I172" s="37" t="s">
        <v>143</v>
      </c>
      <c r="J172" s="37" t="s">
        <v>787</v>
      </c>
      <c r="K172" s="37" t="s">
        <v>159</v>
      </c>
      <c r="L172" s="37" t="s">
        <v>160</v>
      </c>
      <c r="M172" s="37"/>
      <c r="N172" s="37" t="s">
        <v>161</v>
      </c>
      <c r="O172" s="37" t="s">
        <v>162</v>
      </c>
      <c r="P172" s="37" t="s">
        <v>918</v>
      </c>
      <c r="Q172" s="37" t="s">
        <v>164</v>
      </c>
      <c r="R172" s="37" t="s">
        <v>474</v>
      </c>
      <c r="S172" s="37" t="s">
        <v>919</v>
      </c>
      <c r="T172" s="37">
        <v>1637.0100000000002</v>
      </c>
      <c r="U172" s="37">
        <v>5</v>
      </c>
      <c r="V172" s="37">
        <v>0.1</v>
      </c>
      <c r="W172" s="37">
        <v>-36.390000000000043</v>
      </c>
      <c r="X172" s="39">
        <v>452.28</v>
      </c>
      <c r="Y172" s="37" t="s">
        <v>176</v>
      </c>
      <c r="Z172">
        <v>2013</v>
      </c>
    </row>
    <row r="173" spans="2:26" ht="15.75" x14ac:dyDescent="0.25">
      <c r="B173" s="37">
        <v>39069</v>
      </c>
      <c r="C173" s="37" t="s">
        <v>1192</v>
      </c>
      <c r="D173" s="38">
        <v>41604</v>
      </c>
      <c r="E173" s="38">
        <v>41611</v>
      </c>
      <c r="F173" s="37" t="s">
        <v>210</v>
      </c>
      <c r="G173" s="37" t="s">
        <v>1193</v>
      </c>
      <c r="H173" s="37" t="s">
        <v>1194</v>
      </c>
      <c r="I173" s="37" t="s">
        <v>143</v>
      </c>
      <c r="J173" s="37" t="s">
        <v>1195</v>
      </c>
      <c r="K173" s="37" t="s">
        <v>1196</v>
      </c>
      <c r="L173" s="37" t="s">
        <v>146</v>
      </c>
      <c r="M173" s="37">
        <v>43130</v>
      </c>
      <c r="N173" s="37" t="s">
        <v>147</v>
      </c>
      <c r="O173" s="37" t="s">
        <v>110</v>
      </c>
      <c r="P173" s="37" t="s">
        <v>1197</v>
      </c>
      <c r="Q173" s="37" t="s">
        <v>149</v>
      </c>
      <c r="R173" s="37" t="s">
        <v>403</v>
      </c>
      <c r="S173" s="37" t="s">
        <v>1198</v>
      </c>
      <c r="T173" s="37">
        <v>4499.9850000000006</v>
      </c>
      <c r="U173" s="37">
        <v>5</v>
      </c>
      <c r="V173" s="37">
        <v>0.7</v>
      </c>
      <c r="W173" s="37">
        <v>-6599.978000000001</v>
      </c>
      <c r="X173" s="39">
        <v>451.63</v>
      </c>
      <c r="Y173" s="37" t="s">
        <v>228</v>
      </c>
      <c r="Z173">
        <v>2013</v>
      </c>
    </row>
    <row r="174" spans="2:26" ht="15.75" x14ac:dyDescent="0.25">
      <c r="B174" s="37">
        <v>23229</v>
      </c>
      <c r="C174" s="37" t="s">
        <v>1199</v>
      </c>
      <c r="D174" s="38">
        <v>41192</v>
      </c>
      <c r="E174" s="38">
        <v>41193</v>
      </c>
      <c r="F174" s="37" t="s">
        <v>168</v>
      </c>
      <c r="G174" s="37" t="s">
        <v>1200</v>
      </c>
      <c r="H174" s="37" t="s">
        <v>1201</v>
      </c>
      <c r="I174" s="37" t="s">
        <v>143</v>
      </c>
      <c r="J174" s="37" t="s">
        <v>1202</v>
      </c>
      <c r="K174" s="37" t="s">
        <v>1203</v>
      </c>
      <c r="L174" s="37" t="s">
        <v>458</v>
      </c>
      <c r="M174" s="37"/>
      <c r="N174" s="37" t="s">
        <v>161</v>
      </c>
      <c r="O174" s="37" t="s">
        <v>459</v>
      </c>
      <c r="P174" s="37" t="s">
        <v>1188</v>
      </c>
      <c r="Q174" s="37" t="s">
        <v>149</v>
      </c>
      <c r="R174" s="37" t="s">
        <v>174</v>
      </c>
      <c r="S174" s="37" t="s">
        <v>827</v>
      </c>
      <c r="T174" s="37">
        <v>2645.3760000000002</v>
      </c>
      <c r="U174" s="37">
        <v>5</v>
      </c>
      <c r="V174" s="37">
        <v>0.17</v>
      </c>
      <c r="W174" s="37">
        <v>-2.4000000000114596E-2</v>
      </c>
      <c r="X174" s="39">
        <v>451.03</v>
      </c>
      <c r="Y174" s="37" t="s">
        <v>218</v>
      </c>
      <c r="Z174">
        <v>2012</v>
      </c>
    </row>
    <row r="175" spans="2:26" ht="15.75" x14ac:dyDescent="0.25">
      <c r="B175" s="37">
        <v>33921</v>
      </c>
      <c r="C175" s="37" t="s">
        <v>1204</v>
      </c>
      <c r="D175" s="38">
        <v>41935</v>
      </c>
      <c r="E175" s="38">
        <v>41937</v>
      </c>
      <c r="F175" s="37" t="s">
        <v>168</v>
      </c>
      <c r="G175" s="37" t="s">
        <v>1205</v>
      </c>
      <c r="H175" s="37" t="s">
        <v>1206</v>
      </c>
      <c r="I175" s="37" t="s">
        <v>180</v>
      </c>
      <c r="J175" s="37" t="s">
        <v>144</v>
      </c>
      <c r="K175" s="37" t="s">
        <v>145</v>
      </c>
      <c r="L175" s="37" t="s">
        <v>146</v>
      </c>
      <c r="M175" s="37">
        <v>10024</v>
      </c>
      <c r="N175" s="37" t="s">
        <v>147</v>
      </c>
      <c r="O175" s="37" t="s">
        <v>110</v>
      </c>
      <c r="P175" s="37" t="s">
        <v>1207</v>
      </c>
      <c r="Q175" s="37" t="s">
        <v>149</v>
      </c>
      <c r="R175" s="37" t="s">
        <v>174</v>
      </c>
      <c r="S175" s="37" t="s">
        <v>1208</v>
      </c>
      <c r="T175" s="37">
        <v>2399.6</v>
      </c>
      <c r="U175" s="37">
        <v>8</v>
      </c>
      <c r="V175" s="37">
        <v>0</v>
      </c>
      <c r="W175" s="37">
        <v>647.89200000000005</v>
      </c>
      <c r="X175" s="39">
        <v>449.45</v>
      </c>
      <c r="Y175" s="37" t="s">
        <v>218</v>
      </c>
      <c r="Z175">
        <v>2014</v>
      </c>
    </row>
    <row r="176" spans="2:26" ht="15.75" x14ac:dyDescent="0.25">
      <c r="B176" s="37">
        <v>20674</v>
      </c>
      <c r="C176" s="37" t="s">
        <v>1209</v>
      </c>
      <c r="D176" s="38">
        <v>40711</v>
      </c>
      <c r="E176" s="38">
        <v>40713</v>
      </c>
      <c r="F176" s="37" t="s">
        <v>168</v>
      </c>
      <c r="G176" s="37" t="s">
        <v>1104</v>
      </c>
      <c r="H176" s="37" t="s">
        <v>1105</v>
      </c>
      <c r="I176" s="37" t="s">
        <v>157</v>
      </c>
      <c r="J176" s="37" t="s">
        <v>1210</v>
      </c>
      <c r="K176" s="37" t="s">
        <v>1210</v>
      </c>
      <c r="L176" s="37" t="s">
        <v>274</v>
      </c>
      <c r="M176" s="37"/>
      <c r="N176" s="37" t="s">
        <v>161</v>
      </c>
      <c r="O176" s="37" t="s">
        <v>275</v>
      </c>
      <c r="P176" s="37" t="s">
        <v>250</v>
      </c>
      <c r="Q176" s="37" t="s">
        <v>164</v>
      </c>
      <c r="R176" s="37" t="s">
        <v>216</v>
      </c>
      <c r="S176" s="37" t="s">
        <v>251</v>
      </c>
      <c r="T176" s="37">
        <v>3238.3049999999998</v>
      </c>
      <c r="U176" s="37">
        <v>5</v>
      </c>
      <c r="V176" s="37">
        <v>0.3</v>
      </c>
      <c r="W176" s="37">
        <v>-740.29499999999985</v>
      </c>
      <c r="X176" s="39">
        <v>449.18</v>
      </c>
      <c r="Y176" s="37" t="s">
        <v>218</v>
      </c>
      <c r="Z176">
        <v>2011</v>
      </c>
    </row>
    <row r="177" spans="2:26" ht="15.75" x14ac:dyDescent="0.25">
      <c r="B177" s="37">
        <v>11331</v>
      </c>
      <c r="C177" s="37" t="s">
        <v>1211</v>
      </c>
      <c r="D177" s="38">
        <v>41732</v>
      </c>
      <c r="E177" s="38">
        <v>41734</v>
      </c>
      <c r="F177" s="37" t="s">
        <v>168</v>
      </c>
      <c r="G177" s="37" t="s">
        <v>1212</v>
      </c>
      <c r="H177" s="37" t="s">
        <v>1213</v>
      </c>
      <c r="I177" s="37" t="s">
        <v>157</v>
      </c>
      <c r="J177" s="37" t="s">
        <v>670</v>
      </c>
      <c r="K177" s="37" t="s">
        <v>447</v>
      </c>
      <c r="L177" s="37" t="s">
        <v>343</v>
      </c>
      <c r="M177" s="37"/>
      <c r="N177" s="37" t="s">
        <v>183</v>
      </c>
      <c r="O177" s="37" t="s">
        <v>108</v>
      </c>
      <c r="P177" s="37" t="s">
        <v>1214</v>
      </c>
      <c r="Q177" s="37" t="s">
        <v>164</v>
      </c>
      <c r="R177" s="37" t="s">
        <v>474</v>
      </c>
      <c r="S177" s="37" t="s">
        <v>919</v>
      </c>
      <c r="T177" s="37">
        <v>2291.8140000000003</v>
      </c>
      <c r="U177" s="37">
        <v>7</v>
      </c>
      <c r="V177" s="37">
        <v>0.1</v>
      </c>
      <c r="W177" s="37">
        <v>127.13399999999993</v>
      </c>
      <c r="X177" s="39">
        <v>448.91</v>
      </c>
      <c r="Y177" s="37" t="s">
        <v>218</v>
      </c>
      <c r="Z177">
        <v>2014</v>
      </c>
    </row>
    <row r="178" spans="2:26" ht="15.75" x14ac:dyDescent="0.25">
      <c r="B178" s="37">
        <v>58</v>
      </c>
      <c r="C178" s="37" t="s">
        <v>1215</v>
      </c>
      <c r="D178" s="38">
        <v>40680</v>
      </c>
      <c r="E178" s="38">
        <v>40683</v>
      </c>
      <c r="F178" s="37" t="s">
        <v>154</v>
      </c>
      <c r="G178" s="37" t="s">
        <v>1216</v>
      </c>
      <c r="H178" s="37" t="s">
        <v>1217</v>
      </c>
      <c r="I178" s="37" t="s">
        <v>143</v>
      </c>
      <c r="J178" s="37" t="s">
        <v>1218</v>
      </c>
      <c r="K178" s="37" t="s">
        <v>1219</v>
      </c>
      <c r="L178" s="37" t="s">
        <v>351</v>
      </c>
      <c r="M178" s="37"/>
      <c r="N178" s="37" t="s">
        <v>266</v>
      </c>
      <c r="O178" s="37" t="s">
        <v>108</v>
      </c>
      <c r="P178" s="37" t="s">
        <v>1220</v>
      </c>
      <c r="Q178" s="37" t="s">
        <v>149</v>
      </c>
      <c r="R178" s="37" t="s">
        <v>174</v>
      </c>
      <c r="S178" s="37" t="s">
        <v>672</v>
      </c>
      <c r="T178" s="37">
        <v>2124.5000000000005</v>
      </c>
      <c r="U178" s="37">
        <v>5</v>
      </c>
      <c r="V178" s="37">
        <v>0</v>
      </c>
      <c r="W178" s="37">
        <v>488.6</v>
      </c>
      <c r="X178" s="39">
        <v>447.65699999999998</v>
      </c>
      <c r="Y178" s="37" t="s">
        <v>218</v>
      </c>
      <c r="Z178">
        <v>2011</v>
      </c>
    </row>
    <row r="179" spans="2:26" ht="15.75" x14ac:dyDescent="0.25">
      <c r="B179" s="37">
        <v>45091</v>
      </c>
      <c r="C179" s="37" t="s">
        <v>1221</v>
      </c>
      <c r="D179" s="38">
        <v>41681</v>
      </c>
      <c r="E179" s="38">
        <v>41685</v>
      </c>
      <c r="F179" s="37" t="s">
        <v>154</v>
      </c>
      <c r="G179" s="37" t="s">
        <v>1222</v>
      </c>
      <c r="H179" s="37" t="s">
        <v>806</v>
      </c>
      <c r="I179" s="37" t="s">
        <v>180</v>
      </c>
      <c r="J179" s="37" t="s">
        <v>1223</v>
      </c>
      <c r="K179" s="37" t="s">
        <v>1223</v>
      </c>
      <c r="L179" s="37" t="s">
        <v>1224</v>
      </c>
      <c r="M179" s="37"/>
      <c r="N179" s="37" t="s">
        <v>257</v>
      </c>
      <c r="O179" s="37" t="s">
        <v>257</v>
      </c>
      <c r="P179" s="37" t="s">
        <v>1225</v>
      </c>
      <c r="Q179" s="37" t="s">
        <v>164</v>
      </c>
      <c r="R179" s="37" t="s">
        <v>165</v>
      </c>
      <c r="S179" s="37" t="s">
        <v>708</v>
      </c>
      <c r="T179" s="37">
        <v>2757.7799999999997</v>
      </c>
      <c r="U179" s="37">
        <v>6</v>
      </c>
      <c r="V179" s="37">
        <v>0</v>
      </c>
      <c r="W179" s="37">
        <v>744.48</v>
      </c>
      <c r="X179" s="39">
        <v>446.33</v>
      </c>
      <c r="Y179" s="37" t="s">
        <v>218</v>
      </c>
      <c r="Z179">
        <v>2014</v>
      </c>
    </row>
    <row r="180" spans="2:26" ht="15.75" x14ac:dyDescent="0.25">
      <c r="B180" s="37">
        <v>18990</v>
      </c>
      <c r="C180" s="37" t="s">
        <v>1226</v>
      </c>
      <c r="D180" s="38">
        <v>41559</v>
      </c>
      <c r="E180" s="38">
        <v>41559</v>
      </c>
      <c r="F180" s="37" t="s">
        <v>140</v>
      </c>
      <c r="G180" s="37" t="s">
        <v>1227</v>
      </c>
      <c r="H180" s="37" t="s">
        <v>1228</v>
      </c>
      <c r="I180" s="37" t="s">
        <v>143</v>
      </c>
      <c r="J180" s="37" t="s">
        <v>1229</v>
      </c>
      <c r="K180" s="37" t="s">
        <v>1230</v>
      </c>
      <c r="L180" s="37" t="s">
        <v>620</v>
      </c>
      <c r="M180" s="37"/>
      <c r="N180" s="37" t="s">
        <v>183</v>
      </c>
      <c r="O180" s="37" t="s">
        <v>109</v>
      </c>
      <c r="P180" s="37" t="s">
        <v>1231</v>
      </c>
      <c r="Q180" s="37" t="s">
        <v>149</v>
      </c>
      <c r="R180" s="37" t="s">
        <v>150</v>
      </c>
      <c r="S180" s="37" t="s">
        <v>1232</v>
      </c>
      <c r="T180" s="37">
        <v>1549.98</v>
      </c>
      <c r="U180" s="37">
        <v>6</v>
      </c>
      <c r="V180" s="37">
        <v>0</v>
      </c>
      <c r="W180" s="37">
        <v>139.32</v>
      </c>
      <c r="X180" s="39">
        <v>443.92</v>
      </c>
      <c r="Y180" s="37" t="s">
        <v>152</v>
      </c>
      <c r="Z180">
        <v>2013</v>
      </c>
    </row>
    <row r="181" spans="2:26" ht="15.75" x14ac:dyDescent="0.25">
      <c r="B181" s="37">
        <v>35425</v>
      </c>
      <c r="C181" s="37" t="s">
        <v>1233</v>
      </c>
      <c r="D181" s="38">
        <v>40805</v>
      </c>
      <c r="E181" s="38">
        <v>40810</v>
      </c>
      <c r="F181" s="37" t="s">
        <v>210</v>
      </c>
      <c r="G181" s="37" t="s">
        <v>1234</v>
      </c>
      <c r="H181" s="37" t="s">
        <v>1235</v>
      </c>
      <c r="I181" s="37" t="s">
        <v>143</v>
      </c>
      <c r="J181" s="37" t="s">
        <v>1236</v>
      </c>
      <c r="K181" s="37" t="s">
        <v>233</v>
      </c>
      <c r="L181" s="37" t="s">
        <v>146</v>
      </c>
      <c r="M181" s="37">
        <v>28205</v>
      </c>
      <c r="N181" s="37" t="s">
        <v>147</v>
      </c>
      <c r="O181" s="37" t="s">
        <v>109</v>
      </c>
      <c r="P181" s="37" t="s">
        <v>930</v>
      </c>
      <c r="Q181" s="37" t="s">
        <v>149</v>
      </c>
      <c r="R181" s="37" t="s">
        <v>403</v>
      </c>
      <c r="S181" s="37" t="s">
        <v>931</v>
      </c>
      <c r="T181" s="37">
        <v>2624.9850000000001</v>
      </c>
      <c r="U181" s="37">
        <v>3</v>
      </c>
      <c r="V181" s="37">
        <v>0.5</v>
      </c>
      <c r="W181" s="37">
        <v>-944.99460000000045</v>
      </c>
      <c r="X181" s="39">
        <v>443.69</v>
      </c>
      <c r="Y181" s="37" t="s">
        <v>218</v>
      </c>
      <c r="Z181">
        <v>2011</v>
      </c>
    </row>
    <row r="182" spans="2:26" ht="15.75" x14ac:dyDescent="0.25">
      <c r="B182" s="37">
        <v>51130</v>
      </c>
      <c r="C182" s="37" t="s">
        <v>1237</v>
      </c>
      <c r="D182" s="38">
        <v>41837</v>
      </c>
      <c r="E182" s="38">
        <v>41839</v>
      </c>
      <c r="F182" s="37" t="s">
        <v>154</v>
      </c>
      <c r="G182" s="37" t="s">
        <v>1238</v>
      </c>
      <c r="H182" s="37" t="s">
        <v>1001</v>
      </c>
      <c r="I182" s="37" t="s">
        <v>157</v>
      </c>
      <c r="J182" s="37" t="s">
        <v>1239</v>
      </c>
      <c r="K182" s="37" t="s">
        <v>1239</v>
      </c>
      <c r="L182" s="37" t="s">
        <v>639</v>
      </c>
      <c r="M182" s="37"/>
      <c r="N182" s="37" t="s">
        <v>257</v>
      </c>
      <c r="O182" s="37" t="s">
        <v>257</v>
      </c>
      <c r="P182" s="37" t="s">
        <v>1240</v>
      </c>
      <c r="Q182" s="37" t="s">
        <v>225</v>
      </c>
      <c r="R182" s="37" t="s">
        <v>277</v>
      </c>
      <c r="S182" s="37" t="s">
        <v>890</v>
      </c>
      <c r="T182" s="37">
        <v>3146.3999999999996</v>
      </c>
      <c r="U182" s="37">
        <v>6</v>
      </c>
      <c r="V182" s="37">
        <v>0</v>
      </c>
      <c r="W182" s="37">
        <v>629.28</v>
      </c>
      <c r="X182" s="39">
        <v>443.55</v>
      </c>
      <c r="Y182" s="37" t="s">
        <v>152</v>
      </c>
      <c r="Z182">
        <v>2014</v>
      </c>
    </row>
    <row r="183" spans="2:26" ht="15.75" x14ac:dyDescent="0.25">
      <c r="B183" s="37">
        <v>14405</v>
      </c>
      <c r="C183" s="37" t="s">
        <v>1241</v>
      </c>
      <c r="D183" s="38">
        <v>41965</v>
      </c>
      <c r="E183" s="38">
        <v>41971</v>
      </c>
      <c r="F183" s="37" t="s">
        <v>210</v>
      </c>
      <c r="G183" s="37" t="s">
        <v>1242</v>
      </c>
      <c r="H183" s="37" t="s">
        <v>1243</v>
      </c>
      <c r="I183" s="37" t="s">
        <v>157</v>
      </c>
      <c r="J183" s="37" t="s">
        <v>1244</v>
      </c>
      <c r="K183" s="37" t="s">
        <v>283</v>
      </c>
      <c r="L183" s="37" t="s">
        <v>284</v>
      </c>
      <c r="M183" s="37"/>
      <c r="N183" s="37" t="s">
        <v>183</v>
      </c>
      <c r="O183" s="37" t="s">
        <v>184</v>
      </c>
      <c r="P183" s="37" t="s">
        <v>1245</v>
      </c>
      <c r="Q183" s="37" t="s">
        <v>149</v>
      </c>
      <c r="R183" s="37" t="s">
        <v>403</v>
      </c>
      <c r="S183" s="37" t="s">
        <v>1246</v>
      </c>
      <c r="T183" s="37">
        <v>2456.6190000000001</v>
      </c>
      <c r="U183" s="37">
        <v>11</v>
      </c>
      <c r="V183" s="37">
        <v>0.15</v>
      </c>
      <c r="W183" s="37">
        <v>664.71900000000005</v>
      </c>
      <c r="X183" s="39">
        <v>442.49</v>
      </c>
      <c r="Y183" s="37" t="s">
        <v>228</v>
      </c>
      <c r="Z183">
        <v>2014</v>
      </c>
    </row>
    <row r="184" spans="2:26" ht="15.75" x14ac:dyDescent="0.25">
      <c r="B184" s="37">
        <v>10745</v>
      </c>
      <c r="C184" s="37" t="s">
        <v>1247</v>
      </c>
      <c r="D184" s="38">
        <v>40693</v>
      </c>
      <c r="E184" s="38">
        <v>40696</v>
      </c>
      <c r="F184" s="37" t="s">
        <v>168</v>
      </c>
      <c r="G184" s="37" t="s">
        <v>964</v>
      </c>
      <c r="H184" s="37" t="s">
        <v>965</v>
      </c>
      <c r="I184" s="37" t="s">
        <v>143</v>
      </c>
      <c r="J184" s="37" t="s">
        <v>1248</v>
      </c>
      <c r="K184" s="37" t="s">
        <v>825</v>
      </c>
      <c r="L184" s="37" t="s">
        <v>284</v>
      </c>
      <c r="M184" s="37"/>
      <c r="N184" s="37" t="s">
        <v>183</v>
      </c>
      <c r="O184" s="37" t="s">
        <v>184</v>
      </c>
      <c r="P184" s="37" t="s">
        <v>1249</v>
      </c>
      <c r="Q184" s="37" t="s">
        <v>164</v>
      </c>
      <c r="R184" s="37" t="s">
        <v>216</v>
      </c>
      <c r="S184" s="37" t="s">
        <v>1250</v>
      </c>
      <c r="T184" s="37">
        <v>2228.6354999999999</v>
      </c>
      <c r="U184" s="37">
        <v>7</v>
      </c>
      <c r="V184" s="37">
        <v>0.35</v>
      </c>
      <c r="W184" s="37">
        <v>-754.41449999999975</v>
      </c>
      <c r="X184" s="39">
        <v>440.25</v>
      </c>
      <c r="Y184" s="37" t="s">
        <v>152</v>
      </c>
      <c r="Z184">
        <v>2011</v>
      </c>
    </row>
    <row r="185" spans="2:26" ht="15.75" x14ac:dyDescent="0.25">
      <c r="B185" s="37">
        <v>36859</v>
      </c>
      <c r="C185" s="37" t="s">
        <v>1251</v>
      </c>
      <c r="D185" s="38">
        <v>41730</v>
      </c>
      <c r="E185" s="38">
        <v>41732</v>
      </c>
      <c r="F185" s="37" t="s">
        <v>154</v>
      </c>
      <c r="G185" s="37" t="s">
        <v>1252</v>
      </c>
      <c r="H185" s="37" t="s">
        <v>1253</v>
      </c>
      <c r="I185" s="37" t="s">
        <v>157</v>
      </c>
      <c r="J185" s="37" t="s">
        <v>681</v>
      </c>
      <c r="K185" s="37" t="s">
        <v>682</v>
      </c>
      <c r="L185" s="37" t="s">
        <v>146</v>
      </c>
      <c r="M185" s="37">
        <v>30318</v>
      </c>
      <c r="N185" s="37" t="s">
        <v>147</v>
      </c>
      <c r="O185" s="37" t="s">
        <v>109</v>
      </c>
      <c r="P185" s="37" t="s">
        <v>534</v>
      </c>
      <c r="Q185" s="37" t="s">
        <v>149</v>
      </c>
      <c r="R185" s="37" t="s">
        <v>193</v>
      </c>
      <c r="S185" s="37" t="s">
        <v>535</v>
      </c>
      <c r="T185" s="37">
        <v>2999.95</v>
      </c>
      <c r="U185" s="37">
        <v>5</v>
      </c>
      <c r="V185" s="37">
        <v>0</v>
      </c>
      <c r="W185" s="37">
        <v>1439.9760000000001</v>
      </c>
      <c r="X185" s="39">
        <v>439.69</v>
      </c>
      <c r="Y185" s="37" t="s">
        <v>218</v>
      </c>
      <c r="Z185">
        <v>2014</v>
      </c>
    </row>
    <row r="186" spans="2:26" ht="15.75" x14ac:dyDescent="0.25">
      <c r="B186" s="37">
        <v>25850</v>
      </c>
      <c r="C186" s="37" t="s">
        <v>1254</v>
      </c>
      <c r="D186" s="38">
        <v>41837</v>
      </c>
      <c r="E186" s="38">
        <v>41840</v>
      </c>
      <c r="F186" s="37" t="s">
        <v>168</v>
      </c>
      <c r="G186" s="37" t="s">
        <v>1255</v>
      </c>
      <c r="H186" s="37" t="s">
        <v>1256</v>
      </c>
      <c r="I186" s="37" t="s">
        <v>157</v>
      </c>
      <c r="J186" s="37" t="s">
        <v>1257</v>
      </c>
      <c r="K186" s="37" t="s">
        <v>1258</v>
      </c>
      <c r="L186" s="37" t="s">
        <v>386</v>
      </c>
      <c r="M186" s="37"/>
      <c r="N186" s="37" t="s">
        <v>161</v>
      </c>
      <c r="O186" s="37" t="s">
        <v>249</v>
      </c>
      <c r="P186" s="37" t="s">
        <v>1142</v>
      </c>
      <c r="Q186" s="37" t="s">
        <v>225</v>
      </c>
      <c r="R186" s="37" t="s">
        <v>277</v>
      </c>
      <c r="S186" s="37" t="s">
        <v>1143</v>
      </c>
      <c r="T186" s="37">
        <v>4001.0399999999995</v>
      </c>
      <c r="U186" s="37">
        <v>8</v>
      </c>
      <c r="V186" s="37">
        <v>0</v>
      </c>
      <c r="W186" s="37">
        <v>1440.24</v>
      </c>
      <c r="X186" s="39">
        <v>439.65</v>
      </c>
      <c r="Y186" s="37" t="s">
        <v>176</v>
      </c>
      <c r="Z186">
        <v>2014</v>
      </c>
    </row>
    <row r="187" spans="2:26" ht="15.75" x14ac:dyDescent="0.25">
      <c r="B187" s="37">
        <v>16109</v>
      </c>
      <c r="C187" s="37" t="s">
        <v>1259</v>
      </c>
      <c r="D187" s="38">
        <v>41880</v>
      </c>
      <c r="E187" s="38">
        <v>41885</v>
      </c>
      <c r="F187" s="37" t="s">
        <v>210</v>
      </c>
      <c r="G187" s="37" t="s">
        <v>1260</v>
      </c>
      <c r="H187" s="37" t="s">
        <v>1261</v>
      </c>
      <c r="I187" s="37" t="s">
        <v>180</v>
      </c>
      <c r="J187" s="37" t="s">
        <v>1262</v>
      </c>
      <c r="K187" s="37" t="s">
        <v>283</v>
      </c>
      <c r="L187" s="37" t="s">
        <v>284</v>
      </c>
      <c r="M187" s="37"/>
      <c r="N187" s="37" t="s">
        <v>183</v>
      </c>
      <c r="O187" s="37" t="s">
        <v>184</v>
      </c>
      <c r="P187" s="37" t="s">
        <v>1263</v>
      </c>
      <c r="Q187" s="37" t="s">
        <v>149</v>
      </c>
      <c r="R187" s="37" t="s">
        <v>174</v>
      </c>
      <c r="S187" s="37" t="s">
        <v>431</v>
      </c>
      <c r="T187" s="37">
        <v>4876.875</v>
      </c>
      <c r="U187" s="37">
        <v>9</v>
      </c>
      <c r="V187" s="37">
        <v>0.15</v>
      </c>
      <c r="W187" s="37">
        <v>745.875</v>
      </c>
      <c r="X187" s="39">
        <v>439.41</v>
      </c>
      <c r="Y187" s="37" t="s">
        <v>176</v>
      </c>
      <c r="Z187">
        <v>2014</v>
      </c>
    </row>
    <row r="188" spans="2:26" ht="15.75" x14ac:dyDescent="0.25">
      <c r="B188" s="37">
        <v>22515</v>
      </c>
      <c r="C188" s="37" t="s">
        <v>1264</v>
      </c>
      <c r="D188" s="38">
        <v>41269</v>
      </c>
      <c r="E188" s="38">
        <v>41269</v>
      </c>
      <c r="F188" s="37" t="s">
        <v>140</v>
      </c>
      <c r="G188" s="37" t="s">
        <v>1265</v>
      </c>
      <c r="H188" s="37" t="s">
        <v>1266</v>
      </c>
      <c r="I188" s="37" t="s">
        <v>143</v>
      </c>
      <c r="J188" s="37" t="s">
        <v>674</v>
      </c>
      <c r="K188" s="37" t="s">
        <v>675</v>
      </c>
      <c r="L188" s="37" t="s">
        <v>160</v>
      </c>
      <c r="M188" s="37"/>
      <c r="N188" s="37" t="s">
        <v>161</v>
      </c>
      <c r="O188" s="37" t="s">
        <v>162</v>
      </c>
      <c r="P188" s="37" t="s">
        <v>1267</v>
      </c>
      <c r="Q188" s="37" t="s">
        <v>164</v>
      </c>
      <c r="R188" s="37" t="s">
        <v>216</v>
      </c>
      <c r="S188" s="37" t="s">
        <v>1268</v>
      </c>
      <c r="T188" s="37">
        <v>1788.8219999999997</v>
      </c>
      <c r="U188" s="37">
        <v>6</v>
      </c>
      <c r="V188" s="37">
        <v>0.3</v>
      </c>
      <c r="W188" s="37">
        <v>204.28200000000004</v>
      </c>
      <c r="X188" s="39">
        <v>439.03</v>
      </c>
      <c r="Y188" s="37" t="s">
        <v>152</v>
      </c>
      <c r="Z188">
        <v>2012</v>
      </c>
    </row>
    <row r="189" spans="2:26" ht="15.75" x14ac:dyDescent="0.25">
      <c r="B189" s="37">
        <v>29269</v>
      </c>
      <c r="C189" s="37" t="s">
        <v>461</v>
      </c>
      <c r="D189" s="38">
        <v>41954</v>
      </c>
      <c r="E189" s="38">
        <v>41958</v>
      </c>
      <c r="F189" s="37" t="s">
        <v>210</v>
      </c>
      <c r="G189" s="37" t="s">
        <v>462</v>
      </c>
      <c r="H189" s="37" t="s">
        <v>463</v>
      </c>
      <c r="I189" s="37" t="s">
        <v>180</v>
      </c>
      <c r="J189" s="37" t="s">
        <v>464</v>
      </c>
      <c r="K189" s="37" t="s">
        <v>465</v>
      </c>
      <c r="L189" s="37" t="s">
        <v>386</v>
      </c>
      <c r="M189" s="37"/>
      <c r="N189" s="37" t="s">
        <v>161</v>
      </c>
      <c r="O189" s="37" t="s">
        <v>249</v>
      </c>
      <c r="P189" s="37" t="s">
        <v>570</v>
      </c>
      <c r="Q189" s="37" t="s">
        <v>225</v>
      </c>
      <c r="R189" s="37" t="s">
        <v>277</v>
      </c>
      <c r="S189" s="37" t="s">
        <v>571</v>
      </c>
      <c r="T189" s="37">
        <v>3622.2899999999995</v>
      </c>
      <c r="U189" s="37">
        <v>7</v>
      </c>
      <c r="V189" s="37">
        <v>0</v>
      </c>
      <c r="W189" s="37">
        <v>1267.77</v>
      </c>
      <c r="X189" s="39">
        <v>438.89</v>
      </c>
      <c r="Y189" s="37" t="s">
        <v>218</v>
      </c>
      <c r="Z189">
        <v>2014</v>
      </c>
    </row>
    <row r="190" spans="2:26" ht="15.75" x14ac:dyDescent="0.25">
      <c r="B190" s="37">
        <v>29651</v>
      </c>
      <c r="C190" s="37" t="s">
        <v>1269</v>
      </c>
      <c r="D190" s="38">
        <v>41395</v>
      </c>
      <c r="E190" s="38">
        <v>41398</v>
      </c>
      <c r="F190" s="37" t="s">
        <v>154</v>
      </c>
      <c r="G190" s="37" t="s">
        <v>1270</v>
      </c>
      <c r="H190" s="37" t="s">
        <v>1271</v>
      </c>
      <c r="I190" s="37" t="s">
        <v>143</v>
      </c>
      <c r="J190" s="37" t="s">
        <v>1172</v>
      </c>
      <c r="K190" s="37" t="s">
        <v>1173</v>
      </c>
      <c r="L190" s="37" t="s">
        <v>458</v>
      </c>
      <c r="M190" s="37"/>
      <c r="N190" s="37" t="s">
        <v>161</v>
      </c>
      <c r="O190" s="37" t="s">
        <v>459</v>
      </c>
      <c r="P190" s="37" t="s">
        <v>1272</v>
      </c>
      <c r="Q190" s="37" t="s">
        <v>164</v>
      </c>
      <c r="R190" s="37" t="s">
        <v>216</v>
      </c>
      <c r="S190" s="37" t="s">
        <v>1273</v>
      </c>
      <c r="T190" s="37">
        <v>1242.585</v>
      </c>
      <c r="U190" s="37">
        <v>5</v>
      </c>
      <c r="V190" s="37">
        <v>0.47000000000000003</v>
      </c>
      <c r="W190" s="37">
        <v>-140.71500000000015</v>
      </c>
      <c r="X190" s="39">
        <v>437.85</v>
      </c>
      <c r="Y190" s="37" t="s">
        <v>152</v>
      </c>
      <c r="Z190">
        <v>2013</v>
      </c>
    </row>
    <row r="191" spans="2:26" ht="15.75" x14ac:dyDescent="0.25">
      <c r="B191" s="37">
        <v>10670</v>
      </c>
      <c r="C191" s="37" t="s">
        <v>1274</v>
      </c>
      <c r="D191" s="38">
        <v>40771</v>
      </c>
      <c r="E191" s="38">
        <v>40776</v>
      </c>
      <c r="F191" s="37" t="s">
        <v>210</v>
      </c>
      <c r="G191" s="37" t="s">
        <v>1275</v>
      </c>
      <c r="H191" s="37" t="s">
        <v>1276</v>
      </c>
      <c r="I191" s="37" t="s">
        <v>157</v>
      </c>
      <c r="J191" s="37" t="s">
        <v>1277</v>
      </c>
      <c r="K191" s="37" t="s">
        <v>447</v>
      </c>
      <c r="L191" s="37" t="s">
        <v>343</v>
      </c>
      <c r="M191" s="37"/>
      <c r="N191" s="37" t="s">
        <v>183</v>
      </c>
      <c r="O191" s="37" t="s">
        <v>108</v>
      </c>
      <c r="P191" s="37" t="s">
        <v>1278</v>
      </c>
      <c r="Q191" s="37" t="s">
        <v>149</v>
      </c>
      <c r="R191" s="37" t="s">
        <v>174</v>
      </c>
      <c r="S191" s="37" t="s">
        <v>1279</v>
      </c>
      <c r="T191" s="37">
        <v>4453.0500000000011</v>
      </c>
      <c r="U191" s="37">
        <v>7</v>
      </c>
      <c r="V191" s="37">
        <v>0</v>
      </c>
      <c r="W191" s="37">
        <v>1424.85</v>
      </c>
      <c r="X191" s="39">
        <v>433.41</v>
      </c>
      <c r="Y191" s="37" t="s">
        <v>176</v>
      </c>
      <c r="Z191">
        <v>2011</v>
      </c>
    </row>
    <row r="192" spans="2:26" ht="15.75" x14ac:dyDescent="0.25">
      <c r="B192" s="37">
        <v>24859</v>
      </c>
      <c r="C192" s="37" t="s">
        <v>1280</v>
      </c>
      <c r="D192" s="38">
        <v>41976</v>
      </c>
      <c r="E192" s="38">
        <v>41980</v>
      </c>
      <c r="F192" s="37" t="s">
        <v>210</v>
      </c>
      <c r="G192" s="37" t="s">
        <v>1281</v>
      </c>
      <c r="H192" s="37" t="s">
        <v>1282</v>
      </c>
      <c r="I192" s="37" t="s">
        <v>143</v>
      </c>
      <c r="J192" s="37" t="s">
        <v>1283</v>
      </c>
      <c r="K192" s="37" t="s">
        <v>1283</v>
      </c>
      <c r="L192" s="37" t="s">
        <v>1284</v>
      </c>
      <c r="M192" s="37"/>
      <c r="N192" s="37" t="s">
        <v>161</v>
      </c>
      <c r="O192" s="37" t="s">
        <v>459</v>
      </c>
      <c r="P192" s="37" t="s">
        <v>1285</v>
      </c>
      <c r="Q192" s="37" t="s">
        <v>164</v>
      </c>
      <c r="R192" s="37" t="s">
        <v>216</v>
      </c>
      <c r="S192" s="37" t="s">
        <v>1286</v>
      </c>
      <c r="T192" s="37">
        <v>2673.36</v>
      </c>
      <c r="U192" s="37">
        <v>8</v>
      </c>
      <c r="V192" s="37">
        <v>0</v>
      </c>
      <c r="W192" s="37">
        <v>1069.1999999999998</v>
      </c>
      <c r="X192" s="39">
        <v>432.57</v>
      </c>
      <c r="Y192" s="37" t="s">
        <v>218</v>
      </c>
      <c r="Z192">
        <v>2014</v>
      </c>
    </row>
    <row r="193" spans="2:26" ht="15.75" x14ac:dyDescent="0.25">
      <c r="B193" s="37">
        <v>24466</v>
      </c>
      <c r="C193" s="37" t="s">
        <v>1287</v>
      </c>
      <c r="D193" s="38">
        <v>41450</v>
      </c>
      <c r="E193" s="38">
        <v>41454</v>
      </c>
      <c r="F193" s="37" t="s">
        <v>210</v>
      </c>
      <c r="G193" s="37" t="s">
        <v>1017</v>
      </c>
      <c r="H193" s="37" t="s">
        <v>1018</v>
      </c>
      <c r="I193" s="37" t="s">
        <v>143</v>
      </c>
      <c r="J193" s="37" t="s">
        <v>1288</v>
      </c>
      <c r="K193" s="37" t="s">
        <v>172</v>
      </c>
      <c r="L193" s="37" t="s">
        <v>160</v>
      </c>
      <c r="M193" s="37"/>
      <c r="N193" s="37" t="s">
        <v>161</v>
      </c>
      <c r="O193" s="37" t="s">
        <v>162</v>
      </c>
      <c r="P193" s="37" t="s">
        <v>1289</v>
      </c>
      <c r="Q193" s="37" t="s">
        <v>164</v>
      </c>
      <c r="R193" s="37" t="s">
        <v>165</v>
      </c>
      <c r="S193" s="37" t="s">
        <v>708</v>
      </c>
      <c r="T193" s="37">
        <v>2046.1949999999997</v>
      </c>
      <c r="U193" s="37">
        <v>5</v>
      </c>
      <c r="V193" s="37">
        <v>0.1</v>
      </c>
      <c r="W193" s="37">
        <v>591.04500000000007</v>
      </c>
      <c r="X193" s="39">
        <v>432.15</v>
      </c>
      <c r="Y193" s="37" t="s">
        <v>218</v>
      </c>
      <c r="Z193">
        <v>2013</v>
      </c>
    </row>
    <row r="194" spans="2:26" ht="15.75" x14ac:dyDescent="0.25">
      <c r="B194" s="37">
        <v>15359</v>
      </c>
      <c r="C194" s="37" t="s">
        <v>1290</v>
      </c>
      <c r="D194" s="38">
        <v>41295</v>
      </c>
      <c r="E194" s="38">
        <v>41298</v>
      </c>
      <c r="F194" s="37" t="s">
        <v>154</v>
      </c>
      <c r="G194" s="37" t="s">
        <v>1291</v>
      </c>
      <c r="H194" s="37" t="s">
        <v>1292</v>
      </c>
      <c r="I194" s="37" t="s">
        <v>143</v>
      </c>
      <c r="J194" s="37" t="s">
        <v>446</v>
      </c>
      <c r="K194" s="37" t="s">
        <v>447</v>
      </c>
      <c r="L194" s="37" t="s">
        <v>343</v>
      </c>
      <c r="M194" s="37"/>
      <c r="N194" s="37" t="s">
        <v>183</v>
      </c>
      <c r="O194" s="37" t="s">
        <v>108</v>
      </c>
      <c r="P194" s="37" t="s">
        <v>1293</v>
      </c>
      <c r="Q194" s="37" t="s">
        <v>164</v>
      </c>
      <c r="R194" s="37" t="s">
        <v>216</v>
      </c>
      <c r="S194" s="37" t="s">
        <v>1294</v>
      </c>
      <c r="T194" s="37">
        <v>5451.2999999999993</v>
      </c>
      <c r="U194" s="37">
        <v>6</v>
      </c>
      <c r="V194" s="37">
        <v>0</v>
      </c>
      <c r="W194" s="37">
        <v>2071.44</v>
      </c>
      <c r="X194" s="39">
        <v>432.13</v>
      </c>
      <c r="Y194" s="37" t="s">
        <v>176</v>
      </c>
      <c r="Z194">
        <v>2013</v>
      </c>
    </row>
    <row r="195" spans="2:26" ht="15.75" x14ac:dyDescent="0.25">
      <c r="B195" s="37">
        <v>39115</v>
      </c>
      <c r="C195" s="37" t="s">
        <v>1295</v>
      </c>
      <c r="D195" s="38">
        <v>41569</v>
      </c>
      <c r="E195" s="38">
        <v>41574</v>
      </c>
      <c r="F195" s="37" t="s">
        <v>154</v>
      </c>
      <c r="G195" s="37" t="s">
        <v>1296</v>
      </c>
      <c r="H195" s="37" t="s">
        <v>1297</v>
      </c>
      <c r="I195" s="37" t="s">
        <v>180</v>
      </c>
      <c r="J195" s="37" t="s">
        <v>1298</v>
      </c>
      <c r="K195" s="37" t="s">
        <v>763</v>
      </c>
      <c r="L195" s="37" t="s">
        <v>146</v>
      </c>
      <c r="M195" s="37">
        <v>89031</v>
      </c>
      <c r="N195" s="37" t="s">
        <v>147</v>
      </c>
      <c r="O195" s="37" t="s">
        <v>111</v>
      </c>
      <c r="P195" s="37" t="s">
        <v>490</v>
      </c>
      <c r="Q195" s="37" t="s">
        <v>225</v>
      </c>
      <c r="R195" s="37" t="s">
        <v>226</v>
      </c>
      <c r="S195" s="37" t="s">
        <v>491</v>
      </c>
      <c r="T195" s="37">
        <v>4535.9760000000006</v>
      </c>
      <c r="U195" s="37">
        <v>3</v>
      </c>
      <c r="V195" s="37">
        <v>0.2</v>
      </c>
      <c r="W195" s="37">
        <v>1644.2912999999999</v>
      </c>
      <c r="X195" s="39">
        <v>431.68</v>
      </c>
      <c r="Y195" s="37" t="s">
        <v>176</v>
      </c>
      <c r="Z195">
        <v>2013</v>
      </c>
    </row>
    <row r="196" spans="2:26" ht="15.75" x14ac:dyDescent="0.25">
      <c r="B196" s="37">
        <v>21670</v>
      </c>
      <c r="C196" s="37" t="s">
        <v>1299</v>
      </c>
      <c r="D196" s="38">
        <v>41832</v>
      </c>
      <c r="E196" s="38">
        <v>41834</v>
      </c>
      <c r="F196" s="37" t="s">
        <v>154</v>
      </c>
      <c r="G196" s="37" t="s">
        <v>1300</v>
      </c>
      <c r="H196" s="37" t="s">
        <v>1301</v>
      </c>
      <c r="I196" s="37" t="s">
        <v>143</v>
      </c>
      <c r="J196" s="37" t="s">
        <v>1302</v>
      </c>
      <c r="K196" s="37" t="s">
        <v>1302</v>
      </c>
      <c r="L196" s="37" t="s">
        <v>458</v>
      </c>
      <c r="M196" s="37"/>
      <c r="N196" s="37" t="s">
        <v>161</v>
      </c>
      <c r="O196" s="37" t="s">
        <v>459</v>
      </c>
      <c r="P196" s="37" t="s">
        <v>1303</v>
      </c>
      <c r="Q196" s="37" t="s">
        <v>225</v>
      </c>
      <c r="R196" s="37" t="s">
        <v>277</v>
      </c>
      <c r="S196" s="37" t="s">
        <v>1304</v>
      </c>
      <c r="T196" s="37">
        <v>1722.2831999999999</v>
      </c>
      <c r="U196" s="37">
        <v>4</v>
      </c>
      <c r="V196" s="37">
        <v>0.17</v>
      </c>
      <c r="W196" s="37">
        <v>539.44319999999993</v>
      </c>
      <c r="X196" s="39">
        <v>430.04</v>
      </c>
      <c r="Y196" s="37" t="s">
        <v>152</v>
      </c>
      <c r="Z196">
        <v>2014</v>
      </c>
    </row>
    <row r="197" spans="2:26" ht="15.75" x14ac:dyDescent="0.25">
      <c r="B197" s="37">
        <v>33102</v>
      </c>
      <c r="C197" s="37" t="s">
        <v>1305</v>
      </c>
      <c r="D197" s="38">
        <v>41634</v>
      </c>
      <c r="E197" s="38">
        <v>41637</v>
      </c>
      <c r="F197" s="37" t="s">
        <v>168</v>
      </c>
      <c r="G197" s="37" t="s">
        <v>1306</v>
      </c>
      <c r="H197" s="37" t="s">
        <v>1307</v>
      </c>
      <c r="I197" s="37" t="s">
        <v>157</v>
      </c>
      <c r="J197" s="37" t="s">
        <v>378</v>
      </c>
      <c r="K197" s="37" t="s">
        <v>223</v>
      </c>
      <c r="L197" s="37" t="s">
        <v>146</v>
      </c>
      <c r="M197" s="37">
        <v>90049</v>
      </c>
      <c r="N197" s="37" t="s">
        <v>147</v>
      </c>
      <c r="O197" s="37" t="s">
        <v>111</v>
      </c>
      <c r="P197" s="37" t="s">
        <v>1308</v>
      </c>
      <c r="Q197" s="37" t="s">
        <v>149</v>
      </c>
      <c r="R197" s="37" t="s">
        <v>174</v>
      </c>
      <c r="S197" s="37" t="s">
        <v>1309</v>
      </c>
      <c r="T197" s="37">
        <v>2575.944</v>
      </c>
      <c r="U197" s="37">
        <v>7</v>
      </c>
      <c r="V197" s="37">
        <v>0.2</v>
      </c>
      <c r="W197" s="37">
        <v>257.59440000000029</v>
      </c>
      <c r="X197" s="39">
        <v>429.66</v>
      </c>
      <c r="Y197" s="37" t="s">
        <v>176</v>
      </c>
      <c r="Z197">
        <v>2013</v>
      </c>
    </row>
    <row r="198" spans="2:26" ht="15.75" x14ac:dyDescent="0.25">
      <c r="B198" s="37">
        <v>17548</v>
      </c>
      <c r="C198" s="37" t="s">
        <v>1310</v>
      </c>
      <c r="D198" s="38">
        <v>41883</v>
      </c>
      <c r="E198" s="38">
        <v>41883</v>
      </c>
      <c r="F198" s="37" t="s">
        <v>140</v>
      </c>
      <c r="G198" s="37" t="s">
        <v>1311</v>
      </c>
      <c r="H198" s="37" t="s">
        <v>1312</v>
      </c>
      <c r="I198" s="37" t="s">
        <v>180</v>
      </c>
      <c r="J198" s="37" t="s">
        <v>1313</v>
      </c>
      <c r="K198" s="37" t="s">
        <v>687</v>
      </c>
      <c r="L198" s="37" t="s">
        <v>182</v>
      </c>
      <c r="M198" s="37"/>
      <c r="N198" s="37" t="s">
        <v>183</v>
      </c>
      <c r="O198" s="37" t="s">
        <v>184</v>
      </c>
      <c r="P198" s="37" t="s">
        <v>1314</v>
      </c>
      <c r="Q198" s="37" t="s">
        <v>225</v>
      </c>
      <c r="R198" s="37" t="s">
        <v>277</v>
      </c>
      <c r="S198" s="37" t="s">
        <v>1315</v>
      </c>
      <c r="T198" s="37">
        <v>1007.4240000000001</v>
      </c>
      <c r="U198" s="37">
        <v>2</v>
      </c>
      <c r="V198" s="37">
        <v>0.1</v>
      </c>
      <c r="W198" s="37">
        <v>134.30399999999997</v>
      </c>
      <c r="X198" s="39">
        <v>428.83</v>
      </c>
      <c r="Y198" s="37" t="s">
        <v>152</v>
      </c>
      <c r="Z198">
        <v>2014</v>
      </c>
    </row>
    <row r="199" spans="2:26" ht="15.75" x14ac:dyDescent="0.25">
      <c r="B199" s="37">
        <v>34367</v>
      </c>
      <c r="C199" s="37" t="s">
        <v>1316</v>
      </c>
      <c r="D199" s="38">
        <v>40864</v>
      </c>
      <c r="E199" s="38">
        <v>40869</v>
      </c>
      <c r="F199" s="37" t="s">
        <v>210</v>
      </c>
      <c r="G199" s="37" t="s">
        <v>1212</v>
      </c>
      <c r="H199" s="37" t="s">
        <v>1213</v>
      </c>
      <c r="I199" s="37" t="s">
        <v>157</v>
      </c>
      <c r="J199" s="37" t="s">
        <v>1317</v>
      </c>
      <c r="K199" s="37" t="s">
        <v>1318</v>
      </c>
      <c r="L199" s="37" t="s">
        <v>146</v>
      </c>
      <c r="M199" s="37">
        <v>19711</v>
      </c>
      <c r="N199" s="37" t="s">
        <v>147</v>
      </c>
      <c r="O199" s="37" t="s">
        <v>110</v>
      </c>
      <c r="P199" s="37" t="s">
        <v>1319</v>
      </c>
      <c r="Q199" s="37" t="s">
        <v>225</v>
      </c>
      <c r="R199" s="37" t="s">
        <v>906</v>
      </c>
      <c r="S199" s="37" t="s">
        <v>1320</v>
      </c>
      <c r="T199" s="37">
        <v>2934.33</v>
      </c>
      <c r="U199" s="37">
        <v>7</v>
      </c>
      <c r="V199" s="37">
        <v>0</v>
      </c>
      <c r="W199" s="37">
        <v>792.26910000000021</v>
      </c>
      <c r="X199" s="39">
        <v>428.8</v>
      </c>
      <c r="Y199" s="37" t="s">
        <v>218</v>
      </c>
      <c r="Z199">
        <v>2011</v>
      </c>
    </row>
    <row r="200" spans="2:26" ht="15.75" x14ac:dyDescent="0.25">
      <c r="B200" s="37">
        <v>20861</v>
      </c>
      <c r="C200" s="37" t="s">
        <v>1321</v>
      </c>
      <c r="D200" s="38">
        <v>40701</v>
      </c>
      <c r="E200" s="38">
        <v>40705</v>
      </c>
      <c r="F200" s="37" t="s">
        <v>154</v>
      </c>
      <c r="G200" s="37" t="s">
        <v>1322</v>
      </c>
      <c r="H200" s="37" t="s">
        <v>1323</v>
      </c>
      <c r="I200" s="37" t="s">
        <v>180</v>
      </c>
      <c r="J200" s="37" t="s">
        <v>305</v>
      </c>
      <c r="K200" s="37" t="s">
        <v>172</v>
      </c>
      <c r="L200" s="37" t="s">
        <v>160</v>
      </c>
      <c r="M200" s="37"/>
      <c r="N200" s="37" t="s">
        <v>161</v>
      </c>
      <c r="O200" s="37" t="s">
        <v>162</v>
      </c>
      <c r="P200" s="37" t="s">
        <v>1324</v>
      </c>
      <c r="Q200" s="37" t="s">
        <v>225</v>
      </c>
      <c r="R200" s="37" t="s">
        <v>277</v>
      </c>
      <c r="S200" s="37" t="s">
        <v>1325</v>
      </c>
      <c r="T200" s="37">
        <v>4624.2900000000009</v>
      </c>
      <c r="U200" s="37">
        <v>9</v>
      </c>
      <c r="V200" s="37">
        <v>0.1</v>
      </c>
      <c r="W200" s="37">
        <v>1644.0300000000002</v>
      </c>
      <c r="X200" s="39">
        <v>427.46</v>
      </c>
      <c r="Y200" s="37" t="s">
        <v>176</v>
      </c>
      <c r="Z200">
        <v>2011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00"/>
  <sheetViews>
    <sheetView workbookViewId="0">
      <selection activeCell="J215" sqref="J215"/>
    </sheetView>
  </sheetViews>
  <sheetFormatPr defaultRowHeight="15" x14ac:dyDescent="0.25"/>
  <cols>
    <col min="2" max="2" width="6.7109375" bestFit="1" customWidth="1"/>
    <col min="3" max="3" width="15.140625" bestFit="1" customWidth="1"/>
    <col min="4" max="5" width="10.140625" bestFit="1" customWidth="1"/>
    <col min="6" max="6" width="13.140625" bestFit="1" customWidth="1"/>
    <col min="7" max="7" width="11.140625" bestFit="1" customWidth="1"/>
    <col min="8" max="8" width="18.7109375" bestFit="1" customWidth="1"/>
    <col min="9" max="9" width="11.140625" bestFit="1" customWidth="1"/>
    <col min="10" max="10" width="18.7109375" bestFit="1" customWidth="1"/>
    <col min="11" max="11" width="24.140625" bestFit="1" customWidth="1"/>
    <col min="12" max="12" width="29.42578125" bestFit="1" customWidth="1"/>
    <col min="13" max="13" width="10.5703125" bestFit="1" customWidth="1"/>
    <col min="14" max="14" width="7.140625" bestFit="1" customWidth="1"/>
    <col min="15" max="15" width="13.140625" bestFit="1" customWidth="1"/>
    <col min="16" max="16" width="17.42578125" bestFit="1" customWidth="1"/>
    <col min="17" max="17" width="13.140625" bestFit="1" customWidth="1"/>
    <col min="18" max="18" width="11.85546875" bestFit="1" customWidth="1"/>
    <col min="19" max="19" width="25.42578125" customWidth="1"/>
    <col min="20" max="20" width="10.85546875" bestFit="1" customWidth="1"/>
    <col min="21" max="21" width="8" bestFit="1" customWidth="1"/>
    <col min="22" max="22" width="8.140625" bestFit="1" customWidth="1"/>
    <col min="23" max="23" width="10.42578125" bestFit="1" customWidth="1"/>
    <col min="24" max="24" width="12" bestFit="1" customWidth="1"/>
    <col min="25" max="25" width="12.140625" bestFit="1" customWidth="1"/>
  </cols>
  <sheetData>
    <row r="1" spans="2:25" x14ac:dyDescent="0.25">
      <c r="B1" s="37" t="s">
        <v>116</v>
      </c>
      <c r="C1" s="37" t="s">
        <v>117</v>
      </c>
      <c r="D1" s="37" t="s">
        <v>118</v>
      </c>
      <c r="E1" s="37" t="s">
        <v>119</v>
      </c>
      <c r="F1" s="37" t="s">
        <v>120</v>
      </c>
      <c r="G1" s="37" t="s">
        <v>121</v>
      </c>
      <c r="H1" s="37" t="s">
        <v>122</v>
      </c>
      <c r="I1" s="37" t="s">
        <v>123</v>
      </c>
      <c r="J1" s="37" t="s">
        <v>124</v>
      </c>
      <c r="K1" s="37" t="s">
        <v>125</v>
      </c>
      <c r="L1" s="37" t="s">
        <v>126</v>
      </c>
      <c r="M1" s="37" t="s">
        <v>127</v>
      </c>
      <c r="N1" s="37" t="s">
        <v>128</v>
      </c>
      <c r="O1" s="37" t="s">
        <v>129</v>
      </c>
      <c r="P1" s="37" t="s">
        <v>130</v>
      </c>
      <c r="Q1" s="37" t="s">
        <v>131</v>
      </c>
      <c r="R1" s="37" t="s">
        <v>132</v>
      </c>
      <c r="S1" s="37" t="s">
        <v>133</v>
      </c>
      <c r="T1" s="37" t="s">
        <v>107</v>
      </c>
      <c r="U1" s="37" t="s">
        <v>134</v>
      </c>
      <c r="V1" s="37" t="s">
        <v>135</v>
      </c>
      <c r="W1" s="37" t="s">
        <v>136</v>
      </c>
      <c r="X1" s="37" t="s">
        <v>137</v>
      </c>
      <c r="Y1" s="37" t="s">
        <v>138</v>
      </c>
    </row>
    <row r="2" spans="2:25" ht="15.75" x14ac:dyDescent="0.25">
      <c r="B2" s="37">
        <v>32298</v>
      </c>
      <c r="C2" s="37" t="s">
        <v>139</v>
      </c>
      <c r="D2" s="38">
        <v>41121</v>
      </c>
      <c r="E2" s="38">
        <v>41121</v>
      </c>
      <c r="F2" s="37" t="s">
        <v>140</v>
      </c>
      <c r="G2" s="37" t="s">
        <v>141</v>
      </c>
      <c r="H2" s="37" t="s">
        <v>142</v>
      </c>
      <c r="I2" s="37" t="s">
        <v>143</v>
      </c>
      <c r="J2" s="37" t="s">
        <v>144</v>
      </c>
      <c r="K2" s="37" t="s">
        <v>145</v>
      </c>
      <c r="L2" s="37" t="s">
        <v>146</v>
      </c>
      <c r="M2" s="37">
        <v>10024</v>
      </c>
      <c r="N2" s="37" t="s">
        <v>147</v>
      </c>
      <c r="O2" s="37" t="s">
        <v>110</v>
      </c>
      <c r="P2" s="37" t="s">
        <v>148</v>
      </c>
      <c r="Q2" s="37" t="s">
        <v>149</v>
      </c>
      <c r="R2" s="37" t="s">
        <v>150</v>
      </c>
      <c r="S2" s="37" t="s">
        <v>151</v>
      </c>
      <c r="T2" s="37">
        <v>2309.65</v>
      </c>
      <c r="U2" s="37">
        <v>7</v>
      </c>
      <c r="V2" s="37">
        <v>0</v>
      </c>
      <c r="W2" s="37">
        <v>762.18449999999984</v>
      </c>
      <c r="X2" s="39">
        <v>933.57</v>
      </c>
      <c r="Y2" s="37" t="s">
        <v>152</v>
      </c>
    </row>
    <row r="3" spans="2:25" ht="15.75" x14ac:dyDescent="0.25">
      <c r="B3" s="37">
        <v>26341</v>
      </c>
      <c r="C3" s="37" t="s">
        <v>153</v>
      </c>
      <c r="D3" s="38">
        <v>41310</v>
      </c>
      <c r="E3" s="38">
        <v>41312</v>
      </c>
      <c r="F3" s="37" t="s">
        <v>154</v>
      </c>
      <c r="G3" s="37" t="s">
        <v>155</v>
      </c>
      <c r="H3" s="37" t="s">
        <v>156</v>
      </c>
      <c r="I3" s="37" t="s">
        <v>157</v>
      </c>
      <c r="J3" s="37" t="s">
        <v>158</v>
      </c>
      <c r="K3" s="37" t="s">
        <v>159</v>
      </c>
      <c r="L3" s="37" t="s">
        <v>160</v>
      </c>
      <c r="M3" s="37"/>
      <c r="N3" s="37" t="s">
        <v>161</v>
      </c>
      <c r="O3" s="37" t="s">
        <v>162</v>
      </c>
      <c r="P3" s="37" t="s">
        <v>163</v>
      </c>
      <c r="Q3" s="37" t="s">
        <v>164</v>
      </c>
      <c r="R3" s="37" t="s">
        <v>165</v>
      </c>
      <c r="S3" s="37" t="s">
        <v>166</v>
      </c>
      <c r="T3" s="37">
        <v>3709.3949999999995</v>
      </c>
      <c r="U3" s="37">
        <v>9</v>
      </c>
      <c r="V3" s="37">
        <v>0.1</v>
      </c>
      <c r="W3" s="37">
        <v>-288.76499999999999</v>
      </c>
      <c r="X3" s="39">
        <v>923.63</v>
      </c>
      <c r="Y3" s="37" t="s">
        <v>152</v>
      </c>
    </row>
    <row r="4" spans="2:25" ht="15.75" x14ac:dyDescent="0.25">
      <c r="B4" s="37">
        <v>25330</v>
      </c>
      <c r="C4" s="37" t="s">
        <v>167</v>
      </c>
      <c r="D4" s="38">
        <v>41564</v>
      </c>
      <c r="E4" s="38">
        <v>41565</v>
      </c>
      <c r="F4" s="37" t="s">
        <v>168</v>
      </c>
      <c r="G4" s="37" t="s">
        <v>169</v>
      </c>
      <c r="H4" s="37" t="s">
        <v>170</v>
      </c>
      <c r="I4" s="37" t="s">
        <v>143</v>
      </c>
      <c r="J4" s="37" t="s">
        <v>171</v>
      </c>
      <c r="K4" s="37" t="s">
        <v>172</v>
      </c>
      <c r="L4" s="37" t="s">
        <v>160</v>
      </c>
      <c r="M4" s="37"/>
      <c r="N4" s="37" t="s">
        <v>161</v>
      </c>
      <c r="O4" s="37" t="s">
        <v>162</v>
      </c>
      <c r="P4" s="37" t="s">
        <v>173</v>
      </c>
      <c r="Q4" s="37" t="s">
        <v>149</v>
      </c>
      <c r="R4" s="37" t="s">
        <v>174</v>
      </c>
      <c r="S4" s="37" t="s">
        <v>175</v>
      </c>
      <c r="T4" s="37">
        <v>5175.1710000000012</v>
      </c>
      <c r="U4" s="37">
        <v>9</v>
      </c>
      <c r="V4" s="37">
        <v>0.1</v>
      </c>
      <c r="W4" s="37">
        <v>919.97099999999966</v>
      </c>
      <c r="X4" s="39">
        <v>915.49</v>
      </c>
      <c r="Y4" s="37" t="s">
        <v>176</v>
      </c>
    </row>
    <row r="5" spans="2:25" ht="15.75" x14ac:dyDescent="0.25">
      <c r="B5" s="37">
        <v>13524</v>
      </c>
      <c r="C5" s="37" t="s">
        <v>177</v>
      </c>
      <c r="D5" s="38">
        <v>41302</v>
      </c>
      <c r="E5" s="38">
        <v>41304</v>
      </c>
      <c r="F5" s="37" t="s">
        <v>168</v>
      </c>
      <c r="G5" s="37" t="s">
        <v>178</v>
      </c>
      <c r="H5" s="37" t="s">
        <v>179</v>
      </c>
      <c r="I5" s="37" t="s">
        <v>180</v>
      </c>
      <c r="J5" s="37" t="s">
        <v>181</v>
      </c>
      <c r="K5" s="37" t="s">
        <v>181</v>
      </c>
      <c r="L5" s="37" t="s">
        <v>182</v>
      </c>
      <c r="M5" s="37"/>
      <c r="N5" s="37" t="s">
        <v>183</v>
      </c>
      <c r="O5" s="37" t="s">
        <v>184</v>
      </c>
      <c r="P5" s="37" t="s">
        <v>185</v>
      </c>
      <c r="Q5" s="37" t="s">
        <v>149</v>
      </c>
      <c r="R5" s="37" t="s">
        <v>174</v>
      </c>
      <c r="S5" s="37" t="s">
        <v>186</v>
      </c>
      <c r="T5" s="37">
        <v>2892.5099999999998</v>
      </c>
      <c r="U5" s="37">
        <v>5</v>
      </c>
      <c r="V5" s="37">
        <v>0.1</v>
      </c>
      <c r="W5" s="37">
        <v>-96.540000000000049</v>
      </c>
      <c r="X5" s="39">
        <v>910.16</v>
      </c>
      <c r="Y5" s="37" t="s">
        <v>176</v>
      </c>
    </row>
    <row r="6" spans="2:25" ht="15.75" x14ac:dyDescent="0.25">
      <c r="B6" s="37">
        <v>47221</v>
      </c>
      <c r="C6" s="37" t="s">
        <v>187</v>
      </c>
      <c r="D6" s="38">
        <v>41583</v>
      </c>
      <c r="E6" s="38">
        <v>41584</v>
      </c>
      <c r="F6" s="37" t="s">
        <v>140</v>
      </c>
      <c r="G6" s="37" t="s">
        <v>188</v>
      </c>
      <c r="H6" s="37" t="s">
        <v>142</v>
      </c>
      <c r="I6" s="37" t="s">
        <v>143</v>
      </c>
      <c r="J6" s="37" t="s">
        <v>189</v>
      </c>
      <c r="K6" s="37" t="s">
        <v>189</v>
      </c>
      <c r="L6" s="37" t="s">
        <v>190</v>
      </c>
      <c r="M6" s="37"/>
      <c r="N6" s="37" t="s">
        <v>191</v>
      </c>
      <c r="O6" s="37" t="s">
        <v>191</v>
      </c>
      <c r="P6" s="37" t="s">
        <v>192</v>
      </c>
      <c r="Q6" s="37" t="s">
        <v>149</v>
      </c>
      <c r="R6" s="37" t="s">
        <v>193</v>
      </c>
      <c r="S6" s="37" t="s">
        <v>194</v>
      </c>
      <c r="T6" s="37">
        <v>2832.96</v>
      </c>
      <c r="U6" s="37">
        <v>8</v>
      </c>
      <c r="V6" s="37">
        <v>0</v>
      </c>
      <c r="W6" s="37">
        <v>311.52</v>
      </c>
      <c r="X6" s="39">
        <v>903.04</v>
      </c>
      <c r="Y6" s="37" t="s">
        <v>152</v>
      </c>
    </row>
    <row r="7" spans="2:25" ht="15.75" x14ac:dyDescent="0.25">
      <c r="B7" s="37">
        <v>22732</v>
      </c>
      <c r="C7" s="37" t="s">
        <v>195</v>
      </c>
      <c r="D7" s="38">
        <v>41453</v>
      </c>
      <c r="E7" s="38">
        <v>41456</v>
      </c>
      <c r="F7" s="37" t="s">
        <v>154</v>
      </c>
      <c r="G7" s="37" t="s">
        <v>196</v>
      </c>
      <c r="H7" s="37" t="s">
        <v>197</v>
      </c>
      <c r="I7" s="37" t="s">
        <v>157</v>
      </c>
      <c r="J7" s="37" t="s">
        <v>198</v>
      </c>
      <c r="K7" s="37" t="s">
        <v>159</v>
      </c>
      <c r="L7" s="37" t="s">
        <v>160</v>
      </c>
      <c r="M7" s="37"/>
      <c r="N7" s="37" t="s">
        <v>161</v>
      </c>
      <c r="O7" s="37" t="s">
        <v>162</v>
      </c>
      <c r="P7" s="37" t="s">
        <v>199</v>
      </c>
      <c r="Q7" s="37" t="s">
        <v>149</v>
      </c>
      <c r="R7" s="37" t="s">
        <v>174</v>
      </c>
      <c r="S7" s="37" t="s">
        <v>200</v>
      </c>
      <c r="T7" s="37">
        <v>2862.6750000000002</v>
      </c>
      <c r="U7" s="37">
        <v>5</v>
      </c>
      <c r="V7" s="37">
        <v>0.1</v>
      </c>
      <c r="W7" s="37">
        <v>763.27500000000009</v>
      </c>
      <c r="X7" s="39">
        <v>897.35</v>
      </c>
      <c r="Y7" s="37" t="s">
        <v>152</v>
      </c>
    </row>
    <row r="8" spans="2:25" x14ac:dyDescent="0.25">
      <c r="B8" s="37">
        <v>30570</v>
      </c>
      <c r="C8" s="37" t="s">
        <v>201</v>
      </c>
      <c r="D8" s="38">
        <v>40854</v>
      </c>
      <c r="E8" s="38">
        <v>40856</v>
      </c>
      <c r="F8" s="37" t="s">
        <v>168</v>
      </c>
      <c r="G8" s="37" t="s">
        <v>202</v>
      </c>
      <c r="H8" s="37" t="s">
        <v>203</v>
      </c>
      <c r="I8" s="37" t="s">
        <v>143</v>
      </c>
      <c r="J8" s="37" t="s">
        <v>204</v>
      </c>
      <c r="K8" s="37" t="s">
        <v>205</v>
      </c>
      <c r="L8" s="37" t="s">
        <v>206</v>
      </c>
      <c r="M8" s="37"/>
      <c r="N8" s="37" t="s">
        <v>161</v>
      </c>
      <c r="O8" s="37" t="s">
        <v>162</v>
      </c>
      <c r="P8" s="37" t="s">
        <v>207</v>
      </c>
      <c r="Q8" s="37" t="s">
        <v>164</v>
      </c>
      <c r="R8" s="37" t="s">
        <v>165</v>
      </c>
      <c r="S8" s="37" t="s">
        <v>208</v>
      </c>
      <c r="T8" s="37">
        <v>1822.0799999999997</v>
      </c>
      <c r="U8" s="37">
        <v>4</v>
      </c>
      <c r="V8" s="37">
        <v>0</v>
      </c>
      <c r="W8" s="37">
        <v>564.84</v>
      </c>
      <c r="X8" s="37">
        <v>894.77</v>
      </c>
      <c r="Y8" s="37" t="s">
        <v>152</v>
      </c>
    </row>
    <row r="9" spans="2:25" x14ac:dyDescent="0.25">
      <c r="B9" s="37">
        <v>31192</v>
      </c>
      <c r="C9" s="37" t="s">
        <v>209</v>
      </c>
      <c r="D9" s="38">
        <v>41013</v>
      </c>
      <c r="E9" s="38">
        <v>41017</v>
      </c>
      <c r="F9" s="37" t="s">
        <v>210</v>
      </c>
      <c r="G9" s="37" t="s">
        <v>211</v>
      </c>
      <c r="H9" s="37" t="s">
        <v>212</v>
      </c>
      <c r="I9" s="37" t="s">
        <v>143</v>
      </c>
      <c r="J9" s="37" t="s">
        <v>213</v>
      </c>
      <c r="K9" s="37" t="s">
        <v>214</v>
      </c>
      <c r="L9" s="37" t="s">
        <v>206</v>
      </c>
      <c r="M9" s="37"/>
      <c r="N9" s="37" t="s">
        <v>161</v>
      </c>
      <c r="O9" s="37" t="s">
        <v>162</v>
      </c>
      <c r="P9" s="37" t="s">
        <v>215</v>
      </c>
      <c r="Q9" s="37" t="s">
        <v>164</v>
      </c>
      <c r="R9" s="37" t="s">
        <v>216</v>
      </c>
      <c r="S9" s="37" t="s">
        <v>217</v>
      </c>
      <c r="T9" s="37">
        <v>5244.84</v>
      </c>
      <c r="U9" s="37">
        <v>6</v>
      </c>
      <c r="V9" s="37">
        <v>0</v>
      </c>
      <c r="W9" s="37">
        <v>996.4799999999999</v>
      </c>
      <c r="X9" s="37">
        <v>878.38</v>
      </c>
      <c r="Y9" s="37" t="s">
        <v>218</v>
      </c>
    </row>
    <row r="10" spans="2:25" ht="15.75" x14ac:dyDescent="0.25">
      <c r="B10" s="37">
        <v>40155</v>
      </c>
      <c r="C10" s="37" t="s">
        <v>219</v>
      </c>
      <c r="D10" s="38">
        <v>41926</v>
      </c>
      <c r="E10" s="38">
        <v>41933</v>
      </c>
      <c r="F10" s="37" t="s">
        <v>210</v>
      </c>
      <c r="G10" s="37" t="s">
        <v>220</v>
      </c>
      <c r="H10" s="37" t="s">
        <v>221</v>
      </c>
      <c r="I10" s="37" t="s">
        <v>157</v>
      </c>
      <c r="J10" s="37" t="s">
        <v>222</v>
      </c>
      <c r="K10" s="37" t="s">
        <v>223</v>
      </c>
      <c r="L10" s="37" t="s">
        <v>146</v>
      </c>
      <c r="M10" s="37">
        <v>95823</v>
      </c>
      <c r="N10" s="37" t="s">
        <v>147</v>
      </c>
      <c r="O10" s="37" t="s">
        <v>111</v>
      </c>
      <c r="P10" s="37" t="s">
        <v>224</v>
      </c>
      <c r="Q10" s="37" t="s">
        <v>225</v>
      </c>
      <c r="R10" s="37" t="s">
        <v>226</v>
      </c>
      <c r="S10" s="37" t="s">
        <v>227</v>
      </c>
      <c r="T10" s="37">
        <v>5083.96</v>
      </c>
      <c r="U10" s="37">
        <v>5</v>
      </c>
      <c r="V10" s="37">
        <v>0.2</v>
      </c>
      <c r="W10" s="37">
        <v>1906.4849999999999</v>
      </c>
      <c r="X10" s="39">
        <v>867.69</v>
      </c>
      <c r="Y10" s="37" t="s">
        <v>228</v>
      </c>
    </row>
    <row r="11" spans="2:25" ht="15.75" x14ac:dyDescent="0.25">
      <c r="B11" s="37">
        <v>40936</v>
      </c>
      <c r="C11" s="37" t="s">
        <v>229</v>
      </c>
      <c r="D11" s="38">
        <v>40936</v>
      </c>
      <c r="E11" s="38">
        <v>40939</v>
      </c>
      <c r="F11" s="37" t="s">
        <v>154</v>
      </c>
      <c r="G11" s="37" t="s">
        <v>230</v>
      </c>
      <c r="H11" s="37" t="s">
        <v>231</v>
      </c>
      <c r="I11" s="37" t="s">
        <v>143</v>
      </c>
      <c r="J11" s="37" t="s">
        <v>232</v>
      </c>
      <c r="K11" s="37" t="s">
        <v>233</v>
      </c>
      <c r="L11" s="37" t="s">
        <v>146</v>
      </c>
      <c r="M11" s="37">
        <v>28027</v>
      </c>
      <c r="N11" s="37" t="s">
        <v>147</v>
      </c>
      <c r="O11" s="37" t="s">
        <v>109</v>
      </c>
      <c r="P11" s="37" t="s">
        <v>234</v>
      </c>
      <c r="Q11" s="37" t="s">
        <v>164</v>
      </c>
      <c r="R11" s="37" t="s">
        <v>216</v>
      </c>
      <c r="S11" s="37" t="s">
        <v>235</v>
      </c>
      <c r="T11" s="37">
        <v>4297.6440000000002</v>
      </c>
      <c r="U11" s="37">
        <v>13</v>
      </c>
      <c r="V11" s="37">
        <v>0.4</v>
      </c>
      <c r="W11" s="37">
        <v>-1862.3124000000003</v>
      </c>
      <c r="X11" s="39">
        <v>865.74</v>
      </c>
      <c r="Y11" s="37" t="s">
        <v>152</v>
      </c>
    </row>
    <row r="12" spans="2:25" ht="15.75" x14ac:dyDescent="0.25">
      <c r="B12" s="37">
        <v>34577</v>
      </c>
      <c r="C12" s="37" t="s">
        <v>236</v>
      </c>
      <c r="D12" s="38">
        <v>40638</v>
      </c>
      <c r="E12" s="38">
        <v>40642</v>
      </c>
      <c r="F12" s="37" t="s">
        <v>154</v>
      </c>
      <c r="G12" s="37" t="s">
        <v>237</v>
      </c>
      <c r="H12" s="37" t="s">
        <v>238</v>
      </c>
      <c r="I12" s="37" t="s">
        <v>157</v>
      </c>
      <c r="J12" s="37" t="s">
        <v>239</v>
      </c>
      <c r="K12" s="37" t="s">
        <v>240</v>
      </c>
      <c r="L12" s="37" t="s">
        <v>146</v>
      </c>
      <c r="M12" s="37">
        <v>22304</v>
      </c>
      <c r="N12" s="37" t="s">
        <v>147</v>
      </c>
      <c r="O12" s="37" t="s">
        <v>109</v>
      </c>
      <c r="P12" s="37" t="s">
        <v>241</v>
      </c>
      <c r="Q12" s="37" t="s">
        <v>225</v>
      </c>
      <c r="R12" s="37" t="s">
        <v>242</v>
      </c>
      <c r="S12" s="37" t="s">
        <v>243</v>
      </c>
      <c r="T12" s="37">
        <v>4164.0499999999993</v>
      </c>
      <c r="U12" s="37">
        <v>5</v>
      </c>
      <c r="V12" s="37">
        <v>0</v>
      </c>
      <c r="W12" s="37">
        <v>83.281000000000063</v>
      </c>
      <c r="X12" s="39">
        <v>846.54</v>
      </c>
      <c r="Y12" s="37" t="s">
        <v>218</v>
      </c>
    </row>
    <row r="13" spans="2:25" ht="15.75" x14ac:dyDescent="0.25">
      <c r="B13" s="37">
        <v>28879</v>
      </c>
      <c r="C13" s="37" t="s">
        <v>244</v>
      </c>
      <c r="D13" s="38">
        <v>41018</v>
      </c>
      <c r="E13" s="38">
        <v>41021</v>
      </c>
      <c r="F13" s="37" t="s">
        <v>168</v>
      </c>
      <c r="G13" s="37" t="s">
        <v>245</v>
      </c>
      <c r="H13" s="37" t="s">
        <v>246</v>
      </c>
      <c r="I13" s="37" t="s">
        <v>157</v>
      </c>
      <c r="J13" s="37" t="s">
        <v>247</v>
      </c>
      <c r="K13" s="37" t="s">
        <v>247</v>
      </c>
      <c r="L13" s="37" t="s">
        <v>248</v>
      </c>
      <c r="M13" s="37"/>
      <c r="N13" s="37" t="s">
        <v>161</v>
      </c>
      <c r="O13" s="37" t="s">
        <v>249</v>
      </c>
      <c r="P13" s="37" t="s">
        <v>250</v>
      </c>
      <c r="Q13" s="37" t="s">
        <v>164</v>
      </c>
      <c r="R13" s="37" t="s">
        <v>216</v>
      </c>
      <c r="S13" s="37" t="s">
        <v>251</v>
      </c>
      <c r="T13" s="37">
        <v>4626.1499999999996</v>
      </c>
      <c r="U13" s="37">
        <v>5</v>
      </c>
      <c r="V13" s="37">
        <v>0</v>
      </c>
      <c r="W13" s="37">
        <v>647.54999999999995</v>
      </c>
      <c r="X13" s="39">
        <v>835.57</v>
      </c>
      <c r="Y13" s="37" t="s">
        <v>218</v>
      </c>
    </row>
    <row r="14" spans="2:25" ht="15.75" x14ac:dyDescent="0.25">
      <c r="B14" s="37">
        <v>45794</v>
      </c>
      <c r="C14" s="37" t="s">
        <v>252</v>
      </c>
      <c r="D14" s="38">
        <v>40904</v>
      </c>
      <c r="E14" s="38">
        <v>40906</v>
      </c>
      <c r="F14" s="37" t="s">
        <v>154</v>
      </c>
      <c r="G14" s="37" t="s">
        <v>253</v>
      </c>
      <c r="H14" s="37" t="s">
        <v>254</v>
      </c>
      <c r="I14" s="37" t="s">
        <v>143</v>
      </c>
      <c r="J14" s="37" t="s">
        <v>255</v>
      </c>
      <c r="K14" s="37" t="s">
        <v>255</v>
      </c>
      <c r="L14" s="37" t="s">
        <v>256</v>
      </c>
      <c r="M14" s="37"/>
      <c r="N14" s="37" t="s">
        <v>257</v>
      </c>
      <c r="O14" s="37" t="s">
        <v>257</v>
      </c>
      <c r="P14" s="37" t="s">
        <v>258</v>
      </c>
      <c r="Q14" s="37" t="s">
        <v>149</v>
      </c>
      <c r="R14" s="37" t="s">
        <v>174</v>
      </c>
      <c r="S14" s="37" t="s">
        <v>259</v>
      </c>
      <c r="T14" s="37">
        <v>2616.96</v>
      </c>
      <c r="U14" s="37">
        <v>4</v>
      </c>
      <c r="V14" s="37">
        <v>0</v>
      </c>
      <c r="W14" s="37">
        <v>1151.4000000000001</v>
      </c>
      <c r="X14" s="39">
        <v>832.41</v>
      </c>
      <c r="Y14" s="37" t="s">
        <v>152</v>
      </c>
    </row>
    <row r="15" spans="2:25" ht="15.75" x14ac:dyDescent="0.25">
      <c r="B15" s="37">
        <v>4132</v>
      </c>
      <c r="C15" s="37" t="s">
        <v>260</v>
      </c>
      <c r="D15" s="38">
        <v>41226</v>
      </c>
      <c r="E15" s="38">
        <v>41226</v>
      </c>
      <c r="F15" s="37" t="s">
        <v>140</v>
      </c>
      <c r="G15" s="37" t="s">
        <v>261</v>
      </c>
      <c r="H15" s="37" t="s">
        <v>262</v>
      </c>
      <c r="I15" s="37" t="s">
        <v>180</v>
      </c>
      <c r="J15" s="37" t="s">
        <v>263</v>
      </c>
      <c r="K15" s="37" t="s">
        <v>264</v>
      </c>
      <c r="L15" s="37" t="s">
        <v>265</v>
      </c>
      <c r="M15" s="37"/>
      <c r="N15" s="37" t="s">
        <v>266</v>
      </c>
      <c r="O15" s="37" t="s">
        <v>109</v>
      </c>
      <c r="P15" s="37" t="s">
        <v>267</v>
      </c>
      <c r="Q15" s="37" t="s">
        <v>164</v>
      </c>
      <c r="R15" s="37" t="s">
        <v>165</v>
      </c>
      <c r="S15" s="37" t="s">
        <v>268</v>
      </c>
      <c r="T15" s="37">
        <v>2221.8000000000002</v>
      </c>
      <c r="U15" s="37">
        <v>7</v>
      </c>
      <c r="V15" s="37">
        <v>0</v>
      </c>
      <c r="W15" s="37">
        <v>622.02</v>
      </c>
      <c r="X15" s="39">
        <v>810.25</v>
      </c>
      <c r="Y15" s="37" t="s">
        <v>152</v>
      </c>
    </row>
    <row r="16" spans="2:25" ht="15.75" x14ac:dyDescent="0.25">
      <c r="B16" s="37">
        <v>27704</v>
      </c>
      <c r="C16" s="37" t="s">
        <v>269</v>
      </c>
      <c r="D16" s="38">
        <v>41431</v>
      </c>
      <c r="E16" s="38">
        <v>41433</v>
      </c>
      <c r="F16" s="37" t="s">
        <v>154</v>
      </c>
      <c r="G16" s="37" t="s">
        <v>270</v>
      </c>
      <c r="H16" s="37" t="s">
        <v>271</v>
      </c>
      <c r="I16" s="37" t="s">
        <v>143</v>
      </c>
      <c r="J16" s="37" t="s">
        <v>272</v>
      </c>
      <c r="K16" s="37" t="s">
        <v>273</v>
      </c>
      <c r="L16" s="37" t="s">
        <v>274</v>
      </c>
      <c r="M16" s="37"/>
      <c r="N16" s="37" t="s">
        <v>161</v>
      </c>
      <c r="O16" s="37" t="s">
        <v>275</v>
      </c>
      <c r="P16" s="37" t="s">
        <v>276</v>
      </c>
      <c r="Q16" s="37" t="s">
        <v>225</v>
      </c>
      <c r="R16" s="37" t="s">
        <v>277</v>
      </c>
      <c r="S16" s="37" t="s">
        <v>278</v>
      </c>
      <c r="T16" s="37">
        <v>3701.5199999999995</v>
      </c>
      <c r="U16" s="37">
        <v>12</v>
      </c>
      <c r="V16" s="37">
        <v>0</v>
      </c>
      <c r="W16" s="37">
        <v>1036.08</v>
      </c>
      <c r="X16" s="39">
        <v>804.54</v>
      </c>
      <c r="Y16" s="37" t="s">
        <v>152</v>
      </c>
    </row>
    <row r="17" spans="2:25" ht="15.75" x14ac:dyDescent="0.25">
      <c r="B17" s="37">
        <v>13779</v>
      </c>
      <c r="C17" s="37" t="s">
        <v>279</v>
      </c>
      <c r="D17" s="38">
        <v>41851</v>
      </c>
      <c r="E17" s="38">
        <v>41854</v>
      </c>
      <c r="F17" s="37" t="s">
        <v>154</v>
      </c>
      <c r="G17" s="37" t="s">
        <v>280</v>
      </c>
      <c r="H17" s="37" t="s">
        <v>281</v>
      </c>
      <c r="I17" s="37" t="s">
        <v>157</v>
      </c>
      <c r="J17" s="37" t="s">
        <v>282</v>
      </c>
      <c r="K17" s="37" t="s">
        <v>283</v>
      </c>
      <c r="L17" s="37" t="s">
        <v>284</v>
      </c>
      <c r="M17" s="37"/>
      <c r="N17" s="37" t="s">
        <v>183</v>
      </c>
      <c r="O17" s="37" t="s">
        <v>184</v>
      </c>
      <c r="P17" s="37" t="s">
        <v>285</v>
      </c>
      <c r="Q17" s="37" t="s">
        <v>225</v>
      </c>
      <c r="R17" s="37" t="s">
        <v>277</v>
      </c>
      <c r="S17" s="37" t="s">
        <v>286</v>
      </c>
      <c r="T17" s="37">
        <v>1869.5879999999997</v>
      </c>
      <c r="U17" s="37">
        <v>4</v>
      </c>
      <c r="V17" s="37">
        <v>0.1</v>
      </c>
      <c r="W17" s="37">
        <v>186.94800000000004</v>
      </c>
      <c r="X17" s="39">
        <v>801.66</v>
      </c>
      <c r="Y17" s="37" t="s">
        <v>152</v>
      </c>
    </row>
    <row r="18" spans="2:25" ht="15.75" x14ac:dyDescent="0.25">
      <c r="B18" s="37">
        <v>36178</v>
      </c>
      <c r="C18" s="37" t="s">
        <v>287</v>
      </c>
      <c r="D18" s="38">
        <v>41946</v>
      </c>
      <c r="E18" s="38">
        <v>41949</v>
      </c>
      <c r="F18" s="37" t="s">
        <v>154</v>
      </c>
      <c r="G18" s="37" t="s">
        <v>288</v>
      </c>
      <c r="H18" s="37" t="s">
        <v>289</v>
      </c>
      <c r="I18" s="37" t="s">
        <v>157</v>
      </c>
      <c r="J18" s="37" t="s">
        <v>290</v>
      </c>
      <c r="K18" s="37" t="s">
        <v>291</v>
      </c>
      <c r="L18" s="37" t="s">
        <v>146</v>
      </c>
      <c r="M18" s="37">
        <v>42420</v>
      </c>
      <c r="N18" s="37" t="s">
        <v>147</v>
      </c>
      <c r="O18" s="37" t="s">
        <v>109</v>
      </c>
      <c r="P18" s="37" t="s">
        <v>292</v>
      </c>
      <c r="Q18" s="37" t="s">
        <v>149</v>
      </c>
      <c r="R18" s="37" t="s">
        <v>150</v>
      </c>
      <c r="S18" s="37" t="s">
        <v>293</v>
      </c>
      <c r="T18" s="37">
        <v>2249.91</v>
      </c>
      <c r="U18" s="37">
        <v>9</v>
      </c>
      <c r="V18" s="37">
        <v>0</v>
      </c>
      <c r="W18" s="37">
        <v>517.47930000000008</v>
      </c>
      <c r="X18" s="39">
        <v>780.7</v>
      </c>
      <c r="Y18" s="37" t="s">
        <v>152</v>
      </c>
    </row>
    <row r="19" spans="2:25" ht="15.75" x14ac:dyDescent="0.25">
      <c r="B19" s="37">
        <v>12069</v>
      </c>
      <c r="C19" s="37" t="s">
        <v>294</v>
      </c>
      <c r="D19" s="38">
        <v>41890</v>
      </c>
      <c r="E19" s="38">
        <v>41896</v>
      </c>
      <c r="F19" s="37" t="s">
        <v>210</v>
      </c>
      <c r="G19" s="37" t="s">
        <v>295</v>
      </c>
      <c r="H19" s="37" t="s">
        <v>296</v>
      </c>
      <c r="I19" s="37" t="s">
        <v>157</v>
      </c>
      <c r="J19" s="37" t="s">
        <v>297</v>
      </c>
      <c r="K19" s="37" t="s">
        <v>298</v>
      </c>
      <c r="L19" s="37" t="s">
        <v>299</v>
      </c>
      <c r="M19" s="37"/>
      <c r="N19" s="37" t="s">
        <v>183</v>
      </c>
      <c r="O19" s="37" t="s">
        <v>109</v>
      </c>
      <c r="P19" s="37" t="s">
        <v>300</v>
      </c>
      <c r="Q19" s="37" t="s">
        <v>225</v>
      </c>
      <c r="R19" s="37" t="s">
        <v>277</v>
      </c>
      <c r="S19" s="37" t="s">
        <v>301</v>
      </c>
      <c r="T19" s="37">
        <v>7958.58</v>
      </c>
      <c r="U19" s="37">
        <v>14</v>
      </c>
      <c r="V19" s="37">
        <v>0</v>
      </c>
      <c r="W19" s="37">
        <v>3979.0799999999995</v>
      </c>
      <c r="X19" s="39">
        <v>778.32</v>
      </c>
      <c r="Y19" s="37" t="s">
        <v>228</v>
      </c>
    </row>
    <row r="20" spans="2:25" ht="15.75" x14ac:dyDescent="0.25">
      <c r="B20" s="37">
        <v>22096</v>
      </c>
      <c r="C20" s="37" t="s">
        <v>302</v>
      </c>
      <c r="D20" s="38">
        <v>41670</v>
      </c>
      <c r="E20" s="38">
        <v>41671</v>
      </c>
      <c r="F20" s="37" t="s">
        <v>168</v>
      </c>
      <c r="G20" s="37" t="s">
        <v>303</v>
      </c>
      <c r="H20" s="37" t="s">
        <v>304</v>
      </c>
      <c r="I20" s="37" t="s">
        <v>157</v>
      </c>
      <c r="J20" s="37" t="s">
        <v>305</v>
      </c>
      <c r="K20" s="37" t="s">
        <v>172</v>
      </c>
      <c r="L20" s="37" t="s">
        <v>160</v>
      </c>
      <c r="M20" s="37"/>
      <c r="N20" s="37" t="s">
        <v>161</v>
      </c>
      <c r="O20" s="37" t="s">
        <v>162</v>
      </c>
      <c r="P20" s="37" t="s">
        <v>306</v>
      </c>
      <c r="Q20" s="37" t="s">
        <v>149</v>
      </c>
      <c r="R20" s="37" t="s">
        <v>193</v>
      </c>
      <c r="S20" s="37" t="s">
        <v>307</v>
      </c>
      <c r="T20" s="37">
        <v>2565.5940000000001</v>
      </c>
      <c r="U20" s="37">
        <v>9</v>
      </c>
      <c r="V20" s="37">
        <v>0.1</v>
      </c>
      <c r="W20" s="37">
        <v>28.40399999999994</v>
      </c>
      <c r="X20" s="39">
        <v>766.93</v>
      </c>
      <c r="Y20" s="37" t="s">
        <v>152</v>
      </c>
    </row>
    <row r="21" spans="2:25" ht="15.75" x14ac:dyDescent="0.25">
      <c r="B21" s="37">
        <v>49463</v>
      </c>
      <c r="C21" s="37" t="s">
        <v>308</v>
      </c>
      <c r="D21" s="38">
        <v>41978</v>
      </c>
      <c r="E21" s="38">
        <v>41980</v>
      </c>
      <c r="F21" s="37" t="s">
        <v>154</v>
      </c>
      <c r="G21" s="37" t="s">
        <v>309</v>
      </c>
      <c r="H21" s="37" t="s">
        <v>310</v>
      </c>
      <c r="I21" s="37" t="s">
        <v>143</v>
      </c>
      <c r="J21" s="37" t="s">
        <v>311</v>
      </c>
      <c r="K21" s="37" t="s">
        <v>312</v>
      </c>
      <c r="L21" s="37" t="s">
        <v>313</v>
      </c>
      <c r="M21" s="37"/>
      <c r="N21" s="37" t="s">
        <v>191</v>
      </c>
      <c r="O21" s="37" t="s">
        <v>191</v>
      </c>
      <c r="P21" s="37" t="s">
        <v>314</v>
      </c>
      <c r="Q21" s="37" t="s">
        <v>225</v>
      </c>
      <c r="R21" s="37" t="s">
        <v>277</v>
      </c>
      <c r="S21" s="37" t="s">
        <v>315</v>
      </c>
      <c r="T21" s="37">
        <v>3409.74</v>
      </c>
      <c r="U21" s="37">
        <v>6</v>
      </c>
      <c r="V21" s="37">
        <v>0</v>
      </c>
      <c r="W21" s="37">
        <v>818.28</v>
      </c>
      <c r="X21" s="39">
        <v>763.38</v>
      </c>
      <c r="Y21" s="37" t="s">
        <v>218</v>
      </c>
    </row>
    <row r="22" spans="2:25" ht="15.75" x14ac:dyDescent="0.25">
      <c r="B22" s="37">
        <v>46630</v>
      </c>
      <c r="C22" s="37" t="s">
        <v>316</v>
      </c>
      <c r="D22" s="38">
        <v>41129</v>
      </c>
      <c r="E22" s="38">
        <v>41131</v>
      </c>
      <c r="F22" s="37" t="s">
        <v>168</v>
      </c>
      <c r="G22" s="37" t="s">
        <v>317</v>
      </c>
      <c r="H22" s="37" t="s">
        <v>318</v>
      </c>
      <c r="I22" s="37" t="s">
        <v>157</v>
      </c>
      <c r="J22" s="37" t="s">
        <v>319</v>
      </c>
      <c r="K22" s="37" t="s">
        <v>320</v>
      </c>
      <c r="L22" s="37" t="s">
        <v>321</v>
      </c>
      <c r="M22" s="37"/>
      <c r="N22" s="37" t="s">
        <v>257</v>
      </c>
      <c r="O22" s="37" t="s">
        <v>257</v>
      </c>
      <c r="P22" s="37" t="s">
        <v>322</v>
      </c>
      <c r="Q22" s="37" t="s">
        <v>164</v>
      </c>
      <c r="R22" s="37" t="s">
        <v>216</v>
      </c>
      <c r="S22" s="37" t="s">
        <v>323</v>
      </c>
      <c r="T22" s="37">
        <v>1977.7199999999998</v>
      </c>
      <c r="U22" s="37">
        <v>4</v>
      </c>
      <c r="V22" s="37">
        <v>0</v>
      </c>
      <c r="W22" s="37">
        <v>276.84000000000003</v>
      </c>
      <c r="X22" s="39">
        <v>759.47</v>
      </c>
      <c r="Y22" s="37" t="s">
        <v>152</v>
      </c>
    </row>
    <row r="23" spans="2:25" ht="15.75" x14ac:dyDescent="0.25">
      <c r="B23" s="37">
        <v>31784</v>
      </c>
      <c r="C23" s="37" t="s">
        <v>324</v>
      </c>
      <c r="D23" s="38">
        <v>40845</v>
      </c>
      <c r="E23" s="38">
        <v>40847</v>
      </c>
      <c r="F23" s="37" t="s">
        <v>168</v>
      </c>
      <c r="G23" s="37" t="s">
        <v>325</v>
      </c>
      <c r="H23" s="37" t="s">
        <v>326</v>
      </c>
      <c r="I23" s="37" t="s">
        <v>143</v>
      </c>
      <c r="J23" s="37" t="s">
        <v>327</v>
      </c>
      <c r="K23" s="37" t="s">
        <v>328</v>
      </c>
      <c r="L23" s="37" t="s">
        <v>146</v>
      </c>
      <c r="M23" s="37">
        <v>60610</v>
      </c>
      <c r="N23" s="37" t="s">
        <v>147</v>
      </c>
      <c r="O23" s="37" t="s">
        <v>184</v>
      </c>
      <c r="P23" s="37" t="s">
        <v>329</v>
      </c>
      <c r="Q23" s="37" t="s">
        <v>149</v>
      </c>
      <c r="R23" s="37" t="s">
        <v>174</v>
      </c>
      <c r="S23" s="37" t="s">
        <v>330</v>
      </c>
      <c r="T23" s="37">
        <v>2735.9520000000002</v>
      </c>
      <c r="U23" s="37">
        <v>6</v>
      </c>
      <c r="V23" s="37">
        <v>0.2</v>
      </c>
      <c r="W23" s="37">
        <v>341.99399999999969</v>
      </c>
      <c r="X23" s="39">
        <v>752.51</v>
      </c>
      <c r="Y23" s="37" t="s">
        <v>218</v>
      </c>
    </row>
    <row r="24" spans="2:25" ht="15.75" x14ac:dyDescent="0.25">
      <c r="B24" s="37">
        <v>21586</v>
      </c>
      <c r="C24" s="37" t="s">
        <v>331</v>
      </c>
      <c r="D24" s="38">
        <v>40665</v>
      </c>
      <c r="E24" s="38">
        <v>40666</v>
      </c>
      <c r="F24" s="37" t="s">
        <v>168</v>
      </c>
      <c r="G24" s="37" t="s">
        <v>332</v>
      </c>
      <c r="H24" s="37" t="s">
        <v>333</v>
      </c>
      <c r="I24" s="37" t="s">
        <v>157</v>
      </c>
      <c r="J24" s="37" t="s">
        <v>334</v>
      </c>
      <c r="K24" s="37" t="s">
        <v>335</v>
      </c>
      <c r="L24" s="37" t="s">
        <v>274</v>
      </c>
      <c r="M24" s="37"/>
      <c r="N24" s="37" t="s">
        <v>161</v>
      </c>
      <c r="O24" s="37" t="s">
        <v>275</v>
      </c>
      <c r="P24" s="37" t="s">
        <v>336</v>
      </c>
      <c r="Q24" s="37" t="s">
        <v>164</v>
      </c>
      <c r="R24" s="37" t="s">
        <v>165</v>
      </c>
      <c r="S24" s="37" t="s">
        <v>337</v>
      </c>
      <c r="T24" s="37">
        <v>2753.9999999999991</v>
      </c>
      <c r="U24" s="37">
        <v>6</v>
      </c>
      <c r="V24" s="37">
        <v>0</v>
      </c>
      <c r="W24" s="37">
        <v>358.02</v>
      </c>
      <c r="X24" s="39">
        <v>752.47</v>
      </c>
      <c r="Y24" s="37" t="s">
        <v>152</v>
      </c>
    </row>
    <row r="25" spans="2:25" ht="15.75" x14ac:dyDescent="0.25">
      <c r="B25" s="37">
        <v>13528</v>
      </c>
      <c r="C25" s="37" t="s">
        <v>338</v>
      </c>
      <c r="D25" s="38">
        <v>41332</v>
      </c>
      <c r="E25" s="38">
        <v>41334</v>
      </c>
      <c r="F25" s="37" t="s">
        <v>154</v>
      </c>
      <c r="G25" s="37" t="s">
        <v>339</v>
      </c>
      <c r="H25" s="37" t="s">
        <v>340</v>
      </c>
      <c r="I25" s="37" t="s">
        <v>180</v>
      </c>
      <c r="J25" s="37" t="s">
        <v>341</v>
      </c>
      <c r="K25" s="37" t="s">
        <v>342</v>
      </c>
      <c r="L25" s="37" t="s">
        <v>343</v>
      </c>
      <c r="M25" s="37"/>
      <c r="N25" s="37" t="s">
        <v>183</v>
      </c>
      <c r="O25" s="37" t="s">
        <v>108</v>
      </c>
      <c r="P25" s="37" t="s">
        <v>344</v>
      </c>
      <c r="Q25" s="37" t="s">
        <v>225</v>
      </c>
      <c r="R25" s="37" t="s">
        <v>277</v>
      </c>
      <c r="S25" s="37" t="s">
        <v>345</v>
      </c>
      <c r="T25" s="37">
        <v>5273.7</v>
      </c>
      <c r="U25" s="37">
        <v>10</v>
      </c>
      <c r="V25" s="37">
        <v>0</v>
      </c>
      <c r="W25" s="37">
        <v>1898.4</v>
      </c>
      <c r="X25" s="39">
        <v>730.91</v>
      </c>
      <c r="Y25" s="37" t="s">
        <v>218</v>
      </c>
    </row>
    <row r="26" spans="2:25" ht="15.75" x14ac:dyDescent="0.25">
      <c r="B26" s="37">
        <v>1570</v>
      </c>
      <c r="C26" s="37" t="s">
        <v>346</v>
      </c>
      <c r="D26" s="38">
        <v>41851</v>
      </c>
      <c r="E26" s="38">
        <v>41852</v>
      </c>
      <c r="F26" s="37" t="s">
        <v>168</v>
      </c>
      <c r="G26" s="37" t="s">
        <v>347</v>
      </c>
      <c r="H26" s="37" t="s">
        <v>348</v>
      </c>
      <c r="I26" s="37" t="s">
        <v>143</v>
      </c>
      <c r="J26" s="37" t="s">
        <v>349</v>
      </c>
      <c r="K26" s="37" t="s">
        <v>350</v>
      </c>
      <c r="L26" s="37" t="s">
        <v>351</v>
      </c>
      <c r="M26" s="37"/>
      <c r="N26" s="37" t="s">
        <v>266</v>
      </c>
      <c r="O26" s="37" t="s">
        <v>108</v>
      </c>
      <c r="P26" s="37" t="s">
        <v>352</v>
      </c>
      <c r="Q26" s="37" t="s">
        <v>149</v>
      </c>
      <c r="R26" s="37" t="s">
        <v>174</v>
      </c>
      <c r="S26" s="37" t="s">
        <v>353</v>
      </c>
      <c r="T26" s="37">
        <v>1713.8400000000001</v>
      </c>
      <c r="U26" s="37">
        <v>4</v>
      </c>
      <c r="V26" s="37">
        <v>0</v>
      </c>
      <c r="W26" s="37">
        <v>445.52</v>
      </c>
      <c r="X26" s="39">
        <v>728.96800000000007</v>
      </c>
      <c r="Y26" s="37" t="s">
        <v>152</v>
      </c>
    </row>
    <row r="27" spans="2:25" ht="15.75" x14ac:dyDescent="0.25">
      <c r="B27" s="37">
        <v>3484</v>
      </c>
      <c r="C27" s="37" t="s">
        <v>354</v>
      </c>
      <c r="D27" s="38">
        <v>41887</v>
      </c>
      <c r="E27" s="38">
        <v>41890</v>
      </c>
      <c r="F27" s="37" t="s">
        <v>168</v>
      </c>
      <c r="G27" s="37" t="s">
        <v>355</v>
      </c>
      <c r="H27" s="37" t="s">
        <v>356</v>
      </c>
      <c r="I27" s="37" t="s">
        <v>143</v>
      </c>
      <c r="J27" s="37" t="s">
        <v>357</v>
      </c>
      <c r="K27" s="37" t="s">
        <v>358</v>
      </c>
      <c r="L27" s="37" t="s">
        <v>359</v>
      </c>
      <c r="M27" s="37"/>
      <c r="N27" s="37" t="s">
        <v>266</v>
      </c>
      <c r="O27" s="37" t="s">
        <v>184</v>
      </c>
      <c r="P27" s="37" t="s">
        <v>360</v>
      </c>
      <c r="Q27" s="37" t="s">
        <v>164</v>
      </c>
      <c r="R27" s="37" t="s">
        <v>216</v>
      </c>
      <c r="S27" s="37" t="s">
        <v>361</v>
      </c>
      <c r="T27" s="37">
        <v>2106.4960000000001</v>
      </c>
      <c r="U27" s="37">
        <v>8</v>
      </c>
      <c r="V27" s="37">
        <v>0.2</v>
      </c>
      <c r="W27" s="37">
        <v>526.49600000000009</v>
      </c>
      <c r="X27" s="39">
        <v>728.38900000000001</v>
      </c>
      <c r="Y27" s="37" t="s">
        <v>152</v>
      </c>
    </row>
    <row r="28" spans="2:25" ht="15.75" x14ac:dyDescent="0.25">
      <c r="B28" s="37">
        <v>30191</v>
      </c>
      <c r="C28" s="37" t="s">
        <v>362</v>
      </c>
      <c r="D28" s="38">
        <v>40894</v>
      </c>
      <c r="E28" s="38">
        <v>40897</v>
      </c>
      <c r="F28" s="37" t="s">
        <v>168</v>
      </c>
      <c r="G28" s="37" t="s">
        <v>363</v>
      </c>
      <c r="H28" s="37" t="s">
        <v>364</v>
      </c>
      <c r="I28" s="37" t="s">
        <v>157</v>
      </c>
      <c r="J28" s="37" t="s">
        <v>365</v>
      </c>
      <c r="K28" s="37" t="s">
        <v>366</v>
      </c>
      <c r="L28" s="37" t="s">
        <v>367</v>
      </c>
      <c r="M28" s="37"/>
      <c r="N28" s="37" t="s">
        <v>161</v>
      </c>
      <c r="O28" s="37" t="s">
        <v>275</v>
      </c>
      <c r="P28" s="37" t="s">
        <v>368</v>
      </c>
      <c r="Q28" s="37" t="s">
        <v>164</v>
      </c>
      <c r="R28" s="37" t="s">
        <v>216</v>
      </c>
      <c r="S28" s="37" t="s">
        <v>369</v>
      </c>
      <c r="T28" s="37">
        <v>1715.1599999999999</v>
      </c>
      <c r="U28" s="37">
        <v>2</v>
      </c>
      <c r="V28" s="37">
        <v>0</v>
      </c>
      <c r="W28" s="37">
        <v>720.36</v>
      </c>
      <c r="X28" s="39">
        <v>725.57</v>
      </c>
      <c r="Y28" s="37" t="s">
        <v>152</v>
      </c>
    </row>
    <row r="29" spans="2:25" ht="15.75" x14ac:dyDescent="0.25">
      <c r="B29" s="37">
        <v>11645</v>
      </c>
      <c r="C29" s="37" t="s">
        <v>370</v>
      </c>
      <c r="D29" s="38">
        <v>40616</v>
      </c>
      <c r="E29" s="38">
        <v>40619</v>
      </c>
      <c r="F29" s="37" t="s">
        <v>154</v>
      </c>
      <c r="G29" s="37" t="s">
        <v>371</v>
      </c>
      <c r="H29" s="37" t="s">
        <v>372</v>
      </c>
      <c r="I29" s="37" t="s">
        <v>143</v>
      </c>
      <c r="J29" s="37" t="s">
        <v>373</v>
      </c>
      <c r="K29" s="37" t="s">
        <v>374</v>
      </c>
      <c r="L29" s="37" t="s">
        <v>182</v>
      </c>
      <c r="M29" s="37"/>
      <c r="N29" s="37" t="s">
        <v>183</v>
      </c>
      <c r="O29" s="37" t="s">
        <v>184</v>
      </c>
      <c r="P29" s="37" t="s">
        <v>300</v>
      </c>
      <c r="Q29" s="37" t="s">
        <v>225</v>
      </c>
      <c r="R29" s="37" t="s">
        <v>277</v>
      </c>
      <c r="S29" s="37" t="s">
        <v>301</v>
      </c>
      <c r="T29" s="37">
        <v>3069.7380000000003</v>
      </c>
      <c r="U29" s="37">
        <v>6</v>
      </c>
      <c r="V29" s="37">
        <v>0.1</v>
      </c>
      <c r="W29" s="37">
        <v>1364.2379999999996</v>
      </c>
      <c r="X29" s="39">
        <v>725.34</v>
      </c>
      <c r="Y29" s="37" t="s">
        <v>152</v>
      </c>
    </row>
    <row r="30" spans="2:25" ht="15.75" x14ac:dyDescent="0.25">
      <c r="B30" s="37">
        <v>37311</v>
      </c>
      <c r="C30" s="37" t="s">
        <v>375</v>
      </c>
      <c r="D30" s="38">
        <v>41344</v>
      </c>
      <c r="E30" s="38">
        <v>41345</v>
      </c>
      <c r="F30" s="37" t="s">
        <v>168</v>
      </c>
      <c r="G30" s="37" t="s">
        <v>376</v>
      </c>
      <c r="H30" s="37" t="s">
        <v>377</v>
      </c>
      <c r="I30" s="37" t="s">
        <v>180</v>
      </c>
      <c r="J30" s="37" t="s">
        <v>378</v>
      </c>
      <c r="K30" s="37" t="s">
        <v>223</v>
      </c>
      <c r="L30" s="37" t="s">
        <v>146</v>
      </c>
      <c r="M30" s="37">
        <v>90008</v>
      </c>
      <c r="N30" s="37" t="s">
        <v>147</v>
      </c>
      <c r="O30" s="37" t="s">
        <v>111</v>
      </c>
      <c r="P30" s="37" t="s">
        <v>379</v>
      </c>
      <c r="Q30" s="37" t="s">
        <v>149</v>
      </c>
      <c r="R30" s="37" t="s">
        <v>174</v>
      </c>
      <c r="S30" s="37" t="s">
        <v>380</v>
      </c>
      <c r="T30" s="37">
        <v>4158.9120000000003</v>
      </c>
      <c r="U30" s="37">
        <v>8</v>
      </c>
      <c r="V30" s="37">
        <v>0.2</v>
      </c>
      <c r="W30" s="37">
        <v>363.90480000000025</v>
      </c>
      <c r="X30" s="39">
        <v>714.66</v>
      </c>
      <c r="Y30" s="37" t="s">
        <v>218</v>
      </c>
    </row>
    <row r="31" spans="2:25" ht="15.75" x14ac:dyDescent="0.25">
      <c r="B31" s="37">
        <v>22999</v>
      </c>
      <c r="C31" s="37" t="s">
        <v>381</v>
      </c>
      <c r="D31" s="38">
        <v>40964</v>
      </c>
      <c r="E31" s="38">
        <v>40964</v>
      </c>
      <c r="F31" s="37" t="s">
        <v>140</v>
      </c>
      <c r="G31" s="37" t="s">
        <v>382</v>
      </c>
      <c r="H31" s="37" t="s">
        <v>383</v>
      </c>
      <c r="I31" s="37" t="s">
        <v>143</v>
      </c>
      <c r="J31" s="37" t="s">
        <v>384</v>
      </c>
      <c r="K31" s="37" t="s">
        <v>385</v>
      </c>
      <c r="L31" s="37" t="s">
        <v>386</v>
      </c>
      <c r="M31" s="37"/>
      <c r="N31" s="37" t="s">
        <v>161</v>
      </c>
      <c r="O31" s="37" t="s">
        <v>249</v>
      </c>
      <c r="P31" s="37" t="s">
        <v>387</v>
      </c>
      <c r="Q31" s="37" t="s">
        <v>164</v>
      </c>
      <c r="R31" s="37" t="s">
        <v>165</v>
      </c>
      <c r="S31" s="37" t="s">
        <v>388</v>
      </c>
      <c r="T31" s="37">
        <v>1878.7199999999998</v>
      </c>
      <c r="U31" s="37">
        <v>4</v>
      </c>
      <c r="V31" s="37">
        <v>0</v>
      </c>
      <c r="W31" s="37">
        <v>582.36</v>
      </c>
      <c r="X31" s="39">
        <v>704.08</v>
      </c>
      <c r="Y31" s="37" t="s">
        <v>152</v>
      </c>
    </row>
    <row r="32" spans="2:25" ht="15.75" x14ac:dyDescent="0.25">
      <c r="B32" s="37">
        <v>220</v>
      </c>
      <c r="C32" s="37" t="s">
        <v>389</v>
      </c>
      <c r="D32" s="38">
        <v>40905</v>
      </c>
      <c r="E32" s="38">
        <v>40907</v>
      </c>
      <c r="F32" s="37" t="s">
        <v>154</v>
      </c>
      <c r="G32" s="37" t="s">
        <v>390</v>
      </c>
      <c r="H32" s="37" t="s">
        <v>391</v>
      </c>
      <c r="I32" s="37" t="s">
        <v>157</v>
      </c>
      <c r="J32" s="37" t="s">
        <v>392</v>
      </c>
      <c r="K32" s="37" t="s">
        <v>392</v>
      </c>
      <c r="L32" s="37" t="s">
        <v>393</v>
      </c>
      <c r="M32" s="37"/>
      <c r="N32" s="37" t="s">
        <v>266</v>
      </c>
      <c r="O32" s="37" t="s">
        <v>394</v>
      </c>
      <c r="P32" s="37" t="s">
        <v>395</v>
      </c>
      <c r="Q32" s="37" t="s">
        <v>149</v>
      </c>
      <c r="R32" s="37" t="s">
        <v>174</v>
      </c>
      <c r="S32" s="37" t="s">
        <v>396</v>
      </c>
      <c r="T32" s="37">
        <v>1696.64</v>
      </c>
      <c r="U32" s="37">
        <v>5</v>
      </c>
      <c r="V32" s="37">
        <v>0.2</v>
      </c>
      <c r="W32" s="37">
        <v>-148.46000000000004</v>
      </c>
      <c r="X32" s="39">
        <v>704.05600000000004</v>
      </c>
      <c r="Y32" s="37" t="s">
        <v>152</v>
      </c>
    </row>
    <row r="33" spans="2:25" ht="15.75" x14ac:dyDescent="0.25">
      <c r="B33" s="37">
        <v>10648</v>
      </c>
      <c r="C33" s="37" t="s">
        <v>397</v>
      </c>
      <c r="D33" s="38">
        <v>41107</v>
      </c>
      <c r="E33" s="38">
        <v>41109</v>
      </c>
      <c r="F33" s="37" t="s">
        <v>168</v>
      </c>
      <c r="G33" s="37" t="s">
        <v>398</v>
      </c>
      <c r="H33" s="37" t="s">
        <v>399</v>
      </c>
      <c r="I33" s="37" t="s">
        <v>157</v>
      </c>
      <c r="J33" s="37" t="s">
        <v>400</v>
      </c>
      <c r="K33" s="37" t="s">
        <v>401</v>
      </c>
      <c r="L33" s="37" t="s">
        <v>284</v>
      </c>
      <c r="M33" s="37"/>
      <c r="N33" s="37" t="s">
        <v>183</v>
      </c>
      <c r="O33" s="37" t="s">
        <v>184</v>
      </c>
      <c r="P33" s="37" t="s">
        <v>402</v>
      </c>
      <c r="Q33" s="37" t="s">
        <v>149</v>
      </c>
      <c r="R33" s="37" t="s">
        <v>403</v>
      </c>
      <c r="S33" s="37" t="s">
        <v>404</v>
      </c>
      <c r="T33" s="37">
        <v>2402.8650000000002</v>
      </c>
      <c r="U33" s="37">
        <v>9</v>
      </c>
      <c r="V33" s="37">
        <v>0.15</v>
      </c>
      <c r="W33" s="37">
        <v>763.15499999999997</v>
      </c>
      <c r="X33" s="39">
        <v>699.55</v>
      </c>
      <c r="Y33" s="37" t="s">
        <v>152</v>
      </c>
    </row>
    <row r="34" spans="2:25" ht="15.75" x14ac:dyDescent="0.25">
      <c r="B34" s="37">
        <v>32735</v>
      </c>
      <c r="C34" s="37" t="s">
        <v>405</v>
      </c>
      <c r="D34" s="38">
        <v>41197</v>
      </c>
      <c r="E34" s="38">
        <v>41197</v>
      </c>
      <c r="F34" s="37" t="s">
        <v>140</v>
      </c>
      <c r="G34" s="37" t="s">
        <v>406</v>
      </c>
      <c r="H34" s="37" t="s">
        <v>407</v>
      </c>
      <c r="I34" s="37" t="s">
        <v>143</v>
      </c>
      <c r="J34" s="37" t="s">
        <v>408</v>
      </c>
      <c r="K34" s="37" t="s">
        <v>409</v>
      </c>
      <c r="L34" s="37" t="s">
        <v>146</v>
      </c>
      <c r="M34" s="37">
        <v>79109</v>
      </c>
      <c r="N34" s="37" t="s">
        <v>147</v>
      </c>
      <c r="O34" s="37" t="s">
        <v>184</v>
      </c>
      <c r="P34" s="37" t="s">
        <v>410</v>
      </c>
      <c r="Q34" s="37" t="s">
        <v>164</v>
      </c>
      <c r="R34" s="37" t="s">
        <v>165</v>
      </c>
      <c r="S34" s="37" t="s">
        <v>411</v>
      </c>
      <c r="T34" s="37">
        <v>2453.4299999999998</v>
      </c>
      <c r="U34" s="37">
        <v>5</v>
      </c>
      <c r="V34" s="37">
        <v>0.3</v>
      </c>
      <c r="W34" s="37">
        <v>-350.4899999999999</v>
      </c>
      <c r="X34" s="39">
        <v>690.42</v>
      </c>
      <c r="Y34" s="37" t="s">
        <v>218</v>
      </c>
    </row>
    <row r="35" spans="2:25" ht="15.75" x14ac:dyDescent="0.25">
      <c r="B35" s="37">
        <v>21286</v>
      </c>
      <c r="C35" s="37" t="s">
        <v>412</v>
      </c>
      <c r="D35" s="38">
        <v>40850</v>
      </c>
      <c r="E35" s="38">
        <v>40852</v>
      </c>
      <c r="F35" s="37" t="s">
        <v>154</v>
      </c>
      <c r="G35" s="37" t="s">
        <v>413</v>
      </c>
      <c r="H35" s="37" t="s">
        <v>414</v>
      </c>
      <c r="I35" s="37" t="s">
        <v>157</v>
      </c>
      <c r="J35" s="37" t="s">
        <v>415</v>
      </c>
      <c r="K35" s="37" t="s">
        <v>172</v>
      </c>
      <c r="L35" s="37" t="s">
        <v>160</v>
      </c>
      <c r="M35" s="37"/>
      <c r="N35" s="37" t="s">
        <v>161</v>
      </c>
      <c r="O35" s="37" t="s">
        <v>162</v>
      </c>
      <c r="P35" s="37" t="s">
        <v>416</v>
      </c>
      <c r="Q35" s="37" t="s">
        <v>225</v>
      </c>
      <c r="R35" s="37" t="s">
        <v>277</v>
      </c>
      <c r="S35" s="37" t="s">
        <v>417</v>
      </c>
      <c r="T35" s="37">
        <v>2526.9299999999998</v>
      </c>
      <c r="U35" s="37">
        <v>5</v>
      </c>
      <c r="V35" s="37">
        <v>0.1</v>
      </c>
      <c r="W35" s="37">
        <v>561.48</v>
      </c>
      <c r="X35" s="39">
        <v>689.8</v>
      </c>
      <c r="Y35" s="37" t="s">
        <v>152</v>
      </c>
    </row>
    <row r="36" spans="2:25" ht="15.75" x14ac:dyDescent="0.25">
      <c r="B36" s="37">
        <v>32543</v>
      </c>
      <c r="C36" s="37" t="s">
        <v>418</v>
      </c>
      <c r="D36" s="38">
        <v>40889</v>
      </c>
      <c r="E36" s="38">
        <v>40891</v>
      </c>
      <c r="F36" s="37" t="s">
        <v>154</v>
      </c>
      <c r="G36" s="37" t="s">
        <v>419</v>
      </c>
      <c r="H36" s="37" t="s">
        <v>420</v>
      </c>
      <c r="I36" s="37" t="s">
        <v>143</v>
      </c>
      <c r="J36" s="37" t="s">
        <v>421</v>
      </c>
      <c r="K36" s="37" t="s">
        <v>223</v>
      </c>
      <c r="L36" s="37" t="s">
        <v>146</v>
      </c>
      <c r="M36" s="37">
        <v>93727</v>
      </c>
      <c r="N36" s="37" t="s">
        <v>147</v>
      </c>
      <c r="O36" s="37" t="s">
        <v>111</v>
      </c>
      <c r="P36" s="37" t="s">
        <v>422</v>
      </c>
      <c r="Q36" s="37" t="s">
        <v>164</v>
      </c>
      <c r="R36" s="37" t="s">
        <v>216</v>
      </c>
      <c r="S36" s="37" t="s">
        <v>423</v>
      </c>
      <c r="T36" s="37">
        <v>3610.848</v>
      </c>
      <c r="U36" s="37">
        <v>12</v>
      </c>
      <c r="V36" s="37">
        <v>0.2</v>
      </c>
      <c r="W36" s="37">
        <v>135.4068000000002</v>
      </c>
      <c r="X36" s="39">
        <v>683.12</v>
      </c>
      <c r="Y36" s="37" t="s">
        <v>218</v>
      </c>
    </row>
    <row r="37" spans="2:25" ht="15.75" x14ac:dyDescent="0.25">
      <c r="B37" s="37">
        <v>47905</v>
      </c>
      <c r="C37" s="37" t="s">
        <v>424</v>
      </c>
      <c r="D37" s="38">
        <v>40800</v>
      </c>
      <c r="E37" s="38">
        <v>40801</v>
      </c>
      <c r="F37" s="37" t="s">
        <v>168</v>
      </c>
      <c r="G37" s="37" t="s">
        <v>425</v>
      </c>
      <c r="H37" s="37" t="s">
        <v>426</v>
      </c>
      <c r="I37" s="37" t="s">
        <v>157</v>
      </c>
      <c r="J37" s="37" t="s">
        <v>427</v>
      </c>
      <c r="K37" s="37" t="s">
        <v>428</v>
      </c>
      <c r="L37" s="37" t="s">
        <v>429</v>
      </c>
      <c r="M37" s="37"/>
      <c r="N37" s="37" t="s">
        <v>191</v>
      </c>
      <c r="O37" s="37" t="s">
        <v>191</v>
      </c>
      <c r="P37" s="37" t="s">
        <v>430</v>
      </c>
      <c r="Q37" s="37" t="s">
        <v>149</v>
      </c>
      <c r="R37" s="37" t="s">
        <v>174</v>
      </c>
      <c r="S37" s="37" t="s">
        <v>431</v>
      </c>
      <c r="T37" s="37">
        <v>3817.26</v>
      </c>
      <c r="U37" s="37">
        <v>6</v>
      </c>
      <c r="V37" s="37">
        <v>0</v>
      </c>
      <c r="W37" s="37">
        <v>1068.6599999999999</v>
      </c>
      <c r="X37" s="39">
        <v>678.15</v>
      </c>
      <c r="Y37" s="37" t="s">
        <v>218</v>
      </c>
    </row>
    <row r="38" spans="2:25" ht="15.75" x14ac:dyDescent="0.25">
      <c r="B38" s="37">
        <v>36423</v>
      </c>
      <c r="C38" s="37" t="s">
        <v>432</v>
      </c>
      <c r="D38" s="38">
        <v>40800</v>
      </c>
      <c r="E38" s="38">
        <v>40800</v>
      </c>
      <c r="F38" s="37" t="s">
        <v>140</v>
      </c>
      <c r="G38" s="37" t="s">
        <v>433</v>
      </c>
      <c r="H38" s="37" t="s">
        <v>434</v>
      </c>
      <c r="I38" s="37" t="s">
        <v>143</v>
      </c>
      <c r="J38" s="37" t="s">
        <v>144</v>
      </c>
      <c r="K38" s="37" t="s">
        <v>145</v>
      </c>
      <c r="L38" s="37" t="s">
        <v>146</v>
      </c>
      <c r="M38" s="37">
        <v>10009</v>
      </c>
      <c r="N38" s="37" t="s">
        <v>147</v>
      </c>
      <c r="O38" s="37" t="s">
        <v>110</v>
      </c>
      <c r="P38" s="37" t="s">
        <v>435</v>
      </c>
      <c r="Q38" s="37" t="s">
        <v>149</v>
      </c>
      <c r="R38" s="37" t="s">
        <v>403</v>
      </c>
      <c r="S38" s="37" t="s">
        <v>436</v>
      </c>
      <c r="T38" s="37">
        <v>2799.96</v>
      </c>
      <c r="U38" s="37">
        <v>4</v>
      </c>
      <c r="V38" s="37">
        <v>0</v>
      </c>
      <c r="W38" s="37">
        <v>1371.9803999999999</v>
      </c>
      <c r="X38" s="39">
        <v>675.15</v>
      </c>
      <c r="Y38" s="37" t="s">
        <v>218</v>
      </c>
    </row>
    <row r="39" spans="2:25" ht="15.75" x14ac:dyDescent="0.25">
      <c r="B39" s="37">
        <v>31980</v>
      </c>
      <c r="C39" s="37" t="s">
        <v>437</v>
      </c>
      <c r="D39" s="38">
        <v>41948</v>
      </c>
      <c r="E39" s="38">
        <v>41948</v>
      </c>
      <c r="F39" s="37" t="s">
        <v>140</v>
      </c>
      <c r="G39" s="37" t="s">
        <v>438</v>
      </c>
      <c r="H39" s="37" t="s">
        <v>439</v>
      </c>
      <c r="I39" s="37" t="s">
        <v>157</v>
      </c>
      <c r="J39" s="37" t="s">
        <v>440</v>
      </c>
      <c r="K39" s="37" t="s">
        <v>233</v>
      </c>
      <c r="L39" s="37" t="s">
        <v>146</v>
      </c>
      <c r="M39" s="37">
        <v>27217</v>
      </c>
      <c r="N39" s="37" t="s">
        <v>147</v>
      </c>
      <c r="O39" s="37" t="s">
        <v>109</v>
      </c>
      <c r="P39" s="37" t="s">
        <v>441</v>
      </c>
      <c r="Q39" s="37" t="s">
        <v>149</v>
      </c>
      <c r="R39" s="37" t="s">
        <v>403</v>
      </c>
      <c r="S39" s="37" t="s">
        <v>442</v>
      </c>
      <c r="T39" s="37">
        <v>7999.98</v>
      </c>
      <c r="U39" s="37">
        <v>4</v>
      </c>
      <c r="V39" s="37">
        <v>0.5</v>
      </c>
      <c r="W39" s="37">
        <v>-3839.9903999999988</v>
      </c>
      <c r="X39" s="39">
        <v>674.82</v>
      </c>
      <c r="Y39" s="37" t="s">
        <v>218</v>
      </c>
    </row>
    <row r="40" spans="2:25" ht="15.75" x14ac:dyDescent="0.25">
      <c r="B40" s="37">
        <v>15380</v>
      </c>
      <c r="C40" s="37" t="s">
        <v>443</v>
      </c>
      <c r="D40" s="38">
        <v>41653</v>
      </c>
      <c r="E40" s="38">
        <v>41657</v>
      </c>
      <c r="F40" s="37" t="s">
        <v>210</v>
      </c>
      <c r="G40" s="37" t="s">
        <v>444</v>
      </c>
      <c r="H40" s="37" t="s">
        <v>445</v>
      </c>
      <c r="I40" s="37" t="s">
        <v>143</v>
      </c>
      <c r="J40" s="37" t="s">
        <v>446</v>
      </c>
      <c r="K40" s="37" t="s">
        <v>447</v>
      </c>
      <c r="L40" s="37" t="s">
        <v>343</v>
      </c>
      <c r="M40" s="37"/>
      <c r="N40" s="37" t="s">
        <v>183</v>
      </c>
      <c r="O40" s="37" t="s">
        <v>108</v>
      </c>
      <c r="P40" s="37" t="s">
        <v>448</v>
      </c>
      <c r="Q40" s="37" t="s">
        <v>149</v>
      </c>
      <c r="R40" s="37" t="s">
        <v>193</v>
      </c>
      <c r="S40" s="37" t="s">
        <v>449</v>
      </c>
      <c r="T40" s="37">
        <v>4141.0200000000004</v>
      </c>
      <c r="U40" s="37">
        <v>13</v>
      </c>
      <c r="V40" s="37">
        <v>0</v>
      </c>
      <c r="W40" s="37">
        <v>1697.67</v>
      </c>
      <c r="X40" s="39">
        <v>668.96</v>
      </c>
      <c r="Y40" s="37" t="s">
        <v>218</v>
      </c>
    </row>
    <row r="41" spans="2:25" ht="15.75" x14ac:dyDescent="0.25">
      <c r="B41" s="37">
        <v>28046</v>
      </c>
      <c r="C41" s="37" t="s">
        <v>450</v>
      </c>
      <c r="D41" s="38">
        <v>40553</v>
      </c>
      <c r="E41" s="38">
        <v>40554</v>
      </c>
      <c r="F41" s="37" t="s">
        <v>168</v>
      </c>
      <c r="G41" s="37" t="s">
        <v>451</v>
      </c>
      <c r="H41" s="37" t="s">
        <v>452</v>
      </c>
      <c r="I41" s="37" t="s">
        <v>143</v>
      </c>
      <c r="J41" s="37" t="s">
        <v>171</v>
      </c>
      <c r="K41" s="37" t="s">
        <v>172</v>
      </c>
      <c r="L41" s="37" t="s">
        <v>160</v>
      </c>
      <c r="M41" s="37"/>
      <c r="N41" s="37" t="s">
        <v>161</v>
      </c>
      <c r="O41" s="37" t="s">
        <v>162</v>
      </c>
      <c r="P41" s="37" t="s">
        <v>173</v>
      </c>
      <c r="Q41" s="37" t="s">
        <v>149</v>
      </c>
      <c r="R41" s="37" t="s">
        <v>174</v>
      </c>
      <c r="S41" s="37" t="s">
        <v>175</v>
      </c>
      <c r="T41" s="37">
        <v>2875.0950000000007</v>
      </c>
      <c r="U41" s="37">
        <v>5</v>
      </c>
      <c r="V41" s="37">
        <v>0.1</v>
      </c>
      <c r="W41" s="37">
        <v>511.09499999999991</v>
      </c>
      <c r="X41" s="39">
        <v>665.27</v>
      </c>
      <c r="Y41" s="37" t="s">
        <v>176</v>
      </c>
    </row>
    <row r="42" spans="2:25" ht="15.75" x14ac:dyDescent="0.25">
      <c r="B42" s="37">
        <v>21316</v>
      </c>
      <c r="C42" s="37" t="s">
        <v>453</v>
      </c>
      <c r="D42" s="38">
        <v>41508</v>
      </c>
      <c r="E42" s="38">
        <v>41512</v>
      </c>
      <c r="F42" s="37" t="s">
        <v>210</v>
      </c>
      <c r="G42" s="37" t="s">
        <v>454</v>
      </c>
      <c r="H42" s="37" t="s">
        <v>455</v>
      </c>
      <c r="I42" s="37" t="s">
        <v>143</v>
      </c>
      <c r="J42" s="37" t="s">
        <v>456</v>
      </c>
      <c r="K42" s="37" t="s">
        <v>457</v>
      </c>
      <c r="L42" s="37" t="s">
        <v>458</v>
      </c>
      <c r="M42" s="37"/>
      <c r="N42" s="37" t="s">
        <v>161</v>
      </c>
      <c r="O42" s="37" t="s">
        <v>459</v>
      </c>
      <c r="P42" s="37" t="s">
        <v>460</v>
      </c>
      <c r="Q42" s="37" t="s">
        <v>149</v>
      </c>
      <c r="R42" s="37" t="s">
        <v>174</v>
      </c>
      <c r="S42" s="37" t="s">
        <v>353</v>
      </c>
      <c r="T42" s="37">
        <v>3200.5962</v>
      </c>
      <c r="U42" s="37">
        <v>6</v>
      </c>
      <c r="V42" s="37">
        <v>0.17</v>
      </c>
      <c r="W42" s="37">
        <v>-77.203799999999887</v>
      </c>
      <c r="X42" s="39">
        <v>660.87</v>
      </c>
      <c r="Y42" s="37" t="s">
        <v>218</v>
      </c>
    </row>
    <row r="43" spans="2:25" ht="15.75" x14ac:dyDescent="0.25">
      <c r="B43" s="37">
        <v>29272</v>
      </c>
      <c r="C43" s="37" t="s">
        <v>461</v>
      </c>
      <c r="D43" s="38">
        <v>41954</v>
      </c>
      <c r="E43" s="38">
        <v>41958</v>
      </c>
      <c r="F43" s="37" t="s">
        <v>210</v>
      </c>
      <c r="G43" s="37" t="s">
        <v>462</v>
      </c>
      <c r="H43" s="37" t="s">
        <v>463</v>
      </c>
      <c r="I43" s="37" t="s">
        <v>180</v>
      </c>
      <c r="J43" s="37" t="s">
        <v>464</v>
      </c>
      <c r="K43" s="37" t="s">
        <v>465</v>
      </c>
      <c r="L43" s="37" t="s">
        <v>386</v>
      </c>
      <c r="M43" s="37"/>
      <c r="N43" s="37" t="s">
        <v>161</v>
      </c>
      <c r="O43" s="37" t="s">
        <v>249</v>
      </c>
      <c r="P43" s="37" t="s">
        <v>466</v>
      </c>
      <c r="Q43" s="37" t="s">
        <v>149</v>
      </c>
      <c r="R43" s="37" t="s">
        <v>174</v>
      </c>
      <c r="S43" s="37" t="s">
        <v>467</v>
      </c>
      <c r="T43" s="37">
        <v>4518.78</v>
      </c>
      <c r="U43" s="37">
        <v>7</v>
      </c>
      <c r="V43" s="37">
        <v>0</v>
      </c>
      <c r="W43" s="37">
        <v>632.52</v>
      </c>
      <c r="X43" s="39">
        <v>658.69</v>
      </c>
      <c r="Y43" s="37" t="s">
        <v>218</v>
      </c>
    </row>
    <row r="44" spans="2:25" ht="15.75" x14ac:dyDescent="0.25">
      <c r="B44" s="37">
        <v>25795</v>
      </c>
      <c r="C44" s="37" t="s">
        <v>468</v>
      </c>
      <c r="D44" s="38">
        <v>41908</v>
      </c>
      <c r="E44" s="38">
        <v>41910</v>
      </c>
      <c r="F44" s="37" t="s">
        <v>154</v>
      </c>
      <c r="G44" s="37" t="s">
        <v>469</v>
      </c>
      <c r="H44" s="37" t="s">
        <v>470</v>
      </c>
      <c r="I44" s="37" t="s">
        <v>157</v>
      </c>
      <c r="J44" s="37" t="s">
        <v>471</v>
      </c>
      <c r="K44" s="37" t="s">
        <v>472</v>
      </c>
      <c r="L44" s="37" t="s">
        <v>386</v>
      </c>
      <c r="M44" s="37"/>
      <c r="N44" s="37" t="s">
        <v>161</v>
      </c>
      <c r="O44" s="37" t="s">
        <v>249</v>
      </c>
      <c r="P44" s="37" t="s">
        <v>473</v>
      </c>
      <c r="Q44" s="37" t="s">
        <v>164</v>
      </c>
      <c r="R44" s="37" t="s">
        <v>474</v>
      </c>
      <c r="S44" s="37" t="s">
        <v>475</v>
      </c>
      <c r="T44" s="37">
        <v>5667.87</v>
      </c>
      <c r="U44" s="37">
        <v>13</v>
      </c>
      <c r="V44" s="37">
        <v>0</v>
      </c>
      <c r="W44" s="37">
        <v>2097.0300000000002</v>
      </c>
      <c r="X44" s="39">
        <v>658.35</v>
      </c>
      <c r="Y44" s="37" t="s">
        <v>176</v>
      </c>
    </row>
    <row r="45" spans="2:25" ht="15.75" x14ac:dyDescent="0.25">
      <c r="B45" s="37">
        <v>16681</v>
      </c>
      <c r="C45" s="37" t="s">
        <v>476</v>
      </c>
      <c r="D45" s="38">
        <v>41256</v>
      </c>
      <c r="E45" s="38">
        <v>41260</v>
      </c>
      <c r="F45" s="37" t="s">
        <v>210</v>
      </c>
      <c r="G45" s="37" t="s">
        <v>477</v>
      </c>
      <c r="H45" s="37" t="s">
        <v>478</v>
      </c>
      <c r="I45" s="37" t="s">
        <v>143</v>
      </c>
      <c r="J45" s="37" t="s">
        <v>479</v>
      </c>
      <c r="K45" s="37" t="s">
        <v>447</v>
      </c>
      <c r="L45" s="37" t="s">
        <v>343</v>
      </c>
      <c r="M45" s="37"/>
      <c r="N45" s="37" t="s">
        <v>183</v>
      </c>
      <c r="O45" s="37" t="s">
        <v>108</v>
      </c>
      <c r="P45" s="37" t="s">
        <v>185</v>
      </c>
      <c r="Q45" s="37" t="s">
        <v>149</v>
      </c>
      <c r="R45" s="37" t="s">
        <v>174</v>
      </c>
      <c r="S45" s="37" t="s">
        <v>186</v>
      </c>
      <c r="T45" s="37">
        <v>5785.0199999999995</v>
      </c>
      <c r="U45" s="37">
        <v>9</v>
      </c>
      <c r="V45" s="37">
        <v>0</v>
      </c>
      <c r="W45" s="37">
        <v>404.73</v>
      </c>
      <c r="X45" s="39">
        <v>656.73</v>
      </c>
      <c r="Y45" s="37" t="s">
        <v>218</v>
      </c>
    </row>
    <row r="46" spans="2:25" ht="15.75" x14ac:dyDescent="0.25">
      <c r="B46" s="37">
        <v>15953</v>
      </c>
      <c r="C46" s="37" t="s">
        <v>480</v>
      </c>
      <c r="D46" s="38">
        <v>40809</v>
      </c>
      <c r="E46" s="38">
        <v>40811</v>
      </c>
      <c r="F46" s="37" t="s">
        <v>168</v>
      </c>
      <c r="G46" s="37" t="s">
        <v>481</v>
      </c>
      <c r="H46" s="37" t="s">
        <v>482</v>
      </c>
      <c r="I46" s="37" t="s">
        <v>143</v>
      </c>
      <c r="J46" s="37" t="s">
        <v>181</v>
      </c>
      <c r="K46" s="37" t="s">
        <v>181</v>
      </c>
      <c r="L46" s="37" t="s">
        <v>182</v>
      </c>
      <c r="M46" s="37"/>
      <c r="N46" s="37" t="s">
        <v>183</v>
      </c>
      <c r="O46" s="37" t="s">
        <v>184</v>
      </c>
      <c r="P46" s="37" t="s">
        <v>483</v>
      </c>
      <c r="Q46" s="37" t="s">
        <v>225</v>
      </c>
      <c r="R46" s="37" t="s">
        <v>277</v>
      </c>
      <c r="S46" s="37" t="s">
        <v>484</v>
      </c>
      <c r="T46" s="37">
        <v>3018.6239999999998</v>
      </c>
      <c r="U46" s="37">
        <v>7</v>
      </c>
      <c r="V46" s="37">
        <v>0.2</v>
      </c>
      <c r="W46" s="37">
        <v>377.24399999999991</v>
      </c>
      <c r="X46" s="39">
        <v>655.91</v>
      </c>
      <c r="Y46" s="37" t="s">
        <v>152</v>
      </c>
    </row>
    <row r="47" spans="2:25" ht="15.75" x14ac:dyDescent="0.25">
      <c r="B47" s="37">
        <v>35395</v>
      </c>
      <c r="C47" s="37" t="s">
        <v>485</v>
      </c>
      <c r="D47" s="38">
        <v>40809</v>
      </c>
      <c r="E47" s="38">
        <v>40814</v>
      </c>
      <c r="F47" s="37" t="s">
        <v>210</v>
      </c>
      <c r="G47" s="37" t="s">
        <v>486</v>
      </c>
      <c r="H47" s="37" t="s">
        <v>487</v>
      </c>
      <c r="I47" s="37" t="s">
        <v>143</v>
      </c>
      <c r="J47" s="37" t="s">
        <v>488</v>
      </c>
      <c r="K47" s="37" t="s">
        <v>489</v>
      </c>
      <c r="L47" s="37" t="s">
        <v>146</v>
      </c>
      <c r="M47" s="37">
        <v>55407</v>
      </c>
      <c r="N47" s="37" t="s">
        <v>147</v>
      </c>
      <c r="O47" s="37" t="s">
        <v>184</v>
      </c>
      <c r="P47" s="37" t="s">
        <v>490</v>
      </c>
      <c r="Q47" s="37" t="s">
        <v>225</v>
      </c>
      <c r="R47" s="37" t="s">
        <v>226</v>
      </c>
      <c r="S47" s="37" t="s">
        <v>491</v>
      </c>
      <c r="T47" s="37">
        <v>9449.9500000000007</v>
      </c>
      <c r="U47" s="37">
        <v>5</v>
      </c>
      <c r="V47" s="37">
        <v>0</v>
      </c>
      <c r="W47" s="37">
        <v>4630.4755000000005</v>
      </c>
      <c r="X47" s="39">
        <v>655.61</v>
      </c>
      <c r="Y47" s="37" t="s">
        <v>176</v>
      </c>
    </row>
    <row r="48" spans="2:25" ht="15.75" x14ac:dyDescent="0.25">
      <c r="B48" s="37">
        <v>13847</v>
      </c>
      <c r="C48" s="37" t="s">
        <v>492</v>
      </c>
      <c r="D48" s="38">
        <v>41341</v>
      </c>
      <c r="E48" s="38">
        <v>41341</v>
      </c>
      <c r="F48" s="37" t="s">
        <v>140</v>
      </c>
      <c r="G48" s="37" t="s">
        <v>493</v>
      </c>
      <c r="H48" s="37" t="s">
        <v>494</v>
      </c>
      <c r="I48" s="37" t="s">
        <v>157</v>
      </c>
      <c r="J48" s="37" t="s">
        <v>495</v>
      </c>
      <c r="K48" s="37" t="s">
        <v>283</v>
      </c>
      <c r="L48" s="37" t="s">
        <v>284</v>
      </c>
      <c r="M48" s="37"/>
      <c r="N48" s="37" t="s">
        <v>183</v>
      </c>
      <c r="O48" s="37" t="s">
        <v>184</v>
      </c>
      <c r="P48" s="37" t="s">
        <v>496</v>
      </c>
      <c r="Q48" s="37" t="s">
        <v>164</v>
      </c>
      <c r="R48" s="37" t="s">
        <v>165</v>
      </c>
      <c r="S48" s="37" t="s">
        <v>497</v>
      </c>
      <c r="T48" s="37">
        <v>2092.4999999999995</v>
      </c>
      <c r="U48" s="37">
        <v>5</v>
      </c>
      <c r="V48" s="37">
        <v>0.1</v>
      </c>
      <c r="W48" s="37">
        <v>720.74999999999989</v>
      </c>
      <c r="X48" s="39">
        <v>652.98</v>
      </c>
      <c r="Y48" s="37" t="s">
        <v>152</v>
      </c>
    </row>
    <row r="49" spans="2:25" ht="15.75" x14ac:dyDescent="0.25">
      <c r="B49" s="37">
        <v>24341</v>
      </c>
      <c r="C49" s="37" t="s">
        <v>498</v>
      </c>
      <c r="D49" s="38">
        <v>41879</v>
      </c>
      <c r="E49" s="38">
        <v>41880</v>
      </c>
      <c r="F49" s="37" t="s">
        <v>168</v>
      </c>
      <c r="G49" s="37" t="s">
        <v>499</v>
      </c>
      <c r="H49" s="37" t="s">
        <v>500</v>
      </c>
      <c r="I49" s="37" t="s">
        <v>143</v>
      </c>
      <c r="J49" s="37" t="s">
        <v>501</v>
      </c>
      <c r="K49" s="37" t="s">
        <v>502</v>
      </c>
      <c r="L49" s="37" t="s">
        <v>274</v>
      </c>
      <c r="M49" s="37"/>
      <c r="N49" s="37" t="s">
        <v>161</v>
      </c>
      <c r="O49" s="37" t="s">
        <v>275</v>
      </c>
      <c r="P49" s="37" t="s">
        <v>503</v>
      </c>
      <c r="Q49" s="37" t="s">
        <v>164</v>
      </c>
      <c r="R49" s="37" t="s">
        <v>165</v>
      </c>
      <c r="S49" s="37" t="s">
        <v>504</v>
      </c>
      <c r="T49" s="37">
        <v>2761.2</v>
      </c>
      <c r="U49" s="37">
        <v>6</v>
      </c>
      <c r="V49" s="37">
        <v>0</v>
      </c>
      <c r="W49" s="37">
        <v>110.34</v>
      </c>
      <c r="X49" s="39">
        <v>644.75</v>
      </c>
      <c r="Y49" s="37" t="s">
        <v>218</v>
      </c>
    </row>
    <row r="50" spans="2:25" ht="15.75" x14ac:dyDescent="0.25">
      <c r="B50" s="37">
        <v>28701</v>
      </c>
      <c r="C50" s="37" t="s">
        <v>505</v>
      </c>
      <c r="D50" s="38">
        <v>41760</v>
      </c>
      <c r="E50" s="38">
        <v>41760</v>
      </c>
      <c r="F50" s="37" t="s">
        <v>140</v>
      </c>
      <c r="G50" s="37" t="s">
        <v>506</v>
      </c>
      <c r="H50" s="37" t="s">
        <v>507</v>
      </c>
      <c r="I50" s="37" t="s">
        <v>143</v>
      </c>
      <c r="J50" s="37" t="s">
        <v>508</v>
      </c>
      <c r="K50" s="37" t="s">
        <v>509</v>
      </c>
      <c r="L50" s="37" t="s">
        <v>386</v>
      </c>
      <c r="M50" s="37"/>
      <c r="N50" s="37" t="s">
        <v>161</v>
      </c>
      <c r="O50" s="37" t="s">
        <v>249</v>
      </c>
      <c r="P50" s="37" t="s">
        <v>510</v>
      </c>
      <c r="Q50" s="37" t="s">
        <v>149</v>
      </c>
      <c r="R50" s="37" t="s">
        <v>403</v>
      </c>
      <c r="S50" s="37" t="s">
        <v>511</v>
      </c>
      <c r="T50" s="37">
        <v>2174.13</v>
      </c>
      <c r="U50" s="37">
        <v>7</v>
      </c>
      <c r="V50" s="37">
        <v>0</v>
      </c>
      <c r="W50" s="37">
        <v>500.00999999999993</v>
      </c>
      <c r="X50" s="39">
        <v>637.86</v>
      </c>
      <c r="Y50" s="37" t="s">
        <v>152</v>
      </c>
    </row>
    <row r="51" spans="2:25" ht="15.75" x14ac:dyDescent="0.25">
      <c r="B51" s="37">
        <v>6550</v>
      </c>
      <c r="C51" s="37" t="s">
        <v>512</v>
      </c>
      <c r="D51" s="38">
        <v>41991</v>
      </c>
      <c r="E51" s="38">
        <v>41993</v>
      </c>
      <c r="F51" s="37" t="s">
        <v>154</v>
      </c>
      <c r="G51" s="37" t="s">
        <v>513</v>
      </c>
      <c r="H51" s="37" t="s">
        <v>514</v>
      </c>
      <c r="I51" s="37" t="s">
        <v>143</v>
      </c>
      <c r="J51" s="37" t="s">
        <v>515</v>
      </c>
      <c r="K51" s="37" t="s">
        <v>515</v>
      </c>
      <c r="L51" s="37" t="s">
        <v>516</v>
      </c>
      <c r="M51" s="37"/>
      <c r="N51" s="37" t="s">
        <v>266</v>
      </c>
      <c r="O51" s="37" t="s">
        <v>109</v>
      </c>
      <c r="P51" s="37" t="s">
        <v>517</v>
      </c>
      <c r="Q51" s="37" t="s">
        <v>164</v>
      </c>
      <c r="R51" s="37" t="s">
        <v>165</v>
      </c>
      <c r="S51" s="37" t="s">
        <v>518</v>
      </c>
      <c r="T51" s="37">
        <v>3473.1399999999994</v>
      </c>
      <c r="U51" s="37">
        <v>11</v>
      </c>
      <c r="V51" s="37">
        <v>0</v>
      </c>
      <c r="W51" s="37">
        <v>868.12000000000012</v>
      </c>
      <c r="X51" s="39">
        <v>634.529</v>
      </c>
      <c r="Y51" s="37" t="s">
        <v>218</v>
      </c>
    </row>
    <row r="52" spans="2:25" ht="15.75" x14ac:dyDescent="0.25">
      <c r="B52" s="37">
        <v>40046</v>
      </c>
      <c r="C52" s="37" t="s">
        <v>519</v>
      </c>
      <c r="D52" s="38">
        <v>41076</v>
      </c>
      <c r="E52" s="38">
        <v>41079</v>
      </c>
      <c r="F52" s="37" t="s">
        <v>168</v>
      </c>
      <c r="G52" s="37" t="s">
        <v>520</v>
      </c>
      <c r="H52" s="37" t="s">
        <v>521</v>
      </c>
      <c r="I52" s="37" t="s">
        <v>143</v>
      </c>
      <c r="J52" s="37" t="s">
        <v>144</v>
      </c>
      <c r="K52" s="37" t="s">
        <v>145</v>
      </c>
      <c r="L52" s="37" t="s">
        <v>146</v>
      </c>
      <c r="M52" s="37">
        <v>10009</v>
      </c>
      <c r="N52" s="37" t="s">
        <v>147</v>
      </c>
      <c r="O52" s="37" t="s">
        <v>110</v>
      </c>
      <c r="P52" s="37" t="s">
        <v>224</v>
      </c>
      <c r="Q52" s="37" t="s">
        <v>225</v>
      </c>
      <c r="R52" s="37" t="s">
        <v>226</v>
      </c>
      <c r="S52" s="37" t="s">
        <v>227</v>
      </c>
      <c r="T52" s="37">
        <v>3050.3760000000002</v>
      </c>
      <c r="U52" s="37">
        <v>3</v>
      </c>
      <c r="V52" s="37">
        <v>0.2</v>
      </c>
      <c r="W52" s="37">
        <v>1143.8910000000001</v>
      </c>
      <c r="X52" s="39">
        <v>632.04999999999995</v>
      </c>
      <c r="Y52" s="37" t="s">
        <v>218</v>
      </c>
    </row>
    <row r="53" spans="2:25" ht="15.75" x14ac:dyDescent="0.25">
      <c r="B53" s="37">
        <v>48360</v>
      </c>
      <c r="C53" s="37" t="s">
        <v>522</v>
      </c>
      <c r="D53" s="38">
        <v>41900</v>
      </c>
      <c r="E53" s="38">
        <v>41903</v>
      </c>
      <c r="F53" s="37" t="s">
        <v>168</v>
      </c>
      <c r="G53" s="37" t="s">
        <v>523</v>
      </c>
      <c r="H53" s="37" t="s">
        <v>524</v>
      </c>
      <c r="I53" s="37" t="s">
        <v>143</v>
      </c>
      <c r="J53" s="37" t="s">
        <v>525</v>
      </c>
      <c r="K53" s="37" t="s">
        <v>526</v>
      </c>
      <c r="L53" s="37" t="s">
        <v>527</v>
      </c>
      <c r="M53" s="37"/>
      <c r="N53" s="37" t="s">
        <v>257</v>
      </c>
      <c r="O53" s="37" t="s">
        <v>257</v>
      </c>
      <c r="P53" s="37" t="s">
        <v>528</v>
      </c>
      <c r="Q53" s="37" t="s">
        <v>149</v>
      </c>
      <c r="R53" s="37" t="s">
        <v>193</v>
      </c>
      <c r="S53" s="37" t="s">
        <v>529</v>
      </c>
      <c r="T53" s="37">
        <v>2108.64</v>
      </c>
      <c r="U53" s="37">
        <v>8</v>
      </c>
      <c r="V53" s="37">
        <v>0</v>
      </c>
      <c r="W53" s="37">
        <v>527.04</v>
      </c>
      <c r="X53" s="39">
        <v>630.97</v>
      </c>
      <c r="Y53" s="37" t="s">
        <v>152</v>
      </c>
    </row>
    <row r="54" spans="2:25" ht="15.75" x14ac:dyDescent="0.25">
      <c r="B54" s="37">
        <v>38198</v>
      </c>
      <c r="C54" s="37" t="s">
        <v>530</v>
      </c>
      <c r="D54" s="38">
        <v>41845</v>
      </c>
      <c r="E54" s="38">
        <v>41845</v>
      </c>
      <c r="F54" s="37" t="s">
        <v>140</v>
      </c>
      <c r="G54" s="37" t="s">
        <v>531</v>
      </c>
      <c r="H54" s="37" t="s">
        <v>532</v>
      </c>
      <c r="I54" s="37" t="s">
        <v>157</v>
      </c>
      <c r="J54" s="37" t="s">
        <v>533</v>
      </c>
      <c r="K54" s="37" t="s">
        <v>223</v>
      </c>
      <c r="L54" s="37" t="s">
        <v>146</v>
      </c>
      <c r="M54" s="37">
        <v>92646</v>
      </c>
      <c r="N54" s="37" t="s">
        <v>147</v>
      </c>
      <c r="O54" s="37" t="s">
        <v>111</v>
      </c>
      <c r="P54" s="37" t="s">
        <v>534</v>
      </c>
      <c r="Q54" s="37" t="s">
        <v>149</v>
      </c>
      <c r="R54" s="37" t="s">
        <v>193</v>
      </c>
      <c r="S54" s="37" t="s">
        <v>535</v>
      </c>
      <c r="T54" s="37">
        <v>2399.96</v>
      </c>
      <c r="U54" s="37">
        <v>5</v>
      </c>
      <c r="V54" s="37">
        <v>0.2</v>
      </c>
      <c r="W54" s="37">
        <v>839.9860000000001</v>
      </c>
      <c r="X54" s="39">
        <v>630.04999999999995</v>
      </c>
      <c r="Y54" s="37" t="s">
        <v>218</v>
      </c>
    </row>
    <row r="55" spans="2:25" ht="15.75" x14ac:dyDescent="0.25">
      <c r="B55" s="37">
        <v>30190</v>
      </c>
      <c r="C55" s="37" t="s">
        <v>362</v>
      </c>
      <c r="D55" s="38">
        <v>40894</v>
      </c>
      <c r="E55" s="38">
        <v>40897</v>
      </c>
      <c r="F55" s="37" t="s">
        <v>168</v>
      </c>
      <c r="G55" s="37" t="s">
        <v>363</v>
      </c>
      <c r="H55" s="37" t="s">
        <v>364</v>
      </c>
      <c r="I55" s="37" t="s">
        <v>157</v>
      </c>
      <c r="J55" s="37" t="s">
        <v>365</v>
      </c>
      <c r="K55" s="37" t="s">
        <v>366</v>
      </c>
      <c r="L55" s="37" t="s">
        <v>367</v>
      </c>
      <c r="M55" s="37"/>
      <c r="N55" s="37" t="s">
        <v>161</v>
      </c>
      <c r="O55" s="37" t="s">
        <v>275</v>
      </c>
      <c r="P55" s="37" t="s">
        <v>536</v>
      </c>
      <c r="Q55" s="37" t="s">
        <v>164</v>
      </c>
      <c r="R55" s="37" t="s">
        <v>474</v>
      </c>
      <c r="S55" s="37" t="s">
        <v>537</v>
      </c>
      <c r="T55" s="37">
        <v>2197.5</v>
      </c>
      <c r="U55" s="37">
        <v>5</v>
      </c>
      <c r="V55" s="37">
        <v>0</v>
      </c>
      <c r="W55" s="37">
        <v>153.75</v>
      </c>
      <c r="X55" s="39">
        <v>627.27</v>
      </c>
      <c r="Y55" s="37" t="s">
        <v>152</v>
      </c>
    </row>
    <row r="56" spans="2:25" ht="15.75" x14ac:dyDescent="0.25">
      <c r="B56" s="37">
        <v>42336</v>
      </c>
      <c r="C56" s="37" t="s">
        <v>538</v>
      </c>
      <c r="D56" s="38">
        <v>41626</v>
      </c>
      <c r="E56" s="38">
        <v>41626</v>
      </c>
      <c r="F56" s="37" t="s">
        <v>140</v>
      </c>
      <c r="G56" s="37" t="s">
        <v>539</v>
      </c>
      <c r="H56" s="37" t="s">
        <v>540</v>
      </c>
      <c r="I56" s="37" t="s">
        <v>157</v>
      </c>
      <c r="J56" s="37" t="s">
        <v>541</v>
      </c>
      <c r="K56" s="37" t="s">
        <v>542</v>
      </c>
      <c r="L56" s="37" t="s">
        <v>543</v>
      </c>
      <c r="M56" s="37"/>
      <c r="N56" s="37" t="s">
        <v>191</v>
      </c>
      <c r="O56" s="37" t="s">
        <v>191</v>
      </c>
      <c r="P56" s="37" t="s">
        <v>544</v>
      </c>
      <c r="Q56" s="37" t="s">
        <v>149</v>
      </c>
      <c r="R56" s="37" t="s">
        <v>174</v>
      </c>
      <c r="S56" s="37" t="s">
        <v>467</v>
      </c>
      <c r="T56" s="37">
        <v>2582.16</v>
      </c>
      <c r="U56" s="37">
        <v>4</v>
      </c>
      <c r="V56" s="37">
        <v>0</v>
      </c>
      <c r="W56" s="37">
        <v>593.88</v>
      </c>
      <c r="X56" s="39">
        <v>627.16999999999996</v>
      </c>
      <c r="Y56" s="37" t="s">
        <v>218</v>
      </c>
    </row>
    <row r="57" spans="2:25" ht="15.75" x14ac:dyDescent="0.25">
      <c r="B57" s="37">
        <v>29047</v>
      </c>
      <c r="C57" s="37" t="s">
        <v>545</v>
      </c>
      <c r="D57" s="38">
        <v>41059</v>
      </c>
      <c r="E57" s="38">
        <v>41060</v>
      </c>
      <c r="F57" s="37" t="s">
        <v>168</v>
      </c>
      <c r="G57" s="37" t="s">
        <v>546</v>
      </c>
      <c r="H57" s="37" t="s">
        <v>547</v>
      </c>
      <c r="I57" s="37" t="s">
        <v>143</v>
      </c>
      <c r="J57" s="37" t="s">
        <v>548</v>
      </c>
      <c r="K57" s="37" t="s">
        <v>549</v>
      </c>
      <c r="L57" s="37" t="s">
        <v>386</v>
      </c>
      <c r="M57" s="37"/>
      <c r="N57" s="37" t="s">
        <v>161</v>
      </c>
      <c r="O57" s="37" t="s">
        <v>249</v>
      </c>
      <c r="P57" s="37" t="s">
        <v>550</v>
      </c>
      <c r="Q57" s="37" t="s">
        <v>149</v>
      </c>
      <c r="R57" s="37" t="s">
        <v>193</v>
      </c>
      <c r="S57" s="37" t="s">
        <v>551</v>
      </c>
      <c r="T57" s="37">
        <v>1526.52</v>
      </c>
      <c r="U57" s="37">
        <v>4</v>
      </c>
      <c r="V57" s="37">
        <v>0</v>
      </c>
      <c r="W57" s="37">
        <v>732.72</v>
      </c>
      <c r="X57" s="39">
        <v>625.77</v>
      </c>
      <c r="Y57" s="37" t="s">
        <v>152</v>
      </c>
    </row>
    <row r="58" spans="2:25" ht="15.75" x14ac:dyDescent="0.25">
      <c r="B58" s="37">
        <v>32941</v>
      </c>
      <c r="C58" s="37" t="s">
        <v>552</v>
      </c>
      <c r="D58" s="38">
        <v>40987</v>
      </c>
      <c r="E58" s="38">
        <v>40988</v>
      </c>
      <c r="F58" s="37" t="s">
        <v>168</v>
      </c>
      <c r="G58" s="37" t="s">
        <v>553</v>
      </c>
      <c r="H58" s="37" t="s">
        <v>554</v>
      </c>
      <c r="I58" s="37" t="s">
        <v>157</v>
      </c>
      <c r="J58" s="37" t="s">
        <v>555</v>
      </c>
      <c r="K58" s="37" t="s">
        <v>556</v>
      </c>
      <c r="L58" s="37" t="s">
        <v>146</v>
      </c>
      <c r="M58" s="37">
        <v>98115</v>
      </c>
      <c r="N58" s="37" t="s">
        <v>147</v>
      </c>
      <c r="O58" s="37" t="s">
        <v>111</v>
      </c>
      <c r="P58" s="37" t="s">
        <v>557</v>
      </c>
      <c r="Q58" s="37" t="s">
        <v>149</v>
      </c>
      <c r="R58" s="37" t="s">
        <v>193</v>
      </c>
      <c r="S58" s="37" t="s">
        <v>558</v>
      </c>
      <c r="T58" s="37">
        <v>3149.9300000000003</v>
      </c>
      <c r="U58" s="37">
        <v>7</v>
      </c>
      <c r="V58" s="37">
        <v>0</v>
      </c>
      <c r="W58" s="37">
        <v>1480.4670999999998</v>
      </c>
      <c r="X58" s="39">
        <v>617.91999999999996</v>
      </c>
      <c r="Y58" s="37" t="s">
        <v>218</v>
      </c>
    </row>
    <row r="59" spans="2:25" ht="15.75" x14ac:dyDescent="0.25">
      <c r="B59" s="37">
        <v>29601</v>
      </c>
      <c r="C59" s="37" t="s">
        <v>559</v>
      </c>
      <c r="D59" s="38">
        <v>41054</v>
      </c>
      <c r="E59" s="38">
        <v>41057</v>
      </c>
      <c r="F59" s="37" t="s">
        <v>154</v>
      </c>
      <c r="G59" s="37" t="s">
        <v>560</v>
      </c>
      <c r="H59" s="37" t="s">
        <v>561</v>
      </c>
      <c r="I59" s="37" t="s">
        <v>157</v>
      </c>
      <c r="J59" s="37" t="s">
        <v>562</v>
      </c>
      <c r="K59" s="37" t="s">
        <v>562</v>
      </c>
      <c r="L59" s="37" t="s">
        <v>386</v>
      </c>
      <c r="M59" s="37"/>
      <c r="N59" s="37" t="s">
        <v>161</v>
      </c>
      <c r="O59" s="37" t="s">
        <v>249</v>
      </c>
      <c r="P59" s="37" t="s">
        <v>563</v>
      </c>
      <c r="Q59" s="37" t="s">
        <v>164</v>
      </c>
      <c r="R59" s="37" t="s">
        <v>216</v>
      </c>
      <c r="S59" s="37" t="s">
        <v>564</v>
      </c>
      <c r="T59" s="37">
        <v>1745.34</v>
      </c>
      <c r="U59" s="37">
        <v>2</v>
      </c>
      <c r="V59" s="37">
        <v>0</v>
      </c>
      <c r="W59" s="37">
        <v>226.86</v>
      </c>
      <c r="X59" s="39">
        <v>616.27</v>
      </c>
      <c r="Y59" s="37" t="s">
        <v>152</v>
      </c>
    </row>
    <row r="60" spans="2:25" ht="15.75" x14ac:dyDescent="0.25">
      <c r="B60" s="37">
        <v>23499</v>
      </c>
      <c r="C60" s="37" t="s">
        <v>565</v>
      </c>
      <c r="D60" s="38">
        <v>41856</v>
      </c>
      <c r="E60" s="38">
        <v>41857</v>
      </c>
      <c r="F60" s="37" t="s">
        <v>168</v>
      </c>
      <c r="G60" s="37" t="s">
        <v>566</v>
      </c>
      <c r="H60" s="37" t="s">
        <v>567</v>
      </c>
      <c r="I60" s="37" t="s">
        <v>143</v>
      </c>
      <c r="J60" s="37" t="s">
        <v>568</v>
      </c>
      <c r="K60" s="37" t="s">
        <v>569</v>
      </c>
      <c r="L60" s="37" t="s">
        <v>160</v>
      </c>
      <c r="M60" s="37"/>
      <c r="N60" s="37" t="s">
        <v>161</v>
      </c>
      <c r="O60" s="37" t="s">
        <v>162</v>
      </c>
      <c r="P60" s="37" t="s">
        <v>570</v>
      </c>
      <c r="Q60" s="37" t="s">
        <v>225</v>
      </c>
      <c r="R60" s="37" t="s">
        <v>277</v>
      </c>
      <c r="S60" s="37" t="s">
        <v>571</v>
      </c>
      <c r="T60" s="37">
        <v>4191.5069999999996</v>
      </c>
      <c r="U60" s="37">
        <v>9</v>
      </c>
      <c r="V60" s="37">
        <v>0.1</v>
      </c>
      <c r="W60" s="37">
        <v>1164.2669999999998</v>
      </c>
      <c r="X60" s="39">
        <v>614.34</v>
      </c>
      <c r="Y60" s="37" t="s">
        <v>218</v>
      </c>
    </row>
    <row r="61" spans="2:25" ht="15.75" x14ac:dyDescent="0.25">
      <c r="B61" s="37">
        <v>35594</v>
      </c>
      <c r="C61" s="37" t="s">
        <v>572</v>
      </c>
      <c r="D61" s="38">
        <v>41875</v>
      </c>
      <c r="E61" s="38">
        <v>41878</v>
      </c>
      <c r="F61" s="37" t="s">
        <v>154</v>
      </c>
      <c r="G61" s="37" t="s">
        <v>573</v>
      </c>
      <c r="H61" s="37" t="s">
        <v>574</v>
      </c>
      <c r="I61" s="37" t="s">
        <v>143</v>
      </c>
      <c r="J61" s="37" t="s">
        <v>575</v>
      </c>
      <c r="K61" s="37" t="s">
        <v>576</v>
      </c>
      <c r="L61" s="37" t="s">
        <v>146</v>
      </c>
      <c r="M61" s="37">
        <v>32303</v>
      </c>
      <c r="N61" s="37" t="s">
        <v>147</v>
      </c>
      <c r="O61" s="37" t="s">
        <v>109</v>
      </c>
      <c r="P61" s="37" t="s">
        <v>577</v>
      </c>
      <c r="Q61" s="37" t="s">
        <v>149</v>
      </c>
      <c r="R61" s="37" t="s">
        <v>174</v>
      </c>
      <c r="S61" s="37" t="s">
        <v>578</v>
      </c>
      <c r="T61" s="37">
        <v>4367.8960000000006</v>
      </c>
      <c r="U61" s="37">
        <v>13</v>
      </c>
      <c r="V61" s="37">
        <v>0.2</v>
      </c>
      <c r="W61" s="37">
        <v>327.59220000000005</v>
      </c>
      <c r="X61" s="39">
        <v>609.44000000000005</v>
      </c>
      <c r="Y61" s="37" t="s">
        <v>176</v>
      </c>
    </row>
    <row r="62" spans="2:25" ht="15.75" x14ac:dyDescent="0.25">
      <c r="B62" s="37">
        <v>26634</v>
      </c>
      <c r="C62" s="37" t="s">
        <v>579</v>
      </c>
      <c r="D62" s="38">
        <v>41709</v>
      </c>
      <c r="E62" s="38">
        <v>41711</v>
      </c>
      <c r="F62" s="37" t="s">
        <v>154</v>
      </c>
      <c r="G62" s="37" t="s">
        <v>580</v>
      </c>
      <c r="H62" s="37" t="s">
        <v>581</v>
      </c>
      <c r="I62" s="37" t="s">
        <v>143</v>
      </c>
      <c r="J62" s="37" t="s">
        <v>582</v>
      </c>
      <c r="K62" s="37" t="s">
        <v>582</v>
      </c>
      <c r="L62" s="37" t="s">
        <v>583</v>
      </c>
      <c r="M62" s="37"/>
      <c r="N62" s="37" t="s">
        <v>161</v>
      </c>
      <c r="O62" s="37" t="s">
        <v>249</v>
      </c>
      <c r="P62" s="37" t="s">
        <v>584</v>
      </c>
      <c r="Q62" s="37" t="s">
        <v>164</v>
      </c>
      <c r="R62" s="37" t="s">
        <v>474</v>
      </c>
      <c r="S62" s="37" t="s">
        <v>585</v>
      </c>
      <c r="T62" s="37">
        <v>3063.27</v>
      </c>
      <c r="U62" s="37">
        <v>7</v>
      </c>
      <c r="V62" s="37">
        <v>0</v>
      </c>
      <c r="W62" s="37">
        <v>581.91</v>
      </c>
      <c r="X62" s="39">
        <v>609.24</v>
      </c>
      <c r="Y62" s="37" t="s">
        <v>218</v>
      </c>
    </row>
    <row r="63" spans="2:25" ht="15.75" x14ac:dyDescent="0.25">
      <c r="B63" s="37">
        <v>39501</v>
      </c>
      <c r="C63" s="37" t="s">
        <v>586</v>
      </c>
      <c r="D63" s="38">
        <v>41221</v>
      </c>
      <c r="E63" s="38">
        <v>41221</v>
      </c>
      <c r="F63" s="37" t="s">
        <v>140</v>
      </c>
      <c r="G63" s="37" t="s">
        <v>587</v>
      </c>
      <c r="H63" s="37" t="s">
        <v>588</v>
      </c>
      <c r="I63" s="37" t="s">
        <v>157</v>
      </c>
      <c r="J63" s="37" t="s">
        <v>144</v>
      </c>
      <c r="K63" s="37" t="s">
        <v>145</v>
      </c>
      <c r="L63" s="37" t="s">
        <v>146</v>
      </c>
      <c r="M63" s="37">
        <v>10024</v>
      </c>
      <c r="N63" s="37" t="s">
        <v>147</v>
      </c>
      <c r="O63" s="37" t="s">
        <v>110</v>
      </c>
      <c r="P63" s="37" t="s">
        <v>589</v>
      </c>
      <c r="Q63" s="37" t="s">
        <v>149</v>
      </c>
      <c r="R63" s="37" t="s">
        <v>403</v>
      </c>
      <c r="S63" s="37" t="s">
        <v>590</v>
      </c>
      <c r="T63" s="37">
        <v>4643.8</v>
      </c>
      <c r="U63" s="37">
        <v>4</v>
      </c>
      <c r="V63" s="37">
        <v>0</v>
      </c>
      <c r="W63" s="37">
        <v>2229.0239999999999</v>
      </c>
      <c r="X63" s="39">
        <v>607.34</v>
      </c>
      <c r="Y63" s="37" t="s">
        <v>176</v>
      </c>
    </row>
    <row r="64" spans="2:25" ht="15.75" x14ac:dyDescent="0.25">
      <c r="B64" s="37">
        <v>10522</v>
      </c>
      <c r="C64" s="37" t="s">
        <v>591</v>
      </c>
      <c r="D64" s="38">
        <v>41862</v>
      </c>
      <c r="E64" s="38">
        <v>41867</v>
      </c>
      <c r="F64" s="37" t="s">
        <v>154</v>
      </c>
      <c r="G64" s="37" t="s">
        <v>592</v>
      </c>
      <c r="H64" s="37" t="s">
        <v>593</v>
      </c>
      <c r="I64" s="37" t="s">
        <v>157</v>
      </c>
      <c r="J64" s="37" t="s">
        <v>594</v>
      </c>
      <c r="K64" s="37" t="s">
        <v>595</v>
      </c>
      <c r="L64" s="37" t="s">
        <v>182</v>
      </c>
      <c r="M64" s="37"/>
      <c r="N64" s="37" t="s">
        <v>183</v>
      </c>
      <c r="O64" s="37" t="s">
        <v>184</v>
      </c>
      <c r="P64" s="37" t="s">
        <v>596</v>
      </c>
      <c r="Q64" s="37" t="s">
        <v>149</v>
      </c>
      <c r="R64" s="37" t="s">
        <v>174</v>
      </c>
      <c r="S64" s="37" t="s">
        <v>597</v>
      </c>
      <c r="T64" s="37">
        <v>4473.0000000000009</v>
      </c>
      <c r="U64" s="37">
        <v>7</v>
      </c>
      <c r="V64" s="37">
        <v>0</v>
      </c>
      <c r="W64" s="37">
        <v>313.11</v>
      </c>
      <c r="X64" s="39">
        <v>604.4</v>
      </c>
      <c r="Y64" s="37" t="s">
        <v>176</v>
      </c>
    </row>
    <row r="65" spans="2:25" ht="15.75" x14ac:dyDescent="0.25">
      <c r="B65" s="37">
        <v>10549</v>
      </c>
      <c r="C65" s="37" t="s">
        <v>598</v>
      </c>
      <c r="D65" s="38">
        <v>41517</v>
      </c>
      <c r="E65" s="38">
        <v>41520</v>
      </c>
      <c r="F65" s="37" t="s">
        <v>168</v>
      </c>
      <c r="G65" s="37" t="s">
        <v>599</v>
      </c>
      <c r="H65" s="37" t="s">
        <v>600</v>
      </c>
      <c r="I65" s="37" t="s">
        <v>157</v>
      </c>
      <c r="J65" s="37" t="s">
        <v>601</v>
      </c>
      <c r="K65" s="37" t="s">
        <v>595</v>
      </c>
      <c r="L65" s="37" t="s">
        <v>182</v>
      </c>
      <c r="M65" s="37"/>
      <c r="N65" s="37" t="s">
        <v>183</v>
      </c>
      <c r="O65" s="37" t="s">
        <v>184</v>
      </c>
      <c r="P65" s="37" t="s">
        <v>602</v>
      </c>
      <c r="Q65" s="37" t="s">
        <v>149</v>
      </c>
      <c r="R65" s="37" t="s">
        <v>174</v>
      </c>
      <c r="S65" s="37" t="s">
        <v>603</v>
      </c>
      <c r="T65" s="37">
        <v>1502.0100000000002</v>
      </c>
      <c r="U65" s="37">
        <v>9</v>
      </c>
      <c r="V65" s="37">
        <v>0</v>
      </c>
      <c r="W65" s="37">
        <v>225.18</v>
      </c>
      <c r="X65" s="39">
        <v>600.21</v>
      </c>
      <c r="Y65" s="37" t="s">
        <v>152</v>
      </c>
    </row>
    <row r="66" spans="2:25" ht="15.75" x14ac:dyDescent="0.25">
      <c r="B66" s="37">
        <v>25314</v>
      </c>
      <c r="C66" s="37" t="s">
        <v>604</v>
      </c>
      <c r="D66" s="38">
        <v>41657</v>
      </c>
      <c r="E66" s="38">
        <v>41662</v>
      </c>
      <c r="F66" s="37" t="s">
        <v>210</v>
      </c>
      <c r="G66" s="37" t="s">
        <v>605</v>
      </c>
      <c r="H66" s="37" t="s">
        <v>606</v>
      </c>
      <c r="I66" s="37" t="s">
        <v>143</v>
      </c>
      <c r="J66" s="37" t="s">
        <v>607</v>
      </c>
      <c r="K66" s="37" t="s">
        <v>608</v>
      </c>
      <c r="L66" s="37" t="s">
        <v>274</v>
      </c>
      <c r="M66" s="37"/>
      <c r="N66" s="37" t="s">
        <v>161</v>
      </c>
      <c r="O66" s="37" t="s">
        <v>275</v>
      </c>
      <c r="P66" s="37" t="s">
        <v>336</v>
      </c>
      <c r="Q66" s="37" t="s">
        <v>164</v>
      </c>
      <c r="R66" s="37" t="s">
        <v>165</v>
      </c>
      <c r="S66" s="37" t="s">
        <v>337</v>
      </c>
      <c r="T66" s="37">
        <v>5048.9999999999991</v>
      </c>
      <c r="U66" s="37">
        <v>11</v>
      </c>
      <c r="V66" s="37">
        <v>0</v>
      </c>
      <c r="W66" s="37">
        <v>656.37</v>
      </c>
      <c r="X66" s="39">
        <v>595.5</v>
      </c>
      <c r="Y66" s="37" t="s">
        <v>218</v>
      </c>
    </row>
    <row r="67" spans="2:25" ht="15.75" x14ac:dyDescent="0.25">
      <c r="B67" s="37">
        <v>39977</v>
      </c>
      <c r="C67" s="37" t="s">
        <v>609</v>
      </c>
      <c r="D67" s="38">
        <v>41610</v>
      </c>
      <c r="E67" s="38">
        <v>41612</v>
      </c>
      <c r="F67" s="37" t="s">
        <v>154</v>
      </c>
      <c r="G67" s="37" t="s">
        <v>610</v>
      </c>
      <c r="H67" s="37" t="s">
        <v>611</v>
      </c>
      <c r="I67" s="37" t="s">
        <v>157</v>
      </c>
      <c r="J67" s="37" t="s">
        <v>612</v>
      </c>
      <c r="K67" s="37" t="s">
        <v>240</v>
      </c>
      <c r="L67" s="37" t="s">
        <v>146</v>
      </c>
      <c r="M67" s="37">
        <v>23223</v>
      </c>
      <c r="N67" s="37" t="s">
        <v>147</v>
      </c>
      <c r="O67" s="37" t="s">
        <v>109</v>
      </c>
      <c r="P67" s="37" t="s">
        <v>613</v>
      </c>
      <c r="Q67" s="37" t="s">
        <v>225</v>
      </c>
      <c r="R67" s="37" t="s">
        <v>277</v>
      </c>
      <c r="S67" s="37" t="s">
        <v>614</v>
      </c>
      <c r="T67" s="37">
        <v>2104.5499999999997</v>
      </c>
      <c r="U67" s="37">
        <v>7</v>
      </c>
      <c r="V67" s="37">
        <v>0</v>
      </c>
      <c r="W67" s="37">
        <v>694.50149999999985</v>
      </c>
      <c r="X67" s="39">
        <v>594.02</v>
      </c>
      <c r="Y67" s="37" t="s">
        <v>152</v>
      </c>
    </row>
    <row r="68" spans="2:25" ht="15.75" x14ac:dyDescent="0.25">
      <c r="B68" s="37">
        <v>16653</v>
      </c>
      <c r="C68" s="37" t="s">
        <v>615</v>
      </c>
      <c r="D68" s="38">
        <v>41980</v>
      </c>
      <c r="E68" s="38">
        <v>41981</v>
      </c>
      <c r="F68" s="37" t="s">
        <v>168</v>
      </c>
      <c r="G68" s="37" t="s">
        <v>616</v>
      </c>
      <c r="H68" s="37" t="s">
        <v>617</v>
      </c>
      <c r="I68" s="37" t="s">
        <v>143</v>
      </c>
      <c r="J68" s="37" t="s">
        <v>618</v>
      </c>
      <c r="K68" s="37" t="s">
        <v>619</v>
      </c>
      <c r="L68" s="37" t="s">
        <v>620</v>
      </c>
      <c r="M68" s="37"/>
      <c r="N68" s="37" t="s">
        <v>183</v>
      </c>
      <c r="O68" s="37" t="s">
        <v>109</v>
      </c>
      <c r="P68" s="37" t="s">
        <v>621</v>
      </c>
      <c r="Q68" s="37" t="s">
        <v>164</v>
      </c>
      <c r="R68" s="37" t="s">
        <v>474</v>
      </c>
      <c r="S68" s="37" t="s">
        <v>585</v>
      </c>
      <c r="T68" s="37">
        <v>2188.0500000000002</v>
      </c>
      <c r="U68" s="37">
        <v>5</v>
      </c>
      <c r="V68" s="37">
        <v>0</v>
      </c>
      <c r="W68" s="37">
        <v>1050.1500000000001</v>
      </c>
      <c r="X68" s="39">
        <v>593.91</v>
      </c>
      <c r="Y68" s="37" t="s">
        <v>218</v>
      </c>
    </row>
    <row r="69" spans="2:25" ht="15.75" x14ac:dyDescent="0.25">
      <c r="B69" s="37">
        <v>28932</v>
      </c>
      <c r="C69" s="37" t="s">
        <v>622</v>
      </c>
      <c r="D69" s="38">
        <v>41989</v>
      </c>
      <c r="E69" s="38">
        <v>41992</v>
      </c>
      <c r="F69" s="37" t="s">
        <v>168</v>
      </c>
      <c r="G69" s="37" t="s">
        <v>623</v>
      </c>
      <c r="H69" s="37" t="s">
        <v>624</v>
      </c>
      <c r="I69" s="37" t="s">
        <v>157</v>
      </c>
      <c r="J69" s="37" t="s">
        <v>625</v>
      </c>
      <c r="K69" s="37" t="s">
        <v>626</v>
      </c>
      <c r="L69" s="37" t="s">
        <v>386</v>
      </c>
      <c r="M69" s="37"/>
      <c r="N69" s="37" t="s">
        <v>161</v>
      </c>
      <c r="O69" s="37" t="s">
        <v>249</v>
      </c>
      <c r="P69" s="37" t="s">
        <v>627</v>
      </c>
      <c r="Q69" s="37" t="s">
        <v>164</v>
      </c>
      <c r="R69" s="37" t="s">
        <v>216</v>
      </c>
      <c r="S69" s="37" t="s">
        <v>628</v>
      </c>
      <c r="T69" s="37">
        <v>1920.3600000000001</v>
      </c>
      <c r="U69" s="37">
        <v>4</v>
      </c>
      <c r="V69" s="37">
        <v>0</v>
      </c>
      <c r="W69" s="37">
        <v>652.91999999999996</v>
      </c>
      <c r="X69" s="39">
        <v>592.77</v>
      </c>
      <c r="Y69" s="37" t="s">
        <v>152</v>
      </c>
    </row>
    <row r="70" spans="2:25" ht="15.75" x14ac:dyDescent="0.25">
      <c r="B70" s="37">
        <v>8029</v>
      </c>
      <c r="C70" s="37" t="s">
        <v>629</v>
      </c>
      <c r="D70" s="38">
        <v>41963</v>
      </c>
      <c r="E70" s="38">
        <v>41963</v>
      </c>
      <c r="F70" s="37" t="s">
        <v>140</v>
      </c>
      <c r="G70" s="37" t="s">
        <v>630</v>
      </c>
      <c r="H70" s="37" t="s">
        <v>631</v>
      </c>
      <c r="I70" s="37" t="s">
        <v>180</v>
      </c>
      <c r="J70" s="37" t="s">
        <v>632</v>
      </c>
      <c r="K70" s="37" t="s">
        <v>633</v>
      </c>
      <c r="L70" s="37" t="s">
        <v>351</v>
      </c>
      <c r="M70" s="37"/>
      <c r="N70" s="37" t="s">
        <v>266</v>
      </c>
      <c r="O70" s="37" t="s">
        <v>108</v>
      </c>
      <c r="P70" s="37" t="s">
        <v>634</v>
      </c>
      <c r="Q70" s="37" t="s">
        <v>149</v>
      </c>
      <c r="R70" s="37" t="s">
        <v>174</v>
      </c>
      <c r="S70" s="37" t="s">
        <v>597</v>
      </c>
      <c r="T70" s="37">
        <v>1704.0000000000005</v>
      </c>
      <c r="U70" s="37">
        <v>4</v>
      </c>
      <c r="V70" s="37">
        <v>0</v>
      </c>
      <c r="W70" s="37">
        <v>119.28</v>
      </c>
      <c r="X70" s="39">
        <v>592.726</v>
      </c>
      <c r="Y70" s="37" t="s">
        <v>152</v>
      </c>
    </row>
    <row r="71" spans="2:25" ht="15.75" x14ac:dyDescent="0.25">
      <c r="B71" s="37">
        <v>50411</v>
      </c>
      <c r="C71" s="37" t="s">
        <v>635</v>
      </c>
      <c r="D71" s="38">
        <v>40856</v>
      </c>
      <c r="E71" s="38">
        <v>40858</v>
      </c>
      <c r="F71" s="37" t="s">
        <v>168</v>
      </c>
      <c r="G71" s="37" t="s">
        <v>636</v>
      </c>
      <c r="H71" s="37" t="s">
        <v>637</v>
      </c>
      <c r="I71" s="37" t="s">
        <v>180</v>
      </c>
      <c r="J71" s="37" t="s">
        <v>638</v>
      </c>
      <c r="K71" s="37" t="s">
        <v>638</v>
      </c>
      <c r="L71" s="37" t="s">
        <v>639</v>
      </c>
      <c r="M71" s="37"/>
      <c r="N71" s="37" t="s">
        <v>257</v>
      </c>
      <c r="O71" s="37" t="s">
        <v>257</v>
      </c>
      <c r="P71" s="37" t="s">
        <v>640</v>
      </c>
      <c r="Q71" s="37" t="s">
        <v>164</v>
      </c>
      <c r="R71" s="37" t="s">
        <v>216</v>
      </c>
      <c r="S71" s="37" t="s">
        <v>641</v>
      </c>
      <c r="T71" s="37">
        <v>1858.6800000000003</v>
      </c>
      <c r="U71" s="37">
        <v>4</v>
      </c>
      <c r="V71" s="37">
        <v>0</v>
      </c>
      <c r="W71" s="37">
        <v>130.07999999999998</v>
      </c>
      <c r="X71" s="39">
        <v>590.55999999999995</v>
      </c>
      <c r="Y71" s="37" t="s">
        <v>152</v>
      </c>
    </row>
    <row r="72" spans="2:25" ht="15.75" x14ac:dyDescent="0.25">
      <c r="B72" s="37">
        <v>21191</v>
      </c>
      <c r="C72" s="37" t="s">
        <v>642</v>
      </c>
      <c r="D72" s="38">
        <v>41432</v>
      </c>
      <c r="E72" s="38">
        <v>41434</v>
      </c>
      <c r="F72" s="37" t="s">
        <v>168</v>
      </c>
      <c r="G72" s="37" t="s">
        <v>643</v>
      </c>
      <c r="H72" s="37" t="s">
        <v>644</v>
      </c>
      <c r="I72" s="37" t="s">
        <v>157</v>
      </c>
      <c r="J72" s="37" t="s">
        <v>645</v>
      </c>
      <c r="K72" s="37" t="s">
        <v>502</v>
      </c>
      <c r="L72" s="37" t="s">
        <v>274</v>
      </c>
      <c r="M72" s="37"/>
      <c r="N72" s="37" t="s">
        <v>161</v>
      </c>
      <c r="O72" s="37" t="s">
        <v>275</v>
      </c>
      <c r="P72" s="37" t="s">
        <v>646</v>
      </c>
      <c r="Q72" s="37" t="s">
        <v>164</v>
      </c>
      <c r="R72" s="37" t="s">
        <v>165</v>
      </c>
      <c r="S72" s="37" t="s">
        <v>268</v>
      </c>
      <c r="T72" s="37">
        <v>3298.2599999999998</v>
      </c>
      <c r="U72" s="37">
        <v>7</v>
      </c>
      <c r="V72" s="37">
        <v>0</v>
      </c>
      <c r="W72" s="37">
        <v>1055.25</v>
      </c>
      <c r="X72" s="39">
        <v>589.36</v>
      </c>
      <c r="Y72" s="37" t="s">
        <v>218</v>
      </c>
    </row>
    <row r="73" spans="2:25" ht="15.75" x14ac:dyDescent="0.25">
      <c r="B73" s="37">
        <v>4960</v>
      </c>
      <c r="C73" s="37" t="s">
        <v>647</v>
      </c>
      <c r="D73" s="38">
        <v>40869</v>
      </c>
      <c r="E73" s="38">
        <v>40870</v>
      </c>
      <c r="F73" s="37" t="s">
        <v>168</v>
      </c>
      <c r="G73" s="37" t="s">
        <v>648</v>
      </c>
      <c r="H73" s="37" t="s">
        <v>649</v>
      </c>
      <c r="I73" s="37" t="s">
        <v>143</v>
      </c>
      <c r="J73" s="37" t="s">
        <v>650</v>
      </c>
      <c r="K73" s="37" t="s">
        <v>650</v>
      </c>
      <c r="L73" s="37" t="s">
        <v>651</v>
      </c>
      <c r="M73" s="37"/>
      <c r="N73" s="37" t="s">
        <v>266</v>
      </c>
      <c r="O73" s="37" t="s">
        <v>184</v>
      </c>
      <c r="P73" s="37" t="s">
        <v>652</v>
      </c>
      <c r="Q73" s="37" t="s">
        <v>225</v>
      </c>
      <c r="R73" s="37" t="s">
        <v>277</v>
      </c>
      <c r="S73" s="37" t="s">
        <v>653</v>
      </c>
      <c r="T73" s="37">
        <v>2443.48</v>
      </c>
      <c r="U73" s="37">
        <v>13</v>
      </c>
      <c r="V73" s="37">
        <v>0</v>
      </c>
      <c r="W73" s="37">
        <v>121.94000000000001</v>
      </c>
      <c r="X73" s="39">
        <v>589.29300000000001</v>
      </c>
      <c r="Y73" s="37" t="s">
        <v>176</v>
      </c>
    </row>
    <row r="74" spans="2:25" ht="15.75" x14ac:dyDescent="0.25">
      <c r="B74" s="37">
        <v>49085</v>
      </c>
      <c r="C74" s="37" t="s">
        <v>654</v>
      </c>
      <c r="D74" s="38">
        <v>41362</v>
      </c>
      <c r="E74" s="38">
        <v>41364</v>
      </c>
      <c r="F74" s="37" t="s">
        <v>154</v>
      </c>
      <c r="G74" s="37" t="s">
        <v>655</v>
      </c>
      <c r="H74" s="37" t="s">
        <v>656</v>
      </c>
      <c r="I74" s="37" t="s">
        <v>143</v>
      </c>
      <c r="J74" s="37" t="s">
        <v>657</v>
      </c>
      <c r="K74" s="37" t="s">
        <v>658</v>
      </c>
      <c r="L74" s="37" t="s">
        <v>429</v>
      </c>
      <c r="M74" s="37"/>
      <c r="N74" s="37" t="s">
        <v>191</v>
      </c>
      <c r="O74" s="37" t="s">
        <v>191</v>
      </c>
      <c r="P74" s="37" t="s">
        <v>659</v>
      </c>
      <c r="Q74" s="37" t="s">
        <v>164</v>
      </c>
      <c r="R74" s="37" t="s">
        <v>165</v>
      </c>
      <c r="S74" s="37" t="s">
        <v>268</v>
      </c>
      <c r="T74" s="37">
        <v>3808.7999999999997</v>
      </c>
      <c r="U74" s="37">
        <v>8</v>
      </c>
      <c r="V74" s="37">
        <v>0</v>
      </c>
      <c r="W74" s="37">
        <v>1523.52</v>
      </c>
      <c r="X74" s="39">
        <v>588.13</v>
      </c>
      <c r="Y74" s="37" t="s">
        <v>218</v>
      </c>
    </row>
    <row r="75" spans="2:25" ht="15.75" x14ac:dyDescent="0.25">
      <c r="B75" s="37">
        <v>21209</v>
      </c>
      <c r="C75" s="37" t="s">
        <v>660</v>
      </c>
      <c r="D75" s="38">
        <v>41877</v>
      </c>
      <c r="E75" s="38">
        <v>41878</v>
      </c>
      <c r="F75" s="37" t="s">
        <v>168</v>
      </c>
      <c r="G75" s="37" t="s">
        <v>661</v>
      </c>
      <c r="H75" s="37" t="s">
        <v>662</v>
      </c>
      <c r="I75" s="37" t="s">
        <v>157</v>
      </c>
      <c r="J75" s="37" t="s">
        <v>663</v>
      </c>
      <c r="K75" s="37" t="s">
        <v>664</v>
      </c>
      <c r="L75" s="37" t="s">
        <v>458</v>
      </c>
      <c r="M75" s="37"/>
      <c r="N75" s="37" t="s">
        <v>161</v>
      </c>
      <c r="O75" s="37" t="s">
        <v>459</v>
      </c>
      <c r="P75" s="37" t="s">
        <v>665</v>
      </c>
      <c r="Q75" s="37" t="s">
        <v>164</v>
      </c>
      <c r="R75" s="37" t="s">
        <v>216</v>
      </c>
      <c r="S75" s="37" t="s">
        <v>666</v>
      </c>
      <c r="T75" s="37">
        <v>3427.1495999999997</v>
      </c>
      <c r="U75" s="37">
        <v>7</v>
      </c>
      <c r="V75" s="37">
        <v>0.47000000000000003</v>
      </c>
      <c r="W75" s="37">
        <v>-452.81039999999985</v>
      </c>
      <c r="X75" s="39">
        <v>586.57000000000005</v>
      </c>
      <c r="Y75" s="37" t="s">
        <v>218</v>
      </c>
    </row>
    <row r="76" spans="2:25" ht="15.75" x14ac:dyDescent="0.25">
      <c r="B76" s="37">
        <v>12161</v>
      </c>
      <c r="C76" s="37" t="s">
        <v>667</v>
      </c>
      <c r="D76" s="38">
        <v>41172</v>
      </c>
      <c r="E76" s="38">
        <v>41174</v>
      </c>
      <c r="F76" s="37" t="s">
        <v>154</v>
      </c>
      <c r="G76" s="37" t="s">
        <v>668</v>
      </c>
      <c r="H76" s="37" t="s">
        <v>669</v>
      </c>
      <c r="I76" s="37" t="s">
        <v>143</v>
      </c>
      <c r="J76" s="37" t="s">
        <v>670</v>
      </c>
      <c r="K76" s="37" t="s">
        <v>447</v>
      </c>
      <c r="L76" s="37" t="s">
        <v>343</v>
      </c>
      <c r="M76" s="37"/>
      <c r="N76" s="37" t="s">
        <v>183</v>
      </c>
      <c r="O76" s="37" t="s">
        <v>108</v>
      </c>
      <c r="P76" s="37" t="s">
        <v>671</v>
      </c>
      <c r="Q76" s="37" t="s">
        <v>149</v>
      </c>
      <c r="R76" s="37" t="s">
        <v>174</v>
      </c>
      <c r="S76" s="37" t="s">
        <v>672</v>
      </c>
      <c r="T76" s="37">
        <v>3441.69</v>
      </c>
      <c r="U76" s="37">
        <v>6</v>
      </c>
      <c r="V76" s="37">
        <v>0.1</v>
      </c>
      <c r="W76" s="37">
        <v>38.069999999999993</v>
      </c>
      <c r="X76" s="39">
        <v>585.25</v>
      </c>
      <c r="Y76" s="37" t="s">
        <v>218</v>
      </c>
    </row>
    <row r="77" spans="2:25" ht="15.75" x14ac:dyDescent="0.25">
      <c r="B77" s="37">
        <v>25438</v>
      </c>
      <c r="C77" s="37" t="s">
        <v>673</v>
      </c>
      <c r="D77" s="38">
        <v>41775</v>
      </c>
      <c r="E77" s="38">
        <v>41777</v>
      </c>
      <c r="F77" s="37" t="s">
        <v>154</v>
      </c>
      <c r="G77" s="37" t="s">
        <v>513</v>
      </c>
      <c r="H77" s="37" t="s">
        <v>514</v>
      </c>
      <c r="I77" s="37" t="s">
        <v>143</v>
      </c>
      <c r="J77" s="37" t="s">
        <v>674</v>
      </c>
      <c r="K77" s="37" t="s">
        <v>675</v>
      </c>
      <c r="L77" s="37" t="s">
        <v>160</v>
      </c>
      <c r="M77" s="37"/>
      <c r="N77" s="37" t="s">
        <v>161</v>
      </c>
      <c r="O77" s="37" t="s">
        <v>162</v>
      </c>
      <c r="P77" s="37" t="s">
        <v>676</v>
      </c>
      <c r="Q77" s="37" t="s">
        <v>149</v>
      </c>
      <c r="R77" s="37" t="s">
        <v>174</v>
      </c>
      <c r="S77" s="37" t="s">
        <v>677</v>
      </c>
      <c r="T77" s="37">
        <v>2863.35</v>
      </c>
      <c r="U77" s="37">
        <v>5</v>
      </c>
      <c r="V77" s="37">
        <v>0.1</v>
      </c>
      <c r="W77" s="37">
        <v>858.9</v>
      </c>
      <c r="X77" s="39">
        <v>581.88</v>
      </c>
      <c r="Y77" s="37" t="s">
        <v>152</v>
      </c>
    </row>
    <row r="78" spans="2:25" ht="15.75" x14ac:dyDescent="0.25">
      <c r="B78" s="37">
        <v>31806</v>
      </c>
      <c r="C78" s="37" t="s">
        <v>678</v>
      </c>
      <c r="D78" s="38">
        <v>40984</v>
      </c>
      <c r="E78" s="38">
        <v>40990</v>
      </c>
      <c r="F78" s="37" t="s">
        <v>210</v>
      </c>
      <c r="G78" s="37" t="s">
        <v>679</v>
      </c>
      <c r="H78" s="37" t="s">
        <v>680</v>
      </c>
      <c r="I78" s="37" t="s">
        <v>143</v>
      </c>
      <c r="J78" s="37" t="s">
        <v>681</v>
      </c>
      <c r="K78" s="37" t="s">
        <v>682</v>
      </c>
      <c r="L78" s="37" t="s">
        <v>146</v>
      </c>
      <c r="M78" s="37">
        <v>30318</v>
      </c>
      <c r="N78" s="37" t="s">
        <v>147</v>
      </c>
      <c r="O78" s="37" t="s">
        <v>109</v>
      </c>
      <c r="P78" s="37" t="s">
        <v>224</v>
      </c>
      <c r="Q78" s="37" t="s">
        <v>225</v>
      </c>
      <c r="R78" s="37" t="s">
        <v>226</v>
      </c>
      <c r="S78" s="37" t="s">
        <v>227</v>
      </c>
      <c r="T78" s="37">
        <v>6354.95</v>
      </c>
      <c r="U78" s="37">
        <v>5</v>
      </c>
      <c r="V78" s="37">
        <v>0</v>
      </c>
      <c r="W78" s="37">
        <v>3177.4749999999999</v>
      </c>
      <c r="X78" s="39">
        <v>581.12</v>
      </c>
      <c r="Y78" s="37" t="s">
        <v>176</v>
      </c>
    </row>
    <row r="79" spans="2:25" ht="15.75" x14ac:dyDescent="0.25">
      <c r="B79" s="37">
        <v>16988</v>
      </c>
      <c r="C79" s="37" t="s">
        <v>683</v>
      </c>
      <c r="D79" s="38">
        <v>41602</v>
      </c>
      <c r="E79" s="38">
        <v>41603</v>
      </c>
      <c r="F79" s="37" t="s">
        <v>168</v>
      </c>
      <c r="G79" s="37" t="s">
        <v>684</v>
      </c>
      <c r="H79" s="37" t="s">
        <v>685</v>
      </c>
      <c r="I79" s="37" t="s">
        <v>143</v>
      </c>
      <c r="J79" s="37" t="s">
        <v>686</v>
      </c>
      <c r="K79" s="37" t="s">
        <v>687</v>
      </c>
      <c r="L79" s="37" t="s">
        <v>182</v>
      </c>
      <c r="M79" s="37"/>
      <c r="N79" s="37" t="s">
        <v>183</v>
      </c>
      <c r="O79" s="37" t="s">
        <v>184</v>
      </c>
      <c r="P79" s="37" t="s">
        <v>688</v>
      </c>
      <c r="Q79" s="37" t="s">
        <v>149</v>
      </c>
      <c r="R79" s="37" t="s">
        <v>193</v>
      </c>
      <c r="S79" s="37" t="s">
        <v>689</v>
      </c>
      <c r="T79" s="37">
        <v>1487.4</v>
      </c>
      <c r="U79" s="37">
        <v>10</v>
      </c>
      <c r="V79" s="37">
        <v>0</v>
      </c>
      <c r="W79" s="37">
        <v>728.7</v>
      </c>
      <c r="X79" s="39">
        <v>580.98</v>
      </c>
      <c r="Y79" s="37" t="s">
        <v>152</v>
      </c>
    </row>
    <row r="80" spans="2:25" ht="15.75" x14ac:dyDescent="0.25">
      <c r="B80" s="37">
        <v>24443</v>
      </c>
      <c r="C80" s="37" t="s">
        <v>690</v>
      </c>
      <c r="D80" s="38">
        <v>40856</v>
      </c>
      <c r="E80" s="38">
        <v>40858</v>
      </c>
      <c r="F80" s="37" t="s">
        <v>154</v>
      </c>
      <c r="G80" s="37" t="s">
        <v>691</v>
      </c>
      <c r="H80" s="37" t="s">
        <v>692</v>
      </c>
      <c r="I80" s="37" t="s">
        <v>180</v>
      </c>
      <c r="J80" s="37" t="s">
        <v>693</v>
      </c>
      <c r="K80" s="37" t="s">
        <v>694</v>
      </c>
      <c r="L80" s="37" t="s">
        <v>274</v>
      </c>
      <c r="M80" s="37"/>
      <c r="N80" s="37" t="s">
        <v>161</v>
      </c>
      <c r="O80" s="37" t="s">
        <v>275</v>
      </c>
      <c r="P80" s="37" t="s">
        <v>695</v>
      </c>
      <c r="Q80" s="37" t="s">
        <v>149</v>
      </c>
      <c r="R80" s="37" t="s">
        <v>193</v>
      </c>
      <c r="S80" s="37" t="s">
        <v>696</v>
      </c>
      <c r="T80" s="37">
        <v>3200.04</v>
      </c>
      <c r="U80" s="37">
        <v>9</v>
      </c>
      <c r="V80" s="37">
        <v>0</v>
      </c>
      <c r="W80" s="37">
        <v>1183.95</v>
      </c>
      <c r="X80" s="39">
        <v>576.71</v>
      </c>
      <c r="Y80" s="37" t="s">
        <v>176</v>
      </c>
    </row>
    <row r="81" spans="2:25" ht="15.75" x14ac:dyDescent="0.25">
      <c r="B81" s="37">
        <v>30199</v>
      </c>
      <c r="C81" s="37" t="s">
        <v>697</v>
      </c>
      <c r="D81" s="38">
        <v>40844</v>
      </c>
      <c r="E81" s="38">
        <v>40844</v>
      </c>
      <c r="F81" s="37" t="s">
        <v>140</v>
      </c>
      <c r="G81" s="37" t="s">
        <v>698</v>
      </c>
      <c r="H81" s="37" t="s">
        <v>699</v>
      </c>
      <c r="I81" s="37" t="s">
        <v>143</v>
      </c>
      <c r="J81" s="37" t="s">
        <v>700</v>
      </c>
      <c r="K81" s="37" t="s">
        <v>701</v>
      </c>
      <c r="L81" s="37" t="s">
        <v>386</v>
      </c>
      <c r="M81" s="37"/>
      <c r="N81" s="37" t="s">
        <v>161</v>
      </c>
      <c r="O81" s="37" t="s">
        <v>249</v>
      </c>
      <c r="P81" s="37" t="s">
        <v>503</v>
      </c>
      <c r="Q81" s="37" t="s">
        <v>164</v>
      </c>
      <c r="R81" s="37" t="s">
        <v>165</v>
      </c>
      <c r="S81" s="37" t="s">
        <v>504</v>
      </c>
      <c r="T81" s="37">
        <v>2300.9999999999995</v>
      </c>
      <c r="U81" s="37">
        <v>5</v>
      </c>
      <c r="V81" s="37">
        <v>0</v>
      </c>
      <c r="W81" s="37">
        <v>91.95</v>
      </c>
      <c r="X81" s="39">
        <v>573.27</v>
      </c>
      <c r="Y81" s="37" t="s">
        <v>152</v>
      </c>
    </row>
    <row r="82" spans="2:25" ht="15.75" x14ac:dyDescent="0.25">
      <c r="B82" s="37">
        <v>13879</v>
      </c>
      <c r="C82" s="37" t="s">
        <v>702</v>
      </c>
      <c r="D82" s="38">
        <v>41962</v>
      </c>
      <c r="E82" s="38">
        <v>41966</v>
      </c>
      <c r="F82" s="37" t="s">
        <v>210</v>
      </c>
      <c r="G82" s="37" t="s">
        <v>703</v>
      </c>
      <c r="H82" s="37" t="s">
        <v>704</v>
      </c>
      <c r="I82" s="37" t="s">
        <v>143</v>
      </c>
      <c r="J82" s="37" t="s">
        <v>705</v>
      </c>
      <c r="K82" s="37" t="s">
        <v>706</v>
      </c>
      <c r="L82" s="37" t="s">
        <v>284</v>
      </c>
      <c r="M82" s="37"/>
      <c r="N82" s="37" t="s">
        <v>183</v>
      </c>
      <c r="O82" s="37" t="s">
        <v>184</v>
      </c>
      <c r="P82" s="37" t="s">
        <v>707</v>
      </c>
      <c r="Q82" s="37" t="s">
        <v>164</v>
      </c>
      <c r="R82" s="37" t="s">
        <v>165</v>
      </c>
      <c r="S82" s="37" t="s">
        <v>708</v>
      </c>
      <c r="T82" s="37">
        <v>5729.3459999999986</v>
      </c>
      <c r="U82" s="37">
        <v>14</v>
      </c>
      <c r="V82" s="37">
        <v>0.1</v>
      </c>
      <c r="W82" s="37">
        <v>63.546000000000163</v>
      </c>
      <c r="X82" s="39">
        <v>572.95000000000005</v>
      </c>
      <c r="Y82" s="37" t="s">
        <v>218</v>
      </c>
    </row>
    <row r="83" spans="2:25" ht="15.75" x14ac:dyDescent="0.25">
      <c r="B83" s="37">
        <v>50788</v>
      </c>
      <c r="C83" s="37" t="s">
        <v>709</v>
      </c>
      <c r="D83" s="38">
        <v>41940</v>
      </c>
      <c r="E83" s="38">
        <v>41942</v>
      </c>
      <c r="F83" s="37" t="s">
        <v>154</v>
      </c>
      <c r="G83" s="37" t="s">
        <v>710</v>
      </c>
      <c r="H83" s="37" t="s">
        <v>414</v>
      </c>
      <c r="I83" s="37" t="s">
        <v>157</v>
      </c>
      <c r="J83" s="37" t="s">
        <v>711</v>
      </c>
      <c r="K83" s="37" t="s">
        <v>712</v>
      </c>
      <c r="L83" s="37" t="s">
        <v>713</v>
      </c>
      <c r="M83" s="37"/>
      <c r="N83" s="37" t="s">
        <v>191</v>
      </c>
      <c r="O83" s="37" t="s">
        <v>191</v>
      </c>
      <c r="P83" s="37" t="s">
        <v>714</v>
      </c>
      <c r="Q83" s="37" t="s">
        <v>149</v>
      </c>
      <c r="R83" s="37" t="s">
        <v>193</v>
      </c>
      <c r="S83" s="37" t="s">
        <v>715</v>
      </c>
      <c r="T83" s="37">
        <v>5301.2400000000007</v>
      </c>
      <c r="U83" s="37">
        <v>14</v>
      </c>
      <c r="V83" s="37">
        <v>0</v>
      </c>
      <c r="W83" s="37">
        <v>2597.2800000000002</v>
      </c>
      <c r="X83" s="39">
        <v>568.45000000000005</v>
      </c>
      <c r="Y83" s="37" t="s">
        <v>176</v>
      </c>
    </row>
    <row r="84" spans="2:25" ht="15.75" x14ac:dyDescent="0.25">
      <c r="B84" s="37">
        <v>37817</v>
      </c>
      <c r="C84" s="37" t="s">
        <v>716</v>
      </c>
      <c r="D84" s="38">
        <v>41656</v>
      </c>
      <c r="E84" s="38">
        <v>41658</v>
      </c>
      <c r="F84" s="37" t="s">
        <v>154</v>
      </c>
      <c r="G84" s="37" t="s">
        <v>717</v>
      </c>
      <c r="H84" s="37" t="s">
        <v>718</v>
      </c>
      <c r="I84" s="37" t="s">
        <v>143</v>
      </c>
      <c r="J84" s="37" t="s">
        <v>719</v>
      </c>
      <c r="K84" s="37" t="s">
        <v>720</v>
      </c>
      <c r="L84" s="37" t="s">
        <v>146</v>
      </c>
      <c r="M84" s="37">
        <v>49201</v>
      </c>
      <c r="N84" s="37" t="s">
        <v>147</v>
      </c>
      <c r="O84" s="37" t="s">
        <v>184</v>
      </c>
      <c r="P84" s="37" t="s">
        <v>721</v>
      </c>
      <c r="Q84" s="37" t="s">
        <v>225</v>
      </c>
      <c r="R84" s="37" t="s">
        <v>226</v>
      </c>
      <c r="S84" s="37" t="s">
        <v>722</v>
      </c>
      <c r="T84" s="37">
        <v>5443.96</v>
      </c>
      <c r="U84" s="37">
        <v>4</v>
      </c>
      <c r="V84" s="37">
        <v>0</v>
      </c>
      <c r="W84" s="37">
        <v>2504.2215999999999</v>
      </c>
      <c r="X84" s="39">
        <v>567.95000000000005</v>
      </c>
      <c r="Y84" s="37" t="s">
        <v>218</v>
      </c>
    </row>
    <row r="85" spans="2:25" ht="15.75" x14ac:dyDescent="0.25">
      <c r="B85" s="37">
        <v>38540</v>
      </c>
      <c r="C85" s="37" t="s">
        <v>723</v>
      </c>
      <c r="D85" s="38">
        <v>41869</v>
      </c>
      <c r="E85" s="38">
        <v>41874</v>
      </c>
      <c r="F85" s="37" t="s">
        <v>154</v>
      </c>
      <c r="G85" s="37" t="s">
        <v>724</v>
      </c>
      <c r="H85" s="37" t="s">
        <v>725</v>
      </c>
      <c r="I85" s="37" t="s">
        <v>143</v>
      </c>
      <c r="J85" s="37" t="s">
        <v>726</v>
      </c>
      <c r="K85" s="37" t="s">
        <v>727</v>
      </c>
      <c r="L85" s="37" t="s">
        <v>146</v>
      </c>
      <c r="M85" s="37">
        <v>19134</v>
      </c>
      <c r="N85" s="37" t="s">
        <v>147</v>
      </c>
      <c r="O85" s="37" t="s">
        <v>110</v>
      </c>
      <c r="P85" s="37" t="s">
        <v>410</v>
      </c>
      <c r="Q85" s="37" t="s">
        <v>164</v>
      </c>
      <c r="R85" s="37" t="s">
        <v>165</v>
      </c>
      <c r="S85" s="37" t="s">
        <v>411</v>
      </c>
      <c r="T85" s="37">
        <v>4416.174</v>
      </c>
      <c r="U85" s="37">
        <v>9</v>
      </c>
      <c r="V85" s="37">
        <v>0.3</v>
      </c>
      <c r="W85" s="37">
        <v>-630.88200000000006</v>
      </c>
      <c r="X85" s="39">
        <v>566.65</v>
      </c>
      <c r="Y85" s="37" t="s">
        <v>176</v>
      </c>
    </row>
    <row r="86" spans="2:25" ht="15.75" x14ac:dyDescent="0.25">
      <c r="B86" s="37">
        <v>18241</v>
      </c>
      <c r="C86" s="37" t="s">
        <v>728</v>
      </c>
      <c r="D86" s="38">
        <v>41303</v>
      </c>
      <c r="E86" s="38">
        <v>41310</v>
      </c>
      <c r="F86" s="37" t="s">
        <v>210</v>
      </c>
      <c r="G86" s="37" t="s">
        <v>454</v>
      </c>
      <c r="H86" s="37" t="s">
        <v>455</v>
      </c>
      <c r="I86" s="37" t="s">
        <v>143</v>
      </c>
      <c r="J86" s="37" t="s">
        <v>729</v>
      </c>
      <c r="K86" s="37" t="s">
        <v>687</v>
      </c>
      <c r="L86" s="37" t="s">
        <v>182</v>
      </c>
      <c r="M86" s="37"/>
      <c r="N86" s="37" t="s">
        <v>183</v>
      </c>
      <c r="O86" s="37" t="s">
        <v>184</v>
      </c>
      <c r="P86" s="37" t="s">
        <v>730</v>
      </c>
      <c r="Q86" s="37" t="s">
        <v>149</v>
      </c>
      <c r="R86" s="37" t="s">
        <v>174</v>
      </c>
      <c r="S86" s="37" t="s">
        <v>353</v>
      </c>
      <c r="T86" s="37">
        <v>3219.9</v>
      </c>
      <c r="U86" s="37">
        <v>5</v>
      </c>
      <c r="V86" s="37">
        <v>0</v>
      </c>
      <c r="W86" s="37">
        <v>965.85000000000014</v>
      </c>
      <c r="X86" s="39">
        <v>564.25</v>
      </c>
      <c r="Y86" s="37" t="s">
        <v>228</v>
      </c>
    </row>
    <row r="87" spans="2:25" ht="15.75" x14ac:dyDescent="0.25">
      <c r="B87" s="37">
        <v>23013</v>
      </c>
      <c r="C87" s="37" t="s">
        <v>731</v>
      </c>
      <c r="D87" s="38">
        <v>41170</v>
      </c>
      <c r="E87" s="38">
        <v>41173</v>
      </c>
      <c r="F87" s="37" t="s">
        <v>154</v>
      </c>
      <c r="G87" s="37" t="s">
        <v>732</v>
      </c>
      <c r="H87" s="37" t="s">
        <v>733</v>
      </c>
      <c r="I87" s="37" t="s">
        <v>143</v>
      </c>
      <c r="J87" s="37" t="s">
        <v>734</v>
      </c>
      <c r="K87" s="37" t="s">
        <v>735</v>
      </c>
      <c r="L87" s="37" t="s">
        <v>458</v>
      </c>
      <c r="M87" s="37"/>
      <c r="N87" s="37" t="s">
        <v>161</v>
      </c>
      <c r="O87" s="37" t="s">
        <v>459</v>
      </c>
      <c r="P87" s="37" t="s">
        <v>736</v>
      </c>
      <c r="Q87" s="37" t="s">
        <v>225</v>
      </c>
      <c r="R87" s="37" t="s">
        <v>277</v>
      </c>
      <c r="S87" s="37" t="s">
        <v>737</v>
      </c>
      <c r="T87" s="37">
        <v>2487.8087999999998</v>
      </c>
      <c r="U87" s="37">
        <v>6</v>
      </c>
      <c r="V87" s="37">
        <v>0.17</v>
      </c>
      <c r="W87" s="37">
        <v>-269.7912</v>
      </c>
      <c r="X87" s="39">
        <v>562.14</v>
      </c>
      <c r="Y87" s="37" t="s">
        <v>152</v>
      </c>
    </row>
    <row r="88" spans="2:25" ht="15.75" x14ac:dyDescent="0.25">
      <c r="B88" s="37">
        <v>45616</v>
      </c>
      <c r="C88" s="37" t="s">
        <v>738</v>
      </c>
      <c r="D88" s="38">
        <v>41601</v>
      </c>
      <c r="E88" s="38">
        <v>41601</v>
      </c>
      <c r="F88" s="37" t="s">
        <v>140</v>
      </c>
      <c r="G88" s="37" t="s">
        <v>739</v>
      </c>
      <c r="H88" s="37" t="s">
        <v>740</v>
      </c>
      <c r="I88" s="37" t="s">
        <v>180</v>
      </c>
      <c r="J88" s="37" t="s">
        <v>741</v>
      </c>
      <c r="K88" s="37" t="s">
        <v>742</v>
      </c>
      <c r="L88" s="37" t="s">
        <v>713</v>
      </c>
      <c r="M88" s="37"/>
      <c r="N88" s="37" t="s">
        <v>191</v>
      </c>
      <c r="O88" s="37" t="s">
        <v>191</v>
      </c>
      <c r="P88" s="37" t="s">
        <v>743</v>
      </c>
      <c r="Q88" s="37" t="s">
        <v>225</v>
      </c>
      <c r="R88" s="37" t="s">
        <v>277</v>
      </c>
      <c r="S88" s="37" t="s">
        <v>744</v>
      </c>
      <c r="T88" s="37">
        <v>2266.44</v>
      </c>
      <c r="U88" s="37">
        <v>4</v>
      </c>
      <c r="V88" s="37">
        <v>0</v>
      </c>
      <c r="W88" s="37">
        <v>113.28</v>
      </c>
      <c r="X88" s="39">
        <v>556.45000000000005</v>
      </c>
      <c r="Y88" s="37" t="s">
        <v>176</v>
      </c>
    </row>
    <row r="89" spans="2:25" ht="15.75" x14ac:dyDescent="0.25">
      <c r="B89" s="37">
        <v>25026</v>
      </c>
      <c r="C89" s="37" t="s">
        <v>745</v>
      </c>
      <c r="D89" s="38">
        <v>41073</v>
      </c>
      <c r="E89" s="38">
        <v>41073</v>
      </c>
      <c r="F89" s="37" t="s">
        <v>140</v>
      </c>
      <c r="G89" s="37" t="s">
        <v>746</v>
      </c>
      <c r="H89" s="37" t="s">
        <v>747</v>
      </c>
      <c r="I89" s="37" t="s">
        <v>157</v>
      </c>
      <c r="J89" s="37" t="s">
        <v>198</v>
      </c>
      <c r="K89" s="37" t="s">
        <v>159</v>
      </c>
      <c r="L89" s="37" t="s">
        <v>160</v>
      </c>
      <c r="M89" s="37"/>
      <c r="N89" s="37" t="s">
        <v>161</v>
      </c>
      <c r="O89" s="37" t="s">
        <v>162</v>
      </c>
      <c r="P89" s="37" t="s">
        <v>748</v>
      </c>
      <c r="Q89" s="37" t="s">
        <v>149</v>
      </c>
      <c r="R89" s="37" t="s">
        <v>193</v>
      </c>
      <c r="S89" s="37" t="s">
        <v>749</v>
      </c>
      <c r="T89" s="37">
        <v>3068.3610000000008</v>
      </c>
      <c r="U89" s="37">
        <v>9</v>
      </c>
      <c r="V89" s="37">
        <v>0.1</v>
      </c>
      <c r="W89" s="37">
        <v>1124.9009999999998</v>
      </c>
      <c r="X89" s="39">
        <v>555.77</v>
      </c>
      <c r="Y89" s="37" t="s">
        <v>218</v>
      </c>
    </row>
    <row r="90" spans="2:25" ht="15.75" x14ac:dyDescent="0.25">
      <c r="B90" s="37">
        <v>27962</v>
      </c>
      <c r="C90" s="37" t="s">
        <v>750</v>
      </c>
      <c r="D90" s="38">
        <v>41575</v>
      </c>
      <c r="E90" s="38">
        <v>41578</v>
      </c>
      <c r="F90" s="37" t="s">
        <v>168</v>
      </c>
      <c r="G90" s="37" t="s">
        <v>751</v>
      </c>
      <c r="H90" s="37" t="s">
        <v>752</v>
      </c>
      <c r="I90" s="37" t="s">
        <v>143</v>
      </c>
      <c r="J90" s="37" t="s">
        <v>753</v>
      </c>
      <c r="K90" s="37" t="s">
        <v>582</v>
      </c>
      <c r="L90" s="37" t="s">
        <v>583</v>
      </c>
      <c r="M90" s="37"/>
      <c r="N90" s="37" t="s">
        <v>161</v>
      </c>
      <c r="O90" s="37" t="s">
        <v>249</v>
      </c>
      <c r="P90" s="37" t="s">
        <v>754</v>
      </c>
      <c r="Q90" s="37" t="s">
        <v>164</v>
      </c>
      <c r="R90" s="37" t="s">
        <v>474</v>
      </c>
      <c r="S90" s="37" t="s">
        <v>755</v>
      </c>
      <c r="T90" s="37">
        <v>3728.4299999999994</v>
      </c>
      <c r="U90" s="37">
        <v>9</v>
      </c>
      <c r="V90" s="37">
        <v>0</v>
      </c>
      <c r="W90" s="37">
        <v>1192.8599999999999</v>
      </c>
      <c r="X90" s="39">
        <v>553.30999999999995</v>
      </c>
      <c r="Y90" s="37" t="s">
        <v>176</v>
      </c>
    </row>
    <row r="91" spans="2:25" ht="15.75" x14ac:dyDescent="0.25">
      <c r="B91" s="37">
        <v>26669</v>
      </c>
      <c r="C91" s="37" t="s">
        <v>756</v>
      </c>
      <c r="D91" s="38">
        <v>41620</v>
      </c>
      <c r="E91" s="38">
        <v>41622</v>
      </c>
      <c r="F91" s="37" t="s">
        <v>168</v>
      </c>
      <c r="G91" s="37" t="s">
        <v>757</v>
      </c>
      <c r="H91" s="37" t="s">
        <v>758</v>
      </c>
      <c r="I91" s="37" t="s">
        <v>143</v>
      </c>
      <c r="J91" s="37" t="s">
        <v>334</v>
      </c>
      <c r="K91" s="37" t="s">
        <v>335</v>
      </c>
      <c r="L91" s="37" t="s">
        <v>274</v>
      </c>
      <c r="M91" s="37"/>
      <c r="N91" s="37" t="s">
        <v>161</v>
      </c>
      <c r="O91" s="37" t="s">
        <v>275</v>
      </c>
      <c r="P91" s="37" t="s">
        <v>759</v>
      </c>
      <c r="Q91" s="37" t="s">
        <v>149</v>
      </c>
      <c r="R91" s="37" t="s">
        <v>193</v>
      </c>
      <c r="S91" s="37" t="s">
        <v>529</v>
      </c>
      <c r="T91" s="37">
        <v>1581.48</v>
      </c>
      <c r="U91" s="37">
        <v>6</v>
      </c>
      <c r="V91" s="37">
        <v>0</v>
      </c>
      <c r="W91" s="37">
        <v>0</v>
      </c>
      <c r="X91" s="39">
        <v>550.74</v>
      </c>
      <c r="Y91" s="37" t="s">
        <v>218</v>
      </c>
    </row>
    <row r="92" spans="2:25" ht="15.75" x14ac:dyDescent="0.25">
      <c r="B92" s="37">
        <v>29600</v>
      </c>
      <c r="C92" s="37" t="s">
        <v>559</v>
      </c>
      <c r="D92" s="38">
        <v>41054</v>
      </c>
      <c r="E92" s="38">
        <v>41057</v>
      </c>
      <c r="F92" s="37" t="s">
        <v>154</v>
      </c>
      <c r="G92" s="37" t="s">
        <v>560</v>
      </c>
      <c r="H92" s="37" t="s">
        <v>561</v>
      </c>
      <c r="I92" s="37" t="s">
        <v>157</v>
      </c>
      <c r="J92" s="37" t="s">
        <v>562</v>
      </c>
      <c r="K92" s="37" t="s">
        <v>562</v>
      </c>
      <c r="L92" s="37" t="s">
        <v>386</v>
      </c>
      <c r="M92" s="37"/>
      <c r="N92" s="37" t="s">
        <v>161</v>
      </c>
      <c r="O92" s="37" t="s">
        <v>249</v>
      </c>
      <c r="P92" s="37" t="s">
        <v>173</v>
      </c>
      <c r="Q92" s="37" t="s">
        <v>149</v>
      </c>
      <c r="R92" s="37" t="s">
        <v>174</v>
      </c>
      <c r="S92" s="37" t="s">
        <v>175</v>
      </c>
      <c r="T92" s="37">
        <v>1916.7300000000002</v>
      </c>
      <c r="U92" s="37">
        <v>3</v>
      </c>
      <c r="V92" s="37">
        <v>0</v>
      </c>
      <c r="W92" s="37">
        <v>498.32999999999993</v>
      </c>
      <c r="X92" s="39">
        <v>548.4</v>
      </c>
      <c r="Y92" s="37" t="s">
        <v>152</v>
      </c>
    </row>
    <row r="93" spans="2:25" ht="15.75" x14ac:dyDescent="0.25">
      <c r="B93" s="37">
        <v>38411</v>
      </c>
      <c r="C93" s="37" t="s">
        <v>760</v>
      </c>
      <c r="D93" s="38">
        <v>41400</v>
      </c>
      <c r="E93" s="38">
        <v>41401</v>
      </c>
      <c r="F93" s="37" t="s">
        <v>168</v>
      </c>
      <c r="G93" s="37" t="s">
        <v>761</v>
      </c>
      <c r="H93" s="37" t="s">
        <v>762</v>
      </c>
      <c r="I93" s="37" t="s">
        <v>157</v>
      </c>
      <c r="J93" s="37" t="s">
        <v>290</v>
      </c>
      <c r="K93" s="37" t="s">
        <v>763</v>
      </c>
      <c r="L93" s="37" t="s">
        <v>146</v>
      </c>
      <c r="M93" s="37">
        <v>89015</v>
      </c>
      <c r="N93" s="37" t="s">
        <v>147</v>
      </c>
      <c r="O93" s="37" t="s">
        <v>111</v>
      </c>
      <c r="P93" s="37" t="s">
        <v>764</v>
      </c>
      <c r="Q93" s="37" t="s">
        <v>164</v>
      </c>
      <c r="R93" s="37" t="s">
        <v>216</v>
      </c>
      <c r="S93" s="37" t="s">
        <v>765</v>
      </c>
      <c r="T93" s="37">
        <v>1685.88</v>
      </c>
      <c r="U93" s="37">
        <v>6</v>
      </c>
      <c r="V93" s="37">
        <v>0</v>
      </c>
      <c r="W93" s="37">
        <v>320.31720000000001</v>
      </c>
      <c r="X93" s="39">
        <v>548.08000000000004</v>
      </c>
      <c r="Y93" s="37" t="s">
        <v>152</v>
      </c>
    </row>
    <row r="94" spans="2:25" ht="15.75" x14ac:dyDescent="0.25">
      <c r="B94" s="37">
        <v>19195</v>
      </c>
      <c r="C94" s="37" t="s">
        <v>766</v>
      </c>
      <c r="D94" s="38">
        <v>41610</v>
      </c>
      <c r="E94" s="38">
        <v>41610</v>
      </c>
      <c r="F94" s="37" t="s">
        <v>140</v>
      </c>
      <c r="G94" s="37" t="s">
        <v>767</v>
      </c>
      <c r="H94" s="37" t="s">
        <v>768</v>
      </c>
      <c r="I94" s="37" t="s">
        <v>180</v>
      </c>
      <c r="J94" s="37" t="s">
        <v>282</v>
      </c>
      <c r="K94" s="37" t="s">
        <v>283</v>
      </c>
      <c r="L94" s="37" t="s">
        <v>284</v>
      </c>
      <c r="M94" s="37"/>
      <c r="N94" s="37" t="s">
        <v>183</v>
      </c>
      <c r="O94" s="37" t="s">
        <v>184</v>
      </c>
      <c r="P94" s="37" t="s">
        <v>769</v>
      </c>
      <c r="Q94" s="37" t="s">
        <v>225</v>
      </c>
      <c r="R94" s="37" t="s">
        <v>277</v>
      </c>
      <c r="S94" s="37" t="s">
        <v>770</v>
      </c>
      <c r="T94" s="37">
        <v>2432.16</v>
      </c>
      <c r="U94" s="37">
        <v>5</v>
      </c>
      <c r="V94" s="37">
        <v>0.1</v>
      </c>
      <c r="W94" s="37">
        <v>513.36</v>
      </c>
      <c r="X94" s="39">
        <v>546.9</v>
      </c>
      <c r="Y94" s="37" t="s">
        <v>152</v>
      </c>
    </row>
    <row r="95" spans="2:25" ht="15.75" x14ac:dyDescent="0.25">
      <c r="B95" s="37">
        <v>46366</v>
      </c>
      <c r="C95" s="37" t="s">
        <v>771</v>
      </c>
      <c r="D95" s="38">
        <v>41996</v>
      </c>
      <c r="E95" s="38">
        <v>41998</v>
      </c>
      <c r="F95" s="37" t="s">
        <v>154</v>
      </c>
      <c r="G95" s="37" t="s">
        <v>772</v>
      </c>
      <c r="H95" s="37" t="s">
        <v>773</v>
      </c>
      <c r="I95" s="37" t="s">
        <v>157</v>
      </c>
      <c r="J95" s="37" t="s">
        <v>774</v>
      </c>
      <c r="K95" s="37" t="s">
        <v>775</v>
      </c>
      <c r="L95" s="37" t="s">
        <v>776</v>
      </c>
      <c r="M95" s="37"/>
      <c r="N95" s="37" t="s">
        <v>776</v>
      </c>
      <c r="O95" s="37" t="s">
        <v>776</v>
      </c>
      <c r="P95" s="37" t="s">
        <v>777</v>
      </c>
      <c r="Q95" s="37" t="s">
        <v>149</v>
      </c>
      <c r="R95" s="37" t="s">
        <v>174</v>
      </c>
      <c r="S95" s="37" t="s">
        <v>353</v>
      </c>
      <c r="T95" s="37">
        <v>3863.88</v>
      </c>
      <c r="U95" s="37">
        <v>6</v>
      </c>
      <c r="V95" s="37">
        <v>0</v>
      </c>
      <c r="W95" s="37">
        <v>1159.02</v>
      </c>
      <c r="X95" s="39">
        <v>546.55999999999995</v>
      </c>
      <c r="Y95" s="37" t="s">
        <v>152</v>
      </c>
    </row>
    <row r="96" spans="2:25" ht="15.75" x14ac:dyDescent="0.25">
      <c r="B96" s="37">
        <v>26731</v>
      </c>
      <c r="C96" s="37" t="s">
        <v>778</v>
      </c>
      <c r="D96" s="38">
        <v>41302</v>
      </c>
      <c r="E96" s="38">
        <v>41304</v>
      </c>
      <c r="F96" s="37" t="s">
        <v>168</v>
      </c>
      <c r="G96" s="37" t="s">
        <v>779</v>
      </c>
      <c r="H96" s="37" t="s">
        <v>780</v>
      </c>
      <c r="I96" s="37" t="s">
        <v>157</v>
      </c>
      <c r="J96" s="37" t="s">
        <v>781</v>
      </c>
      <c r="K96" s="37" t="s">
        <v>782</v>
      </c>
      <c r="L96" s="37" t="s">
        <v>783</v>
      </c>
      <c r="M96" s="37"/>
      <c r="N96" s="37" t="s">
        <v>161</v>
      </c>
      <c r="O96" s="37" t="s">
        <v>459</v>
      </c>
      <c r="P96" s="37" t="s">
        <v>387</v>
      </c>
      <c r="Q96" s="37" t="s">
        <v>164</v>
      </c>
      <c r="R96" s="37" t="s">
        <v>165</v>
      </c>
      <c r="S96" s="37" t="s">
        <v>388</v>
      </c>
      <c r="T96" s="37">
        <v>2465.8199999999997</v>
      </c>
      <c r="U96" s="37">
        <v>7</v>
      </c>
      <c r="V96" s="37">
        <v>0.25</v>
      </c>
      <c r="W96" s="37">
        <v>197.19000000000005</v>
      </c>
      <c r="X96" s="39">
        <v>546.49</v>
      </c>
      <c r="Y96" s="37" t="s">
        <v>218</v>
      </c>
    </row>
    <row r="97" spans="2:25" x14ac:dyDescent="0.25">
      <c r="B97" s="37">
        <v>31278</v>
      </c>
      <c r="C97" s="37" t="s">
        <v>784</v>
      </c>
      <c r="D97" s="38">
        <v>41036</v>
      </c>
      <c r="E97" s="38">
        <v>41036</v>
      </c>
      <c r="F97" s="37" t="s">
        <v>140</v>
      </c>
      <c r="G97" s="37" t="s">
        <v>785</v>
      </c>
      <c r="H97" s="37" t="s">
        <v>786</v>
      </c>
      <c r="I97" s="37" t="s">
        <v>157</v>
      </c>
      <c r="J97" s="37" t="s">
        <v>787</v>
      </c>
      <c r="K97" s="37" t="s">
        <v>159</v>
      </c>
      <c r="L97" s="37" t="s">
        <v>160</v>
      </c>
      <c r="M97" s="37"/>
      <c r="N97" s="37" t="s">
        <v>161</v>
      </c>
      <c r="O97" s="37" t="s">
        <v>162</v>
      </c>
      <c r="P97" s="37" t="s">
        <v>788</v>
      </c>
      <c r="Q97" s="37" t="s">
        <v>164</v>
      </c>
      <c r="R97" s="37" t="s">
        <v>216</v>
      </c>
      <c r="S97" s="37" t="s">
        <v>666</v>
      </c>
      <c r="T97" s="37">
        <v>1847.5199999999998</v>
      </c>
      <c r="U97" s="37">
        <v>2</v>
      </c>
      <c r="V97" s="37">
        <v>0</v>
      </c>
      <c r="W97" s="37">
        <v>738.96</v>
      </c>
      <c r="X97" s="37">
        <v>545.89</v>
      </c>
      <c r="Y97" s="37" t="s">
        <v>218</v>
      </c>
    </row>
    <row r="98" spans="2:25" ht="15.75" x14ac:dyDescent="0.25">
      <c r="B98" s="37">
        <v>12035</v>
      </c>
      <c r="C98" s="37" t="s">
        <v>789</v>
      </c>
      <c r="D98" s="38">
        <v>41605</v>
      </c>
      <c r="E98" s="38">
        <v>41607</v>
      </c>
      <c r="F98" s="37" t="s">
        <v>168</v>
      </c>
      <c r="G98" s="37" t="s">
        <v>790</v>
      </c>
      <c r="H98" s="37" t="s">
        <v>791</v>
      </c>
      <c r="I98" s="37" t="s">
        <v>143</v>
      </c>
      <c r="J98" s="37" t="s">
        <v>792</v>
      </c>
      <c r="K98" s="37" t="s">
        <v>793</v>
      </c>
      <c r="L98" s="37" t="s">
        <v>794</v>
      </c>
      <c r="M98" s="37"/>
      <c r="N98" s="37" t="s">
        <v>183</v>
      </c>
      <c r="O98" s="37" t="s">
        <v>184</v>
      </c>
      <c r="P98" s="37" t="s">
        <v>795</v>
      </c>
      <c r="Q98" s="37" t="s">
        <v>164</v>
      </c>
      <c r="R98" s="37" t="s">
        <v>474</v>
      </c>
      <c r="S98" s="37" t="s">
        <v>755</v>
      </c>
      <c r="T98" s="37">
        <v>2899.8899999999994</v>
      </c>
      <c r="U98" s="37">
        <v>7</v>
      </c>
      <c r="V98" s="37">
        <v>0</v>
      </c>
      <c r="W98" s="37">
        <v>927.78</v>
      </c>
      <c r="X98" s="39">
        <v>541.59</v>
      </c>
      <c r="Y98" s="37" t="s">
        <v>218</v>
      </c>
    </row>
    <row r="99" spans="2:25" ht="15.75" x14ac:dyDescent="0.25">
      <c r="B99" s="37">
        <v>29149</v>
      </c>
      <c r="C99" s="37" t="s">
        <v>796</v>
      </c>
      <c r="D99" s="38">
        <v>41241</v>
      </c>
      <c r="E99" s="38">
        <v>41245</v>
      </c>
      <c r="F99" s="37" t="s">
        <v>154</v>
      </c>
      <c r="G99" s="37" t="s">
        <v>767</v>
      </c>
      <c r="H99" s="37" t="s">
        <v>768</v>
      </c>
      <c r="I99" s="37" t="s">
        <v>180</v>
      </c>
      <c r="J99" s="37" t="s">
        <v>797</v>
      </c>
      <c r="K99" s="37" t="s">
        <v>159</v>
      </c>
      <c r="L99" s="37" t="s">
        <v>160</v>
      </c>
      <c r="M99" s="37"/>
      <c r="N99" s="37" t="s">
        <v>161</v>
      </c>
      <c r="O99" s="37" t="s">
        <v>162</v>
      </c>
      <c r="P99" s="37" t="s">
        <v>336</v>
      </c>
      <c r="Q99" s="37" t="s">
        <v>164</v>
      </c>
      <c r="R99" s="37" t="s">
        <v>165</v>
      </c>
      <c r="S99" s="37" t="s">
        <v>337</v>
      </c>
      <c r="T99" s="37">
        <v>2891.6999999999994</v>
      </c>
      <c r="U99" s="37">
        <v>7</v>
      </c>
      <c r="V99" s="37">
        <v>0.1</v>
      </c>
      <c r="W99" s="37">
        <v>96.390000000000043</v>
      </c>
      <c r="X99" s="39">
        <v>541.57000000000005</v>
      </c>
      <c r="Y99" s="37" t="s">
        <v>176</v>
      </c>
    </row>
    <row r="100" spans="2:25" ht="15.75" x14ac:dyDescent="0.25">
      <c r="B100" s="37">
        <v>15896</v>
      </c>
      <c r="C100" s="37" t="s">
        <v>798</v>
      </c>
      <c r="D100" s="38">
        <v>41181</v>
      </c>
      <c r="E100" s="38">
        <v>41181</v>
      </c>
      <c r="F100" s="37" t="s">
        <v>140</v>
      </c>
      <c r="G100" s="37" t="s">
        <v>799</v>
      </c>
      <c r="H100" s="37" t="s">
        <v>800</v>
      </c>
      <c r="I100" s="37" t="s">
        <v>143</v>
      </c>
      <c r="J100" s="37" t="s">
        <v>801</v>
      </c>
      <c r="K100" s="37" t="s">
        <v>283</v>
      </c>
      <c r="L100" s="37" t="s">
        <v>284</v>
      </c>
      <c r="M100" s="37"/>
      <c r="N100" s="37" t="s">
        <v>183</v>
      </c>
      <c r="O100" s="37" t="s">
        <v>184</v>
      </c>
      <c r="P100" s="37" t="s">
        <v>802</v>
      </c>
      <c r="Q100" s="37" t="s">
        <v>149</v>
      </c>
      <c r="R100" s="37" t="s">
        <v>403</v>
      </c>
      <c r="S100" s="37" t="s">
        <v>803</v>
      </c>
      <c r="T100" s="37">
        <v>2016.8460000000002</v>
      </c>
      <c r="U100" s="37">
        <v>9</v>
      </c>
      <c r="V100" s="37">
        <v>0.15</v>
      </c>
      <c r="W100" s="37">
        <v>-5.4000000000030468E-2</v>
      </c>
      <c r="X100" s="39">
        <v>540.77</v>
      </c>
      <c r="Y100" s="37" t="s">
        <v>152</v>
      </c>
    </row>
    <row r="101" spans="2:25" ht="15.75" x14ac:dyDescent="0.25">
      <c r="B101" s="37">
        <v>18307</v>
      </c>
      <c r="C101" s="37" t="s">
        <v>804</v>
      </c>
      <c r="D101" s="38">
        <v>41520</v>
      </c>
      <c r="E101" s="38">
        <v>41522</v>
      </c>
      <c r="F101" s="37" t="s">
        <v>154</v>
      </c>
      <c r="G101" s="37" t="s">
        <v>805</v>
      </c>
      <c r="H101" s="37" t="s">
        <v>806</v>
      </c>
      <c r="I101" s="37" t="s">
        <v>180</v>
      </c>
      <c r="J101" s="37" t="s">
        <v>807</v>
      </c>
      <c r="K101" s="37" t="s">
        <v>283</v>
      </c>
      <c r="L101" s="37" t="s">
        <v>284</v>
      </c>
      <c r="M101" s="37"/>
      <c r="N101" s="37" t="s">
        <v>183</v>
      </c>
      <c r="O101" s="37" t="s">
        <v>184</v>
      </c>
      <c r="P101" s="37" t="s">
        <v>808</v>
      </c>
      <c r="Q101" s="37" t="s">
        <v>225</v>
      </c>
      <c r="R101" s="37" t="s">
        <v>277</v>
      </c>
      <c r="S101" s="37" t="s">
        <v>809</v>
      </c>
      <c r="T101" s="37">
        <v>3155.5439999999999</v>
      </c>
      <c r="U101" s="37">
        <v>7</v>
      </c>
      <c r="V101" s="37">
        <v>0.1</v>
      </c>
      <c r="W101" s="37">
        <v>34.944000000000017</v>
      </c>
      <c r="X101" s="39">
        <v>539.94000000000005</v>
      </c>
      <c r="Y101" s="37" t="s">
        <v>218</v>
      </c>
    </row>
    <row r="102" spans="2:25" ht="15.75" x14ac:dyDescent="0.25">
      <c r="B102" s="37">
        <v>46257</v>
      </c>
      <c r="C102" s="37" t="s">
        <v>810</v>
      </c>
      <c r="D102" s="38">
        <v>41481</v>
      </c>
      <c r="E102" s="38">
        <v>41487</v>
      </c>
      <c r="F102" s="37" t="s">
        <v>210</v>
      </c>
      <c r="G102" s="37" t="s">
        <v>811</v>
      </c>
      <c r="H102" s="37" t="s">
        <v>812</v>
      </c>
      <c r="I102" s="37" t="s">
        <v>143</v>
      </c>
      <c r="J102" s="37" t="s">
        <v>813</v>
      </c>
      <c r="K102" s="37" t="s">
        <v>813</v>
      </c>
      <c r="L102" s="37" t="s">
        <v>429</v>
      </c>
      <c r="M102" s="37"/>
      <c r="N102" s="37" t="s">
        <v>191</v>
      </c>
      <c r="O102" s="37" t="s">
        <v>191</v>
      </c>
      <c r="P102" s="37" t="s">
        <v>814</v>
      </c>
      <c r="Q102" s="37" t="s">
        <v>149</v>
      </c>
      <c r="R102" s="37" t="s">
        <v>174</v>
      </c>
      <c r="S102" s="37" t="s">
        <v>353</v>
      </c>
      <c r="T102" s="37">
        <v>3856.1399999999994</v>
      </c>
      <c r="U102" s="37">
        <v>6</v>
      </c>
      <c r="V102" s="37">
        <v>0</v>
      </c>
      <c r="W102" s="37">
        <v>1465.2</v>
      </c>
      <c r="X102" s="39">
        <v>533.99</v>
      </c>
      <c r="Y102" s="37" t="s">
        <v>228</v>
      </c>
    </row>
    <row r="103" spans="2:25" ht="15.75" x14ac:dyDescent="0.25">
      <c r="B103" s="37">
        <v>21142</v>
      </c>
      <c r="C103" s="37" t="s">
        <v>815</v>
      </c>
      <c r="D103" s="38">
        <v>41962</v>
      </c>
      <c r="E103" s="38">
        <v>41968</v>
      </c>
      <c r="F103" s="37" t="s">
        <v>210</v>
      </c>
      <c r="G103" s="37" t="s">
        <v>816</v>
      </c>
      <c r="H103" s="37" t="s">
        <v>817</v>
      </c>
      <c r="I103" s="37" t="s">
        <v>157</v>
      </c>
      <c r="J103" s="37" t="s">
        <v>818</v>
      </c>
      <c r="K103" s="37" t="s">
        <v>569</v>
      </c>
      <c r="L103" s="37" t="s">
        <v>160</v>
      </c>
      <c r="M103" s="37"/>
      <c r="N103" s="37" t="s">
        <v>161</v>
      </c>
      <c r="O103" s="37" t="s">
        <v>162</v>
      </c>
      <c r="P103" s="37" t="s">
        <v>819</v>
      </c>
      <c r="Q103" s="37" t="s">
        <v>149</v>
      </c>
      <c r="R103" s="37" t="s">
        <v>174</v>
      </c>
      <c r="S103" s="37" t="s">
        <v>820</v>
      </c>
      <c r="T103" s="37">
        <v>3524.4720000000002</v>
      </c>
      <c r="U103" s="37">
        <v>6</v>
      </c>
      <c r="V103" s="37">
        <v>0.1</v>
      </c>
      <c r="W103" s="37">
        <v>861.37199999999996</v>
      </c>
      <c r="X103" s="39">
        <v>531.28</v>
      </c>
      <c r="Y103" s="37" t="s">
        <v>228</v>
      </c>
    </row>
    <row r="104" spans="2:25" ht="15.75" x14ac:dyDescent="0.25">
      <c r="B104" s="37">
        <v>10308</v>
      </c>
      <c r="C104" s="37" t="s">
        <v>821</v>
      </c>
      <c r="D104" s="38">
        <v>41079</v>
      </c>
      <c r="E104" s="38">
        <v>41079</v>
      </c>
      <c r="F104" s="37" t="s">
        <v>140</v>
      </c>
      <c r="G104" s="37" t="s">
        <v>822</v>
      </c>
      <c r="H104" s="37" t="s">
        <v>823</v>
      </c>
      <c r="I104" s="37" t="s">
        <v>143</v>
      </c>
      <c r="J104" s="37" t="s">
        <v>824</v>
      </c>
      <c r="K104" s="37" t="s">
        <v>825</v>
      </c>
      <c r="L104" s="37" t="s">
        <v>284</v>
      </c>
      <c r="M104" s="37"/>
      <c r="N104" s="37" t="s">
        <v>183</v>
      </c>
      <c r="O104" s="37" t="s">
        <v>184</v>
      </c>
      <c r="P104" s="37" t="s">
        <v>826</v>
      </c>
      <c r="Q104" s="37" t="s">
        <v>149</v>
      </c>
      <c r="R104" s="37" t="s">
        <v>174</v>
      </c>
      <c r="S104" s="37" t="s">
        <v>827</v>
      </c>
      <c r="T104" s="37">
        <v>2167.2960000000003</v>
      </c>
      <c r="U104" s="37">
        <v>4</v>
      </c>
      <c r="V104" s="37">
        <v>0.15</v>
      </c>
      <c r="W104" s="37">
        <v>790.41599999999994</v>
      </c>
      <c r="X104" s="39">
        <v>531.09</v>
      </c>
      <c r="Y104" s="37" t="s">
        <v>218</v>
      </c>
    </row>
    <row r="105" spans="2:25" ht="15.75" x14ac:dyDescent="0.25">
      <c r="B105" s="37">
        <v>6776</v>
      </c>
      <c r="C105" s="37" t="s">
        <v>828</v>
      </c>
      <c r="D105" s="38">
        <v>41193</v>
      </c>
      <c r="E105" s="38">
        <v>41196</v>
      </c>
      <c r="F105" s="37" t="s">
        <v>168</v>
      </c>
      <c r="G105" s="37" t="s">
        <v>553</v>
      </c>
      <c r="H105" s="37" t="s">
        <v>554</v>
      </c>
      <c r="I105" s="37" t="s">
        <v>157</v>
      </c>
      <c r="J105" s="37" t="s">
        <v>829</v>
      </c>
      <c r="K105" s="37" t="s">
        <v>829</v>
      </c>
      <c r="L105" s="37" t="s">
        <v>351</v>
      </c>
      <c r="M105" s="37"/>
      <c r="N105" s="37" t="s">
        <v>266</v>
      </c>
      <c r="O105" s="37" t="s">
        <v>108</v>
      </c>
      <c r="P105" s="37" t="s">
        <v>634</v>
      </c>
      <c r="Q105" s="37" t="s">
        <v>149</v>
      </c>
      <c r="R105" s="37" t="s">
        <v>174</v>
      </c>
      <c r="S105" s="37" t="s">
        <v>597</v>
      </c>
      <c r="T105" s="37">
        <v>2556.0000000000009</v>
      </c>
      <c r="U105" s="37">
        <v>6</v>
      </c>
      <c r="V105" s="37">
        <v>0</v>
      </c>
      <c r="W105" s="37">
        <v>178.92</v>
      </c>
      <c r="X105" s="39">
        <v>530.48599999999999</v>
      </c>
      <c r="Y105" s="37" t="s">
        <v>176</v>
      </c>
    </row>
    <row r="106" spans="2:25" ht="15.75" x14ac:dyDescent="0.25">
      <c r="B106" s="37">
        <v>16948</v>
      </c>
      <c r="C106" s="37" t="s">
        <v>830</v>
      </c>
      <c r="D106" s="38">
        <v>40764</v>
      </c>
      <c r="E106" s="38">
        <v>40766</v>
      </c>
      <c r="F106" s="37" t="s">
        <v>168</v>
      </c>
      <c r="G106" s="37" t="s">
        <v>831</v>
      </c>
      <c r="H106" s="37" t="s">
        <v>832</v>
      </c>
      <c r="I106" s="37" t="s">
        <v>143</v>
      </c>
      <c r="J106" s="37" t="s">
        <v>833</v>
      </c>
      <c r="K106" s="37" t="s">
        <v>834</v>
      </c>
      <c r="L106" s="37" t="s">
        <v>182</v>
      </c>
      <c r="M106" s="37"/>
      <c r="N106" s="37" t="s">
        <v>183</v>
      </c>
      <c r="O106" s="37" t="s">
        <v>184</v>
      </c>
      <c r="P106" s="37" t="s">
        <v>835</v>
      </c>
      <c r="Q106" s="37" t="s">
        <v>149</v>
      </c>
      <c r="R106" s="37" t="s">
        <v>193</v>
      </c>
      <c r="S106" s="37" t="s">
        <v>836</v>
      </c>
      <c r="T106" s="37">
        <v>1469.2499999999998</v>
      </c>
      <c r="U106" s="37">
        <v>5</v>
      </c>
      <c r="V106" s="37">
        <v>0</v>
      </c>
      <c r="W106" s="37">
        <v>308.39999999999998</v>
      </c>
      <c r="X106" s="39">
        <v>527.87</v>
      </c>
      <c r="Y106" s="37" t="s">
        <v>152</v>
      </c>
    </row>
    <row r="107" spans="2:25" ht="15.75" x14ac:dyDescent="0.25">
      <c r="B107" s="37">
        <v>11611</v>
      </c>
      <c r="C107" s="37" t="s">
        <v>837</v>
      </c>
      <c r="D107" s="38">
        <v>40852</v>
      </c>
      <c r="E107" s="38">
        <v>40856</v>
      </c>
      <c r="F107" s="37" t="s">
        <v>154</v>
      </c>
      <c r="G107" s="37" t="s">
        <v>444</v>
      </c>
      <c r="H107" s="37" t="s">
        <v>445</v>
      </c>
      <c r="I107" s="37" t="s">
        <v>143</v>
      </c>
      <c r="J107" s="37" t="s">
        <v>838</v>
      </c>
      <c r="K107" s="37" t="s">
        <v>839</v>
      </c>
      <c r="L107" s="37" t="s">
        <v>284</v>
      </c>
      <c r="M107" s="37"/>
      <c r="N107" s="37" t="s">
        <v>183</v>
      </c>
      <c r="O107" s="37" t="s">
        <v>184</v>
      </c>
      <c r="P107" s="37" t="s">
        <v>840</v>
      </c>
      <c r="Q107" s="37" t="s">
        <v>149</v>
      </c>
      <c r="R107" s="37" t="s">
        <v>174</v>
      </c>
      <c r="S107" s="37" t="s">
        <v>259</v>
      </c>
      <c r="T107" s="37">
        <v>4448.8320000000003</v>
      </c>
      <c r="U107" s="37">
        <v>8</v>
      </c>
      <c r="V107" s="37">
        <v>0.15</v>
      </c>
      <c r="W107" s="37">
        <v>1517.7120000000002</v>
      </c>
      <c r="X107" s="39">
        <v>527.85</v>
      </c>
      <c r="Y107" s="37" t="s">
        <v>218</v>
      </c>
    </row>
    <row r="108" spans="2:25" ht="15.75" x14ac:dyDescent="0.25">
      <c r="B108" s="37">
        <v>39465</v>
      </c>
      <c r="C108" s="37" t="s">
        <v>841</v>
      </c>
      <c r="D108" s="38">
        <v>41950</v>
      </c>
      <c r="E108" s="38">
        <v>41957</v>
      </c>
      <c r="F108" s="37" t="s">
        <v>210</v>
      </c>
      <c r="G108" s="37" t="s">
        <v>842</v>
      </c>
      <c r="H108" s="37" t="s">
        <v>843</v>
      </c>
      <c r="I108" s="37" t="s">
        <v>180</v>
      </c>
      <c r="J108" s="37" t="s">
        <v>555</v>
      </c>
      <c r="K108" s="37" t="s">
        <v>556</v>
      </c>
      <c r="L108" s="37" t="s">
        <v>146</v>
      </c>
      <c r="M108" s="37">
        <v>98105</v>
      </c>
      <c r="N108" s="37" t="s">
        <v>147</v>
      </c>
      <c r="O108" s="37" t="s">
        <v>111</v>
      </c>
      <c r="P108" s="37" t="s">
        <v>844</v>
      </c>
      <c r="Q108" s="37" t="s">
        <v>164</v>
      </c>
      <c r="R108" s="37" t="s">
        <v>216</v>
      </c>
      <c r="S108" s="37" t="s">
        <v>845</v>
      </c>
      <c r="T108" s="37">
        <v>2036.8600000000001</v>
      </c>
      <c r="U108" s="37">
        <v>7</v>
      </c>
      <c r="V108" s="37">
        <v>0</v>
      </c>
      <c r="W108" s="37">
        <v>366.63479999999993</v>
      </c>
      <c r="X108" s="39">
        <v>524.76</v>
      </c>
      <c r="Y108" s="37" t="s">
        <v>228</v>
      </c>
    </row>
    <row r="109" spans="2:25" ht="15.75" x14ac:dyDescent="0.25">
      <c r="B109" s="37">
        <v>1873</v>
      </c>
      <c r="C109" s="37" t="s">
        <v>846</v>
      </c>
      <c r="D109" s="38">
        <v>41390</v>
      </c>
      <c r="E109" s="38">
        <v>41392</v>
      </c>
      <c r="F109" s="37" t="s">
        <v>168</v>
      </c>
      <c r="G109" s="37" t="s">
        <v>842</v>
      </c>
      <c r="H109" s="37" t="s">
        <v>843</v>
      </c>
      <c r="I109" s="37" t="s">
        <v>180</v>
      </c>
      <c r="J109" s="37" t="s">
        <v>847</v>
      </c>
      <c r="K109" s="37" t="s">
        <v>848</v>
      </c>
      <c r="L109" s="37" t="s">
        <v>849</v>
      </c>
      <c r="M109" s="37"/>
      <c r="N109" s="37" t="s">
        <v>266</v>
      </c>
      <c r="O109" s="37" t="s">
        <v>109</v>
      </c>
      <c r="P109" s="37" t="s">
        <v>850</v>
      </c>
      <c r="Q109" s="37" t="s">
        <v>164</v>
      </c>
      <c r="R109" s="37" t="s">
        <v>474</v>
      </c>
      <c r="S109" s="37" t="s">
        <v>851</v>
      </c>
      <c r="T109" s="37">
        <v>2472.6600000000003</v>
      </c>
      <c r="U109" s="37">
        <v>9</v>
      </c>
      <c r="V109" s="37">
        <v>0</v>
      </c>
      <c r="W109" s="37">
        <v>914.76</v>
      </c>
      <c r="X109" s="39">
        <v>523.46600000000001</v>
      </c>
      <c r="Y109" s="37" t="s">
        <v>218</v>
      </c>
    </row>
    <row r="110" spans="2:25" ht="15.75" x14ac:dyDescent="0.25">
      <c r="B110" s="37">
        <v>29120</v>
      </c>
      <c r="C110" s="37" t="s">
        <v>852</v>
      </c>
      <c r="D110" s="38">
        <v>41634</v>
      </c>
      <c r="E110" s="38">
        <v>41634</v>
      </c>
      <c r="F110" s="37" t="s">
        <v>140</v>
      </c>
      <c r="G110" s="37" t="s">
        <v>853</v>
      </c>
      <c r="H110" s="37" t="s">
        <v>854</v>
      </c>
      <c r="I110" s="37" t="s">
        <v>143</v>
      </c>
      <c r="J110" s="37" t="s">
        <v>415</v>
      </c>
      <c r="K110" s="37" t="s">
        <v>172</v>
      </c>
      <c r="L110" s="37" t="s">
        <v>160</v>
      </c>
      <c r="M110" s="37"/>
      <c r="N110" s="37" t="s">
        <v>161</v>
      </c>
      <c r="O110" s="37" t="s">
        <v>162</v>
      </c>
      <c r="P110" s="37" t="s">
        <v>855</v>
      </c>
      <c r="Q110" s="37" t="s">
        <v>225</v>
      </c>
      <c r="R110" s="37" t="s">
        <v>277</v>
      </c>
      <c r="S110" s="37" t="s">
        <v>286</v>
      </c>
      <c r="T110" s="37">
        <v>3739.1759999999995</v>
      </c>
      <c r="U110" s="37">
        <v>8</v>
      </c>
      <c r="V110" s="37">
        <v>0.1</v>
      </c>
      <c r="W110" s="37">
        <v>747.81600000000003</v>
      </c>
      <c r="X110" s="39">
        <v>522.79</v>
      </c>
      <c r="Y110" s="37" t="s">
        <v>218</v>
      </c>
    </row>
    <row r="111" spans="2:25" ht="15.75" x14ac:dyDescent="0.25">
      <c r="B111" s="37">
        <v>11743</v>
      </c>
      <c r="C111" s="37" t="s">
        <v>856</v>
      </c>
      <c r="D111" s="38">
        <v>41346</v>
      </c>
      <c r="E111" s="38">
        <v>41346</v>
      </c>
      <c r="F111" s="37" t="s">
        <v>140</v>
      </c>
      <c r="G111" s="37" t="s">
        <v>857</v>
      </c>
      <c r="H111" s="37" t="s">
        <v>858</v>
      </c>
      <c r="I111" s="37" t="s">
        <v>180</v>
      </c>
      <c r="J111" s="37" t="s">
        <v>859</v>
      </c>
      <c r="K111" s="37" t="s">
        <v>860</v>
      </c>
      <c r="L111" s="37" t="s">
        <v>861</v>
      </c>
      <c r="M111" s="37"/>
      <c r="N111" s="37" t="s">
        <v>183</v>
      </c>
      <c r="O111" s="37" t="s">
        <v>184</v>
      </c>
      <c r="P111" s="37" t="s">
        <v>862</v>
      </c>
      <c r="Q111" s="37" t="s">
        <v>164</v>
      </c>
      <c r="R111" s="37" t="s">
        <v>165</v>
      </c>
      <c r="S111" s="37" t="s">
        <v>863</v>
      </c>
      <c r="T111" s="37">
        <v>2570.8649999999998</v>
      </c>
      <c r="U111" s="37">
        <v>11</v>
      </c>
      <c r="V111" s="37">
        <v>0.5</v>
      </c>
      <c r="W111" s="37">
        <v>-2211.165</v>
      </c>
      <c r="X111" s="39">
        <v>520.89</v>
      </c>
      <c r="Y111" s="37" t="s">
        <v>218</v>
      </c>
    </row>
    <row r="112" spans="2:25" ht="15.75" x14ac:dyDescent="0.25">
      <c r="B112" s="37">
        <v>35574</v>
      </c>
      <c r="C112" s="37" t="s">
        <v>864</v>
      </c>
      <c r="D112" s="38">
        <v>41381</v>
      </c>
      <c r="E112" s="38">
        <v>41385</v>
      </c>
      <c r="F112" s="37" t="s">
        <v>210</v>
      </c>
      <c r="G112" s="37" t="s">
        <v>398</v>
      </c>
      <c r="H112" s="37" t="s">
        <v>399</v>
      </c>
      <c r="I112" s="37" t="s">
        <v>157</v>
      </c>
      <c r="J112" s="37" t="s">
        <v>865</v>
      </c>
      <c r="K112" s="37" t="s">
        <v>866</v>
      </c>
      <c r="L112" s="37" t="s">
        <v>146</v>
      </c>
      <c r="M112" s="37">
        <v>8701</v>
      </c>
      <c r="N112" s="37" t="s">
        <v>147</v>
      </c>
      <c r="O112" s="37" t="s">
        <v>110</v>
      </c>
      <c r="P112" s="37" t="s">
        <v>867</v>
      </c>
      <c r="Q112" s="37" t="s">
        <v>149</v>
      </c>
      <c r="R112" s="37" t="s">
        <v>403</v>
      </c>
      <c r="S112" s="37" t="s">
        <v>868</v>
      </c>
      <c r="T112" s="37">
        <v>9099.93</v>
      </c>
      <c r="U112" s="37">
        <v>7</v>
      </c>
      <c r="V112" s="37">
        <v>0</v>
      </c>
      <c r="W112" s="37">
        <v>2365.9817999999996</v>
      </c>
      <c r="X112" s="39">
        <v>516.91</v>
      </c>
      <c r="Y112" s="37" t="s">
        <v>176</v>
      </c>
    </row>
    <row r="113" spans="2:25" ht="15.75" x14ac:dyDescent="0.25">
      <c r="B113" s="37">
        <v>17522</v>
      </c>
      <c r="C113" s="37" t="s">
        <v>869</v>
      </c>
      <c r="D113" s="38">
        <v>41004</v>
      </c>
      <c r="E113" s="38">
        <v>41004</v>
      </c>
      <c r="F113" s="37" t="s">
        <v>140</v>
      </c>
      <c r="G113" s="37" t="s">
        <v>870</v>
      </c>
      <c r="H113" s="37" t="s">
        <v>871</v>
      </c>
      <c r="I113" s="37" t="s">
        <v>157</v>
      </c>
      <c r="J113" s="37" t="s">
        <v>872</v>
      </c>
      <c r="K113" s="37" t="s">
        <v>595</v>
      </c>
      <c r="L113" s="37" t="s">
        <v>182</v>
      </c>
      <c r="M113" s="37"/>
      <c r="N113" s="37" t="s">
        <v>183</v>
      </c>
      <c r="O113" s="37" t="s">
        <v>184</v>
      </c>
      <c r="P113" s="37" t="s">
        <v>873</v>
      </c>
      <c r="Q113" s="37" t="s">
        <v>149</v>
      </c>
      <c r="R113" s="37" t="s">
        <v>174</v>
      </c>
      <c r="S113" s="37" t="s">
        <v>874</v>
      </c>
      <c r="T113" s="37">
        <v>2875.7700000000004</v>
      </c>
      <c r="U113" s="37">
        <v>9</v>
      </c>
      <c r="V113" s="37">
        <v>0.5</v>
      </c>
      <c r="W113" s="37">
        <v>-1783.0800000000004</v>
      </c>
      <c r="X113" s="39">
        <v>516.63</v>
      </c>
      <c r="Y113" s="37" t="s">
        <v>218</v>
      </c>
    </row>
    <row r="114" spans="2:25" ht="15.75" x14ac:dyDescent="0.25">
      <c r="B114" s="37">
        <v>14721</v>
      </c>
      <c r="C114" s="37" t="s">
        <v>875</v>
      </c>
      <c r="D114" s="38">
        <v>41269</v>
      </c>
      <c r="E114" s="38">
        <v>41271</v>
      </c>
      <c r="F114" s="37" t="s">
        <v>154</v>
      </c>
      <c r="G114" s="37" t="s">
        <v>876</v>
      </c>
      <c r="H114" s="37" t="s">
        <v>877</v>
      </c>
      <c r="I114" s="37" t="s">
        <v>143</v>
      </c>
      <c r="J114" s="37" t="s">
        <v>878</v>
      </c>
      <c r="K114" s="37" t="s">
        <v>879</v>
      </c>
      <c r="L114" s="37" t="s">
        <v>620</v>
      </c>
      <c r="M114" s="37"/>
      <c r="N114" s="37" t="s">
        <v>183</v>
      </c>
      <c r="O114" s="37" t="s">
        <v>109</v>
      </c>
      <c r="P114" s="37" t="s">
        <v>880</v>
      </c>
      <c r="Q114" s="37" t="s">
        <v>164</v>
      </c>
      <c r="R114" s="37" t="s">
        <v>474</v>
      </c>
      <c r="S114" s="37" t="s">
        <v>881</v>
      </c>
      <c r="T114" s="37">
        <v>1741.8000000000002</v>
      </c>
      <c r="U114" s="37">
        <v>4</v>
      </c>
      <c r="V114" s="37">
        <v>0</v>
      </c>
      <c r="W114" s="37">
        <v>261.24</v>
      </c>
      <c r="X114" s="39">
        <v>515.24</v>
      </c>
      <c r="Y114" s="37" t="s">
        <v>152</v>
      </c>
    </row>
    <row r="115" spans="2:25" ht="15.75" x14ac:dyDescent="0.25">
      <c r="B115" s="37">
        <v>29629</v>
      </c>
      <c r="C115" s="37" t="s">
        <v>882</v>
      </c>
      <c r="D115" s="38">
        <v>41382</v>
      </c>
      <c r="E115" s="38">
        <v>41383</v>
      </c>
      <c r="F115" s="37" t="s">
        <v>168</v>
      </c>
      <c r="G115" s="37" t="s">
        <v>520</v>
      </c>
      <c r="H115" s="37" t="s">
        <v>521</v>
      </c>
      <c r="I115" s="37" t="s">
        <v>143</v>
      </c>
      <c r="J115" s="37" t="s">
        <v>198</v>
      </c>
      <c r="K115" s="37" t="s">
        <v>159</v>
      </c>
      <c r="L115" s="37" t="s">
        <v>160</v>
      </c>
      <c r="M115" s="37"/>
      <c r="N115" s="37" t="s">
        <v>161</v>
      </c>
      <c r="O115" s="37" t="s">
        <v>162</v>
      </c>
      <c r="P115" s="37" t="s">
        <v>883</v>
      </c>
      <c r="Q115" s="37" t="s">
        <v>149</v>
      </c>
      <c r="R115" s="37" t="s">
        <v>193</v>
      </c>
      <c r="S115" s="37" t="s">
        <v>884</v>
      </c>
      <c r="T115" s="37">
        <v>1601.64</v>
      </c>
      <c r="U115" s="37">
        <v>5</v>
      </c>
      <c r="V115" s="37">
        <v>0.1</v>
      </c>
      <c r="W115" s="37">
        <v>587.18999999999994</v>
      </c>
      <c r="X115" s="39">
        <v>511.47</v>
      </c>
      <c r="Y115" s="37" t="s">
        <v>152</v>
      </c>
    </row>
    <row r="116" spans="2:25" ht="15.75" x14ac:dyDescent="0.25">
      <c r="B116" s="37">
        <v>25868</v>
      </c>
      <c r="C116" s="37" t="s">
        <v>885</v>
      </c>
      <c r="D116" s="38">
        <v>40687</v>
      </c>
      <c r="E116" s="38">
        <v>40689</v>
      </c>
      <c r="F116" s="37" t="s">
        <v>154</v>
      </c>
      <c r="G116" s="37" t="s">
        <v>886</v>
      </c>
      <c r="H116" s="37" t="s">
        <v>887</v>
      </c>
      <c r="I116" s="37" t="s">
        <v>143</v>
      </c>
      <c r="J116" s="37" t="s">
        <v>888</v>
      </c>
      <c r="K116" s="37" t="s">
        <v>608</v>
      </c>
      <c r="L116" s="37" t="s">
        <v>274</v>
      </c>
      <c r="M116" s="37"/>
      <c r="N116" s="37" t="s">
        <v>161</v>
      </c>
      <c r="O116" s="37" t="s">
        <v>275</v>
      </c>
      <c r="P116" s="37" t="s">
        <v>889</v>
      </c>
      <c r="Q116" s="37" t="s">
        <v>225</v>
      </c>
      <c r="R116" s="37" t="s">
        <v>277</v>
      </c>
      <c r="S116" s="37" t="s">
        <v>890</v>
      </c>
      <c r="T116" s="37">
        <v>3670.7999999999997</v>
      </c>
      <c r="U116" s="37">
        <v>7</v>
      </c>
      <c r="V116" s="37">
        <v>0</v>
      </c>
      <c r="W116" s="37">
        <v>367.08</v>
      </c>
      <c r="X116" s="39">
        <v>510.72</v>
      </c>
      <c r="Y116" s="37" t="s">
        <v>218</v>
      </c>
    </row>
    <row r="117" spans="2:25" ht="15.75" x14ac:dyDescent="0.25">
      <c r="B117" s="37">
        <v>39399</v>
      </c>
      <c r="C117" s="37" t="s">
        <v>891</v>
      </c>
      <c r="D117" s="38">
        <v>41051</v>
      </c>
      <c r="E117" s="38">
        <v>41055</v>
      </c>
      <c r="F117" s="37" t="s">
        <v>210</v>
      </c>
      <c r="G117" s="37" t="s">
        <v>892</v>
      </c>
      <c r="H117" s="37" t="s">
        <v>893</v>
      </c>
      <c r="I117" s="37" t="s">
        <v>143</v>
      </c>
      <c r="J117" s="37" t="s">
        <v>378</v>
      </c>
      <c r="K117" s="37" t="s">
        <v>223</v>
      </c>
      <c r="L117" s="37" t="s">
        <v>146</v>
      </c>
      <c r="M117" s="37">
        <v>90045</v>
      </c>
      <c r="N117" s="37" t="s">
        <v>147</v>
      </c>
      <c r="O117" s="37" t="s">
        <v>111</v>
      </c>
      <c r="P117" s="37" t="s">
        <v>894</v>
      </c>
      <c r="Q117" s="37" t="s">
        <v>149</v>
      </c>
      <c r="R117" s="37" t="s">
        <v>403</v>
      </c>
      <c r="S117" s="37" t="s">
        <v>895</v>
      </c>
      <c r="T117" s="37">
        <v>2973.32</v>
      </c>
      <c r="U117" s="37">
        <v>7</v>
      </c>
      <c r="V117" s="37">
        <v>0.2</v>
      </c>
      <c r="W117" s="37">
        <v>334.49849999999958</v>
      </c>
      <c r="X117" s="39">
        <v>510.18</v>
      </c>
      <c r="Y117" s="37" t="s">
        <v>218</v>
      </c>
    </row>
    <row r="118" spans="2:25" ht="15.75" x14ac:dyDescent="0.25">
      <c r="B118" s="37">
        <v>19559</v>
      </c>
      <c r="C118" s="37" t="s">
        <v>896</v>
      </c>
      <c r="D118" s="38">
        <v>41410</v>
      </c>
      <c r="E118" s="38">
        <v>41414</v>
      </c>
      <c r="F118" s="37" t="s">
        <v>154</v>
      </c>
      <c r="G118" s="37" t="s">
        <v>897</v>
      </c>
      <c r="H118" s="37" t="s">
        <v>898</v>
      </c>
      <c r="I118" s="37" t="s">
        <v>143</v>
      </c>
      <c r="J118" s="37" t="s">
        <v>899</v>
      </c>
      <c r="K118" s="37" t="s">
        <v>899</v>
      </c>
      <c r="L118" s="37" t="s">
        <v>182</v>
      </c>
      <c r="M118" s="37"/>
      <c r="N118" s="37" t="s">
        <v>183</v>
      </c>
      <c r="O118" s="37" t="s">
        <v>184</v>
      </c>
      <c r="P118" s="37" t="s">
        <v>900</v>
      </c>
      <c r="Q118" s="37" t="s">
        <v>149</v>
      </c>
      <c r="R118" s="37" t="s">
        <v>193</v>
      </c>
      <c r="S118" s="37" t="s">
        <v>901</v>
      </c>
      <c r="T118" s="37">
        <v>1900.95</v>
      </c>
      <c r="U118" s="37">
        <v>5</v>
      </c>
      <c r="V118" s="37">
        <v>0</v>
      </c>
      <c r="W118" s="37">
        <v>589.20000000000005</v>
      </c>
      <c r="X118" s="39">
        <v>506.89</v>
      </c>
      <c r="Y118" s="37" t="s">
        <v>218</v>
      </c>
    </row>
    <row r="119" spans="2:25" ht="15.75" x14ac:dyDescent="0.25">
      <c r="B119" s="37">
        <v>38362</v>
      </c>
      <c r="C119" s="37" t="s">
        <v>902</v>
      </c>
      <c r="D119" s="38">
        <v>40883</v>
      </c>
      <c r="E119" s="38">
        <v>40885</v>
      </c>
      <c r="F119" s="37" t="s">
        <v>168</v>
      </c>
      <c r="G119" s="37" t="s">
        <v>903</v>
      </c>
      <c r="H119" s="37" t="s">
        <v>904</v>
      </c>
      <c r="I119" s="37" t="s">
        <v>157</v>
      </c>
      <c r="J119" s="37" t="s">
        <v>378</v>
      </c>
      <c r="K119" s="37" t="s">
        <v>223</v>
      </c>
      <c r="L119" s="37" t="s">
        <v>146</v>
      </c>
      <c r="M119" s="37">
        <v>90008</v>
      </c>
      <c r="N119" s="37" t="s">
        <v>147</v>
      </c>
      <c r="O119" s="37" t="s">
        <v>111</v>
      </c>
      <c r="P119" s="37" t="s">
        <v>905</v>
      </c>
      <c r="Q119" s="37" t="s">
        <v>225</v>
      </c>
      <c r="R119" s="37" t="s">
        <v>906</v>
      </c>
      <c r="S119" s="37" t="s">
        <v>907</v>
      </c>
      <c r="T119" s="37">
        <v>1261.33</v>
      </c>
      <c r="U119" s="37">
        <v>7</v>
      </c>
      <c r="V119" s="37">
        <v>0</v>
      </c>
      <c r="W119" s="37">
        <v>327.94580000000002</v>
      </c>
      <c r="X119" s="39">
        <v>506.49</v>
      </c>
      <c r="Y119" s="37" t="s">
        <v>152</v>
      </c>
    </row>
    <row r="120" spans="2:25" ht="15.75" x14ac:dyDescent="0.25">
      <c r="B120" s="37">
        <v>14070</v>
      </c>
      <c r="C120" s="37" t="s">
        <v>908</v>
      </c>
      <c r="D120" s="38">
        <v>40590</v>
      </c>
      <c r="E120" s="38">
        <v>40593</v>
      </c>
      <c r="F120" s="37" t="s">
        <v>154</v>
      </c>
      <c r="G120" s="37" t="s">
        <v>909</v>
      </c>
      <c r="H120" s="37" t="s">
        <v>910</v>
      </c>
      <c r="I120" s="37" t="s">
        <v>157</v>
      </c>
      <c r="J120" s="37" t="s">
        <v>911</v>
      </c>
      <c r="K120" s="37" t="s">
        <v>912</v>
      </c>
      <c r="L120" s="37" t="s">
        <v>284</v>
      </c>
      <c r="M120" s="37"/>
      <c r="N120" s="37" t="s">
        <v>183</v>
      </c>
      <c r="O120" s="37" t="s">
        <v>184</v>
      </c>
      <c r="P120" s="37" t="s">
        <v>913</v>
      </c>
      <c r="Q120" s="37" t="s">
        <v>164</v>
      </c>
      <c r="R120" s="37" t="s">
        <v>165</v>
      </c>
      <c r="S120" s="37" t="s">
        <v>337</v>
      </c>
      <c r="T120" s="37">
        <v>4544.0999999999985</v>
      </c>
      <c r="U120" s="37">
        <v>11</v>
      </c>
      <c r="V120" s="37">
        <v>0.1</v>
      </c>
      <c r="W120" s="37">
        <v>1868.1299999999999</v>
      </c>
      <c r="X120" s="39">
        <v>506.27</v>
      </c>
      <c r="Y120" s="37" t="s">
        <v>176</v>
      </c>
    </row>
    <row r="121" spans="2:25" ht="15.75" x14ac:dyDescent="0.25">
      <c r="B121" s="37">
        <v>21306</v>
      </c>
      <c r="C121" s="37" t="s">
        <v>914</v>
      </c>
      <c r="D121" s="38">
        <v>41425</v>
      </c>
      <c r="E121" s="38">
        <v>41427</v>
      </c>
      <c r="F121" s="37" t="s">
        <v>168</v>
      </c>
      <c r="G121" s="37" t="s">
        <v>915</v>
      </c>
      <c r="H121" s="37" t="s">
        <v>916</v>
      </c>
      <c r="I121" s="37" t="s">
        <v>143</v>
      </c>
      <c r="J121" s="37" t="s">
        <v>917</v>
      </c>
      <c r="K121" s="37" t="s">
        <v>694</v>
      </c>
      <c r="L121" s="37" t="s">
        <v>274</v>
      </c>
      <c r="M121" s="37"/>
      <c r="N121" s="37" t="s">
        <v>161</v>
      </c>
      <c r="O121" s="37" t="s">
        <v>275</v>
      </c>
      <c r="P121" s="37" t="s">
        <v>918</v>
      </c>
      <c r="Q121" s="37" t="s">
        <v>164</v>
      </c>
      <c r="R121" s="37" t="s">
        <v>474</v>
      </c>
      <c r="S121" s="37" t="s">
        <v>919</v>
      </c>
      <c r="T121" s="37">
        <v>1455.1200000000001</v>
      </c>
      <c r="U121" s="37">
        <v>4</v>
      </c>
      <c r="V121" s="37">
        <v>0</v>
      </c>
      <c r="W121" s="37">
        <v>116.39999999999999</v>
      </c>
      <c r="X121" s="39">
        <v>504.56</v>
      </c>
      <c r="Y121" s="37" t="s">
        <v>152</v>
      </c>
    </row>
    <row r="122" spans="2:25" ht="15.75" x14ac:dyDescent="0.25">
      <c r="B122" s="37">
        <v>21668</v>
      </c>
      <c r="C122" s="37" t="s">
        <v>920</v>
      </c>
      <c r="D122" s="38">
        <v>41548</v>
      </c>
      <c r="E122" s="38">
        <v>41549</v>
      </c>
      <c r="F122" s="37" t="s">
        <v>168</v>
      </c>
      <c r="G122" s="37" t="s">
        <v>921</v>
      </c>
      <c r="H122" s="37" t="s">
        <v>922</v>
      </c>
      <c r="I122" s="37" t="s">
        <v>143</v>
      </c>
      <c r="J122" s="37" t="s">
        <v>923</v>
      </c>
      <c r="K122" s="37" t="s">
        <v>924</v>
      </c>
      <c r="L122" s="37" t="s">
        <v>160</v>
      </c>
      <c r="M122" s="37"/>
      <c r="N122" s="37" t="s">
        <v>161</v>
      </c>
      <c r="O122" s="37" t="s">
        <v>162</v>
      </c>
      <c r="P122" s="37" t="s">
        <v>925</v>
      </c>
      <c r="Q122" s="37" t="s">
        <v>149</v>
      </c>
      <c r="R122" s="37" t="s">
        <v>193</v>
      </c>
      <c r="S122" s="37" t="s">
        <v>926</v>
      </c>
      <c r="T122" s="37">
        <v>1943.19</v>
      </c>
      <c r="U122" s="37">
        <v>6</v>
      </c>
      <c r="V122" s="37">
        <v>0.1</v>
      </c>
      <c r="W122" s="37">
        <v>258.93</v>
      </c>
      <c r="X122" s="39">
        <v>499.62</v>
      </c>
      <c r="Y122" s="37" t="s">
        <v>218</v>
      </c>
    </row>
    <row r="123" spans="2:25" ht="15.75" x14ac:dyDescent="0.25">
      <c r="B123" s="37">
        <v>37923</v>
      </c>
      <c r="C123" s="37" t="s">
        <v>927</v>
      </c>
      <c r="D123" s="38">
        <v>40891</v>
      </c>
      <c r="E123" s="38">
        <v>40898</v>
      </c>
      <c r="F123" s="37" t="s">
        <v>210</v>
      </c>
      <c r="G123" s="37" t="s">
        <v>928</v>
      </c>
      <c r="H123" s="37" t="s">
        <v>929</v>
      </c>
      <c r="I123" s="37" t="s">
        <v>143</v>
      </c>
      <c r="J123" s="37" t="s">
        <v>144</v>
      </c>
      <c r="K123" s="37" t="s">
        <v>145</v>
      </c>
      <c r="L123" s="37" t="s">
        <v>146</v>
      </c>
      <c r="M123" s="37">
        <v>10024</v>
      </c>
      <c r="N123" s="37" t="s">
        <v>147</v>
      </c>
      <c r="O123" s="37" t="s">
        <v>110</v>
      </c>
      <c r="P123" s="37" t="s">
        <v>930</v>
      </c>
      <c r="Q123" s="37" t="s">
        <v>149</v>
      </c>
      <c r="R123" s="37" t="s">
        <v>403</v>
      </c>
      <c r="S123" s="37" t="s">
        <v>931</v>
      </c>
      <c r="T123" s="37">
        <v>6999.96</v>
      </c>
      <c r="U123" s="37">
        <v>4</v>
      </c>
      <c r="V123" s="37">
        <v>0</v>
      </c>
      <c r="W123" s="37">
        <v>2239.9871999999996</v>
      </c>
      <c r="X123" s="39">
        <v>499.55</v>
      </c>
      <c r="Y123" s="37" t="s">
        <v>176</v>
      </c>
    </row>
    <row r="124" spans="2:25" ht="15.75" x14ac:dyDescent="0.25">
      <c r="B124" s="37">
        <v>40336</v>
      </c>
      <c r="C124" s="37" t="s">
        <v>932</v>
      </c>
      <c r="D124" s="38">
        <v>41626</v>
      </c>
      <c r="E124" s="38">
        <v>41630</v>
      </c>
      <c r="F124" s="37" t="s">
        <v>210</v>
      </c>
      <c r="G124" s="37" t="s">
        <v>933</v>
      </c>
      <c r="H124" s="37" t="s">
        <v>934</v>
      </c>
      <c r="I124" s="37" t="s">
        <v>143</v>
      </c>
      <c r="J124" s="37" t="s">
        <v>935</v>
      </c>
      <c r="K124" s="37" t="s">
        <v>720</v>
      </c>
      <c r="L124" s="37" t="s">
        <v>146</v>
      </c>
      <c r="M124" s="37">
        <v>48205</v>
      </c>
      <c r="N124" s="37" t="s">
        <v>147</v>
      </c>
      <c r="O124" s="37" t="s">
        <v>184</v>
      </c>
      <c r="P124" s="37" t="s">
        <v>936</v>
      </c>
      <c r="Q124" s="37" t="s">
        <v>225</v>
      </c>
      <c r="R124" s="37" t="s">
        <v>226</v>
      </c>
      <c r="S124" s="37" t="s">
        <v>937</v>
      </c>
      <c r="T124" s="37">
        <v>9892.74</v>
      </c>
      <c r="U124" s="37">
        <v>13</v>
      </c>
      <c r="V124" s="37">
        <v>0</v>
      </c>
      <c r="W124" s="37">
        <v>4946.37</v>
      </c>
      <c r="X124" s="39">
        <v>498.7</v>
      </c>
      <c r="Y124" s="37" t="s">
        <v>176</v>
      </c>
    </row>
    <row r="125" spans="2:25" ht="15.75" x14ac:dyDescent="0.25">
      <c r="B125" s="37">
        <v>24260</v>
      </c>
      <c r="C125" s="37" t="s">
        <v>938</v>
      </c>
      <c r="D125" s="38">
        <v>41619</v>
      </c>
      <c r="E125" s="38">
        <v>41622</v>
      </c>
      <c r="F125" s="37" t="s">
        <v>154</v>
      </c>
      <c r="G125" s="37" t="s">
        <v>332</v>
      </c>
      <c r="H125" s="37" t="s">
        <v>333</v>
      </c>
      <c r="I125" s="37" t="s">
        <v>157</v>
      </c>
      <c r="J125" s="37" t="s">
        <v>923</v>
      </c>
      <c r="K125" s="37" t="s">
        <v>924</v>
      </c>
      <c r="L125" s="37" t="s">
        <v>160</v>
      </c>
      <c r="M125" s="37"/>
      <c r="N125" s="37" t="s">
        <v>161</v>
      </c>
      <c r="O125" s="37" t="s">
        <v>162</v>
      </c>
      <c r="P125" s="37" t="s">
        <v>939</v>
      </c>
      <c r="Q125" s="37" t="s">
        <v>149</v>
      </c>
      <c r="R125" s="37" t="s">
        <v>193</v>
      </c>
      <c r="S125" s="37" t="s">
        <v>940</v>
      </c>
      <c r="T125" s="37">
        <v>1695.8700000000001</v>
      </c>
      <c r="U125" s="37">
        <v>5</v>
      </c>
      <c r="V125" s="37">
        <v>0.1</v>
      </c>
      <c r="W125" s="37">
        <v>-37.830000000000013</v>
      </c>
      <c r="X125" s="39">
        <v>498.62</v>
      </c>
      <c r="Y125" s="37" t="s">
        <v>152</v>
      </c>
    </row>
    <row r="126" spans="2:25" ht="15.75" x14ac:dyDescent="0.25">
      <c r="B126" s="37">
        <v>13646</v>
      </c>
      <c r="C126" s="37" t="s">
        <v>941</v>
      </c>
      <c r="D126" s="38">
        <v>41716</v>
      </c>
      <c r="E126" s="38">
        <v>41719</v>
      </c>
      <c r="F126" s="37" t="s">
        <v>154</v>
      </c>
      <c r="G126" s="37" t="s">
        <v>746</v>
      </c>
      <c r="H126" s="37" t="s">
        <v>747</v>
      </c>
      <c r="I126" s="37" t="s">
        <v>157</v>
      </c>
      <c r="J126" s="37" t="s">
        <v>942</v>
      </c>
      <c r="K126" s="37" t="s">
        <v>283</v>
      </c>
      <c r="L126" s="37" t="s">
        <v>284</v>
      </c>
      <c r="M126" s="37"/>
      <c r="N126" s="37" t="s">
        <v>183</v>
      </c>
      <c r="O126" s="37" t="s">
        <v>184</v>
      </c>
      <c r="P126" s="37" t="s">
        <v>943</v>
      </c>
      <c r="Q126" s="37" t="s">
        <v>149</v>
      </c>
      <c r="R126" s="37" t="s">
        <v>193</v>
      </c>
      <c r="S126" s="37" t="s">
        <v>944</v>
      </c>
      <c r="T126" s="37">
        <v>1505.9789999999998</v>
      </c>
      <c r="U126" s="37">
        <v>6</v>
      </c>
      <c r="V126" s="37">
        <v>0.15</v>
      </c>
      <c r="W126" s="37">
        <v>-265.76099999999997</v>
      </c>
      <c r="X126" s="39">
        <v>498.52</v>
      </c>
      <c r="Y126" s="37" t="s">
        <v>152</v>
      </c>
    </row>
    <row r="127" spans="2:25" ht="15.75" x14ac:dyDescent="0.25">
      <c r="B127" s="37">
        <v>23708</v>
      </c>
      <c r="C127" s="37" t="s">
        <v>945</v>
      </c>
      <c r="D127" s="38">
        <v>41992</v>
      </c>
      <c r="E127" s="38">
        <v>41993</v>
      </c>
      <c r="F127" s="37" t="s">
        <v>168</v>
      </c>
      <c r="G127" s="37" t="s">
        <v>946</v>
      </c>
      <c r="H127" s="37" t="s">
        <v>947</v>
      </c>
      <c r="I127" s="37" t="s">
        <v>143</v>
      </c>
      <c r="J127" s="37" t="s">
        <v>948</v>
      </c>
      <c r="K127" s="37" t="s">
        <v>949</v>
      </c>
      <c r="L127" s="37" t="s">
        <v>950</v>
      </c>
      <c r="M127" s="37"/>
      <c r="N127" s="37" t="s">
        <v>161</v>
      </c>
      <c r="O127" s="37" t="s">
        <v>459</v>
      </c>
      <c r="P127" s="37" t="s">
        <v>951</v>
      </c>
      <c r="Q127" s="37" t="s">
        <v>149</v>
      </c>
      <c r="R127" s="37" t="s">
        <v>174</v>
      </c>
      <c r="S127" s="37" t="s">
        <v>820</v>
      </c>
      <c r="T127" s="37">
        <v>1954.17</v>
      </c>
      <c r="U127" s="37">
        <v>3</v>
      </c>
      <c r="V127" s="37">
        <v>0</v>
      </c>
      <c r="W127" s="37">
        <v>312.65999999999997</v>
      </c>
      <c r="X127" s="39">
        <v>498.38</v>
      </c>
      <c r="Y127" s="37" t="s">
        <v>152</v>
      </c>
    </row>
    <row r="128" spans="2:25" ht="15.75" x14ac:dyDescent="0.25">
      <c r="B128" s="37">
        <v>32452</v>
      </c>
      <c r="C128" s="37" t="s">
        <v>952</v>
      </c>
      <c r="D128" s="38">
        <v>40897</v>
      </c>
      <c r="E128" s="38">
        <v>40898</v>
      </c>
      <c r="F128" s="37" t="s">
        <v>168</v>
      </c>
      <c r="G128" s="37" t="s">
        <v>953</v>
      </c>
      <c r="H128" s="37" t="s">
        <v>954</v>
      </c>
      <c r="I128" s="37" t="s">
        <v>180</v>
      </c>
      <c r="J128" s="37" t="s">
        <v>955</v>
      </c>
      <c r="K128" s="37" t="s">
        <v>240</v>
      </c>
      <c r="L128" s="37" t="s">
        <v>146</v>
      </c>
      <c r="M128" s="37">
        <v>22801</v>
      </c>
      <c r="N128" s="37" t="s">
        <v>147</v>
      </c>
      <c r="O128" s="37" t="s">
        <v>109</v>
      </c>
      <c r="P128" s="37" t="s">
        <v>956</v>
      </c>
      <c r="Q128" s="37" t="s">
        <v>164</v>
      </c>
      <c r="R128" s="37" t="s">
        <v>216</v>
      </c>
      <c r="S128" s="37" t="s">
        <v>957</v>
      </c>
      <c r="T128" s="37">
        <v>2244.48</v>
      </c>
      <c r="U128" s="37">
        <v>7</v>
      </c>
      <c r="V128" s="37">
        <v>0</v>
      </c>
      <c r="W128" s="37">
        <v>493.78559999999993</v>
      </c>
      <c r="X128" s="39">
        <v>498.14</v>
      </c>
      <c r="Y128" s="37" t="s">
        <v>218</v>
      </c>
    </row>
    <row r="129" spans="2:25" ht="15.75" x14ac:dyDescent="0.25">
      <c r="B129" s="37">
        <v>37722</v>
      </c>
      <c r="C129" s="37" t="s">
        <v>958</v>
      </c>
      <c r="D129" s="38">
        <v>41418</v>
      </c>
      <c r="E129" s="38">
        <v>41422</v>
      </c>
      <c r="F129" s="37" t="s">
        <v>210</v>
      </c>
      <c r="G129" s="37" t="s">
        <v>959</v>
      </c>
      <c r="H129" s="37" t="s">
        <v>960</v>
      </c>
      <c r="I129" s="37" t="s">
        <v>143</v>
      </c>
      <c r="J129" s="37" t="s">
        <v>726</v>
      </c>
      <c r="K129" s="37" t="s">
        <v>727</v>
      </c>
      <c r="L129" s="37" t="s">
        <v>146</v>
      </c>
      <c r="M129" s="37">
        <v>19120</v>
      </c>
      <c r="N129" s="37" t="s">
        <v>147</v>
      </c>
      <c r="O129" s="37" t="s">
        <v>110</v>
      </c>
      <c r="P129" s="37" t="s">
        <v>961</v>
      </c>
      <c r="Q129" s="37" t="s">
        <v>149</v>
      </c>
      <c r="R129" s="37" t="s">
        <v>193</v>
      </c>
      <c r="S129" s="37" t="s">
        <v>962</v>
      </c>
      <c r="T129" s="37">
        <v>8399.9759999999987</v>
      </c>
      <c r="U129" s="37">
        <v>4</v>
      </c>
      <c r="V129" s="37">
        <v>0.4</v>
      </c>
      <c r="W129" s="37">
        <v>1119.996799999999</v>
      </c>
      <c r="X129" s="39">
        <v>498.08</v>
      </c>
      <c r="Y129" s="37" t="s">
        <v>176</v>
      </c>
    </row>
    <row r="130" spans="2:25" ht="15.75" x14ac:dyDescent="0.25">
      <c r="B130" s="37">
        <v>40932</v>
      </c>
      <c r="C130" s="37" t="s">
        <v>963</v>
      </c>
      <c r="D130" s="38">
        <v>40830</v>
      </c>
      <c r="E130" s="38">
        <v>40833</v>
      </c>
      <c r="F130" s="37" t="s">
        <v>168</v>
      </c>
      <c r="G130" s="37" t="s">
        <v>964</v>
      </c>
      <c r="H130" s="37" t="s">
        <v>965</v>
      </c>
      <c r="I130" s="37" t="s">
        <v>143</v>
      </c>
      <c r="J130" s="37" t="s">
        <v>966</v>
      </c>
      <c r="K130" s="37" t="s">
        <v>967</v>
      </c>
      <c r="L130" s="37" t="s">
        <v>146</v>
      </c>
      <c r="M130" s="37">
        <v>2149</v>
      </c>
      <c r="N130" s="37" t="s">
        <v>147</v>
      </c>
      <c r="O130" s="37" t="s">
        <v>110</v>
      </c>
      <c r="P130" s="37" t="s">
        <v>968</v>
      </c>
      <c r="Q130" s="37" t="s">
        <v>164</v>
      </c>
      <c r="R130" s="37" t="s">
        <v>165</v>
      </c>
      <c r="S130" s="37" t="s">
        <v>969</v>
      </c>
      <c r="T130" s="37">
        <v>1628.82</v>
      </c>
      <c r="U130" s="37">
        <v>9</v>
      </c>
      <c r="V130" s="37">
        <v>0</v>
      </c>
      <c r="W130" s="37">
        <v>260.61120000000017</v>
      </c>
      <c r="X130" s="39">
        <v>496.46</v>
      </c>
      <c r="Y130" s="37" t="s">
        <v>152</v>
      </c>
    </row>
    <row r="131" spans="2:25" ht="15.75" x14ac:dyDescent="0.25">
      <c r="B131" s="37">
        <v>1779</v>
      </c>
      <c r="C131" s="37" t="s">
        <v>970</v>
      </c>
      <c r="D131" s="38">
        <v>41900</v>
      </c>
      <c r="E131" s="38">
        <v>41900</v>
      </c>
      <c r="F131" s="37" t="s">
        <v>140</v>
      </c>
      <c r="G131" s="37" t="s">
        <v>971</v>
      </c>
      <c r="H131" s="37" t="s">
        <v>972</v>
      </c>
      <c r="I131" s="37" t="s">
        <v>143</v>
      </c>
      <c r="J131" s="37" t="s">
        <v>973</v>
      </c>
      <c r="K131" s="37" t="s">
        <v>974</v>
      </c>
      <c r="L131" s="37" t="s">
        <v>975</v>
      </c>
      <c r="M131" s="37"/>
      <c r="N131" s="37" t="s">
        <v>266</v>
      </c>
      <c r="O131" s="37" t="s">
        <v>109</v>
      </c>
      <c r="P131" s="37" t="s">
        <v>976</v>
      </c>
      <c r="Q131" s="37" t="s">
        <v>149</v>
      </c>
      <c r="R131" s="37" t="s">
        <v>193</v>
      </c>
      <c r="S131" s="37" t="s">
        <v>977</v>
      </c>
      <c r="T131" s="37">
        <v>1213.18876</v>
      </c>
      <c r="U131" s="37">
        <v>7</v>
      </c>
      <c r="V131" s="37">
        <v>2E-3</v>
      </c>
      <c r="W131" s="37">
        <v>508.00876000000005</v>
      </c>
      <c r="X131" s="39">
        <v>493.40899999999999</v>
      </c>
      <c r="Y131" s="37" t="s">
        <v>152</v>
      </c>
    </row>
    <row r="132" spans="2:25" ht="15.75" x14ac:dyDescent="0.25">
      <c r="B132" s="37">
        <v>23880</v>
      </c>
      <c r="C132" s="37" t="s">
        <v>978</v>
      </c>
      <c r="D132" s="38">
        <v>41603</v>
      </c>
      <c r="E132" s="38">
        <v>41605</v>
      </c>
      <c r="F132" s="37" t="s">
        <v>168</v>
      </c>
      <c r="G132" s="37" t="s">
        <v>979</v>
      </c>
      <c r="H132" s="37" t="s">
        <v>773</v>
      </c>
      <c r="I132" s="37" t="s">
        <v>157</v>
      </c>
      <c r="J132" s="37" t="s">
        <v>980</v>
      </c>
      <c r="K132" s="37" t="s">
        <v>385</v>
      </c>
      <c r="L132" s="37" t="s">
        <v>386</v>
      </c>
      <c r="M132" s="37"/>
      <c r="N132" s="37" t="s">
        <v>161</v>
      </c>
      <c r="O132" s="37" t="s">
        <v>249</v>
      </c>
      <c r="P132" s="37" t="s">
        <v>981</v>
      </c>
      <c r="Q132" s="37" t="s">
        <v>149</v>
      </c>
      <c r="R132" s="37" t="s">
        <v>193</v>
      </c>
      <c r="S132" s="37" t="s">
        <v>982</v>
      </c>
      <c r="T132" s="37">
        <v>1590.6</v>
      </c>
      <c r="U132" s="37">
        <v>5</v>
      </c>
      <c r="V132" s="37">
        <v>0</v>
      </c>
      <c r="W132" s="37">
        <v>572.55000000000007</v>
      </c>
      <c r="X132" s="39">
        <v>493.2</v>
      </c>
      <c r="Y132" s="37" t="s">
        <v>152</v>
      </c>
    </row>
    <row r="133" spans="2:25" ht="15.75" x14ac:dyDescent="0.25">
      <c r="B133" s="37">
        <v>27094</v>
      </c>
      <c r="C133" s="37" t="s">
        <v>983</v>
      </c>
      <c r="D133" s="38">
        <v>41585</v>
      </c>
      <c r="E133" s="38">
        <v>41588</v>
      </c>
      <c r="F133" s="37" t="s">
        <v>168</v>
      </c>
      <c r="G133" s="37" t="s">
        <v>984</v>
      </c>
      <c r="H133" s="37" t="s">
        <v>985</v>
      </c>
      <c r="I133" s="37" t="s">
        <v>143</v>
      </c>
      <c r="J133" s="37" t="s">
        <v>986</v>
      </c>
      <c r="K133" s="37" t="s">
        <v>987</v>
      </c>
      <c r="L133" s="37" t="s">
        <v>274</v>
      </c>
      <c r="M133" s="37"/>
      <c r="N133" s="37" t="s">
        <v>161</v>
      </c>
      <c r="O133" s="37" t="s">
        <v>275</v>
      </c>
      <c r="P133" s="37" t="s">
        <v>988</v>
      </c>
      <c r="Q133" s="37" t="s">
        <v>149</v>
      </c>
      <c r="R133" s="37" t="s">
        <v>150</v>
      </c>
      <c r="S133" s="37" t="s">
        <v>989</v>
      </c>
      <c r="T133" s="37">
        <v>2330.6400000000003</v>
      </c>
      <c r="U133" s="37">
        <v>9</v>
      </c>
      <c r="V133" s="37">
        <v>0</v>
      </c>
      <c r="W133" s="37">
        <v>1025.46</v>
      </c>
      <c r="X133" s="39">
        <v>492.79</v>
      </c>
      <c r="Y133" s="37" t="s">
        <v>152</v>
      </c>
    </row>
    <row r="134" spans="2:25" ht="15.75" x14ac:dyDescent="0.25">
      <c r="B134" s="37">
        <v>24424</v>
      </c>
      <c r="C134" s="37" t="s">
        <v>990</v>
      </c>
      <c r="D134" s="38">
        <v>41839</v>
      </c>
      <c r="E134" s="38">
        <v>41843</v>
      </c>
      <c r="F134" s="37" t="s">
        <v>210</v>
      </c>
      <c r="G134" s="37" t="s">
        <v>991</v>
      </c>
      <c r="H134" s="37" t="s">
        <v>992</v>
      </c>
      <c r="I134" s="37" t="s">
        <v>180</v>
      </c>
      <c r="J134" s="37" t="s">
        <v>663</v>
      </c>
      <c r="K134" s="37" t="s">
        <v>664</v>
      </c>
      <c r="L134" s="37" t="s">
        <v>458</v>
      </c>
      <c r="M134" s="37"/>
      <c r="N134" s="37" t="s">
        <v>161</v>
      </c>
      <c r="O134" s="37" t="s">
        <v>459</v>
      </c>
      <c r="P134" s="37" t="s">
        <v>993</v>
      </c>
      <c r="Q134" s="37" t="s">
        <v>164</v>
      </c>
      <c r="R134" s="37" t="s">
        <v>474</v>
      </c>
      <c r="S134" s="37" t="s">
        <v>994</v>
      </c>
      <c r="T134" s="37">
        <v>3278.5847999999996</v>
      </c>
      <c r="U134" s="37">
        <v>8</v>
      </c>
      <c r="V134" s="37">
        <v>7.0000000000000007E-2</v>
      </c>
      <c r="W134" s="37">
        <v>140.82479999999995</v>
      </c>
      <c r="X134" s="39">
        <v>492.28</v>
      </c>
      <c r="Y134" s="37" t="s">
        <v>218</v>
      </c>
    </row>
    <row r="135" spans="2:25" ht="15.75" x14ac:dyDescent="0.25">
      <c r="B135" s="37">
        <v>22049</v>
      </c>
      <c r="C135" s="37" t="s">
        <v>995</v>
      </c>
      <c r="D135" s="38">
        <v>41137</v>
      </c>
      <c r="E135" s="38">
        <v>41137</v>
      </c>
      <c r="F135" s="37" t="s">
        <v>140</v>
      </c>
      <c r="G135" s="37" t="s">
        <v>630</v>
      </c>
      <c r="H135" s="37" t="s">
        <v>631</v>
      </c>
      <c r="I135" s="37" t="s">
        <v>180</v>
      </c>
      <c r="J135" s="37" t="s">
        <v>996</v>
      </c>
      <c r="K135" s="37" t="s">
        <v>996</v>
      </c>
      <c r="L135" s="37" t="s">
        <v>997</v>
      </c>
      <c r="M135" s="37"/>
      <c r="N135" s="37" t="s">
        <v>161</v>
      </c>
      <c r="O135" s="37" t="s">
        <v>459</v>
      </c>
      <c r="P135" s="37" t="s">
        <v>998</v>
      </c>
      <c r="Q135" s="37" t="s">
        <v>149</v>
      </c>
      <c r="R135" s="37" t="s">
        <v>174</v>
      </c>
      <c r="S135" s="37" t="s">
        <v>353</v>
      </c>
      <c r="T135" s="37">
        <v>3741.5237999999995</v>
      </c>
      <c r="U135" s="37">
        <v>7</v>
      </c>
      <c r="V135" s="37">
        <v>0.17</v>
      </c>
      <c r="W135" s="37">
        <v>946.63379999999972</v>
      </c>
      <c r="X135" s="39">
        <v>491.91</v>
      </c>
      <c r="Y135" s="37" t="s">
        <v>218</v>
      </c>
    </row>
    <row r="136" spans="2:25" ht="15.75" x14ac:dyDescent="0.25">
      <c r="B136" s="37">
        <v>34153</v>
      </c>
      <c r="C136" s="37" t="s">
        <v>999</v>
      </c>
      <c r="D136" s="38">
        <v>41513</v>
      </c>
      <c r="E136" s="38">
        <v>41516</v>
      </c>
      <c r="F136" s="37" t="s">
        <v>168</v>
      </c>
      <c r="G136" s="37" t="s">
        <v>1000</v>
      </c>
      <c r="H136" s="37" t="s">
        <v>1001</v>
      </c>
      <c r="I136" s="37" t="s">
        <v>157</v>
      </c>
      <c r="J136" s="37" t="s">
        <v>1002</v>
      </c>
      <c r="K136" s="37" t="s">
        <v>223</v>
      </c>
      <c r="L136" s="37" t="s">
        <v>146</v>
      </c>
      <c r="M136" s="37">
        <v>92037</v>
      </c>
      <c r="N136" s="37" t="s">
        <v>147</v>
      </c>
      <c r="O136" s="37" t="s">
        <v>111</v>
      </c>
      <c r="P136" s="37" t="s">
        <v>1003</v>
      </c>
      <c r="Q136" s="37" t="s">
        <v>164</v>
      </c>
      <c r="R136" s="37" t="s">
        <v>165</v>
      </c>
      <c r="S136" s="37" t="s">
        <v>1004</v>
      </c>
      <c r="T136" s="37">
        <v>1603.1360000000002</v>
      </c>
      <c r="U136" s="37">
        <v>4</v>
      </c>
      <c r="V136" s="37">
        <v>0.2</v>
      </c>
      <c r="W136" s="37">
        <v>100.19599999999997</v>
      </c>
      <c r="X136" s="39">
        <v>489.6</v>
      </c>
      <c r="Y136" s="37" t="s">
        <v>152</v>
      </c>
    </row>
    <row r="137" spans="2:25" ht="15.75" x14ac:dyDescent="0.25">
      <c r="B137" s="37">
        <v>23815</v>
      </c>
      <c r="C137" s="37" t="s">
        <v>1005</v>
      </c>
      <c r="D137" s="38">
        <v>40919</v>
      </c>
      <c r="E137" s="38">
        <v>40923</v>
      </c>
      <c r="F137" s="37" t="s">
        <v>210</v>
      </c>
      <c r="G137" s="37" t="s">
        <v>799</v>
      </c>
      <c r="H137" s="37" t="s">
        <v>800</v>
      </c>
      <c r="I137" s="37" t="s">
        <v>143</v>
      </c>
      <c r="J137" s="37" t="s">
        <v>1006</v>
      </c>
      <c r="K137" s="37" t="s">
        <v>735</v>
      </c>
      <c r="L137" s="37" t="s">
        <v>458</v>
      </c>
      <c r="M137" s="37"/>
      <c r="N137" s="37" t="s">
        <v>161</v>
      </c>
      <c r="O137" s="37" t="s">
        <v>459</v>
      </c>
      <c r="P137" s="37" t="s">
        <v>1007</v>
      </c>
      <c r="Q137" s="37" t="s">
        <v>164</v>
      </c>
      <c r="R137" s="37" t="s">
        <v>474</v>
      </c>
      <c r="S137" s="37" t="s">
        <v>1008</v>
      </c>
      <c r="T137" s="37">
        <v>3637.6019999999994</v>
      </c>
      <c r="U137" s="37">
        <v>10</v>
      </c>
      <c r="V137" s="37">
        <v>7.0000000000000007E-2</v>
      </c>
      <c r="W137" s="37">
        <v>156.40199999999993</v>
      </c>
      <c r="X137" s="39">
        <v>487.86</v>
      </c>
      <c r="Y137" s="37" t="s">
        <v>218</v>
      </c>
    </row>
    <row r="138" spans="2:25" ht="15.75" x14ac:dyDescent="0.25">
      <c r="B138" s="37">
        <v>8009</v>
      </c>
      <c r="C138" s="37" t="s">
        <v>1009</v>
      </c>
      <c r="D138" s="38">
        <v>41302</v>
      </c>
      <c r="E138" s="38">
        <v>41304</v>
      </c>
      <c r="F138" s="37" t="s">
        <v>168</v>
      </c>
      <c r="G138" s="37" t="s">
        <v>1010</v>
      </c>
      <c r="H138" s="37" t="s">
        <v>1011</v>
      </c>
      <c r="I138" s="37" t="s">
        <v>180</v>
      </c>
      <c r="J138" s="37" t="s">
        <v>1012</v>
      </c>
      <c r="K138" s="37" t="s">
        <v>1013</v>
      </c>
      <c r="L138" s="37" t="s">
        <v>351</v>
      </c>
      <c r="M138" s="37"/>
      <c r="N138" s="37" t="s">
        <v>266</v>
      </c>
      <c r="O138" s="37" t="s">
        <v>108</v>
      </c>
      <c r="P138" s="37" t="s">
        <v>1014</v>
      </c>
      <c r="Q138" s="37" t="s">
        <v>225</v>
      </c>
      <c r="R138" s="37" t="s">
        <v>277</v>
      </c>
      <c r="S138" s="37" t="s">
        <v>1015</v>
      </c>
      <c r="T138" s="37">
        <v>2455.8799999999997</v>
      </c>
      <c r="U138" s="37">
        <v>7</v>
      </c>
      <c r="V138" s="37">
        <v>0</v>
      </c>
      <c r="W138" s="37">
        <v>785.81999999999994</v>
      </c>
      <c r="X138" s="39">
        <v>487.476</v>
      </c>
      <c r="Y138" s="37" t="s">
        <v>176</v>
      </c>
    </row>
    <row r="139" spans="2:25" ht="15.75" x14ac:dyDescent="0.25">
      <c r="B139" s="37">
        <v>30267</v>
      </c>
      <c r="C139" s="37" t="s">
        <v>1016</v>
      </c>
      <c r="D139" s="38">
        <v>41074</v>
      </c>
      <c r="E139" s="38">
        <v>41077</v>
      </c>
      <c r="F139" s="37" t="s">
        <v>168</v>
      </c>
      <c r="G139" s="37" t="s">
        <v>1017</v>
      </c>
      <c r="H139" s="37" t="s">
        <v>1018</v>
      </c>
      <c r="I139" s="37" t="s">
        <v>143</v>
      </c>
      <c r="J139" s="37" t="s">
        <v>1019</v>
      </c>
      <c r="K139" s="37" t="s">
        <v>1020</v>
      </c>
      <c r="L139" s="37" t="s">
        <v>274</v>
      </c>
      <c r="M139" s="37"/>
      <c r="N139" s="37" t="s">
        <v>161</v>
      </c>
      <c r="O139" s="37" t="s">
        <v>275</v>
      </c>
      <c r="P139" s="37" t="s">
        <v>1021</v>
      </c>
      <c r="Q139" s="37" t="s">
        <v>149</v>
      </c>
      <c r="R139" s="37" t="s">
        <v>403</v>
      </c>
      <c r="S139" s="37" t="s">
        <v>1022</v>
      </c>
      <c r="T139" s="37">
        <v>1024.6800000000003</v>
      </c>
      <c r="U139" s="37">
        <v>8</v>
      </c>
      <c r="V139" s="37">
        <v>0.5</v>
      </c>
      <c r="W139" s="37">
        <v>-286.9200000000003</v>
      </c>
      <c r="X139" s="39">
        <v>487.32</v>
      </c>
      <c r="Y139" s="37" t="s">
        <v>152</v>
      </c>
    </row>
    <row r="140" spans="2:25" ht="15.75" x14ac:dyDescent="0.25">
      <c r="B140" s="37">
        <v>33088</v>
      </c>
      <c r="C140" s="37" t="s">
        <v>1023</v>
      </c>
      <c r="D140" s="38">
        <v>40878</v>
      </c>
      <c r="E140" s="38">
        <v>40880</v>
      </c>
      <c r="F140" s="37" t="s">
        <v>168</v>
      </c>
      <c r="G140" s="37" t="s">
        <v>1024</v>
      </c>
      <c r="H140" s="37" t="s">
        <v>1025</v>
      </c>
      <c r="I140" s="37" t="s">
        <v>143</v>
      </c>
      <c r="J140" s="37" t="s">
        <v>1026</v>
      </c>
      <c r="K140" s="37" t="s">
        <v>1027</v>
      </c>
      <c r="L140" s="37" t="s">
        <v>146</v>
      </c>
      <c r="M140" s="37">
        <v>53711</v>
      </c>
      <c r="N140" s="37" t="s">
        <v>147</v>
      </c>
      <c r="O140" s="37" t="s">
        <v>184</v>
      </c>
      <c r="P140" s="37" t="s">
        <v>1028</v>
      </c>
      <c r="Q140" s="37" t="s">
        <v>164</v>
      </c>
      <c r="R140" s="37" t="s">
        <v>165</v>
      </c>
      <c r="S140" s="37" t="s">
        <v>1029</v>
      </c>
      <c r="T140" s="37">
        <v>2807.84</v>
      </c>
      <c r="U140" s="37">
        <v>8</v>
      </c>
      <c r="V140" s="37">
        <v>0</v>
      </c>
      <c r="W140" s="37">
        <v>673.88160000000016</v>
      </c>
      <c r="X140" s="39">
        <v>487.15</v>
      </c>
      <c r="Y140" s="37" t="s">
        <v>218</v>
      </c>
    </row>
    <row r="141" spans="2:25" ht="15.75" x14ac:dyDescent="0.25">
      <c r="B141" s="37">
        <v>40462</v>
      </c>
      <c r="C141" s="37" t="s">
        <v>1030</v>
      </c>
      <c r="D141" s="38">
        <v>41450</v>
      </c>
      <c r="E141" s="38">
        <v>41452</v>
      </c>
      <c r="F141" s="37" t="s">
        <v>154</v>
      </c>
      <c r="G141" s="37" t="s">
        <v>1031</v>
      </c>
      <c r="H141" s="37" t="s">
        <v>1032</v>
      </c>
      <c r="I141" s="37" t="s">
        <v>143</v>
      </c>
      <c r="J141" s="37" t="s">
        <v>1002</v>
      </c>
      <c r="K141" s="37" t="s">
        <v>223</v>
      </c>
      <c r="L141" s="37" t="s">
        <v>146</v>
      </c>
      <c r="M141" s="37">
        <v>92037</v>
      </c>
      <c r="N141" s="37" t="s">
        <v>147</v>
      </c>
      <c r="O141" s="37" t="s">
        <v>111</v>
      </c>
      <c r="P141" s="37" t="s">
        <v>1033</v>
      </c>
      <c r="Q141" s="37" t="s">
        <v>149</v>
      </c>
      <c r="R141" s="37" t="s">
        <v>403</v>
      </c>
      <c r="S141" s="37" t="s">
        <v>1034</v>
      </c>
      <c r="T141" s="37">
        <v>4476.8</v>
      </c>
      <c r="U141" s="37">
        <v>4</v>
      </c>
      <c r="V141" s="37">
        <v>0.2</v>
      </c>
      <c r="W141" s="37">
        <v>503.63999999999965</v>
      </c>
      <c r="X141" s="39">
        <v>485.47</v>
      </c>
      <c r="Y141" s="37" t="s">
        <v>218</v>
      </c>
    </row>
    <row r="142" spans="2:25" ht="15.75" x14ac:dyDescent="0.25">
      <c r="B142" s="37">
        <v>2283</v>
      </c>
      <c r="C142" s="37" t="s">
        <v>1035</v>
      </c>
      <c r="D142" s="38">
        <v>41249</v>
      </c>
      <c r="E142" s="38">
        <v>41251</v>
      </c>
      <c r="F142" s="37" t="s">
        <v>168</v>
      </c>
      <c r="G142" s="37" t="s">
        <v>1036</v>
      </c>
      <c r="H142" s="37" t="s">
        <v>1037</v>
      </c>
      <c r="I142" s="37" t="s">
        <v>180</v>
      </c>
      <c r="J142" s="37" t="s">
        <v>1038</v>
      </c>
      <c r="K142" s="37" t="s">
        <v>1039</v>
      </c>
      <c r="L142" s="37" t="s">
        <v>265</v>
      </c>
      <c r="M142" s="37"/>
      <c r="N142" s="37" t="s">
        <v>266</v>
      </c>
      <c r="O142" s="37" t="s">
        <v>109</v>
      </c>
      <c r="P142" s="37" t="s">
        <v>1040</v>
      </c>
      <c r="Q142" s="37" t="s">
        <v>149</v>
      </c>
      <c r="R142" s="37" t="s">
        <v>150</v>
      </c>
      <c r="S142" s="37" t="s">
        <v>1041</v>
      </c>
      <c r="T142" s="37">
        <v>2297.96</v>
      </c>
      <c r="U142" s="37">
        <v>14</v>
      </c>
      <c r="V142" s="37">
        <v>0</v>
      </c>
      <c r="W142" s="37">
        <v>988.11999999999989</v>
      </c>
      <c r="X142" s="39">
        <v>483.25699999999995</v>
      </c>
      <c r="Y142" s="37" t="s">
        <v>218</v>
      </c>
    </row>
    <row r="143" spans="2:25" ht="15.75" x14ac:dyDescent="0.25">
      <c r="B143" s="37">
        <v>17765</v>
      </c>
      <c r="C143" s="37" t="s">
        <v>1042</v>
      </c>
      <c r="D143" s="38">
        <v>41522</v>
      </c>
      <c r="E143" s="38">
        <v>41524</v>
      </c>
      <c r="F143" s="37" t="s">
        <v>154</v>
      </c>
      <c r="G143" s="37" t="s">
        <v>1043</v>
      </c>
      <c r="H143" s="37" t="s">
        <v>1044</v>
      </c>
      <c r="I143" s="37" t="s">
        <v>157</v>
      </c>
      <c r="J143" s="37" t="s">
        <v>1045</v>
      </c>
      <c r="K143" s="37" t="s">
        <v>1046</v>
      </c>
      <c r="L143" s="37" t="s">
        <v>299</v>
      </c>
      <c r="M143" s="37"/>
      <c r="N143" s="37" t="s">
        <v>183</v>
      </c>
      <c r="O143" s="37" t="s">
        <v>109</v>
      </c>
      <c r="P143" s="37" t="s">
        <v>1047</v>
      </c>
      <c r="Q143" s="37" t="s">
        <v>149</v>
      </c>
      <c r="R143" s="37" t="s">
        <v>193</v>
      </c>
      <c r="S143" s="37" t="s">
        <v>551</v>
      </c>
      <c r="T143" s="37">
        <v>2671.41</v>
      </c>
      <c r="U143" s="37">
        <v>7</v>
      </c>
      <c r="V143" s="37">
        <v>0</v>
      </c>
      <c r="W143" s="37">
        <v>534.24</v>
      </c>
      <c r="X143" s="39">
        <v>483.04</v>
      </c>
      <c r="Y143" s="37" t="s">
        <v>218</v>
      </c>
    </row>
    <row r="144" spans="2:25" ht="15.75" x14ac:dyDescent="0.25">
      <c r="B144" s="37">
        <v>47783</v>
      </c>
      <c r="C144" s="37" t="s">
        <v>1048</v>
      </c>
      <c r="D144" s="38">
        <v>41900</v>
      </c>
      <c r="E144" s="38">
        <v>41902</v>
      </c>
      <c r="F144" s="37" t="s">
        <v>168</v>
      </c>
      <c r="G144" s="37" t="s">
        <v>1049</v>
      </c>
      <c r="H144" s="37" t="s">
        <v>1050</v>
      </c>
      <c r="I144" s="37" t="s">
        <v>143</v>
      </c>
      <c r="J144" s="37" t="s">
        <v>1051</v>
      </c>
      <c r="K144" s="37" t="s">
        <v>1052</v>
      </c>
      <c r="L144" s="37" t="s">
        <v>1053</v>
      </c>
      <c r="M144" s="37"/>
      <c r="N144" s="37" t="s">
        <v>191</v>
      </c>
      <c r="O144" s="37" t="s">
        <v>191</v>
      </c>
      <c r="P144" s="37" t="s">
        <v>1054</v>
      </c>
      <c r="Q144" s="37" t="s">
        <v>149</v>
      </c>
      <c r="R144" s="37" t="s">
        <v>174</v>
      </c>
      <c r="S144" s="37" t="s">
        <v>597</v>
      </c>
      <c r="T144" s="37">
        <v>3834.0000000000009</v>
      </c>
      <c r="U144" s="37">
        <v>6</v>
      </c>
      <c r="V144" s="37">
        <v>0</v>
      </c>
      <c r="W144" s="37">
        <v>268.38</v>
      </c>
      <c r="X144" s="39">
        <v>481.04</v>
      </c>
      <c r="Y144" s="37" t="s">
        <v>218</v>
      </c>
    </row>
    <row r="145" spans="2:25" ht="15.75" x14ac:dyDescent="0.25">
      <c r="B145" s="37">
        <v>34340</v>
      </c>
      <c r="C145" s="37" t="s">
        <v>1055</v>
      </c>
      <c r="D145" s="38">
        <v>41894</v>
      </c>
      <c r="E145" s="38">
        <v>41895</v>
      </c>
      <c r="F145" s="37" t="s">
        <v>140</v>
      </c>
      <c r="G145" s="37" t="s">
        <v>376</v>
      </c>
      <c r="H145" s="37" t="s">
        <v>377</v>
      </c>
      <c r="I145" s="37" t="s">
        <v>180</v>
      </c>
      <c r="J145" s="37" t="s">
        <v>1056</v>
      </c>
      <c r="K145" s="37" t="s">
        <v>223</v>
      </c>
      <c r="L145" s="37" t="s">
        <v>146</v>
      </c>
      <c r="M145" s="37">
        <v>90805</v>
      </c>
      <c r="N145" s="37" t="s">
        <v>147</v>
      </c>
      <c r="O145" s="37" t="s">
        <v>111</v>
      </c>
      <c r="P145" s="37" t="s">
        <v>1057</v>
      </c>
      <c r="Q145" s="37" t="s">
        <v>164</v>
      </c>
      <c r="R145" s="37" t="s">
        <v>165</v>
      </c>
      <c r="S145" s="37" t="s">
        <v>1058</v>
      </c>
      <c r="T145" s="37">
        <v>2054.2720000000004</v>
      </c>
      <c r="U145" s="37">
        <v>8</v>
      </c>
      <c r="V145" s="37">
        <v>0.2</v>
      </c>
      <c r="W145" s="37">
        <v>256.78399999999976</v>
      </c>
      <c r="X145" s="39">
        <v>480.56</v>
      </c>
      <c r="Y145" s="37" t="s">
        <v>152</v>
      </c>
    </row>
    <row r="146" spans="2:25" ht="15.75" x14ac:dyDescent="0.25">
      <c r="B146" s="37">
        <v>23175</v>
      </c>
      <c r="C146" s="37" t="s">
        <v>1059</v>
      </c>
      <c r="D146" s="38">
        <v>41124</v>
      </c>
      <c r="E146" s="38">
        <v>41129</v>
      </c>
      <c r="F146" s="37" t="s">
        <v>210</v>
      </c>
      <c r="G146" s="37" t="s">
        <v>1060</v>
      </c>
      <c r="H146" s="37" t="s">
        <v>1061</v>
      </c>
      <c r="I146" s="37" t="s">
        <v>157</v>
      </c>
      <c r="J146" s="37" t="s">
        <v>1062</v>
      </c>
      <c r="K146" s="37" t="s">
        <v>1062</v>
      </c>
      <c r="L146" s="37" t="s">
        <v>458</v>
      </c>
      <c r="M146" s="37"/>
      <c r="N146" s="37" t="s">
        <v>161</v>
      </c>
      <c r="O146" s="37" t="s">
        <v>459</v>
      </c>
      <c r="P146" s="37" t="s">
        <v>1063</v>
      </c>
      <c r="Q146" s="37" t="s">
        <v>225</v>
      </c>
      <c r="R146" s="37" t="s">
        <v>277</v>
      </c>
      <c r="S146" s="37" t="s">
        <v>345</v>
      </c>
      <c r="T146" s="37">
        <v>3501.7367999999997</v>
      </c>
      <c r="U146" s="37">
        <v>8</v>
      </c>
      <c r="V146" s="37">
        <v>0.17</v>
      </c>
      <c r="W146" s="37">
        <v>210.85680000000002</v>
      </c>
      <c r="X146" s="39">
        <v>479.96</v>
      </c>
      <c r="Y146" s="37" t="s">
        <v>218</v>
      </c>
    </row>
    <row r="147" spans="2:25" ht="15.75" x14ac:dyDescent="0.25">
      <c r="B147" s="37">
        <v>27693</v>
      </c>
      <c r="C147" s="37" t="s">
        <v>1064</v>
      </c>
      <c r="D147" s="38">
        <v>41982</v>
      </c>
      <c r="E147" s="38">
        <v>41984</v>
      </c>
      <c r="F147" s="37" t="s">
        <v>168</v>
      </c>
      <c r="G147" s="37" t="s">
        <v>1065</v>
      </c>
      <c r="H147" s="37" t="s">
        <v>1066</v>
      </c>
      <c r="I147" s="37" t="s">
        <v>180</v>
      </c>
      <c r="J147" s="37" t="s">
        <v>818</v>
      </c>
      <c r="K147" s="37" t="s">
        <v>569</v>
      </c>
      <c r="L147" s="37" t="s">
        <v>160</v>
      </c>
      <c r="M147" s="37"/>
      <c r="N147" s="37" t="s">
        <v>161</v>
      </c>
      <c r="O147" s="37" t="s">
        <v>162</v>
      </c>
      <c r="P147" s="37" t="s">
        <v>1067</v>
      </c>
      <c r="Q147" s="37" t="s">
        <v>149</v>
      </c>
      <c r="R147" s="37" t="s">
        <v>174</v>
      </c>
      <c r="S147" s="37" t="s">
        <v>874</v>
      </c>
      <c r="T147" s="37">
        <v>1725.4620000000004</v>
      </c>
      <c r="U147" s="37">
        <v>3</v>
      </c>
      <c r="V147" s="37">
        <v>0.1</v>
      </c>
      <c r="W147" s="37">
        <v>747.61200000000008</v>
      </c>
      <c r="X147" s="39">
        <v>479.94</v>
      </c>
      <c r="Y147" s="37" t="s">
        <v>218</v>
      </c>
    </row>
    <row r="148" spans="2:25" ht="15.75" x14ac:dyDescent="0.25">
      <c r="B148" s="37">
        <v>22134</v>
      </c>
      <c r="C148" s="37" t="s">
        <v>1068</v>
      </c>
      <c r="D148" s="38">
        <v>41207</v>
      </c>
      <c r="E148" s="38">
        <v>41210</v>
      </c>
      <c r="F148" s="37" t="s">
        <v>168</v>
      </c>
      <c r="G148" s="37" t="s">
        <v>1069</v>
      </c>
      <c r="H148" s="37" t="s">
        <v>1070</v>
      </c>
      <c r="I148" s="37" t="s">
        <v>143</v>
      </c>
      <c r="J148" s="37" t="s">
        <v>1071</v>
      </c>
      <c r="K148" s="37" t="s">
        <v>1072</v>
      </c>
      <c r="L148" s="37" t="s">
        <v>274</v>
      </c>
      <c r="M148" s="37"/>
      <c r="N148" s="37" t="s">
        <v>161</v>
      </c>
      <c r="O148" s="37" t="s">
        <v>275</v>
      </c>
      <c r="P148" s="37" t="s">
        <v>306</v>
      </c>
      <c r="Q148" s="37" t="s">
        <v>149</v>
      </c>
      <c r="R148" s="37" t="s">
        <v>193</v>
      </c>
      <c r="S148" s="37" t="s">
        <v>307</v>
      </c>
      <c r="T148" s="37">
        <v>1583.7</v>
      </c>
      <c r="U148" s="37">
        <v>5</v>
      </c>
      <c r="V148" s="37">
        <v>0</v>
      </c>
      <c r="W148" s="37">
        <v>174.14999999999998</v>
      </c>
      <c r="X148" s="39">
        <v>479.67</v>
      </c>
      <c r="Y148" s="37" t="s">
        <v>152</v>
      </c>
    </row>
    <row r="149" spans="2:25" ht="15.75" x14ac:dyDescent="0.25">
      <c r="B149" s="37">
        <v>32998</v>
      </c>
      <c r="C149" s="37" t="s">
        <v>1073</v>
      </c>
      <c r="D149" s="38">
        <v>41103</v>
      </c>
      <c r="E149" s="38">
        <v>41105</v>
      </c>
      <c r="F149" s="37" t="s">
        <v>154</v>
      </c>
      <c r="G149" s="37" t="s">
        <v>1074</v>
      </c>
      <c r="H149" s="37" t="s">
        <v>1075</v>
      </c>
      <c r="I149" s="37" t="s">
        <v>143</v>
      </c>
      <c r="J149" s="37" t="s">
        <v>144</v>
      </c>
      <c r="K149" s="37" t="s">
        <v>145</v>
      </c>
      <c r="L149" s="37" t="s">
        <v>146</v>
      </c>
      <c r="M149" s="37">
        <v>10035</v>
      </c>
      <c r="N149" s="37" t="s">
        <v>147</v>
      </c>
      <c r="O149" s="37" t="s">
        <v>110</v>
      </c>
      <c r="P149" s="37" t="s">
        <v>1076</v>
      </c>
      <c r="Q149" s="37" t="s">
        <v>164</v>
      </c>
      <c r="R149" s="37" t="s">
        <v>165</v>
      </c>
      <c r="S149" s="37" t="s">
        <v>1077</v>
      </c>
      <c r="T149" s="37">
        <v>1931.04</v>
      </c>
      <c r="U149" s="37">
        <v>9</v>
      </c>
      <c r="V149" s="37">
        <v>0.1</v>
      </c>
      <c r="W149" s="37">
        <v>321.83999999999992</v>
      </c>
      <c r="X149" s="39">
        <v>477.15</v>
      </c>
      <c r="Y149" s="37" t="s">
        <v>152</v>
      </c>
    </row>
    <row r="150" spans="2:25" ht="15.75" x14ac:dyDescent="0.25">
      <c r="B150" s="37">
        <v>22488</v>
      </c>
      <c r="C150" s="37" t="s">
        <v>1078</v>
      </c>
      <c r="D150" s="38">
        <v>41513</v>
      </c>
      <c r="E150" s="38">
        <v>41515</v>
      </c>
      <c r="F150" s="37" t="s">
        <v>154</v>
      </c>
      <c r="G150" s="37" t="s">
        <v>1079</v>
      </c>
      <c r="H150" s="37" t="s">
        <v>1080</v>
      </c>
      <c r="I150" s="37" t="s">
        <v>180</v>
      </c>
      <c r="J150" s="37" t="s">
        <v>171</v>
      </c>
      <c r="K150" s="37" t="s">
        <v>172</v>
      </c>
      <c r="L150" s="37" t="s">
        <v>160</v>
      </c>
      <c r="M150" s="37"/>
      <c r="N150" s="37" t="s">
        <v>161</v>
      </c>
      <c r="O150" s="37" t="s">
        <v>162</v>
      </c>
      <c r="P150" s="37" t="s">
        <v>1081</v>
      </c>
      <c r="Q150" s="37" t="s">
        <v>164</v>
      </c>
      <c r="R150" s="37" t="s">
        <v>474</v>
      </c>
      <c r="S150" s="37" t="s">
        <v>1082</v>
      </c>
      <c r="T150" s="37">
        <v>2760.3450000000003</v>
      </c>
      <c r="U150" s="37">
        <v>7</v>
      </c>
      <c r="V150" s="37">
        <v>0.1</v>
      </c>
      <c r="W150" s="37">
        <v>-214.72500000000002</v>
      </c>
      <c r="X150" s="39">
        <v>475.34</v>
      </c>
      <c r="Y150" s="37" t="s">
        <v>218</v>
      </c>
    </row>
    <row r="151" spans="2:25" ht="15.75" x14ac:dyDescent="0.25">
      <c r="B151" s="37">
        <v>25678</v>
      </c>
      <c r="C151" s="37" t="s">
        <v>1083</v>
      </c>
      <c r="D151" s="38">
        <v>40676</v>
      </c>
      <c r="E151" s="38">
        <v>40680</v>
      </c>
      <c r="F151" s="37" t="s">
        <v>210</v>
      </c>
      <c r="G151" s="37" t="s">
        <v>785</v>
      </c>
      <c r="H151" s="37" t="s">
        <v>786</v>
      </c>
      <c r="I151" s="37" t="s">
        <v>157</v>
      </c>
      <c r="J151" s="37" t="s">
        <v>582</v>
      </c>
      <c r="K151" s="37" t="s">
        <v>582</v>
      </c>
      <c r="L151" s="37" t="s">
        <v>583</v>
      </c>
      <c r="M151" s="37"/>
      <c r="N151" s="37" t="s">
        <v>161</v>
      </c>
      <c r="O151" s="37" t="s">
        <v>249</v>
      </c>
      <c r="P151" s="37" t="s">
        <v>1084</v>
      </c>
      <c r="Q151" s="37" t="s">
        <v>149</v>
      </c>
      <c r="R151" s="37" t="s">
        <v>150</v>
      </c>
      <c r="S151" s="37" t="s">
        <v>1085</v>
      </c>
      <c r="T151" s="37">
        <v>3078.7200000000007</v>
      </c>
      <c r="U151" s="37">
        <v>12</v>
      </c>
      <c r="V151" s="37">
        <v>0</v>
      </c>
      <c r="W151" s="37">
        <v>523.07999999999993</v>
      </c>
      <c r="X151" s="39">
        <v>474.44</v>
      </c>
      <c r="Y151" s="37" t="s">
        <v>218</v>
      </c>
    </row>
    <row r="152" spans="2:25" ht="15.75" x14ac:dyDescent="0.25">
      <c r="B152" s="37">
        <v>15376</v>
      </c>
      <c r="C152" s="37" t="s">
        <v>1086</v>
      </c>
      <c r="D152" s="38">
        <v>40850</v>
      </c>
      <c r="E152" s="38">
        <v>40853</v>
      </c>
      <c r="F152" s="37" t="s">
        <v>168</v>
      </c>
      <c r="G152" s="37" t="s">
        <v>1087</v>
      </c>
      <c r="H152" s="37" t="s">
        <v>1088</v>
      </c>
      <c r="I152" s="37" t="s">
        <v>143</v>
      </c>
      <c r="J152" s="37" t="s">
        <v>1089</v>
      </c>
      <c r="K152" s="37" t="s">
        <v>1090</v>
      </c>
      <c r="L152" s="37" t="s">
        <v>861</v>
      </c>
      <c r="M152" s="37"/>
      <c r="N152" s="37" t="s">
        <v>183</v>
      </c>
      <c r="O152" s="37" t="s">
        <v>184</v>
      </c>
      <c r="P152" s="37" t="s">
        <v>1091</v>
      </c>
      <c r="Q152" s="37" t="s">
        <v>225</v>
      </c>
      <c r="R152" s="37" t="s">
        <v>277</v>
      </c>
      <c r="S152" s="37" t="s">
        <v>744</v>
      </c>
      <c r="T152" s="37">
        <v>1983.135</v>
      </c>
      <c r="U152" s="37">
        <v>7</v>
      </c>
      <c r="V152" s="37">
        <v>0.5</v>
      </c>
      <c r="W152" s="37">
        <v>-1784.895</v>
      </c>
      <c r="X152" s="39">
        <v>473.27</v>
      </c>
      <c r="Y152" s="37" t="s">
        <v>218</v>
      </c>
    </row>
    <row r="153" spans="2:25" ht="15.75" x14ac:dyDescent="0.25">
      <c r="B153" s="37">
        <v>15162</v>
      </c>
      <c r="C153" s="37" t="s">
        <v>1092</v>
      </c>
      <c r="D153" s="38">
        <v>41853</v>
      </c>
      <c r="E153" s="38">
        <v>41854</v>
      </c>
      <c r="F153" s="37" t="s">
        <v>168</v>
      </c>
      <c r="G153" s="37" t="s">
        <v>1093</v>
      </c>
      <c r="H153" s="37" t="s">
        <v>1094</v>
      </c>
      <c r="I153" s="37" t="s">
        <v>143</v>
      </c>
      <c r="J153" s="37" t="s">
        <v>1095</v>
      </c>
      <c r="K153" s="37" t="s">
        <v>1096</v>
      </c>
      <c r="L153" s="37" t="s">
        <v>284</v>
      </c>
      <c r="M153" s="37"/>
      <c r="N153" s="37" t="s">
        <v>183</v>
      </c>
      <c r="O153" s="37" t="s">
        <v>184</v>
      </c>
      <c r="P153" s="37" t="s">
        <v>1097</v>
      </c>
      <c r="Q153" s="37" t="s">
        <v>164</v>
      </c>
      <c r="R153" s="37" t="s">
        <v>474</v>
      </c>
      <c r="S153" s="37" t="s">
        <v>1098</v>
      </c>
      <c r="T153" s="37">
        <v>1112.778</v>
      </c>
      <c r="U153" s="37">
        <v>3</v>
      </c>
      <c r="V153" s="37">
        <v>0.1</v>
      </c>
      <c r="W153" s="37">
        <v>296.65800000000007</v>
      </c>
      <c r="X153" s="39">
        <v>472</v>
      </c>
      <c r="Y153" s="37" t="s">
        <v>152</v>
      </c>
    </row>
    <row r="154" spans="2:25" ht="15.75" x14ac:dyDescent="0.25">
      <c r="B154" s="37">
        <v>18899</v>
      </c>
      <c r="C154" s="37" t="s">
        <v>1099</v>
      </c>
      <c r="D154" s="38">
        <v>40806</v>
      </c>
      <c r="E154" s="38">
        <v>40808</v>
      </c>
      <c r="F154" s="37" t="s">
        <v>154</v>
      </c>
      <c r="G154" s="37" t="s">
        <v>853</v>
      </c>
      <c r="H154" s="37" t="s">
        <v>854</v>
      </c>
      <c r="I154" s="37" t="s">
        <v>143</v>
      </c>
      <c r="J154" s="37" t="s">
        <v>1100</v>
      </c>
      <c r="K154" s="37" t="s">
        <v>687</v>
      </c>
      <c r="L154" s="37" t="s">
        <v>182</v>
      </c>
      <c r="M154" s="37"/>
      <c r="N154" s="37" t="s">
        <v>183</v>
      </c>
      <c r="O154" s="37" t="s">
        <v>184</v>
      </c>
      <c r="P154" s="37" t="s">
        <v>1101</v>
      </c>
      <c r="Q154" s="37" t="s">
        <v>149</v>
      </c>
      <c r="R154" s="37" t="s">
        <v>193</v>
      </c>
      <c r="S154" s="37" t="s">
        <v>1102</v>
      </c>
      <c r="T154" s="37">
        <v>3616.5</v>
      </c>
      <c r="U154" s="37">
        <v>10</v>
      </c>
      <c r="V154" s="37">
        <v>0</v>
      </c>
      <c r="W154" s="37">
        <v>36</v>
      </c>
      <c r="X154" s="39">
        <v>471.92</v>
      </c>
      <c r="Y154" s="37" t="s">
        <v>152</v>
      </c>
    </row>
    <row r="155" spans="2:25" ht="15.75" x14ac:dyDescent="0.25">
      <c r="B155" s="37">
        <v>32274</v>
      </c>
      <c r="C155" s="37" t="s">
        <v>1103</v>
      </c>
      <c r="D155" s="38">
        <v>41647</v>
      </c>
      <c r="E155" s="38">
        <v>41650</v>
      </c>
      <c r="F155" s="37" t="s">
        <v>168</v>
      </c>
      <c r="G155" s="37" t="s">
        <v>1104</v>
      </c>
      <c r="H155" s="37" t="s">
        <v>1105</v>
      </c>
      <c r="I155" s="37" t="s">
        <v>157</v>
      </c>
      <c r="J155" s="37" t="s">
        <v>935</v>
      </c>
      <c r="K155" s="37" t="s">
        <v>720</v>
      </c>
      <c r="L155" s="37" t="s">
        <v>146</v>
      </c>
      <c r="M155" s="37">
        <v>48205</v>
      </c>
      <c r="N155" s="37" t="s">
        <v>147</v>
      </c>
      <c r="O155" s="37" t="s">
        <v>184</v>
      </c>
      <c r="P155" s="37" t="s">
        <v>1106</v>
      </c>
      <c r="Q155" s="37" t="s">
        <v>149</v>
      </c>
      <c r="R155" s="37" t="s">
        <v>403</v>
      </c>
      <c r="S155" s="37" t="s">
        <v>1107</v>
      </c>
      <c r="T155" s="37">
        <v>3059.982</v>
      </c>
      <c r="U155" s="37">
        <v>2</v>
      </c>
      <c r="V155" s="37">
        <v>0.1</v>
      </c>
      <c r="W155" s="37">
        <v>679.99599999999964</v>
      </c>
      <c r="X155" s="39">
        <v>471.22</v>
      </c>
      <c r="Y155" s="37" t="s">
        <v>176</v>
      </c>
    </row>
    <row r="156" spans="2:25" ht="15.75" x14ac:dyDescent="0.25">
      <c r="B156" s="37">
        <v>24160</v>
      </c>
      <c r="C156" s="37" t="s">
        <v>1108</v>
      </c>
      <c r="D156" s="38">
        <v>41344</v>
      </c>
      <c r="E156" s="38">
        <v>41348</v>
      </c>
      <c r="F156" s="37" t="s">
        <v>210</v>
      </c>
      <c r="G156" s="37" t="s">
        <v>1109</v>
      </c>
      <c r="H156" s="37" t="s">
        <v>1110</v>
      </c>
      <c r="I156" s="37" t="s">
        <v>143</v>
      </c>
      <c r="J156" s="37" t="s">
        <v>818</v>
      </c>
      <c r="K156" s="37" t="s">
        <v>569</v>
      </c>
      <c r="L156" s="37" t="s">
        <v>160</v>
      </c>
      <c r="M156" s="37"/>
      <c r="N156" s="37" t="s">
        <v>161</v>
      </c>
      <c r="O156" s="37" t="s">
        <v>162</v>
      </c>
      <c r="P156" s="37" t="s">
        <v>460</v>
      </c>
      <c r="Q156" s="37" t="s">
        <v>149</v>
      </c>
      <c r="R156" s="37" t="s">
        <v>174</v>
      </c>
      <c r="S156" s="37" t="s">
        <v>353</v>
      </c>
      <c r="T156" s="37">
        <v>2892.1049999999996</v>
      </c>
      <c r="U156" s="37">
        <v>5</v>
      </c>
      <c r="V156" s="37">
        <v>0.1</v>
      </c>
      <c r="W156" s="37">
        <v>160.60500000000008</v>
      </c>
      <c r="X156" s="39">
        <v>470.29</v>
      </c>
      <c r="Y156" s="37" t="s">
        <v>218</v>
      </c>
    </row>
    <row r="157" spans="2:25" ht="15.75" x14ac:dyDescent="0.25">
      <c r="B157" s="37">
        <v>15812</v>
      </c>
      <c r="C157" s="37" t="s">
        <v>1111</v>
      </c>
      <c r="D157" s="38">
        <v>40941</v>
      </c>
      <c r="E157" s="38">
        <v>40944</v>
      </c>
      <c r="F157" s="37" t="s">
        <v>168</v>
      </c>
      <c r="G157" s="37" t="s">
        <v>513</v>
      </c>
      <c r="H157" s="37" t="s">
        <v>514</v>
      </c>
      <c r="I157" s="37" t="s">
        <v>143</v>
      </c>
      <c r="J157" s="37" t="s">
        <v>1112</v>
      </c>
      <c r="K157" s="37" t="s">
        <v>1112</v>
      </c>
      <c r="L157" s="37" t="s">
        <v>182</v>
      </c>
      <c r="M157" s="37"/>
      <c r="N157" s="37" t="s">
        <v>183</v>
      </c>
      <c r="O157" s="37" t="s">
        <v>184</v>
      </c>
      <c r="P157" s="37" t="s">
        <v>1113</v>
      </c>
      <c r="Q157" s="37" t="s">
        <v>149</v>
      </c>
      <c r="R157" s="37" t="s">
        <v>174</v>
      </c>
      <c r="S157" s="37" t="s">
        <v>820</v>
      </c>
      <c r="T157" s="37">
        <v>3263.4000000000005</v>
      </c>
      <c r="U157" s="37">
        <v>5</v>
      </c>
      <c r="V157" s="37">
        <v>0</v>
      </c>
      <c r="W157" s="37">
        <v>848.40000000000009</v>
      </c>
      <c r="X157" s="39">
        <v>469.29</v>
      </c>
      <c r="Y157" s="37" t="s">
        <v>218</v>
      </c>
    </row>
    <row r="158" spans="2:25" ht="15.75" x14ac:dyDescent="0.25">
      <c r="B158" s="37">
        <v>31696</v>
      </c>
      <c r="C158" s="37" t="s">
        <v>1114</v>
      </c>
      <c r="D158" s="38">
        <v>41526</v>
      </c>
      <c r="E158" s="38">
        <v>41528</v>
      </c>
      <c r="F158" s="37" t="s">
        <v>154</v>
      </c>
      <c r="G158" s="37" t="s">
        <v>1115</v>
      </c>
      <c r="H158" s="37" t="s">
        <v>1116</v>
      </c>
      <c r="I158" s="37" t="s">
        <v>143</v>
      </c>
      <c r="J158" s="37" t="s">
        <v>1117</v>
      </c>
      <c r="K158" s="37" t="s">
        <v>409</v>
      </c>
      <c r="L158" s="37" t="s">
        <v>146</v>
      </c>
      <c r="M158" s="37">
        <v>77036</v>
      </c>
      <c r="N158" s="37" t="s">
        <v>147</v>
      </c>
      <c r="O158" s="37" t="s">
        <v>184</v>
      </c>
      <c r="P158" s="37" t="s">
        <v>1118</v>
      </c>
      <c r="Q158" s="37" t="s">
        <v>164</v>
      </c>
      <c r="R158" s="37" t="s">
        <v>474</v>
      </c>
      <c r="S158" s="37" t="s">
        <v>1119</v>
      </c>
      <c r="T158" s="37">
        <v>2396.2655999999997</v>
      </c>
      <c r="U158" s="37">
        <v>4</v>
      </c>
      <c r="V158" s="37">
        <v>0.32</v>
      </c>
      <c r="W158" s="37">
        <v>-317.15280000000007</v>
      </c>
      <c r="X158" s="39">
        <v>469.16</v>
      </c>
      <c r="Y158" s="37" t="s">
        <v>152</v>
      </c>
    </row>
    <row r="159" spans="2:25" ht="15.75" x14ac:dyDescent="0.25">
      <c r="B159" s="37">
        <v>6449</v>
      </c>
      <c r="C159" s="37" t="s">
        <v>1120</v>
      </c>
      <c r="D159" s="38">
        <v>41738</v>
      </c>
      <c r="E159" s="38">
        <v>41742</v>
      </c>
      <c r="F159" s="37" t="s">
        <v>210</v>
      </c>
      <c r="G159" s="37" t="s">
        <v>1121</v>
      </c>
      <c r="H159" s="37" t="s">
        <v>1122</v>
      </c>
      <c r="I159" s="37" t="s">
        <v>157</v>
      </c>
      <c r="J159" s="37" t="s">
        <v>1123</v>
      </c>
      <c r="K159" s="37" t="s">
        <v>1124</v>
      </c>
      <c r="L159" s="37" t="s">
        <v>1124</v>
      </c>
      <c r="M159" s="37"/>
      <c r="N159" s="37" t="s">
        <v>266</v>
      </c>
      <c r="O159" s="37" t="s">
        <v>184</v>
      </c>
      <c r="P159" s="37" t="s">
        <v>1125</v>
      </c>
      <c r="Q159" s="37" t="s">
        <v>164</v>
      </c>
      <c r="R159" s="37" t="s">
        <v>216</v>
      </c>
      <c r="S159" s="37" t="s">
        <v>1126</v>
      </c>
      <c r="T159" s="37">
        <v>3117.0879999999997</v>
      </c>
      <c r="U159" s="37">
        <v>13</v>
      </c>
      <c r="V159" s="37">
        <v>0.2</v>
      </c>
      <c r="W159" s="37">
        <v>38.94800000000005</v>
      </c>
      <c r="X159" s="39">
        <v>466.70299999999997</v>
      </c>
      <c r="Y159" s="37" t="s">
        <v>218</v>
      </c>
    </row>
    <row r="160" spans="2:25" ht="15.75" x14ac:dyDescent="0.25">
      <c r="B160" s="37">
        <v>32382</v>
      </c>
      <c r="C160" s="37" t="s">
        <v>1127</v>
      </c>
      <c r="D160" s="38">
        <v>41335</v>
      </c>
      <c r="E160" s="38">
        <v>41339</v>
      </c>
      <c r="F160" s="37" t="s">
        <v>210</v>
      </c>
      <c r="G160" s="37" t="s">
        <v>1128</v>
      </c>
      <c r="H160" s="37" t="s">
        <v>1129</v>
      </c>
      <c r="I160" s="37" t="s">
        <v>143</v>
      </c>
      <c r="J160" s="37" t="s">
        <v>1130</v>
      </c>
      <c r="K160" s="37" t="s">
        <v>145</v>
      </c>
      <c r="L160" s="37" t="s">
        <v>146</v>
      </c>
      <c r="M160" s="37">
        <v>10701</v>
      </c>
      <c r="N160" s="37" t="s">
        <v>147</v>
      </c>
      <c r="O160" s="37" t="s">
        <v>110</v>
      </c>
      <c r="P160" s="37" t="s">
        <v>435</v>
      </c>
      <c r="Q160" s="37" t="s">
        <v>149</v>
      </c>
      <c r="R160" s="37" t="s">
        <v>403</v>
      </c>
      <c r="S160" s="37" t="s">
        <v>436</v>
      </c>
      <c r="T160" s="37">
        <v>4899.93</v>
      </c>
      <c r="U160" s="37">
        <v>7</v>
      </c>
      <c r="V160" s="37">
        <v>0</v>
      </c>
      <c r="W160" s="37">
        <v>2400.9656999999997</v>
      </c>
      <c r="X160" s="39">
        <v>466.33</v>
      </c>
      <c r="Y160" s="37" t="s">
        <v>176</v>
      </c>
    </row>
    <row r="161" spans="2:25" ht="15.75" x14ac:dyDescent="0.25">
      <c r="B161" s="37">
        <v>4394</v>
      </c>
      <c r="C161" s="37" t="s">
        <v>1131</v>
      </c>
      <c r="D161" s="38">
        <v>41717</v>
      </c>
      <c r="E161" s="38">
        <v>41719</v>
      </c>
      <c r="F161" s="37" t="s">
        <v>168</v>
      </c>
      <c r="G161" s="37" t="s">
        <v>1132</v>
      </c>
      <c r="H161" s="37" t="s">
        <v>1133</v>
      </c>
      <c r="I161" s="37" t="s">
        <v>180</v>
      </c>
      <c r="J161" s="37" t="s">
        <v>1134</v>
      </c>
      <c r="K161" s="37" t="s">
        <v>1135</v>
      </c>
      <c r="L161" s="37" t="s">
        <v>351</v>
      </c>
      <c r="M161" s="37"/>
      <c r="N161" s="37" t="s">
        <v>266</v>
      </c>
      <c r="O161" s="37" t="s">
        <v>108</v>
      </c>
      <c r="P161" s="37" t="s">
        <v>1136</v>
      </c>
      <c r="Q161" s="37" t="s">
        <v>225</v>
      </c>
      <c r="R161" s="37" t="s">
        <v>277</v>
      </c>
      <c r="S161" s="37" t="s">
        <v>744</v>
      </c>
      <c r="T161" s="37">
        <v>1888.7</v>
      </c>
      <c r="U161" s="37">
        <v>5</v>
      </c>
      <c r="V161" s="37">
        <v>0</v>
      </c>
      <c r="W161" s="37">
        <v>887.6</v>
      </c>
      <c r="X161" s="39">
        <v>465.91800000000001</v>
      </c>
      <c r="Y161" s="37" t="s">
        <v>218</v>
      </c>
    </row>
    <row r="162" spans="2:25" ht="15.75" x14ac:dyDescent="0.25">
      <c r="B162" s="37">
        <v>22058</v>
      </c>
      <c r="C162" s="37" t="s">
        <v>1137</v>
      </c>
      <c r="D162" s="38">
        <v>41549</v>
      </c>
      <c r="E162" s="38">
        <v>41551</v>
      </c>
      <c r="F162" s="37" t="s">
        <v>168</v>
      </c>
      <c r="G162" s="37" t="s">
        <v>1138</v>
      </c>
      <c r="H162" s="37" t="s">
        <v>1139</v>
      </c>
      <c r="I162" s="37" t="s">
        <v>143</v>
      </c>
      <c r="J162" s="37" t="s">
        <v>1140</v>
      </c>
      <c r="K162" s="37" t="s">
        <v>1141</v>
      </c>
      <c r="L162" s="37" t="s">
        <v>274</v>
      </c>
      <c r="M162" s="37"/>
      <c r="N162" s="37" t="s">
        <v>161</v>
      </c>
      <c r="O162" s="37" t="s">
        <v>275</v>
      </c>
      <c r="P162" s="37" t="s">
        <v>1142</v>
      </c>
      <c r="Q162" s="37" t="s">
        <v>225</v>
      </c>
      <c r="R162" s="37" t="s">
        <v>277</v>
      </c>
      <c r="S162" s="37" t="s">
        <v>1143</v>
      </c>
      <c r="T162" s="37">
        <v>3000.7799999999997</v>
      </c>
      <c r="U162" s="37">
        <v>6</v>
      </c>
      <c r="V162" s="37">
        <v>0</v>
      </c>
      <c r="W162" s="37">
        <v>1080.18</v>
      </c>
      <c r="X162" s="39">
        <v>465.63</v>
      </c>
      <c r="Y162" s="37" t="s">
        <v>218</v>
      </c>
    </row>
    <row r="163" spans="2:25" ht="15.75" x14ac:dyDescent="0.25">
      <c r="B163" s="37">
        <v>19833</v>
      </c>
      <c r="C163" s="37" t="s">
        <v>1144</v>
      </c>
      <c r="D163" s="38">
        <v>41286</v>
      </c>
      <c r="E163" s="38">
        <v>41289</v>
      </c>
      <c r="F163" s="37" t="s">
        <v>168</v>
      </c>
      <c r="G163" s="37" t="s">
        <v>1145</v>
      </c>
      <c r="H163" s="37" t="s">
        <v>1146</v>
      </c>
      <c r="I163" s="37" t="s">
        <v>157</v>
      </c>
      <c r="J163" s="37" t="s">
        <v>1147</v>
      </c>
      <c r="K163" s="37" t="s">
        <v>1147</v>
      </c>
      <c r="L163" s="37" t="s">
        <v>620</v>
      </c>
      <c r="M163" s="37"/>
      <c r="N163" s="37" t="s">
        <v>183</v>
      </c>
      <c r="O163" s="37" t="s">
        <v>109</v>
      </c>
      <c r="P163" s="37" t="s">
        <v>1148</v>
      </c>
      <c r="Q163" s="37" t="s">
        <v>225</v>
      </c>
      <c r="R163" s="37" t="s">
        <v>277</v>
      </c>
      <c r="S163" s="37" t="s">
        <v>1149</v>
      </c>
      <c r="T163" s="37">
        <v>3801.63</v>
      </c>
      <c r="U163" s="37">
        <v>7</v>
      </c>
      <c r="V163" s="37">
        <v>0</v>
      </c>
      <c r="W163" s="37">
        <v>1444.5900000000001</v>
      </c>
      <c r="X163" s="39">
        <v>465.02</v>
      </c>
      <c r="Y163" s="37" t="s">
        <v>176</v>
      </c>
    </row>
    <row r="164" spans="2:25" ht="15.75" x14ac:dyDescent="0.25">
      <c r="B164" s="37">
        <v>45807</v>
      </c>
      <c r="C164" s="37" t="s">
        <v>1150</v>
      </c>
      <c r="D164" s="38">
        <v>41871</v>
      </c>
      <c r="E164" s="38">
        <v>41876</v>
      </c>
      <c r="F164" s="37" t="s">
        <v>210</v>
      </c>
      <c r="G164" s="37" t="s">
        <v>1151</v>
      </c>
      <c r="H164" s="37" t="s">
        <v>1152</v>
      </c>
      <c r="I164" s="37" t="s">
        <v>143</v>
      </c>
      <c r="J164" s="37" t="s">
        <v>1153</v>
      </c>
      <c r="K164" s="37" t="s">
        <v>1154</v>
      </c>
      <c r="L164" s="37" t="s">
        <v>256</v>
      </c>
      <c r="M164" s="37"/>
      <c r="N164" s="37" t="s">
        <v>257</v>
      </c>
      <c r="O164" s="37" t="s">
        <v>257</v>
      </c>
      <c r="P164" s="37" t="s">
        <v>1155</v>
      </c>
      <c r="Q164" s="37" t="s">
        <v>149</v>
      </c>
      <c r="R164" s="37" t="s">
        <v>174</v>
      </c>
      <c r="S164" s="37" t="s">
        <v>820</v>
      </c>
      <c r="T164" s="37">
        <v>5211.12</v>
      </c>
      <c r="U164" s="37">
        <v>8</v>
      </c>
      <c r="V164" s="37">
        <v>0</v>
      </c>
      <c r="W164" s="37">
        <v>1146.24</v>
      </c>
      <c r="X164" s="39">
        <v>463.98</v>
      </c>
      <c r="Y164" s="37" t="s">
        <v>176</v>
      </c>
    </row>
    <row r="165" spans="2:25" ht="15.75" x14ac:dyDescent="0.25">
      <c r="B165" s="37">
        <v>30187</v>
      </c>
      <c r="C165" s="37" t="s">
        <v>362</v>
      </c>
      <c r="D165" s="38">
        <v>40894</v>
      </c>
      <c r="E165" s="38">
        <v>40897</v>
      </c>
      <c r="F165" s="37" t="s">
        <v>168</v>
      </c>
      <c r="G165" s="37" t="s">
        <v>363</v>
      </c>
      <c r="H165" s="37" t="s">
        <v>364</v>
      </c>
      <c r="I165" s="37" t="s">
        <v>157</v>
      </c>
      <c r="J165" s="37" t="s">
        <v>365</v>
      </c>
      <c r="K165" s="37" t="s">
        <v>366</v>
      </c>
      <c r="L165" s="37" t="s">
        <v>367</v>
      </c>
      <c r="M165" s="37"/>
      <c r="N165" s="37" t="s">
        <v>161</v>
      </c>
      <c r="O165" s="37" t="s">
        <v>275</v>
      </c>
      <c r="P165" s="37" t="s">
        <v>1156</v>
      </c>
      <c r="Q165" s="37" t="s">
        <v>164</v>
      </c>
      <c r="R165" s="37" t="s">
        <v>216</v>
      </c>
      <c r="S165" s="37" t="s">
        <v>1157</v>
      </c>
      <c r="T165" s="37">
        <v>1356.0300000000002</v>
      </c>
      <c r="U165" s="37">
        <v>3</v>
      </c>
      <c r="V165" s="37">
        <v>0</v>
      </c>
      <c r="W165" s="37">
        <v>311.84999999999997</v>
      </c>
      <c r="X165" s="39">
        <v>458.97</v>
      </c>
      <c r="Y165" s="37" t="s">
        <v>152</v>
      </c>
    </row>
    <row r="166" spans="2:25" ht="15.75" x14ac:dyDescent="0.25">
      <c r="B166" s="37">
        <v>29484</v>
      </c>
      <c r="C166" s="37" t="s">
        <v>1158</v>
      </c>
      <c r="D166" s="38">
        <v>41712</v>
      </c>
      <c r="E166" s="38">
        <v>41716</v>
      </c>
      <c r="F166" s="37" t="s">
        <v>210</v>
      </c>
      <c r="G166" s="37" t="s">
        <v>1159</v>
      </c>
      <c r="H166" s="37" t="s">
        <v>1160</v>
      </c>
      <c r="I166" s="37" t="s">
        <v>143</v>
      </c>
      <c r="J166" s="37" t="s">
        <v>923</v>
      </c>
      <c r="K166" s="37" t="s">
        <v>924</v>
      </c>
      <c r="L166" s="37" t="s">
        <v>160</v>
      </c>
      <c r="M166" s="37"/>
      <c r="N166" s="37" t="s">
        <v>161</v>
      </c>
      <c r="O166" s="37" t="s">
        <v>162</v>
      </c>
      <c r="P166" s="37" t="s">
        <v>1161</v>
      </c>
      <c r="Q166" s="37" t="s">
        <v>225</v>
      </c>
      <c r="R166" s="37" t="s">
        <v>277</v>
      </c>
      <c r="S166" s="37" t="s">
        <v>744</v>
      </c>
      <c r="T166" s="37">
        <v>3569.643</v>
      </c>
      <c r="U166" s="37">
        <v>7</v>
      </c>
      <c r="V166" s="37">
        <v>0.1</v>
      </c>
      <c r="W166" s="37">
        <v>674.16300000000001</v>
      </c>
      <c r="X166" s="39">
        <v>458.54</v>
      </c>
      <c r="Y166" s="37" t="s">
        <v>218</v>
      </c>
    </row>
    <row r="167" spans="2:25" ht="15.75" x14ac:dyDescent="0.25">
      <c r="B167" s="37">
        <v>34667</v>
      </c>
      <c r="C167" s="37" t="s">
        <v>1162</v>
      </c>
      <c r="D167" s="38">
        <v>41359</v>
      </c>
      <c r="E167" s="38">
        <v>41359</v>
      </c>
      <c r="F167" s="37" t="s">
        <v>140</v>
      </c>
      <c r="G167" s="37" t="s">
        <v>1163</v>
      </c>
      <c r="H167" s="37" t="s">
        <v>1164</v>
      </c>
      <c r="I167" s="37" t="s">
        <v>143</v>
      </c>
      <c r="J167" s="37" t="s">
        <v>1165</v>
      </c>
      <c r="K167" s="37" t="s">
        <v>1166</v>
      </c>
      <c r="L167" s="37" t="s">
        <v>146</v>
      </c>
      <c r="M167" s="37">
        <v>73071</v>
      </c>
      <c r="N167" s="37" t="s">
        <v>147</v>
      </c>
      <c r="O167" s="37" t="s">
        <v>184</v>
      </c>
      <c r="P167" s="37" t="s">
        <v>1167</v>
      </c>
      <c r="Q167" s="37" t="s">
        <v>149</v>
      </c>
      <c r="R167" s="37" t="s">
        <v>150</v>
      </c>
      <c r="S167" s="37" t="s">
        <v>1168</v>
      </c>
      <c r="T167" s="37">
        <v>1287.45</v>
      </c>
      <c r="U167" s="37">
        <v>5</v>
      </c>
      <c r="V167" s="37">
        <v>0</v>
      </c>
      <c r="W167" s="37">
        <v>244.61549999999988</v>
      </c>
      <c r="X167" s="39">
        <v>457.14</v>
      </c>
      <c r="Y167" s="37" t="s">
        <v>152</v>
      </c>
    </row>
    <row r="168" spans="2:25" ht="15.75" x14ac:dyDescent="0.25">
      <c r="B168" s="37">
        <v>24015</v>
      </c>
      <c r="C168" s="37" t="s">
        <v>1169</v>
      </c>
      <c r="D168" s="38">
        <v>41829</v>
      </c>
      <c r="E168" s="38">
        <v>41833</v>
      </c>
      <c r="F168" s="37" t="s">
        <v>210</v>
      </c>
      <c r="G168" s="37" t="s">
        <v>1170</v>
      </c>
      <c r="H168" s="37" t="s">
        <v>1171</v>
      </c>
      <c r="I168" s="37" t="s">
        <v>143</v>
      </c>
      <c r="J168" s="37" t="s">
        <v>1172</v>
      </c>
      <c r="K168" s="37" t="s">
        <v>1173</v>
      </c>
      <c r="L168" s="37" t="s">
        <v>458</v>
      </c>
      <c r="M168" s="37"/>
      <c r="N168" s="37" t="s">
        <v>161</v>
      </c>
      <c r="O168" s="37" t="s">
        <v>459</v>
      </c>
      <c r="P168" s="37" t="s">
        <v>1007</v>
      </c>
      <c r="Q168" s="37" t="s">
        <v>164</v>
      </c>
      <c r="R168" s="37" t="s">
        <v>474</v>
      </c>
      <c r="S168" s="37" t="s">
        <v>1008</v>
      </c>
      <c r="T168" s="37">
        <v>2910.0815999999995</v>
      </c>
      <c r="U168" s="37">
        <v>8</v>
      </c>
      <c r="V168" s="37">
        <v>7.0000000000000007E-2</v>
      </c>
      <c r="W168" s="37">
        <v>125.12159999999994</v>
      </c>
      <c r="X168" s="39">
        <v>456.32</v>
      </c>
      <c r="Y168" s="37" t="s">
        <v>218</v>
      </c>
    </row>
    <row r="169" spans="2:25" ht="15.75" x14ac:dyDescent="0.25">
      <c r="B169" s="37">
        <v>20601</v>
      </c>
      <c r="C169" s="37" t="s">
        <v>1174</v>
      </c>
      <c r="D169" s="38">
        <v>41436</v>
      </c>
      <c r="E169" s="38">
        <v>41440</v>
      </c>
      <c r="F169" s="37" t="s">
        <v>210</v>
      </c>
      <c r="G169" s="37" t="s">
        <v>1175</v>
      </c>
      <c r="H169" s="37" t="s">
        <v>1176</v>
      </c>
      <c r="I169" s="37" t="s">
        <v>180</v>
      </c>
      <c r="J169" s="37" t="s">
        <v>1177</v>
      </c>
      <c r="K169" s="37" t="s">
        <v>1177</v>
      </c>
      <c r="L169" s="37" t="s">
        <v>458</v>
      </c>
      <c r="M169" s="37"/>
      <c r="N169" s="37" t="s">
        <v>161</v>
      </c>
      <c r="O169" s="37" t="s">
        <v>459</v>
      </c>
      <c r="P169" s="37" t="s">
        <v>1178</v>
      </c>
      <c r="Q169" s="37" t="s">
        <v>164</v>
      </c>
      <c r="R169" s="37" t="s">
        <v>165</v>
      </c>
      <c r="S169" s="37" t="s">
        <v>1179</v>
      </c>
      <c r="T169" s="37">
        <v>3126.4001999999991</v>
      </c>
      <c r="U169" s="37">
        <v>9</v>
      </c>
      <c r="V169" s="37">
        <v>0.27</v>
      </c>
      <c r="W169" s="37">
        <v>-128.71979999999962</v>
      </c>
      <c r="X169" s="39">
        <v>455.71</v>
      </c>
      <c r="Y169" s="37" t="s">
        <v>218</v>
      </c>
    </row>
    <row r="170" spans="2:25" ht="15.75" x14ac:dyDescent="0.25">
      <c r="B170" s="37">
        <v>12051</v>
      </c>
      <c r="C170" s="37" t="s">
        <v>1180</v>
      </c>
      <c r="D170" s="38">
        <v>40765</v>
      </c>
      <c r="E170" s="38">
        <v>40772</v>
      </c>
      <c r="F170" s="37" t="s">
        <v>210</v>
      </c>
      <c r="G170" s="37" t="s">
        <v>1181</v>
      </c>
      <c r="H170" s="37" t="s">
        <v>1182</v>
      </c>
      <c r="I170" s="37" t="s">
        <v>143</v>
      </c>
      <c r="J170" s="37" t="s">
        <v>670</v>
      </c>
      <c r="K170" s="37" t="s">
        <v>447</v>
      </c>
      <c r="L170" s="37" t="s">
        <v>343</v>
      </c>
      <c r="M170" s="37"/>
      <c r="N170" s="37" t="s">
        <v>183</v>
      </c>
      <c r="O170" s="37" t="s">
        <v>108</v>
      </c>
      <c r="P170" s="37" t="s">
        <v>1183</v>
      </c>
      <c r="Q170" s="37" t="s">
        <v>149</v>
      </c>
      <c r="R170" s="37" t="s">
        <v>174</v>
      </c>
      <c r="S170" s="37" t="s">
        <v>1184</v>
      </c>
      <c r="T170" s="37">
        <v>5276.9880000000003</v>
      </c>
      <c r="U170" s="37">
        <v>9</v>
      </c>
      <c r="V170" s="37">
        <v>0.1</v>
      </c>
      <c r="W170" s="37">
        <v>1758.8879999999997</v>
      </c>
      <c r="X170" s="39">
        <v>454.81</v>
      </c>
      <c r="Y170" s="37" t="s">
        <v>176</v>
      </c>
    </row>
    <row r="171" spans="2:25" ht="15.75" x14ac:dyDescent="0.25">
      <c r="B171" s="37">
        <v>25915</v>
      </c>
      <c r="C171" s="37" t="s">
        <v>1185</v>
      </c>
      <c r="D171" s="38">
        <v>41715</v>
      </c>
      <c r="E171" s="38">
        <v>41719</v>
      </c>
      <c r="F171" s="37" t="s">
        <v>210</v>
      </c>
      <c r="G171" s="37" t="s">
        <v>1186</v>
      </c>
      <c r="H171" s="37" t="s">
        <v>1187</v>
      </c>
      <c r="I171" s="37" t="s">
        <v>143</v>
      </c>
      <c r="J171" s="37" t="s">
        <v>996</v>
      </c>
      <c r="K171" s="37" t="s">
        <v>996</v>
      </c>
      <c r="L171" s="37" t="s">
        <v>997</v>
      </c>
      <c r="M171" s="37"/>
      <c r="N171" s="37" t="s">
        <v>161</v>
      </c>
      <c r="O171" s="37" t="s">
        <v>459</v>
      </c>
      <c r="P171" s="37" t="s">
        <v>1188</v>
      </c>
      <c r="Q171" s="37" t="s">
        <v>149</v>
      </c>
      <c r="R171" s="37" t="s">
        <v>174</v>
      </c>
      <c r="S171" s="37" t="s">
        <v>827</v>
      </c>
      <c r="T171" s="37">
        <v>2645.3760000000002</v>
      </c>
      <c r="U171" s="37">
        <v>5</v>
      </c>
      <c r="V171" s="37">
        <v>0.17</v>
      </c>
      <c r="W171" s="37">
        <v>-2.4000000000114596E-2</v>
      </c>
      <c r="X171" s="39">
        <v>452.6</v>
      </c>
      <c r="Y171" s="37" t="s">
        <v>218</v>
      </c>
    </row>
    <row r="172" spans="2:25" ht="15.75" x14ac:dyDescent="0.25">
      <c r="B172" s="37">
        <v>21639</v>
      </c>
      <c r="C172" s="37" t="s">
        <v>1189</v>
      </c>
      <c r="D172" s="38">
        <v>41276</v>
      </c>
      <c r="E172" s="38">
        <v>41277</v>
      </c>
      <c r="F172" s="37" t="s">
        <v>168</v>
      </c>
      <c r="G172" s="37" t="s">
        <v>1190</v>
      </c>
      <c r="H172" s="37" t="s">
        <v>1191</v>
      </c>
      <c r="I172" s="37" t="s">
        <v>143</v>
      </c>
      <c r="J172" s="37" t="s">
        <v>787</v>
      </c>
      <c r="K172" s="37" t="s">
        <v>159</v>
      </c>
      <c r="L172" s="37" t="s">
        <v>160</v>
      </c>
      <c r="M172" s="37"/>
      <c r="N172" s="37" t="s">
        <v>161</v>
      </c>
      <c r="O172" s="37" t="s">
        <v>162</v>
      </c>
      <c r="P172" s="37" t="s">
        <v>918</v>
      </c>
      <c r="Q172" s="37" t="s">
        <v>164</v>
      </c>
      <c r="R172" s="37" t="s">
        <v>474</v>
      </c>
      <c r="S172" s="37" t="s">
        <v>919</v>
      </c>
      <c r="T172" s="37">
        <v>1637.0100000000002</v>
      </c>
      <c r="U172" s="37">
        <v>5</v>
      </c>
      <c r="V172" s="37">
        <v>0.1</v>
      </c>
      <c r="W172" s="37">
        <v>-36.390000000000043</v>
      </c>
      <c r="X172" s="39">
        <v>452.28</v>
      </c>
      <c r="Y172" s="37" t="s">
        <v>176</v>
      </c>
    </row>
    <row r="173" spans="2:25" ht="15.75" x14ac:dyDescent="0.25">
      <c r="B173" s="37">
        <v>39069</v>
      </c>
      <c r="C173" s="37" t="s">
        <v>1192</v>
      </c>
      <c r="D173" s="38">
        <v>41604</v>
      </c>
      <c r="E173" s="38">
        <v>41611</v>
      </c>
      <c r="F173" s="37" t="s">
        <v>210</v>
      </c>
      <c r="G173" s="37" t="s">
        <v>1193</v>
      </c>
      <c r="H173" s="37" t="s">
        <v>1194</v>
      </c>
      <c r="I173" s="37" t="s">
        <v>143</v>
      </c>
      <c r="J173" s="37" t="s">
        <v>1195</v>
      </c>
      <c r="K173" s="37" t="s">
        <v>1196</v>
      </c>
      <c r="L173" s="37" t="s">
        <v>146</v>
      </c>
      <c r="M173" s="37">
        <v>43130</v>
      </c>
      <c r="N173" s="37" t="s">
        <v>147</v>
      </c>
      <c r="O173" s="37" t="s">
        <v>110</v>
      </c>
      <c r="P173" s="37" t="s">
        <v>1197</v>
      </c>
      <c r="Q173" s="37" t="s">
        <v>149</v>
      </c>
      <c r="R173" s="37" t="s">
        <v>403</v>
      </c>
      <c r="S173" s="37" t="s">
        <v>1198</v>
      </c>
      <c r="T173" s="37">
        <v>4499.9850000000006</v>
      </c>
      <c r="U173" s="37">
        <v>5</v>
      </c>
      <c r="V173" s="37">
        <v>0.7</v>
      </c>
      <c r="W173" s="37">
        <v>-6599.978000000001</v>
      </c>
      <c r="X173" s="39">
        <v>451.63</v>
      </c>
      <c r="Y173" s="37" t="s">
        <v>228</v>
      </c>
    </row>
    <row r="174" spans="2:25" ht="15.75" x14ac:dyDescent="0.25">
      <c r="B174" s="37">
        <v>23229</v>
      </c>
      <c r="C174" s="37" t="s">
        <v>1199</v>
      </c>
      <c r="D174" s="38">
        <v>41192</v>
      </c>
      <c r="E174" s="38">
        <v>41193</v>
      </c>
      <c r="F174" s="37" t="s">
        <v>168</v>
      </c>
      <c r="G174" s="37" t="s">
        <v>1200</v>
      </c>
      <c r="H174" s="37" t="s">
        <v>1201</v>
      </c>
      <c r="I174" s="37" t="s">
        <v>143</v>
      </c>
      <c r="J174" s="37" t="s">
        <v>1202</v>
      </c>
      <c r="K174" s="37" t="s">
        <v>1203</v>
      </c>
      <c r="L174" s="37" t="s">
        <v>458</v>
      </c>
      <c r="M174" s="37"/>
      <c r="N174" s="37" t="s">
        <v>161</v>
      </c>
      <c r="O174" s="37" t="s">
        <v>459</v>
      </c>
      <c r="P174" s="37" t="s">
        <v>1188</v>
      </c>
      <c r="Q174" s="37" t="s">
        <v>149</v>
      </c>
      <c r="R174" s="37" t="s">
        <v>174</v>
      </c>
      <c r="S174" s="37" t="s">
        <v>827</v>
      </c>
      <c r="T174" s="37">
        <v>2645.3760000000002</v>
      </c>
      <c r="U174" s="37">
        <v>5</v>
      </c>
      <c r="V174" s="37">
        <v>0.17</v>
      </c>
      <c r="W174" s="37">
        <v>-2.4000000000114596E-2</v>
      </c>
      <c r="X174" s="39">
        <v>451.03</v>
      </c>
      <c r="Y174" s="37" t="s">
        <v>218</v>
      </c>
    </row>
    <row r="175" spans="2:25" ht="15.75" x14ac:dyDescent="0.25">
      <c r="B175" s="37">
        <v>33921</v>
      </c>
      <c r="C175" s="37" t="s">
        <v>1204</v>
      </c>
      <c r="D175" s="38">
        <v>41935</v>
      </c>
      <c r="E175" s="38">
        <v>41937</v>
      </c>
      <c r="F175" s="37" t="s">
        <v>168</v>
      </c>
      <c r="G175" s="37" t="s">
        <v>1205</v>
      </c>
      <c r="H175" s="37" t="s">
        <v>1206</v>
      </c>
      <c r="I175" s="37" t="s">
        <v>180</v>
      </c>
      <c r="J175" s="37" t="s">
        <v>144</v>
      </c>
      <c r="K175" s="37" t="s">
        <v>145</v>
      </c>
      <c r="L175" s="37" t="s">
        <v>146</v>
      </c>
      <c r="M175" s="37">
        <v>10024</v>
      </c>
      <c r="N175" s="37" t="s">
        <v>147</v>
      </c>
      <c r="O175" s="37" t="s">
        <v>110</v>
      </c>
      <c r="P175" s="37" t="s">
        <v>1207</v>
      </c>
      <c r="Q175" s="37" t="s">
        <v>149</v>
      </c>
      <c r="R175" s="37" t="s">
        <v>174</v>
      </c>
      <c r="S175" s="37" t="s">
        <v>1208</v>
      </c>
      <c r="T175" s="37">
        <v>2399.6</v>
      </c>
      <c r="U175" s="37">
        <v>8</v>
      </c>
      <c r="V175" s="37">
        <v>0</v>
      </c>
      <c r="W175" s="37">
        <v>647.89200000000005</v>
      </c>
      <c r="X175" s="39">
        <v>449.45</v>
      </c>
      <c r="Y175" s="37" t="s">
        <v>218</v>
      </c>
    </row>
    <row r="176" spans="2:25" ht="15.75" x14ac:dyDescent="0.25">
      <c r="B176" s="37">
        <v>20674</v>
      </c>
      <c r="C176" s="37" t="s">
        <v>1209</v>
      </c>
      <c r="D176" s="38">
        <v>40711</v>
      </c>
      <c r="E176" s="38">
        <v>40713</v>
      </c>
      <c r="F176" s="37" t="s">
        <v>168</v>
      </c>
      <c r="G176" s="37" t="s">
        <v>1104</v>
      </c>
      <c r="H176" s="37" t="s">
        <v>1105</v>
      </c>
      <c r="I176" s="37" t="s">
        <v>157</v>
      </c>
      <c r="J176" s="37" t="s">
        <v>1210</v>
      </c>
      <c r="K176" s="37" t="s">
        <v>1210</v>
      </c>
      <c r="L176" s="37" t="s">
        <v>274</v>
      </c>
      <c r="M176" s="37"/>
      <c r="N176" s="37" t="s">
        <v>161</v>
      </c>
      <c r="O176" s="37" t="s">
        <v>275</v>
      </c>
      <c r="P176" s="37" t="s">
        <v>250</v>
      </c>
      <c r="Q176" s="37" t="s">
        <v>164</v>
      </c>
      <c r="R176" s="37" t="s">
        <v>216</v>
      </c>
      <c r="S176" s="37" t="s">
        <v>251</v>
      </c>
      <c r="T176" s="37">
        <v>3238.3049999999998</v>
      </c>
      <c r="U176" s="37">
        <v>5</v>
      </c>
      <c r="V176" s="37">
        <v>0.3</v>
      </c>
      <c r="W176" s="37">
        <v>-740.29499999999985</v>
      </c>
      <c r="X176" s="39">
        <v>449.18</v>
      </c>
      <c r="Y176" s="37" t="s">
        <v>218</v>
      </c>
    </row>
    <row r="177" spans="2:25" ht="15.75" x14ac:dyDescent="0.25">
      <c r="B177" s="37">
        <v>11331</v>
      </c>
      <c r="C177" s="37" t="s">
        <v>1211</v>
      </c>
      <c r="D177" s="38">
        <v>41732</v>
      </c>
      <c r="E177" s="38">
        <v>41734</v>
      </c>
      <c r="F177" s="37" t="s">
        <v>168</v>
      </c>
      <c r="G177" s="37" t="s">
        <v>1212</v>
      </c>
      <c r="H177" s="37" t="s">
        <v>1213</v>
      </c>
      <c r="I177" s="37" t="s">
        <v>157</v>
      </c>
      <c r="J177" s="37" t="s">
        <v>670</v>
      </c>
      <c r="K177" s="37" t="s">
        <v>447</v>
      </c>
      <c r="L177" s="37" t="s">
        <v>343</v>
      </c>
      <c r="M177" s="37"/>
      <c r="N177" s="37" t="s">
        <v>183</v>
      </c>
      <c r="O177" s="37" t="s">
        <v>108</v>
      </c>
      <c r="P177" s="37" t="s">
        <v>1214</v>
      </c>
      <c r="Q177" s="37" t="s">
        <v>164</v>
      </c>
      <c r="R177" s="37" t="s">
        <v>474</v>
      </c>
      <c r="S177" s="37" t="s">
        <v>919</v>
      </c>
      <c r="T177" s="37">
        <v>2291.8140000000003</v>
      </c>
      <c r="U177" s="37">
        <v>7</v>
      </c>
      <c r="V177" s="37">
        <v>0.1</v>
      </c>
      <c r="W177" s="37">
        <v>127.13399999999993</v>
      </c>
      <c r="X177" s="39">
        <v>448.91</v>
      </c>
      <c r="Y177" s="37" t="s">
        <v>218</v>
      </c>
    </row>
    <row r="178" spans="2:25" ht="15.75" x14ac:dyDescent="0.25">
      <c r="B178" s="37">
        <v>58</v>
      </c>
      <c r="C178" s="37" t="s">
        <v>1215</v>
      </c>
      <c r="D178" s="38">
        <v>40680</v>
      </c>
      <c r="E178" s="38">
        <v>40683</v>
      </c>
      <c r="F178" s="37" t="s">
        <v>154</v>
      </c>
      <c r="G178" s="37" t="s">
        <v>1216</v>
      </c>
      <c r="H178" s="37" t="s">
        <v>1217</v>
      </c>
      <c r="I178" s="37" t="s">
        <v>143</v>
      </c>
      <c r="J178" s="37" t="s">
        <v>1218</v>
      </c>
      <c r="K178" s="37" t="s">
        <v>1219</v>
      </c>
      <c r="L178" s="37" t="s">
        <v>351</v>
      </c>
      <c r="M178" s="37"/>
      <c r="N178" s="37" t="s">
        <v>266</v>
      </c>
      <c r="O178" s="37" t="s">
        <v>108</v>
      </c>
      <c r="P178" s="37" t="s">
        <v>1220</v>
      </c>
      <c r="Q178" s="37" t="s">
        <v>149</v>
      </c>
      <c r="R178" s="37" t="s">
        <v>174</v>
      </c>
      <c r="S178" s="37" t="s">
        <v>672</v>
      </c>
      <c r="T178" s="37">
        <v>2124.5000000000005</v>
      </c>
      <c r="U178" s="37">
        <v>5</v>
      </c>
      <c r="V178" s="37">
        <v>0</v>
      </c>
      <c r="W178" s="37">
        <v>488.6</v>
      </c>
      <c r="X178" s="39">
        <v>447.65699999999998</v>
      </c>
      <c r="Y178" s="37" t="s">
        <v>218</v>
      </c>
    </row>
    <row r="179" spans="2:25" ht="15.75" x14ac:dyDescent="0.25">
      <c r="B179" s="37">
        <v>45091</v>
      </c>
      <c r="C179" s="37" t="s">
        <v>1221</v>
      </c>
      <c r="D179" s="38">
        <v>41681</v>
      </c>
      <c r="E179" s="38">
        <v>41685</v>
      </c>
      <c r="F179" s="37" t="s">
        <v>154</v>
      </c>
      <c r="G179" s="37" t="s">
        <v>1222</v>
      </c>
      <c r="H179" s="37" t="s">
        <v>806</v>
      </c>
      <c r="I179" s="37" t="s">
        <v>180</v>
      </c>
      <c r="J179" s="37" t="s">
        <v>1223</v>
      </c>
      <c r="K179" s="37" t="s">
        <v>1223</v>
      </c>
      <c r="L179" s="37" t="s">
        <v>1224</v>
      </c>
      <c r="M179" s="37"/>
      <c r="N179" s="37" t="s">
        <v>257</v>
      </c>
      <c r="O179" s="37" t="s">
        <v>257</v>
      </c>
      <c r="P179" s="37" t="s">
        <v>1225</v>
      </c>
      <c r="Q179" s="37" t="s">
        <v>164</v>
      </c>
      <c r="R179" s="37" t="s">
        <v>165</v>
      </c>
      <c r="S179" s="37" t="s">
        <v>708</v>
      </c>
      <c r="T179" s="37">
        <v>2757.7799999999997</v>
      </c>
      <c r="U179" s="37">
        <v>6</v>
      </c>
      <c r="V179" s="37">
        <v>0</v>
      </c>
      <c r="W179" s="37">
        <v>744.48</v>
      </c>
      <c r="X179" s="39">
        <v>446.33</v>
      </c>
      <c r="Y179" s="37" t="s">
        <v>218</v>
      </c>
    </row>
    <row r="180" spans="2:25" ht="15.75" x14ac:dyDescent="0.25">
      <c r="B180" s="37">
        <v>18990</v>
      </c>
      <c r="C180" s="37" t="s">
        <v>1226</v>
      </c>
      <c r="D180" s="38">
        <v>41559</v>
      </c>
      <c r="E180" s="38">
        <v>41559</v>
      </c>
      <c r="F180" s="37" t="s">
        <v>140</v>
      </c>
      <c r="G180" s="37" t="s">
        <v>1227</v>
      </c>
      <c r="H180" s="37" t="s">
        <v>1228</v>
      </c>
      <c r="I180" s="37" t="s">
        <v>143</v>
      </c>
      <c r="J180" s="37" t="s">
        <v>1229</v>
      </c>
      <c r="K180" s="37" t="s">
        <v>1230</v>
      </c>
      <c r="L180" s="37" t="s">
        <v>620</v>
      </c>
      <c r="M180" s="37"/>
      <c r="N180" s="37" t="s">
        <v>183</v>
      </c>
      <c r="O180" s="37" t="s">
        <v>109</v>
      </c>
      <c r="P180" s="37" t="s">
        <v>1231</v>
      </c>
      <c r="Q180" s="37" t="s">
        <v>149</v>
      </c>
      <c r="R180" s="37" t="s">
        <v>150</v>
      </c>
      <c r="S180" s="37" t="s">
        <v>1232</v>
      </c>
      <c r="T180" s="37">
        <v>1549.98</v>
      </c>
      <c r="U180" s="37">
        <v>6</v>
      </c>
      <c r="V180" s="37">
        <v>0</v>
      </c>
      <c r="W180" s="37">
        <v>139.32</v>
      </c>
      <c r="X180" s="39">
        <v>443.92</v>
      </c>
      <c r="Y180" s="37" t="s">
        <v>152</v>
      </c>
    </row>
    <row r="181" spans="2:25" ht="15.75" x14ac:dyDescent="0.25">
      <c r="B181" s="37">
        <v>35425</v>
      </c>
      <c r="C181" s="37" t="s">
        <v>1233</v>
      </c>
      <c r="D181" s="38">
        <v>40805</v>
      </c>
      <c r="E181" s="38">
        <v>40810</v>
      </c>
      <c r="F181" s="37" t="s">
        <v>210</v>
      </c>
      <c r="G181" s="37" t="s">
        <v>1234</v>
      </c>
      <c r="H181" s="37" t="s">
        <v>1235</v>
      </c>
      <c r="I181" s="37" t="s">
        <v>143</v>
      </c>
      <c r="J181" s="37" t="s">
        <v>1236</v>
      </c>
      <c r="K181" s="37" t="s">
        <v>233</v>
      </c>
      <c r="L181" s="37" t="s">
        <v>146</v>
      </c>
      <c r="M181" s="37">
        <v>28205</v>
      </c>
      <c r="N181" s="37" t="s">
        <v>147</v>
      </c>
      <c r="O181" s="37" t="s">
        <v>109</v>
      </c>
      <c r="P181" s="37" t="s">
        <v>930</v>
      </c>
      <c r="Q181" s="37" t="s">
        <v>149</v>
      </c>
      <c r="R181" s="37" t="s">
        <v>403</v>
      </c>
      <c r="S181" s="37" t="s">
        <v>931</v>
      </c>
      <c r="T181" s="37">
        <v>2624.9850000000001</v>
      </c>
      <c r="U181" s="37">
        <v>3</v>
      </c>
      <c r="V181" s="37">
        <v>0.5</v>
      </c>
      <c r="W181" s="37">
        <v>-944.99460000000045</v>
      </c>
      <c r="X181" s="39">
        <v>443.69</v>
      </c>
      <c r="Y181" s="37" t="s">
        <v>218</v>
      </c>
    </row>
    <row r="182" spans="2:25" ht="15.75" x14ac:dyDescent="0.25">
      <c r="B182" s="37">
        <v>51130</v>
      </c>
      <c r="C182" s="37" t="s">
        <v>1237</v>
      </c>
      <c r="D182" s="38">
        <v>41837</v>
      </c>
      <c r="E182" s="38">
        <v>41839</v>
      </c>
      <c r="F182" s="37" t="s">
        <v>154</v>
      </c>
      <c r="G182" s="37" t="s">
        <v>1238</v>
      </c>
      <c r="H182" s="37" t="s">
        <v>1001</v>
      </c>
      <c r="I182" s="37" t="s">
        <v>157</v>
      </c>
      <c r="J182" s="37" t="s">
        <v>1239</v>
      </c>
      <c r="K182" s="37" t="s">
        <v>1239</v>
      </c>
      <c r="L182" s="37" t="s">
        <v>639</v>
      </c>
      <c r="M182" s="37"/>
      <c r="N182" s="37" t="s">
        <v>257</v>
      </c>
      <c r="O182" s="37" t="s">
        <v>257</v>
      </c>
      <c r="P182" s="37" t="s">
        <v>1240</v>
      </c>
      <c r="Q182" s="37" t="s">
        <v>225</v>
      </c>
      <c r="R182" s="37" t="s">
        <v>277</v>
      </c>
      <c r="S182" s="37" t="s">
        <v>890</v>
      </c>
      <c r="T182" s="37">
        <v>3146.3999999999996</v>
      </c>
      <c r="U182" s="37">
        <v>6</v>
      </c>
      <c r="V182" s="37">
        <v>0</v>
      </c>
      <c r="W182" s="37">
        <v>629.28</v>
      </c>
      <c r="X182" s="39">
        <v>443.55</v>
      </c>
      <c r="Y182" s="37" t="s">
        <v>152</v>
      </c>
    </row>
    <row r="183" spans="2:25" ht="15.75" x14ac:dyDescent="0.25">
      <c r="B183" s="37">
        <v>14405</v>
      </c>
      <c r="C183" s="37" t="s">
        <v>1241</v>
      </c>
      <c r="D183" s="38">
        <v>41965</v>
      </c>
      <c r="E183" s="38">
        <v>41971</v>
      </c>
      <c r="F183" s="37" t="s">
        <v>210</v>
      </c>
      <c r="G183" s="37" t="s">
        <v>1242</v>
      </c>
      <c r="H183" s="37" t="s">
        <v>1243</v>
      </c>
      <c r="I183" s="37" t="s">
        <v>157</v>
      </c>
      <c r="J183" s="37" t="s">
        <v>1244</v>
      </c>
      <c r="K183" s="37" t="s">
        <v>283</v>
      </c>
      <c r="L183" s="37" t="s">
        <v>284</v>
      </c>
      <c r="M183" s="37"/>
      <c r="N183" s="37" t="s">
        <v>183</v>
      </c>
      <c r="O183" s="37" t="s">
        <v>184</v>
      </c>
      <c r="P183" s="37" t="s">
        <v>1245</v>
      </c>
      <c r="Q183" s="37" t="s">
        <v>149</v>
      </c>
      <c r="R183" s="37" t="s">
        <v>403</v>
      </c>
      <c r="S183" s="37" t="s">
        <v>1246</v>
      </c>
      <c r="T183" s="37">
        <v>2456.6190000000001</v>
      </c>
      <c r="U183" s="37">
        <v>11</v>
      </c>
      <c r="V183" s="37">
        <v>0.15</v>
      </c>
      <c r="W183" s="37">
        <v>664.71900000000005</v>
      </c>
      <c r="X183" s="39">
        <v>442.49</v>
      </c>
      <c r="Y183" s="37" t="s">
        <v>228</v>
      </c>
    </row>
    <row r="184" spans="2:25" ht="15.75" x14ac:dyDescent="0.25">
      <c r="B184" s="37">
        <v>10745</v>
      </c>
      <c r="C184" s="37" t="s">
        <v>1247</v>
      </c>
      <c r="D184" s="38">
        <v>40693</v>
      </c>
      <c r="E184" s="38">
        <v>40696</v>
      </c>
      <c r="F184" s="37" t="s">
        <v>168</v>
      </c>
      <c r="G184" s="37" t="s">
        <v>964</v>
      </c>
      <c r="H184" s="37" t="s">
        <v>965</v>
      </c>
      <c r="I184" s="37" t="s">
        <v>143</v>
      </c>
      <c r="J184" s="37" t="s">
        <v>1248</v>
      </c>
      <c r="K184" s="37" t="s">
        <v>825</v>
      </c>
      <c r="L184" s="37" t="s">
        <v>284</v>
      </c>
      <c r="M184" s="37"/>
      <c r="N184" s="37" t="s">
        <v>183</v>
      </c>
      <c r="O184" s="37" t="s">
        <v>184</v>
      </c>
      <c r="P184" s="37" t="s">
        <v>1249</v>
      </c>
      <c r="Q184" s="37" t="s">
        <v>164</v>
      </c>
      <c r="R184" s="37" t="s">
        <v>216</v>
      </c>
      <c r="S184" s="37" t="s">
        <v>1250</v>
      </c>
      <c r="T184" s="37">
        <v>2228.6354999999999</v>
      </c>
      <c r="U184" s="37">
        <v>7</v>
      </c>
      <c r="V184" s="37">
        <v>0.35</v>
      </c>
      <c r="W184" s="37">
        <v>-754.41449999999975</v>
      </c>
      <c r="X184" s="39">
        <v>440.25</v>
      </c>
      <c r="Y184" s="37" t="s">
        <v>152</v>
      </c>
    </row>
    <row r="185" spans="2:25" ht="15.75" x14ac:dyDescent="0.25">
      <c r="B185" s="37">
        <v>36859</v>
      </c>
      <c r="C185" s="37" t="s">
        <v>1251</v>
      </c>
      <c r="D185" s="38">
        <v>41730</v>
      </c>
      <c r="E185" s="38">
        <v>41732</v>
      </c>
      <c r="F185" s="37" t="s">
        <v>154</v>
      </c>
      <c r="G185" s="37" t="s">
        <v>1252</v>
      </c>
      <c r="H185" s="37" t="s">
        <v>1253</v>
      </c>
      <c r="I185" s="37" t="s">
        <v>157</v>
      </c>
      <c r="J185" s="37" t="s">
        <v>681</v>
      </c>
      <c r="K185" s="37" t="s">
        <v>682</v>
      </c>
      <c r="L185" s="37" t="s">
        <v>146</v>
      </c>
      <c r="M185" s="37">
        <v>30318</v>
      </c>
      <c r="N185" s="37" t="s">
        <v>147</v>
      </c>
      <c r="O185" s="37" t="s">
        <v>109</v>
      </c>
      <c r="P185" s="37" t="s">
        <v>534</v>
      </c>
      <c r="Q185" s="37" t="s">
        <v>149</v>
      </c>
      <c r="R185" s="37" t="s">
        <v>193</v>
      </c>
      <c r="S185" s="37" t="s">
        <v>535</v>
      </c>
      <c r="T185" s="37">
        <v>2999.95</v>
      </c>
      <c r="U185" s="37">
        <v>5</v>
      </c>
      <c r="V185" s="37">
        <v>0</v>
      </c>
      <c r="W185" s="37">
        <v>1439.9760000000001</v>
      </c>
      <c r="X185" s="39">
        <v>439.69</v>
      </c>
      <c r="Y185" s="37" t="s">
        <v>218</v>
      </c>
    </row>
    <row r="186" spans="2:25" ht="15.75" x14ac:dyDescent="0.25">
      <c r="B186" s="37">
        <v>25850</v>
      </c>
      <c r="C186" s="37" t="s">
        <v>1254</v>
      </c>
      <c r="D186" s="38">
        <v>41837</v>
      </c>
      <c r="E186" s="38">
        <v>41840</v>
      </c>
      <c r="F186" s="37" t="s">
        <v>168</v>
      </c>
      <c r="G186" s="37" t="s">
        <v>1255</v>
      </c>
      <c r="H186" s="37" t="s">
        <v>1256</v>
      </c>
      <c r="I186" s="37" t="s">
        <v>157</v>
      </c>
      <c r="J186" s="37" t="s">
        <v>1257</v>
      </c>
      <c r="K186" s="37" t="s">
        <v>1258</v>
      </c>
      <c r="L186" s="37" t="s">
        <v>386</v>
      </c>
      <c r="M186" s="37"/>
      <c r="N186" s="37" t="s">
        <v>161</v>
      </c>
      <c r="O186" s="37" t="s">
        <v>249</v>
      </c>
      <c r="P186" s="37" t="s">
        <v>1142</v>
      </c>
      <c r="Q186" s="37" t="s">
        <v>225</v>
      </c>
      <c r="R186" s="37" t="s">
        <v>277</v>
      </c>
      <c r="S186" s="37" t="s">
        <v>1143</v>
      </c>
      <c r="T186" s="37">
        <v>4001.0399999999995</v>
      </c>
      <c r="U186" s="37">
        <v>8</v>
      </c>
      <c r="V186" s="37">
        <v>0</v>
      </c>
      <c r="W186" s="37">
        <v>1440.24</v>
      </c>
      <c r="X186" s="39">
        <v>439.65</v>
      </c>
      <c r="Y186" s="37" t="s">
        <v>176</v>
      </c>
    </row>
    <row r="187" spans="2:25" ht="15.75" x14ac:dyDescent="0.25">
      <c r="B187" s="37">
        <v>16109</v>
      </c>
      <c r="C187" s="37" t="s">
        <v>1259</v>
      </c>
      <c r="D187" s="38">
        <v>41880</v>
      </c>
      <c r="E187" s="38">
        <v>41885</v>
      </c>
      <c r="F187" s="37" t="s">
        <v>210</v>
      </c>
      <c r="G187" s="37" t="s">
        <v>1260</v>
      </c>
      <c r="H187" s="37" t="s">
        <v>1261</v>
      </c>
      <c r="I187" s="37" t="s">
        <v>180</v>
      </c>
      <c r="J187" s="37" t="s">
        <v>1262</v>
      </c>
      <c r="K187" s="37" t="s">
        <v>283</v>
      </c>
      <c r="L187" s="37" t="s">
        <v>284</v>
      </c>
      <c r="M187" s="37"/>
      <c r="N187" s="37" t="s">
        <v>183</v>
      </c>
      <c r="O187" s="37" t="s">
        <v>184</v>
      </c>
      <c r="P187" s="37" t="s">
        <v>1263</v>
      </c>
      <c r="Q187" s="37" t="s">
        <v>149</v>
      </c>
      <c r="R187" s="37" t="s">
        <v>174</v>
      </c>
      <c r="S187" s="37" t="s">
        <v>431</v>
      </c>
      <c r="T187" s="37">
        <v>4876.875</v>
      </c>
      <c r="U187" s="37">
        <v>9</v>
      </c>
      <c r="V187" s="37">
        <v>0.15</v>
      </c>
      <c r="W187" s="37">
        <v>745.875</v>
      </c>
      <c r="X187" s="39">
        <v>439.41</v>
      </c>
      <c r="Y187" s="37" t="s">
        <v>176</v>
      </c>
    </row>
    <row r="188" spans="2:25" ht="15.75" x14ac:dyDescent="0.25">
      <c r="B188" s="37">
        <v>22515</v>
      </c>
      <c r="C188" s="37" t="s">
        <v>1264</v>
      </c>
      <c r="D188" s="38">
        <v>41269</v>
      </c>
      <c r="E188" s="38">
        <v>41269</v>
      </c>
      <c r="F188" s="37" t="s">
        <v>140</v>
      </c>
      <c r="G188" s="37" t="s">
        <v>1265</v>
      </c>
      <c r="H188" s="37" t="s">
        <v>1266</v>
      </c>
      <c r="I188" s="37" t="s">
        <v>143</v>
      </c>
      <c r="J188" s="37" t="s">
        <v>674</v>
      </c>
      <c r="K188" s="37" t="s">
        <v>675</v>
      </c>
      <c r="L188" s="37" t="s">
        <v>160</v>
      </c>
      <c r="M188" s="37"/>
      <c r="N188" s="37" t="s">
        <v>161</v>
      </c>
      <c r="O188" s="37" t="s">
        <v>162</v>
      </c>
      <c r="P188" s="37" t="s">
        <v>1267</v>
      </c>
      <c r="Q188" s="37" t="s">
        <v>164</v>
      </c>
      <c r="R188" s="37" t="s">
        <v>216</v>
      </c>
      <c r="S188" s="37" t="s">
        <v>1268</v>
      </c>
      <c r="T188" s="37">
        <v>1788.8219999999997</v>
      </c>
      <c r="U188" s="37">
        <v>6</v>
      </c>
      <c r="V188" s="37">
        <v>0.3</v>
      </c>
      <c r="W188" s="37">
        <v>204.28200000000004</v>
      </c>
      <c r="X188" s="39">
        <v>439.03</v>
      </c>
      <c r="Y188" s="37" t="s">
        <v>152</v>
      </c>
    </row>
    <row r="189" spans="2:25" ht="15.75" x14ac:dyDescent="0.25">
      <c r="B189" s="37">
        <v>29269</v>
      </c>
      <c r="C189" s="37" t="s">
        <v>461</v>
      </c>
      <c r="D189" s="38">
        <v>41954</v>
      </c>
      <c r="E189" s="38">
        <v>41958</v>
      </c>
      <c r="F189" s="37" t="s">
        <v>210</v>
      </c>
      <c r="G189" s="37" t="s">
        <v>462</v>
      </c>
      <c r="H189" s="37" t="s">
        <v>463</v>
      </c>
      <c r="I189" s="37" t="s">
        <v>180</v>
      </c>
      <c r="J189" s="37" t="s">
        <v>464</v>
      </c>
      <c r="K189" s="37" t="s">
        <v>465</v>
      </c>
      <c r="L189" s="37" t="s">
        <v>386</v>
      </c>
      <c r="M189" s="37"/>
      <c r="N189" s="37" t="s">
        <v>161</v>
      </c>
      <c r="O189" s="37" t="s">
        <v>249</v>
      </c>
      <c r="P189" s="37" t="s">
        <v>570</v>
      </c>
      <c r="Q189" s="37" t="s">
        <v>225</v>
      </c>
      <c r="R189" s="37" t="s">
        <v>277</v>
      </c>
      <c r="S189" s="37" t="s">
        <v>571</v>
      </c>
      <c r="T189" s="37">
        <v>3622.2899999999995</v>
      </c>
      <c r="U189" s="37">
        <v>7</v>
      </c>
      <c r="V189" s="37">
        <v>0</v>
      </c>
      <c r="W189" s="37">
        <v>1267.77</v>
      </c>
      <c r="X189" s="39">
        <v>438.89</v>
      </c>
      <c r="Y189" s="37" t="s">
        <v>218</v>
      </c>
    </row>
    <row r="190" spans="2:25" ht="15.75" x14ac:dyDescent="0.25">
      <c r="B190" s="37">
        <v>29651</v>
      </c>
      <c r="C190" s="37" t="s">
        <v>1269</v>
      </c>
      <c r="D190" s="38">
        <v>41395</v>
      </c>
      <c r="E190" s="38">
        <v>41398</v>
      </c>
      <c r="F190" s="37" t="s">
        <v>154</v>
      </c>
      <c r="G190" s="37" t="s">
        <v>1270</v>
      </c>
      <c r="H190" s="37" t="s">
        <v>1271</v>
      </c>
      <c r="I190" s="37" t="s">
        <v>143</v>
      </c>
      <c r="J190" s="37" t="s">
        <v>1172</v>
      </c>
      <c r="K190" s="37" t="s">
        <v>1173</v>
      </c>
      <c r="L190" s="37" t="s">
        <v>458</v>
      </c>
      <c r="M190" s="37"/>
      <c r="N190" s="37" t="s">
        <v>161</v>
      </c>
      <c r="O190" s="37" t="s">
        <v>459</v>
      </c>
      <c r="P190" s="37" t="s">
        <v>1272</v>
      </c>
      <c r="Q190" s="37" t="s">
        <v>164</v>
      </c>
      <c r="R190" s="37" t="s">
        <v>216</v>
      </c>
      <c r="S190" s="37" t="s">
        <v>1273</v>
      </c>
      <c r="T190" s="37">
        <v>1242.585</v>
      </c>
      <c r="U190" s="37">
        <v>5</v>
      </c>
      <c r="V190" s="37">
        <v>0.47000000000000003</v>
      </c>
      <c r="W190" s="37">
        <v>-140.71500000000015</v>
      </c>
      <c r="X190" s="39">
        <v>437.85</v>
      </c>
      <c r="Y190" s="37" t="s">
        <v>152</v>
      </c>
    </row>
    <row r="191" spans="2:25" ht="15.75" x14ac:dyDescent="0.25">
      <c r="B191" s="37">
        <v>10670</v>
      </c>
      <c r="C191" s="37" t="s">
        <v>1274</v>
      </c>
      <c r="D191" s="38">
        <v>40771</v>
      </c>
      <c r="E191" s="38">
        <v>40776</v>
      </c>
      <c r="F191" s="37" t="s">
        <v>210</v>
      </c>
      <c r="G191" s="37" t="s">
        <v>1275</v>
      </c>
      <c r="H191" s="37" t="s">
        <v>1276</v>
      </c>
      <c r="I191" s="37" t="s">
        <v>157</v>
      </c>
      <c r="J191" s="37" t="s">
        <v>1277</v>
      </c>
      <c r="K191" s="37" t="s">
        <v>447</v>
      </c>
      <c r="L191" s="37" t="s">
        <v>343</v>
      </c>
      <c r="M191" s="37"/>
      <c r="N191" s="37" t="s">
        <v>183</v>
      </c>
      <c r="O191" s="37" t="s">
        <v>108</v>
      </c>
      <c r="P191" s="37" t="s">
        <v>1278</v>
      </c>
      <c r="Q191" s="37" t="s">
        <v>149</v>
      </c>
      <c r="R191" s="37" t="s">
        <v>174</v>
      </c>
      <c r="S191" s="37" t="s">
        <v>1279</v>
      </c>
      <c r="T191" s="37">
        <v>4453.0500000000011</v>
      </c>
      <c r="U191" s="37">
        <v>7</v>
      </c>
      <c r="V191" s="37">
        <v>0</v>
      </c>
      <c r="W191" s="37">
        <v>1424.85</v>
      </c>
      <c r="X191" s="39">
        <v>433.41</v>
      </c>
      <c r="Y191" s="37" t="s">
        <v>176</v>
      </c>
    </row>
    <row r="192" spans="2:25" ht="15.75" x14ac:dyDescent="0.25">
      <c r="B192" s="37">
        <v>24859</v>
      </c>
      <c r="C192" s="37" t="s">
        <v>1280</v>
      </c>
      <c r="D192" s="38">
        <v>41976</v>
      </c>
      <c r="E192" s="38">
        <v>41980</v>
      </c>
      <c r="F192" s="37" t="s">
        <v>210</v>
      </c>
      <c r="G192" s="37" t="s">
        <v>1281</v>
      </c>
      <c r="H192" s="37" t="s">
        <v>1282</v>
      </c>
      <c r="I192" s="37" t="s">
        <v>143</v>
      </c>
      <c r="J192" s="37" t="s">
        <v>1283</v>
      </c>
      <c r="K192" s="37" t="s">
        <v>1283</v>
      </c>
      <c r="L192" s="37" t="s">
        <v>1284</v>
      </c>
      <c r="M192" s="37"/>
      <c r="N192" s="37" t="s">
        <v>161</v>
      </c>
      <c r="O192" s="37" t="s">
        <v>459</v>
      </c>
      <c r="P192" s="37" t="s">
        <v>1285</v>
      </c>
      <c r="Q192" s="37" t="s">
        <v>164</v>
      </c>
      <c r="R192" s="37" t="s">
        <v>216</v>
      </c>
      <c r="S192" s="37" t="s">
        <v>1286</v>
      </c>
      <c r="T192" s="37">
        <v>2673.36</v>
      </c>
      <c r="U192" s="37">
        <v>8</v>
      </c>
      <c r="V192" s="37">
        <v>0</v>
      </c>
      <c r="W192" s="37">
        <v>1069.1999999999998</v>
      </c>
      <c r="X192" s="39">
        <v>432.57</v>
      </c>
      <c r="Y192" s="37" t="s">
        <v>218</v>
      </c>
    </row>
    <row r="193" spans="2:25" ht="15.75" x14ac:dyDescent="0.25">
      <c r="B193" s="37">
        <v>24466</v>
      </c>
      <c r="C193" s="37" t="s">
        <v>1287</v>
      </c>
      <c r="D193" s="38">
        <v>41450</v>
      </c>
      <c r="E193" s="38">
        <v>41454</v>
      </c>
      <c r="F193" s="37" t="s">
        <v>210</v>
      </c>
      <c r="G193" s="37" t="s">
        <v>1017</v>
      </c>
      <c r="H193" s="37" t="s">
        <v>1018</v>
      </c>
      <c r="I193" s="37" t="s">
        <v>143</v>
      </c>
      <c r="J193" s="37" t="s">
        <v>1288</v>
      </c>
      <c r="K193" s="37" t="s">
        <v>172</v>
      </c>
      <c r="L193" s="37" t="s">
        <v>160</v>
      </c>
      <c r="M193" s="37"/>
      <c r="N193" s="37" t="s">
        <v>161</v>
      </c>
      <c r="O193" s="37" t="s">
        <v>162</v>
      </c>
      <c r="P193" s="37" t="s">
        <v>1289</v>
      </c>
      <c r="Q193" s="37" t="s">
        <v>164</v>
      </c>
      <c r="R193" s="37" t="s">
        <v>165</v>
      </c>
      <c r="S193" s="37" t="s">
        <v>708</v>
      </c>
      <c r="T193" s="37">
        <v>2046.1949999999997</v>
      </c>
      <c r="U193" s="37">
        <v>5</v>
      </c>
      <c r="V193" s="37">
        <v>0.1</v>
      </c>
      <c r="W193" s="37">
        <v>591.04500000000007</v>
      </c>
      <c r="X193" s="39">
        <v>432.15</v>
      </c>
      <c r="Y193" s="37" t="s">
        <v>218</v>
      </c>
    </row>
    <row r="194" spans="2:25" ht="15.75" x14ac:dyDescent="0.25">
      <c r="B194" s="37">
        <v>15359</v>
      </c>
      <c r="C194" s="37" t="s">
        <v>1290</v>
      </c>
      <c r="D194" s="38">
        <v>41295</v>
      </c>
      <c r="E194" s="38">
        <v>41298</v>
      </c>
      <c r="F194" s="37" t="s">
        <v>154</v>
      </c>
      <c r="G194" s="37" t="s">
        <v>1291</v>
      </c>
      <c r="H194" s="37" t="s">
        <v>1292</v>
      </c>
      <c r="I194" s="37" t="s">
        <v>143</v>
      </c>
      <c r="J194" s="37" t="s">
        <v>446</v>
      </c>
      <c r="K194" s="37" t="s">
        <v>447</v>
      </c>
      <c r="L194" s="37" t="s">
        <v>343</v>
      </c>
      <c r="M194" s="37"/>
      <c r="N194" s="37" t="s">
        <v>183</v>
      </c>
      <c r="O194" s="37" t="s">
        <v>108</v>
      </c>
      <c r="P194" s="37" t="s">
        <v>1293</v>
      </c>
      <c r="Q194" s="37" t="s">
        <v>164</v>
      </c>
      <c r="R194" s="37" t="s">
        <v>216</v>
      </c>
      <c r="S194" s="37" t="s">
        <v>1294</v>
      </c>
      <c r="T194" s="37">
        <v>5451.2999999999993</v>
      </c>
      <c r="U194" s="37">
        <v>6</v>
      </c>
      <c r="V194" s="37">
        <v>0</v>
      </c>
      <c r="W194" s="37">
        <v>2071.44</v>
      </c>
      <c r="X194" s="39">
        <v>432.13</v>
      </c>
      <c r="Y194" s="37" t="s">
        <v>176</v>
      </c>
    </row>
    <row r="195" spans="2:25" ht="15.75" x14ac:dyDescent="0.25">
      <c r="B195" s="37">
        <v>39115</v>
      </c>
      <c r="C195" s="37" t="s">
        <v>1295</v>
      </c>
      <c r="D195" s="38">
        <v>41569</v>
      </c>
      <c r="E195" s="38">
        <v>41574</v>
      </c>
      <c r="F195" s="37" t="s">
        <v>154</v>
      </c>
      <c r="G195" s="37" t="s">
        <v>1296</v>
      </c>
      <c r="H195" s="37" t="s">
        <v>1297</v>
      </c>
      <c r="I195" s="37" t="s">
        <v>180</v>
      </c>
      <c r="J195" s="37" t="s">
        <v>1298</v>
      </c>
      <c r="K195" s="37" t="s">
        <v>763</v>
      </c>
      <c r="L195" s="37" t="s">
        <v>146</v>
      </c>
      <c r="M195" s="37">
        <v>89031</v>
      </c>
      <c r="N195" s="37" t="s">
        <v>147</v>
      </c>
      <c r="O195" s="37" t="s">
        <v>111</v>
      </c>
      <c r="P195" s="37" t="s">
        <v>490</v>
      </c>
      <c r="Q195" s="37" t="s">
        <v>225</v>
      </c>
      <c r="R195" s="37" t="s">
        <v>226</v>
      </c>
      <c r="S195" s="37" t="s">
        <v>491</v>
      </c>
      <c r="T195" s="37">
        <v>4535.9760000000006</v>
      </c>
      <c r="U195" s="37">
        <v>3</v>
      </c>
      <c r="V195" s="37">
        <v>0.2</v>
      </c>
      <c r="W195" s="37">
        <v>1644.2912999999999</v>
      </c>
      <c r="X195" s="39">
        <v>431.68</v>
      </c>
      <c r="Y195" s="37" t="s">
        <v>176</v>
      </c>
    </row>
    <row r="196" spans="2:25" ht="15.75" x14ac:dyDescent="0.25">
      <c r="B196" s="37">
        <v>21670</v>
      </c>
      <c r="C196" s="37" t="s">
        <v>1299</v>
      </c>
      <c r="D196" s="38">
        <v>41832</v>
      </c>
      <c r="E196" s="38">
        <v>41834</v>
      </c>
      <c r="F196" s="37" t="s">
        <v>154</v>
      </c>
      <c r="G196" s="37" t="s">
        <v>1300</v>
      </c>
      <c r="H196" s="37" t="s">
        <v>1301</v>
      </c>
      <c r="I196" s="37" t="s">
        <v>143</v>
      </c>
      <c r="J196" s="37" t="s">
        <v>1302</v>
      </c>
      <c r="K196" s="37" t="s">
        <v>1302</v>
      </c>
      <c r="L196" s="37" t="s">
        <v>458</v>
      </c>
      <c r="M196" s="37"/>
      <c r="N196" s="37" t="s">
        <v>161</v>
      </c>
      <c r="O196" s="37" t="s">
        <v>459</v>
      </c>
      <c r="P196" s="37" t="s">
        <v>1303</v>
      </c>
      <c r="Q196" s="37" t="s">
        <v>225</v>
      </c>
      <c r="R196" s="37" t="s">
        <v>277</v>
      </c>
      <c r="S196" s="37" t="s">
        <v>1304</v>
      </c>
      <c r="T196" s="37">
        <v>1722.2831999999999</v>
      </c>
      <c r="U196" s="37">
        <v>4</v>
      </c>
      <c r="V196" s="37">
        <v>0.17</v>
      </c>
      <c r="W196" s="37">
        <v>539.44319999999993</v>
      </c>
      <c r="X196" s="39">
        <v>430.04</v>
      </c>
      <c r="Y196" s="37" t="s">
        <v>152</v>
      </c>
    </row>
    <row r="197" spans="2:25" ht="15.75" x14ac:dyDescent="0.25">
      <c r="B197" s="37">
        <v>33102</v>
      </c>
      <c r="C197" s="37" t="s">
        <v>1305</v>
      </c>
      <c r="D197" s="38">
        <v>41634</v>
      </c>
      <c r="E197" s="38">
        <v>41637</v>
      </c>
      <c r="F197" s="37" t="s">
        <v>168</v>
      </c>
      <c r="G197" s="37" t="s">
        <v>1306</v>
      </c>
      <c r="H197" s="37" t="s">
        <v>1307</v>
      </c>
      <c r="I197" s="37" t="s">
        <v>157</v>
      </c>
      <c r="J197" s="37" t="s">
        <v>378</v>
      </c>
      <c r="K197" s="37" t="s">
        <v>223</v>
      </c>
      <c r="L197" s="37" t="s">
        <v>146</v>
      </c>
      <c r="M197" s="37">
        <v>90049</v>
      </c>
      <c r="N197" s="37" t="s">
        <v>147</v>
      </c>
      <c r="O197" s="37" t="s">
        <v>111</v>
      </c>
      <c r="P197" s="37" t="s">
        <v>1308</v>
      </c>
      <c r="Q197" s="37" t="s">
        <v>149</v>
      </c>
      <c r="R197" s="37" t="s">
        <v>174</v>
      </c>
      <c r="S197" s="37" t="s">
        <v>1309</v>
      </c>
      <c r="T197" s="37">
        <v>2575.944</v>
      </c>
      <c r="U197" s="37">
        <v>7</v>
      </c>
      <c r="V197" s="37">
        <v>0.2</v>
      </c>
      <c r="W197" s="37">
        <v>257.59440000000029</v>
      </c>
      <c r="X197" s="39">
        <v>429.66</v>
      </c>
      <c r="Y197" s="37" t="s">
        <v>176</v>
      </c>
    </row>
    <row r="198" spans="2:25" ht="15.75" x14ac:dyDescent="0.25">
      <c r="B198" s="37">
        <v>17548</v>
      </c>
      <c r="C198" s="37" t="s">
        <v>1310</v>
      </c>
      <c r="D198" s="38">
        <v>41883</v>
      </c>
      <c r="E198" s="38">
        <v>41883</v>
      </c>
      <c r="F198" s="37" t="s">
        <v>140</v>
      </c>
      <c r="G198" s="37" t="s">
        <v>1311</v>
      </c>
      <c r="H198" s="37" t="s">
        <v>1312</v>
      </c>
      <c r="I198" s="37" t="s">
        <v>180</v>
      </c>
      <c r="J198" s="37" t="s">
        <v>1313</v>
      </c>
      <c r="K198" s="37" t="s">
        <v>687</v>
      </c>
      <c r="L198" s="37" t="s">
        <v>182</v>
      </c>
      <c r="M198" s="37"/>
      <c r="N198" s="37" t="s">
        <v>183</v>
      </c>
      <c r="O198" s="37" t="s">
        <v>184</v>
      </c>
      <c r="P198" s="37" t="s">
        <v>1314</v>
      </c>
      <c r="Q198" s="37" t="s">
        <v>225</v>
      </c>
      <c r="R198" s="37" t="s">
        <v>277</v>
      </c>
      <c r="S198" s="37" t="s">
        <v>1315</v>
      </c>
      <c r="T198" s="37">
        <v>1007.4240000000001</v>
      </c>
      <c r="U198" s="37">
        <v>2</v>
      </c>
      <c r="V198" s="37">
        <v>0.1</v>
      </c>
      <c r="W198" s="37">
        <v>134.30399999999997</v>
      </c>
      <c r="X198" s="39">
        <v>428.83</v>
      </c>
      <c r="Y198" s="37" t="s">
        <v>152</v>
      </c>
    </row>
    <row r="199" spans="2:25" ht="15.75" x14ac:dyDescent="0.25">
      <c r="B199" s="37">
        <v>34367</v>
      </c>
      <c r="C199" s="37" t="s">
        <v>1316</v>
      </c>
      <c r="D199" s="38">
        <v>40864</v>
      </c>
      <c r="E199" s="38">
        <v>40869</v>
      </c>
      <c r="F199" s="37" t="s">
        <v>210</v>
      </c>
      <c r="G199" s="37" t="s">
        <v>1212</v>
      </c>
      <c r="H199" s="37" t="s">
        <v>1213</v>
      </c>
      <c r="I199" s="37" t="s">
        <v>157</v>
      </c>
      <c r="J199" s="37" t="s">
        <v>1317</v>
      </c>
      <c r="K199" s="37" t="s">
        <v>1318</v>
      </c>
      <c r="L199" s="37" t="s">
        <v>146</v>
      </c>
      <c r="M199" s="37">
        <v>19711</v>
      </c>
      <c r="N199" s="37" t="s">
        <v>147</v>
      </c>
      <c r="O199" s="37" t="s">
        <v>110</v>
      </c>
      <c r="P199" s="37" t="s">
        <v>1319</v>
      </c>
      <c r="Q199" s="37" t="s">
        <v>225</v>
      </c>
      <c r="R199" s="37" t="s">
        <v>906</v>
      </c>
      <c r="S199" s="37" t="s">
        <v>1320</v>
      </c>
      <c r="T199" s="37">
        <v>2934.33</v>
      </c>
      <c r="U199" s="37">
        <v>7</v>
      </c>
      <c r="V199" s="37">
        <v>0</v>
      </c>
      <c r="W199" s="37">
        <v>792.26910000000021</v>
      </c>
      <c r="X199" s="39">
        <v>428.8</v>
      </c>
      <c r="Y199" s="37" t="s">
        <v>218</v>
      </c>
    </row>
    <row r="200" spans="2:25" ht="15.75" x14ac:dyDescent="0.25">
      <c r="B200" s="37">
        <v>20861</v>
      </c>
      <c r="C200" s="37" t="s">
        <v>1321</v>
      </c>
      <c r="D200" s="38">
        <v>40701</v>
      </c>
      <c r="E200" s="38">
        <v>40705</v>
      </c>
      <c r="F200" s="37" t="s">
        <v>154</v>
      </c>
      <c r="G200" s="37" t="s">
        <v>1322</v>
      </c>
      <c r="H200" s="37" t="s">
        <v>1323</v>
      </c>
      <c r="I200" s="37" t="s">
        <v>180</v>
      </c>
      <c r="J200" s="37" t="s">
        <v>305</v>
      </c>
      <c r="K200" s="37" t="s">
        <v>172</v>
      </c>
      <c r="L200" s="37" t="s">
        <v>160</v>
      </c>
      <c r="M200" s="37"/>
      <c r="N200" s="37" t="s">
        <v>161</v>
      </c>
      <c r="O200" s="37" t="s">
        <v>162</v>
      </c>
      <c r="P200" s="37" t="s">
        <v>1324</v>
      </c>
      <c r="Q200" s="37" t="s">
        <v>225</v>
      </c>
      <c r="R200" s="37" t="s">
        <v>277</v>
      </c>
      <c r="S200" s="37" t="s">
        <v>1325</v>
      </c>
      <c r="T200" s="37">
        <v>4624.2900000000009</v>
      </c>
      <c r="U200" s="37">
        <v>9</v>
      </c>
      <c r="V200" s="37">
        <v>0.1</v>
      </c>
      <c r="W200" s="37">
        <v>1644.0300000000002</v>
      </c>
      <c r="X200" s="39">
        <v>427.46</v>
      </c>
      <c r="Y200" s="37" t="s">
        <v>176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0"/>
  <sheetViews>
    <sheetView showGridLines="0" workbookViewId="0"/>
  </sheetViews>
  <sheetFormatPr defaultRowHeight="15" x14ac:dyDescent="0.25"/>
  <cols>
    <col min="4" max="4" width="13.42578125" bestFit="1" customWidth="1"/>
    <col min="6" max="6" width="13.5703125" bestFit="1" customWidth="1"/>
  </cols>
  <sheetData>
    <row r="4" spans="2:6" x14ac:dyDescent="0.25">
      <c r="B4" s="40" t="s">
        <v>5</v>
      </c>
      <c r="C4" s="40" t="s">
        <v>1326</v>
      </c>
      <c r="D4" s="41" t="s">
        <v>1328</v>
      </c>
      <c r="E4" s="42" t="s">
        <v>1329</v>
      </c>
      <c r="F4" s="42" t="s">
        <v>1330</v>
      </c>
    </row>
    <row r="5" spans="2:6" x14ac:dyDescent="0.25">
      <c r="B5" s="6" t="s">
        <v>47</v>
      </c>
      <c r="C5" s="6">
        <v>88</v>
      </c>
      <c r="D5" s="43">
        <v>96</v>
      </c>
      <c r="E5" s="6"/>
      <c r="F5" s="6"/>
    </row>
    <row r="6" spans="2:6" x14ac:dyDescent="0.25">
      <c r="B6" s="6" t="s">
        <v>78</v>
      </c>
      <c r="C6" s="6">
        <v>55</v>
      </c>
      <c r="D6" s="43">
        <v>4</v>
      </c>
      <c r="E6" s="6"/>
      <c r="F6" s="6"/>
    </row>
    <row r="7" spans="2:6" x14ac:dyDescent="0.25">
      <c r="B7" s="6" t="s">
        <v>49</v>
      </c>
      <c r="C7" s="6">
        <v>50</v>
      </c>
      <c r="D7" s="43">
        <v>47</v>
      </c>
      <c r="E7" s="6"/>
      <c r="F7" s="6"/>
    </row>
    <row r="8" spans="2:6" x14ac:dyDescent="0.25">
      <c r="B8" s="6" t="s">
        <v>80</v>
      </c>
      <c r="C8" s="6">
        <v>87</v>
      </c>
      <c r="D8" s="43">
        <v>21</v>
      </c>
      <c r="E8" s="6"/>
      <c r="F8" s="6"/>
    </row>
    <row r="9" spans="2:6" x14ac:dyDescent="0.25">
      <c r="B9" s="6" t="s">
        <v>1327</v>
      </c>
      <c r="C9" s="6">
        <v>26</v>
      </c>
      <c r="D9" s="43">
        <v>95</v>
      </c>
      <c r="E9" s="6"/>
      <c r="F9" s="6"/>
    </row>
    <row r="10" spans="2:6" x14ac:dyDescent="0.25">
      <c r="B10" s="43"/>
      <c r="C10" s="44"/>
      <c r="D10" s="45" t="s">
        <v>1331</v>
      </c>
      <c r="E10" s="6"/>
      <c r="F10"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showGridLines="0" topLeftCell="A52" workbookViewId="0">
      <selection activeCell="B206" sqref="B206:C206"/>
    </sheetView>
  </sheetViews>
  <sheetFormatPr defaultRowHeight="15" outlineLevelRow="2" outlineLevelCol="1" x14ac:dyDescent="0.25"/>
  <cols>
    <col min="2" max="2" width="13.140625" bestFit="1" customWidth="1"/>
    <col min="3" max="3" width="12.85546875" customWidth="1"/>
    <col min="4" max="4" width="11.42578125" style="46" customWidth="1"/>
    <col min="5" max="5" width="11.42578125" customWidth="1"/>
    <col min="6" max="6" width="11.5703125" customWidth="1"/>
    <col min="7" max="8" width="11.42578125" customWidth="1" outlineLevel="1"/>
    <col min="9" max="9" width="11.5703125" style="53" customWidth="1"/>
  </cols>
  <sheetData>
    <row r="1" spans="1:9" x14ac:dyDescent="0.25">
      <c r="A1">
        <v>3</v>
      </c>
      <c r="B1" s="76" t="s">
        <v>1341</v>
      </c>
      <c r="C1" s="76"/>
      <c r="D1" s="76"/>
      <c r="E1" s="76"/>
      <c r="F1" s="76"/>
      <c r="G1" s="76"/>
      <c r="H1" s="76"/>
      <c r="I1" s="76"/>
    </row>
    <row r="2" spans="1:9" x14ac:dyDescent="0.25">
      <c r="B2" s="76"/>
      <c r="C2" s="76"/>
      <c r="D2" s="76"/>
      <c r="E2" s="76"/>
      <c r="F2" s="76"/>
      <c r="G2" s="76"/>
      <c r="H2" s="76"/>
      <c r="I2" s="76"/>
    </row>
    <row r="3" spans="1:9" x14ac:dyDescent="0.25">
      <c r="B3" s="76"/>
      <c r="C3" s="76"/>
      <c r="D3" s="76"/>
      <c r="E3" s="76"/>
      <c r="F3" s="76"/>
      <c r="G3" s="76"/>
      <c r="H3" s="76"/>
      <c r="I3" s="76"/>
    </row>
    <row r="4" spans="1:9" s="57" customFormat="1" x14ac:dyDescent="0.25">
      <c r="B4" s="54" t="s">
        <v>131</v>
      </c>
      <c r="C4" s="54" t="s">
        <v>132</v>
      </c>
      <c r="D4" s="55" t="s">
        <v>1332</v>
      </c>
      <c r="E4" s="55" t="s">
        <v>1333</v>
      </c>
      <c r="F4" s="55" t="s">
        <v>1334</v>
      </c>
      <c r="G4" s="55" t="s">
        <v>1335</v>
      </c>
      <c r="H4" s="55" t="s">
        <v>1336</v>
      </c>
      <c r="I4" s="56" t="s">
        <v>1337</v>
      </c>
    </row>
    <row r="5" spans="1:9" x14ac:dyDescent="0.25">
      <c r="B5" s="12" t="s">
        <v>164</v>
      </c>
      <c r="C5" s="12" t="s">
        <v>165</v>
      </c>
      <c r="D5" s="47">
        <v>3709.3949999999995</v>
      </c>
      <c r="E5" s="2">
        <v>3301</v>
      </c>
      <c r="F5" s="48">
        <f>D5+E5</f>
        <v>7010.3949999999995</v>
      </c>
      <c r="G5" s="2">
        <v>4591</v>
      </c>
      <c r="H5" s="2">
        <v>3215</v>
      </c>
      <c r="I5" s="52">
        <f>G5+H5</f>
        <v>7806</v>
      </c>
    </row>
    <row r="6" spans="1:9" x14ac:dyDescent="0.25">
      <c r="B6" s="12" t="s">
        <v>164</v>
      </c>
      <c r="C6" s="12" t="s">
        <v>165</v>
      </c>
      <c r="D6" s="47">
        <v>1822.0799999999997</v>
      </c>
      <c r="E6" s="2">
        <v>1146</v>
      </c>
      <c r="F6" s="48">
        <f t="shared" ref="F6:F69" si="0">D6+E6</f>
        <v>2968.08</v>
      </c>
      <c r="G6" s="2">
        <v>2580</v>
      </c>
      <c r="H6" s="2">
        <v>2645</v>
      </c>
      <c r="I6" s="52">
        <f t="shared" ref="I6:I69" si="1">G6+H6</f>
        <v>5225</v>
      </c>
    </row>
    <row r="7" spans="1:9" x14ac:dyDescent="0.25">
      <c r="B7" s="12" t="s">
        <v>164</v>
      </c>
      <c r="C7" s="12" t="s">
        <v>216</v>
      </c>
      <c r="D7" s="47">
        <v>5244.84</v>
      </c>
      <c r="E7" s="2">
        <v>2946</v>
      </c>
      <c r="F7" s="48">
        <f t="shared" si="0"/>
        <v>8190.84</v>
      </c>
      <c r="G7" s="2">
        <v>1098</v>
      </c>
      <c r="H7" s="2">
        <v>4311</v>
      </c>
      <c r="I7" s="52">
        <f t="shared" si="1"/>
        <v>5409</v>
      </c>
    </row>
    <row r="8" spans="1:9" x14ac:dyDescent="0.25">
      <c r="B8" s="12" t="s">
        <v>164</v>
      </c>
      <c r="C8" s="12" t="s">
        <v>216</v>
      </c>
      <c r="D8" s="47">
        <v>4297.6440000000002</v>
      </c>
      <c r="E8" s="2">
        <v>4834</v>
      </c>
      <c r="F8" s="48">
        <f t="shared" si="0"/>
        <v>9131.6440000000002</v>
      </c>
      <c r="G8" s="2">
        <v>4227</v>
      </c>
      <c r="H8" s="2">
        <v>2543</v>
      </c>
      <c r="I8" s="52">
        <f t="shared" si="1"/>
        <v>6770</v>
      </c>
    </row>
    <row r="9" spans="1:9" x14ac:dyDescent="0.25">
      <c r="B9" s="12" t="s">
        <v>164</v>
      </c>
      <c r="C9" s="12" t="s">
        <v>216</v>
      </c>
      <c r="D9" s="47">
        <v>4626.1499999999996</v>
      </c>
      <c r="E9" s="2">
        <v>2722</v>
      </c>
      <c r="F9" s="48">
        <f t="shared" si="0"/>
        <v>7348.15</v>
      </c>
      <c r="G9" s="2">
        <v>1817</v>
      </c>
      <c r="H9" s="2">
        <v>4935</v>
      </c>
      <c r="I9" s="52">
        <f t="shared" si="1"/>
        <v>6752</v>
      </c>
    </row>
    <row r="10" spans="1:9" x14ac:dyDescent="0.25">
      <c r="B10" s="12" t="s">
        <v>164</v>
      </c>
      <c r="C10" s="12" t="s">
        <v>165</v>
      </c>
      <c r="D10" s="47">
        <v>2221.8000000000002</v>
      </c>
      <c r="E10" s="2">
        <v>2602</v>
      </c>
      <c r="F10" s="48">
        <f t="shared" si="0"/>
        <v>4823.8</v>
      </c>
      <c r="G10" s="2">
        <v>2367</v>
      </c>
      <c r="H10" s="2">
        <v>2537</v>
      </c>
      <c r="I10" s="52">
        <f t="shared" si="1"/>
        <v>4904</v>
      </c>
    </row>
    <row r="11" spans="1:9" x14ac:dyDescent="0.25">
      <c r="B11" s="12" t="s">
        <v>164</v>
      </c>
      <c r="C11" s="12" t="s">
        <v>216</v>
      </c>
      <c r="D11" s="47">
        <v>1977.7199999999998</v>
      </c>
      <c r="E11" s="2">
        <v>3191</v>
      </c>
      <c r="F11" s="48">
        <f t="shared" si="0"/>
        <v>5168.7199999999993</v>
      </c>
      <c r="G11" s="2">
        <v>3795</v>
      </c>
      <c r="H11" s="2">
        <v>1370</v>
      </c>
      <c r="I11" s="52">
        <f t="shared" si="1"/>
        <v>5165</v>
      </c>
    </row>
    <row r="12" spans="1:9" x14ac:dyDescent="0.25">
      <c r="B12" s="12" t="s">
        <v>164</v>
      </c>
      <c r="C12" s="12" t="s">
        <v>165</v>
      </c>
      <c r="D12" s="47">
        <v>2753.9999999999991</v>
      </c>
      <c r="E12" s="2">
        <v>3102</v>
      </c>
      <c r="F12" s="48">
        <f t="shared" si="0"/>
        <v>5855.9999999999991</v>
      </c>
      <c r="G12" s="2">
        <v>4316</v>
      </c>
      <c r="H12" s="2">
        <v>4224</v>
      </c>
      <c r="I12" s="52">
        <f t="shared" si="1"/>
        <v>8540</v>
      </c>
    </row>
    <row r="13" spans="1:9" x14ac:dyDescent="0.25">
      <c r="B13" s="12" t="s">
        <v>164</v>
      </c>
      <c r="C13" s="12" t="s">
        <v>216</v>
      </c>
      <c r="D13" s="47">
        <v>2106.4960000000001</v>
      </c>
      <c r="E13" s="2">
        <v>2728</v>
      </c>
      <c r="F13" s="48">
        <f t="shared" si="0"/>
        <v>4834.4960000000001</v>
      </c>
      <c r="G13" s="2">
        <v>4197</v>
      </c>
      <c r="H13" s="2">
        <v>1349</v>
      </c>
      <c r="I13" s="52">
        <f t="shared" si="1"/>
        <v>5546</v>
      </c>
    </row>
    <row r="14" spans="1:9" x14ac:dyDescent="0.25">
      <c r="B14" s="12" t="s">
        <v>164</v>
      </c>
      <c r="C14" s="12" t="s">
        <v>216</v>
      </c>
      <c r="D14" s="47">
        <v>1715.1599999999999</v>
      </c>
      <c r="E14" s="2">
        <v>1463</v>
      </c>
      <c r="F14" s="48">
        <f t="shared" si="0"/>
        <v>3178.16</v>
      </c>
      <c r="G14" s="2">
        <v>4885</v>
      </c>
      <c r="H14" s="2">
        <v>1199</v>
      </c>
      <c r="I14" s="52">
        <f t="shared" si="1"/>
        <v>6084</v>
      </c>
    </row>
    <row r="15" spans="1:9" x14ac:dyDescent="0.25">
      <c r="B15" s="12" t="s">
        <v>164</v>
      </c>
      <c r="C15" s="12" t="s">
        <v>165</v>
      </c>
      <c r="D15" s="47">
        <v>1878.7199999999998</v>
      </c>
      <c r="E15" s="2">
        <v>4945</v>
      </c>
      <c r="F15" s="48">
        <f t="shared" si="0"/>
        <v>6823.7199999999993</v>
      </c>
      <c r="G15" s="2">
        <v>1053</v>
      </c>
      <c r="H15" s="2">
        <v>4961</v>
      </c>
      <c r="I15" s="52">
        <f t="shared" si="1"/>
        <v>6014</v>
      </c>
    </row>
    <row r="16" spans="1:9" x14ac:dyDescent="0.25">
      <c r="B16" s="12" t="s">
        <v>164</v>
      </c>
      <c r="C16" s="12" t="s">
        <v>165</v>
      </c>
      <c r="D16" s="47">
        <v>2453.4299999999998</v>
      </c>
      <c r="E16" s="2">
        <v>1125</v>
      </c>
      <c r="F16" s="48">
        <f t="shared" si="0"/>
        <v>3578.43</v>
      </c>
      <c r="G16" s="2">
        <v>2957</v>
      </c>
      <c r="H16" s="2">
        <v>1752</v>
      </c>
      <c r="I16" s="52">
        <f t="shared" si="1"/>
        <v>4709</v>
      </c>
    </row>
    <row r="17" spans="2:9" x14ac:dyDescent="0.25">
      <c r="B17" s="12" t="s">
        <v>164</v>
      </c>
      <c r="C17" s="12" t="s">
        <v>216</v>
      </c>
      <c r="D17" s="47">
        <v>3610.848</v>
      </c>
      <c r="E17" s="2">
        <v>2315</v>
      </c>
      <c r="F17" s="48">
        <f t="shared" si="0"/>
        <v>5925.848</v>
      </c>
      <c r="G17" s="2">
        <v>4216</v>
      </c>
      <c r="H17" s="2">
        <v>2211</v>
      </c>
      <c r="I17" s="52">
        <f t="shared" si="1"/>
        <v>6427</v>
      </c>
    </row>
    <row r="18" spans="2:9" x14ac:dyDescent="0.25">
      <c r="B18" s="12" t="s">
        <v>164</v>
      </c>
      <c r="C18" s="12" t="s">
        <v>474</v>
      </c>
      <c r="D18" s="47">
        <v>5667.87</v>
      </c>
      <c r="E18" s="2">
        <v>1223</v>
      </c>
      <c r="F18" s="48">
        <f t="shared" si="0"/>
        <v>6890.87</v>
      </c>
      <c r="G18" s="2">
        <v>1975</v>
      </c>
      <c r="H18" s="2">
        <v>4045</v>
      </c>
      <c r="I18" s="52">
        <f t="shared" si="1"/>
        <v>6020</v>
      </c>
    </row>
    <row r="19" spans="2:9" x14ac:dyDescent="0.25">
      <c r="B19" s="12" t="s">
        <v>164</v>
      </c>
      <c r="C19" s="12" t="s">
        <v>165</v>
      </c>
      <c r="D19" s="47">
        <v>2092.4999999999995</v>
      </c>
      <c r="E19" s="2">
        <v>3404</v>
      </c>
      <c r="F19" s="48">
        <f t="shared" si="0"/>
        <v>5496.5</v>
      </c>
      <c r="G19" s="2">
        <v>3443</v>
      </c>
      <c r="H19" s="2">
        <v>4138</v>
      </c>
      <c r="I19" s="52">
        <f t="shared" si="1"/>
        <v>7581</v>
      </c>
    </row>
    <row r="20" spans="2:9" x14ac:dyDescent="0.25">
      <c r="B20" s="12" t="s">
        <v>164</v>
      </c>
      <c r="C20" s="12" t="s">
        <v>165</v>
      </c>
      <c r="D20" s="47">
        <v>2761.2</v>
      </c>
      <c r="E20" s="2">
        <v>1892</v>
      </c>
      <c r="F20" s="48">
        <f t="shared" si="0"/>
        <v>4653.2</v>
      </c>
      <c r="G20" s="2">
        <v>2682</v>
      </c>
      <c r="H20" s="2">
        <v>3991</v>
      </c>
      <c r="I20" s="52">
        <f t="shared" si="1"/>
        <v>6673</v>
      </c>
    </row>
    <row r="21" spans="2:9" x14ac:dyDescent="0.25">
      <c r="B21" s="12" t="s">
        <v>164</v>
      </c>
      <c r="C21" s="12" t="s">
        <v>165</v>
      </c>
      <c r="D21" s="47">
        <v>3473.1399999999994</v>
      </c>
      <c r="E21" s="2">
        <v>2631</v>
      </c>
      <c r="F21" s="48">
        <f t="shared" si="0"/>
        <v>6104.1399999999994</v>
      </c>
      <c r="G21" s="2">
        <v>4947</v>
      </c>
      <c r="H21" s="2">
        <v>3419</v>
      </c>
      <c r="I21" s="52">
        <f t="shared" si="1"/>
        <v>8366</v>
      </c>
    </row>
    <row r="22" spans="2:9" x14ac:dyDescent="0.25">
      <c r="B22" s="12" t="s">
        <v>164</v>
      </c>
      <c r="C22" s="12" t="s">
        <v>474</v>
      </c>
      <c r="D22" s="47">
        <v>2197.5</v>
      </c>
      <c r="E22" s="2">
        <v>2427</v>
      </c>
      <c r="F22" s="48">
        <f t="shared" si="0"/>
        <v>4624.5</v>
      </c>
      <c r="G22" s="2">
        <v>3450</v>
      </c>
      <c r="H22" s="2">
        <v>3741</v>
      </c>
      <c r="I22" s="52">
        <f t="shared" si="1"/>
        <v>7191</v>
      </c>
    </row>
    <row r="23" spans="2:9" x14ac:dyDescent="0.25">
      <c r="B23" s="12" t="s">
        <v>164</v>
      </c>
      <c r="C23" s="12" t="s">
        <v>216</v>
      </c>
      <c r="D23" s="47">
        <v>1745.34</v>
      </c>
      <c r="E23" s="2">
        <v>2157</v>
      </c>
      <c r="F23" s="48">
        <f t="shared" si="0"/>
        <v>3902.34</v>
      </c>
      <c r="G23" s="2">
        <v>4841</v>
      </c>
      <c r="H23" s="2">
        <v>1176</v>
      </c>
      <c r="I23" s="52">
        <f t="shared" si="1"/>
        <v>6017</v>
      </c>
    </row>
    <row r="24" spans="2:9" x14ac:dyDescent="0.25">
      <c r="B24" s="12" t="s">
        <v>164</v>
      </c>
      <c r="C24" s="12" t="s">
        <v>474</v>
      </c>
      <c r="D24" s="47">
        <v>3063.27</v>
      </c>
      <c r="E24" s="2">
        <v>3562</v>
      </c>
      <c r="F24" s="48">
        <f t="shared" si="0"/>
        <v>6625.27</v>
      </c>
      <c r="G24" s="2">
        <v>4957</v>
      </c>
      <c r="H24" s="2">
        <v>2134</v>
      </c>
      <c r="I24" s="52">
        <f t="shared" si="1"/>
        <v>7091</v>
      </c>
    </row>
    <row r="25" spans="2:9" x14ac:dyDescent="0.25">
      <c r="B25" s="12" t="s">
        <v>164</v>
      </c>
      <c r="C25" s="12" t="s">
        <v>165</v>
      </c>
      <c r="D25" s="47">
        <v>5048.9999999999991</v>
      </c>
      <c r="E25" s="2">
        <v>1930</v>
      </c>
      <c r="F25" s="48">
        <f t="shared" si="0"/>
        <v>6978.9999999999991</v>
      </c>
      <c r="G25" s="2">
        <v>4832</v>
      </c>
      <c r="H25" s="2">
        <v>3811</v>
      </c>
      <c r="I25" s="52">
        <f t="shared" si="1"/>
        <v>8643</v>
      </c>
    </row>
    <row r="26" spans="2:9" x14ac:dyDescent="0.25">
      <c r="B26" s="12" t="s">
        <v>164</v>
      </c>
      <c r="C26" s="12" t="s">
        <v>474</v>
      </c>
      <c r="D26" s="47">
        <v>2188.0500000000002</v>
      </c>
      <c r="E26" s="2">
        <v>2793</v>
      </c>
      <c r="F26" s="48">
        <f t="shared" si="0"/>
        <v>4981.05</v>
      </c>
      <c r="G26" s="2">
        <v>2555</v>
      </c>
      <c r="H26" s="2">
        <v>3993</v>
      </c>
      <c r="I26" s="52">
        <f t="shared" si="1"/>
        <v>6548</v>
      </c>
    </row>
    <row r="27" spans="2:9" x14ac:dyDescent="0.25">
      <c r="B27" s="12" t="s">
        <v>164</v>
      </c>
      <c r="C27" s="12" t="s">
        <v>216</v>
      </c>
      <c r="D27" s="47">
        <v>1920.3600000000001</v>
      </c>
      <c r="E27" s="2">
        <v>1133</v>
      </c>
      <c r="F27" s="48">
        <f t="shared" si="0"/>
        <v>3053.36</v>
      </c>
      <c r="G27" s="2">
        <v>2626</v>
      </c>
      <c r="H27" s="2">
        <v>3572</v>
      </c>
      <c r="I27" s="52">
        <f t="shared" si="1"/>
        <v>6198</v>
      </c>
    </row>
    <row r="28" spans="2:9" x14ac:dyDescent="0.25">
      <c r="B28" s="12" t="s">
        <v>164</v>
      </c>
      <c r="C28" s="12" t="s">
        <v>216</v>
      </c>
      <c r="D28" s="47">
        <v>1858.6800000000003</v>
      </c>
      <c r="E28" s="2">
        <v>4974</v>
      </c>
      <c r="F28" s="48">
        <f t="shared" si="0"/>
        <v>6832.68</v>
      </c>
      <c r="G28" s="2">
        <v>4940</v>
      </c>
      <c r="H28" s="2">
        <v>2069</v>
      </c>
      <c r="I28" s="52">
        <f t="shared" si="1"/>
        <v>7009</v>
      </c>
    </row>
    <row r="29" spans="2:9" x14ac:dyDescent="0.25">
      <c r="B29" s="12" t="s">
        <v>164</v>
      </c>
      <c r="C29" s="12" t="s">
        <v>165</v>
      </c>
      <c r="D29" s="47">
        <v>3298.2599999999998</v>
      </c>
      <c r="E29" s="2">
        <v>3135</v>
      </c>
      <c r="F29" s="48">
        <f t="shared" si="0"/>
        <v>6433.26</v>
      </c>
      <c r="G29" s="2">
        <v>4753</v>
      </c>
      <c r="H29" s="2">
        <v>4522</v>
      </c>
      <c r="I29" s="52">
        <f t="shared" si="1"/>
        <v>9275</v>
      </c>
    </row>
    <row r="30" spans="2:9" x14ac:dyDescent="0.25">
      <c r="B30" s="12" t="s">
        <v>164</v>
      </c>
      <c r="C30" s="12" t="s">
        <v>165</v>
      </c>
      <c r="D30" s="47">
        <v>3808.7999999999997</v>
      </c>
      <c r="E30" s="2">
        <v>1007</v>
      </c>
      <c r="F30" s="48">
        <f t="shared" si="0"/>
        <v>4815.7999999999993</v>
      </c>
      <c r="G30" s="2">
        <v>1858</v>
      </c>
      <c r="H30" s="2">
        <v>2800</v>
      </c>
      <c r="I30" s="52">
        <f t="shared" si="1"/>
        <v>4658</v>
      </c>
    </row>
    <row r="31" spans="2:9" x14ac:dyDescent="0.25">
      <c r="B31" s="12" t="s">
        <v>164</v>
      </c>
      <c r="C31" s="12" t="s">
        <v>216</v>
      </c>
      <c r="D31" s="47">
        <v>3427.1495999999997</v>
      </c>
      <c r="E31" s="2">
        <v>1655</v>
      </c>
      <c r="F31" s="48">
        <f t="shared" si="0"/>
        <v>5082.1495999999997</v>
      </c>
      <c r="G31" s="2">
        <v>3234</v>
      </c>
      <c r="H31" s="2">
        <v>3539</v>
      </c>
      <c r="I31" s="52">
        <f t="shared" si="1"/>
        <v>6773</v>
      </c>
    </row>
    <row r="32" spans="2:9" x14ac:dyDescent="0.25">
      <c r="B32" s="12" t="s">
        <v>164</v>
      </c>
      <c r="C32" s="12" t="s">
        <v>165</v>
      </c>
      <c r="D32" s="47">
        <v>2300.9999999999995</v>
      </c>
      <c r="E32" s="2">
        <v>1998</v>
      </c>
      <c r="F32" s="48">
        <f t="shared" si="0"/>
        <v>4299</v>
      </c>
      <c r="G32" s="2">
        <v>3925</v>
      </c>
      <c r="H32" s="2">
        <v>1249</v>
      </c>
      <c r="I32" s="52">
        <f t="shared" si="1"/>
        <v>5174</v>
      </c>
    </row>
    <row r="33" spans="2:9" x14ac:dyDescent="0.25">
      <c r="B33" s="12" t="s">
        <v>164</v>
      </c>
      <c r="C33" s="12" t="s">
        <v>165</v>
      </c>
      <c r="D33" s="47">
        <v>5729.3459999999986</v>
      </c>
      <c r="E33" s="2">
        <v>4390</v>
      </c>
      <c r="F33" s="48">
        <f t="shared" si="0"/>
        <v>10119.345999999998</v>
      </c>
      <c r="G33" s="2">
        <v>2173</v>
      </c>
      <c r="H33" s="2">
        <v>1967</v>
      </c>
      <c r="I33" s="52">
        <f t="shared" si="1"/>
        <v>4140</v>
      </c>
    </row>
    <row r="34" spans="2:9" x14ac:dyDescent="0.25">
      <c r="B34" s="12" t="s">
        <v>164</v>
      </c>
      <c r="C34" s="12" t="s">
        <v>165</v>
      </c>
      <c r="D34" s="47">
        <v>4416.174</v>
      </c>
      <c r="E34" s="2">
        <v>1244</v>
      </c>
      <c r="F34" s="48">
        <f t="shared" si="0"/>
        <v>5660.174</v>
      </c>
      <c r="G34" s="2">
        <v>3943</v>
      </c>
      <c r="H34" s="2">
        <v>4441</v>
      </c>
      <c r="I34" s="52">
        <f t="shared" si="1"/>
        <v>8384</v>
      </c>
    </row>
    <row r="35" spans="2:9" x14ac:dyDescent="0.25">
      <c r="B35" s="12" t="s">
        <v>164</v>
      </c>
      <c r="C35" s="12" t="s">
        <v>474</v>
      </c>
      <c r="D35" s="47">
        <v>3728.4299999999994</v>
      </c>
      <c r="E35" s="2">
        <v>1411</v>
      </c>
      <c r="F35" s="48">
        <f t="shared" si="0"/>
        <v>5139.4299999999994</v>
      </c>
      <c r="G35" s="2">
        <v>1148</v>
      </c>
      <c r="H35" s="2">
        <v>1483</v>
      </c>
      <c r="I35" s="52">
        <f t="shared" si="1"/>
        <v>2631</v>
      </c>
    </row>
    <row r="36" spans="2:9" x14ac:dyDescent="0.25">
      <c r="B36" s="12" t="s">
        <v>164</v>
      </c>
      <c r="C36" s="12" t="s">
        <v>216</v>
      </c>
      <c r="D36" s="47">
        <v>1685.88</v>
      </c>
      <c r="E36" s="2">
        <v>4204</v>
      </c>
      <c r="F36" s="48">
        <f t="shared" si="0"/>
        <v>5889.88</v>
      </c>
      <c r="G36" s="2">
        <v>2131</v>
      </c>
      <c r="H36" s="2">
        <v>3782</v>
      </c>
      <c r="I36" s="52">
        <f t="shared" si="1"/>
        <v>5913</v>
      </c>
    </row>
    <row r="37" spans="2:9" x14ac:dyDescent="0.25">
      <c r="B37" s="12" t="s">
        <v>164</v>
      </c>
      <c r="C37" s="12" t="s">
        <v>165</v>
      </c>
      <c r="D37" s="47">
        <v>2465.8199999999997</v>
      </c>
      <c r="E37" s="2">
        <v>4083</v>
      </c>
      <c r="F37" s="48">
        <f t="shared" si="0"/>
        <v>6548.82</v>
      </c>
      <c r="G37" s="2">
        <v>3225</v>
      </c>
      <c r="H37" s="2">
        <v>2111</v>
      </c>
      <c r="I37" s="52">
        <f t="shared" si="1"/>
        <v>5336</v>
      </c>
    </row>
    <row r="38" spans="2:9" x14ac:dyDescent="0.25">
      <c r="B38" s="12" t="s">
        <v>164</v>
      </c>
      <c r="C38" s="12" t="s">
        <v>216</v>
      </c>
      <c r="D38" s="47">
        <v>1847.5199999999998</v>
      </c>
      <c r="E38" s="2">
        <v>1003</v>
      </c>
      <c r="F38" s="48">
        <f t="shared" si="0"/>
        <v>2850.5199999999995</v>
      </c>
      <c r="G38" s="2">
        <v>1572</v>
      </c>
      <c r="H38" s="2">
        <v>1595</v>
      </c>
      <c r="I38" s="52">
        <f t="shared" si="1"/>
        <v>3167</v>
      </c>
    </row>
    <row r="39" spans="2:9" x14ac:dyDescent="0.25">
      <c r="B39" s="12" t="s">
        <v>164</v>
      </c>
      <c r="C39" s="12" t="s">
        <v>474</v>
      </c>
      <c r="D39" s="47">
        <v>2899.8899999999994</v>
      </c>
      <c r="E39" s="2">
        <v>2657</v>
      </c>
      <c r="F39" s="48">
        <f t="shared" si="0"/>
        <v>5556.8899999999994</v>
      </c>
      <c r="G39" s="2">
        <v>4822</v>
      </c>
      <c r="H39" s="2">
        <v>3453</v>
      </c>
      <c r="I39" s="52">
        <f t="shared" si="1"/>
        <v>8275</v>
      </c>
    </row>
    <row r="40" spans="2:9" x14ac:dyDescent="0.25">
      <c r="B40" s="12" t="s">
        <v>164</v>
      </c>
      <c r="C40" s="12" t="s">
        <v>165</v>
      </c>
      <c r="D40" s="47">
        <v>2891.6999999999994</v>
      </c>
      <c r="E40" s="2">
        <v>4051</v>
      </c>
      <c r="F40" s="48">
        <f t="shared" si="0"/>
        <v>6942.6999999999989</v>
      </c>
      <c r="G40" s="2">
        <v>3273</v>
      </c>
      <c r="H40" s="2">
        <v>3468</v>
      </c>
      <c r="I40" s="52">
        <f t="shared" si="1"/>
        <v>6741</v>
      </c>
    </row>
    <row r="41" spans="2:9" x14ac:dyDescent="0.25">
      <c r="B41" s="12" t="s">
        <v>164</v>
      </c>
      <c r="C41" s="12" t="s">
        <v>216</v>
      </c>
      <c r="D41" s="47">
        <v>2036.8600000000001</v>
      </c>
      <c r="E41" s="2">
        <v>3865</v>
      </c>
      <c r="F41" s="48">
        <f t="shared" si="0"/>
        <v>5901.8600000000006</v>
      </c>
      <c r="G41" s="2">
        <v>4953</v>
      </c>
      <c r="H41" s="2">
        <v>4353</v>
      </c>
      <c r="I41" s="52">
        <f t="shared" si="1"/>
        <v>9306</v>
      </c>
    </row>
    <row r="42" spans="2:9" x14ac:dyDescent="0.25">
      <c r="B42" s="12" t="s">
        <v>164</v>
      </c>
      <c r="C42" s="12" t="s">
        <v>474</v>
      </c>
      <c r="D42" s="47">
        <v>2472.6600000000003</v>
      </c>
      <c r="E42" s="2">
        <v>4738</v>
      </c>
      <c r="F42" s="48">
        <f t="shared" si="0"/>
        <v>7210.66</v>
      </c>
      <c r="G42" s="2">
        <v>2342</v>
      </c>
      <c r="H42" s="2">
        <v>1229</v>
      </c>
      <c r="I42" s="52">
        <f t="shared" si="1"/>
        <v>3571</v>
      </c>
    </row>
    <row r="43" spans="2:9" x14ac:dyDescent="0.25">
      <c r="B43" s="12" t="s">
        <v>164</v>
      </c>
      <c r="C43" s="12" t="s">
        <v>165</v>
      </c>
      <c r="D43" s="47">
        <v>2570.8649999999998</v>
      </c>
      <c r="E43" s="2">
        <v>4315</v>
      </c>
      <c r="F43" s="48">
        <f t="shared" si="0"/>
        <v>6885.8649999999998</v>
      </c>
      <c r="G43" s="2">
        <v>2364</v>
      </c>
      <c r="H43" s="2">
        <v>3533</v>
      </c>
      <c r="I43" s="52">
        <f t="shared" si="1"/>
        <v>5897</v>
      </c>
    </row>
    <row r="44" spans="2:9" x14ac:dyDescent="0.25">
      <c r="B44" s="12" t="s">
        <v>164</v>
      </c>
      <c r="C44" s="12" t="s">
        <v>474</v>
      </c>
      <c r="D44" s="47">
        <v>1741.8000000000002</v>
      </c>
      <c r="E44" s="2">
        <v>4045</v>
      </c>
      <c r="F44" s="48">
        <f t="shared" si="0"/>
        <v>5786.8</v>
      </c>
      <c r="G44" s="2">
        <v>2117</v>
      </c>
      <c r="H44" s="2">
        <v>2795</v>
      </c>
      <c r="I44" s="52">
        <f t="shared" si="1"/>
        <v>4912</v>
      </c>
    </row>
    <row r="45" spans="2:9" x14ac:dyDescent="0.25">
      <c r="B45" s="12" t="s">
        <v>164</v>
      </c>
      <c r="C45" s="12" t="s">
        <v>165</v>
      </c>
      <c r="D45" s="47">
        <v>4544.0999999999985</v>
      </c>
      <c r="E45" s="2">
        <v>4967</v>
      </c>
      <c r="F45" s="48">
        <f t="shared" si="0"/>
        <v>9511.0999999999985</v>
      </c>
      <c r="G45" s="2">
        <v>4740</v>
      </c>
      <c r="H45" s="2">
        <v>3631</v>
      </c>
      <c r="I45" s="52">
        <f t="shared" si="1"/>
        <v>8371</v>
      </c>
    </row>
    <row r="46" spans="2:9" x14ac:dyDescent="0.25">
      <c r="B46" s="12" t="s">
        <v>164</v>
      </c>
      <c r="C46" s="12" t="s">
        <v>474</v>
      </c>
      <c r="D46" s="47">
        <v>1455.1200000000001</v>
      </c>
      <c r="E46" s="2">
        <v>1068</v>
      </c>
      <c r="F46" s="48">
        <f t="shared" si="0"/>
        <v>2523.12</v>
      </c>
      <c r="G46" s="2">
        <v>3847</v>
      </c>
      <c r="H46" s="2">
        <v>3009</v>
      </c>
      <c r="I46" s="52">
        <f t="shared" si="1"/>
        <v>6856</v>
      </c>
    </row>
    <row r="47" spans="2:9" x14ac:dyDescent="0.25">
      <c r="B47" s="12" t="s">
        <v>164</v>
      </c>
      <c r="C47" s="12" t="s">
        <v>216</v>
      </c>
      <c r="D47" s="47">
        <v>2244.48</v>
      </c>
      <c r="E47" s="2">
        <v>4527</v>
      </c>
      <c r="F47" s="48">
        <f t="shared" si="0"/>
        <v>6771.48</v>
      </c>
      <c r="G47" s="2">
        <v>1905</v>
      </c>
      <c r="H47" s="2">
        <v>2870</v>
      </c>
      <c r="I47" s="52">
        <f t="shared" si="1"/>
        <v>4775</v>
      </c>
    </row>
    <row r="48" spans="2:9" x14ac:dyDescent="0.25">
      <c r="B48" s="12" t="s">
        <v>164</v>
      </c>
      <c r="C48" s="12" t="s">
        <v>165</v>
      </c>
      <c r="D48" s="47">
        <v>1628.82</v>
      </c>
      <c r="E48" s="2">
        <v>1191</v>
      </c>
      <c r="F48" s="48">
        <f t="shared" si="0"/>
        <v>2819.8199999999997</v>
      </c>
      <c r="G48" s="2">
        <v>1910</v>
      </c>
      <c r="H48" s="2">
        <v>3784</v>
      </c>
      <c r="I48" s="52">
        <f t="shared" si="1"/>
        <v>5694</v>
      </c>
    </row>
    <row r="49" spans="2:9" x14ac:dyDescent="0.25">
      <c r="B49" s="12" t="s">
        <v>164</v>
      </c>
      <c r="C49" s="12" t="s">
        <v>474</v>
      </c>
      <c r="D49" s="47">
        <v>3278.5847999999996</v>
      </c>
      <c r="E49" s="2">
        <v>1146</v>
      </c>
      <c r="F49" s="48">
        <f t="shared" si="0"/>
        <v>4424.5847999999996</v>
      </c>
      <c r="G49" s="2">
        <v>2162</v>
      </c>
      <c r="H49" s="2">
        <v>3999</v>
      </c>
      <c r="I49" s="52">
        <f t="shared" si="1"/>
        <v>6161</v>
      </c>
    </row>
    <row r="50" spans="2:9" x14ac:dyDescent="0.25">
      <c r="B50" s="12" t="s">
        <v>164</v>
      </c>
      <c r="C50" s="12" t="s">
        <v>165</v>
      </c>
      <c r="D50" s="47">
        <v>1603.1360000000002</v>
      </c>
      <c r="E50" s="2">
        <v>3618</v>
      </c>
      <c r="F50" s="48">
        <f t="shared" si="0"/>
        <v>5221.1360000000004</v>
      </c>
      <c r="G50" s="2">
        <v>4446</v>
      </c>
      <c r="H50" s="2">
        <v>1426</v>
      </c>
      <c r="I50" s="52">
        <f t="shared" si="1"/>
        <v>5872</v>
      </c>
    </row>
    <row r="51" spans="2:9" x14ac:dyDescent="0.25">
      <c r="B51" s="12" t="s">
        <v>164</v>
      </c>
      <c r="C51" s="12" t="s">
        <v>474</v>
      </c>
      <c r="D51" s="47">
        <v>3637.6019999999994</v>
      </c>
      <c r="E51" s="2">
        <v>3082</v>
      </c>
      <c r="F51" s="48">
        <f t="shared" si="0"/>
        <v>6719.601999999999</v>
      </c>
      <c r="G51" s="2">
        <v>2042</v>
      </c>
      <c r="H51" s="2">
        <v>4888</v>
      </c>
      <c r="I51" s="52">
        <f t="shared" si="1"/>
        <v>6930</v>
      </c>
    </row>
    <row r="52" spans="2:9" x14ac:dyDescent="0.25">
      <c r="B52" s="12" t="s">
        <v>164</v>
      </c>
      <c r="C52" s="12" t="s">
        <v>165</v>
      </c>
      <c r="D52" s="47">
        <v>2807.84</v>
      </c>
      <c r="E52" s="2">
        <v>1425</v>
      </c>
      <c r="F52" s="48">
        <f t="shared" si="0"/>
        <v>4232.84</v>
      </c>
      <c r="G52" s="2">
        <v>2344</v>
      </c>
      <c r="H52" s="2">
        <v>3930</v>
      </c>
      <c r="I52" s="52">
        <f t="shared" si="1"/>
        <v>6274</v>
      </c>
    </row>
    <row r="53" spans="2:9" x14ac:dyDescent="0.25">
      <c r="B53" s="12" t="s">
        <v>164</v>
      </c>
      <c r="C53" s="12" t="s">
        <v>165</v>
      </c>
      <c r="D53" s="47">
        <v>2054.2720000000004</v>
      </c>
      <c r="E53" s="2">
        <v>4756</v>
      </c>
      <c r="F53" s="48">
        <f t="shared" si="0"/>
        <v>6810.2720000000008</v>
      </c>
      <c r="G53" s="2">
        <v>2959</v>
      </c>
      <c r="H53" s="2">
        <v>4780</v>
      </c>
      <c r="I53" s="52">
        <f t="shared" si="1"/>
        <v>7739</v>
      </c>
    </row>
    <row r="54" spans="2:9" x14ac:dyDescent="0.25">
      <c r="B54" s="12" t="s">
        <v>164</v>
      </c>
      <c r="C54" s="12" t="s">
        <v>165</v>
      </c>
      <c r="D54" s="47">
        <v>1931.04</v>
      </c>
      <c r="E54" s="2">
        <v>4752</v>
      </c>
      <c r="F54" s="48">
        <f t="shared" si="0"/>
        <v>6683.04</v>
      </c>
      <c r="G54" s="2">
        <v>4692</v>
      </c>
      <c r="H54" s="2">
        <v>1690</v>
      </c>
      <c r="I54" s="52">
        <f t="shared" si="1"/>
        <v>6382</v>
      </c>
    </row>
    <row r="55" spans="2:9" x14ac:dyDescent="0.25">
      <c r="B55" s="12" t="s">
        <v>164</v>
      </c>
      <c r="C55" s="12" t="s">
        <v>474</v>
      </c>
      <c r="D55" s="47">
        <v>2760.3450000000003</v>
      </c>
      <c r="E55" s="2">
        <v>4983</v>
      </c>
      <c r="F55" s="48">
        <f t="shared" si="0"/>
        <v>7743.3450000000003</v>
      </c>
      <c r="G55" s="2">
        <v>4466</v>
      </c>
      <c r="H55" s="2">
        <v>1572</v>
      </c>
      <c r="I55" s="52">
        <f t="shared" si="1"/>
        <v>6038</v>
      </c>
    </row>
    <row r="56" spans="2:9" x14ac:dyDescent="0.25">
      <c r="B56" s="12" t="s">
        <v>164</v>
      </c>
      <c r="C56" s="12" t="s">
        <v>474</v>
      </c>
      <c r="D56" s="47">
        <v>1112.778</v>
      </c>
      <c r="E56" s="2">
        <v>3497</v>
      </c>
      <c r="F56" s="48">
        <f t="shared" si="0"/>
        <v>4609.7780000000002</v>
      </c>
      <c r="G56" s="2">
        <v>3784</v>
      </c>
      <c r="H56" s="2">
        <v>1382</v>
      </c>
      <c r="I56" s="52">
        <f t="shared" si="1"/>
        <v>5166</v>
      </c>
    </row>
    <row r="57" spans="2:9" x14ac:dyDescent="0.25">
      <c r="B57" s="12" t="s">
        <v>164</v>
      </c>
      <c r="C57" s="12" t="s">
        <v>474</v>
      </c>
      <c r="D57" s="47">
        <v>2396.2655999999997</v>
      </c>
      <c r="E57" s="2">
        <v>4826</v>
      </c>
      <c r="F57" s="48">
        <f t="shared" si="0"/>
        <v>7222.2655999999997</v>
      </c>
      <c r="G57" s="2">
        <v>2586</v>
      </c>
      <c r="H57" s="2">
        <v>1928</v>
      </c>
      <c r="I57" s="52">
        <f t="shared" si="1"/>
        <v>4514</v>
      </c>
    </row>
    <row r="58" spans="2:9" x14ac:dyDescent="0.25">
      <c r="B58" s="12" t="s">
        <v>164</v>
      </c>
      <c r="C58" s="12" t="s">
        <v>216</v>
      </c>
      <c r="D58" s="47">
        <v>3117.0879999999997</v>
      </c>
      <c r="E58" s="2">
        <v>1115</v>
      </c>
      <c r="F58" s="48">
        <f t="shared" si="0"/>
        <v>4232.0879999999997</v>
      </c>
      <c r="G58" s="2">
        <v>2386</v>
      </c>
      <c r="H58" s="2">
        <v>3205</v>
      </c>
      <c r="I58" s="52">
        <f t="shared" si="1"/>
        <v>5591</v>
      </c>
    </row>
    <row r="59" spans="2:9" x14ac:dyDescent="0.25">
      <c r="B59" s="12" t="s">
        <v>164</v>
      </c>
      <c r="C59" s="12" t="s">
        <v>216</v>
      </c>
      <c r="D59" s="47">
        <v>1356.0300000000002</v>
      </c>
      <c r="E59" s="2">
        <v>2529</v>
      </c>
      <c r="F59" s="48">
        <f t="shared" si="0"/>
        <v>3885.03</v>
      </c>
      <c r="G59" s="2">
        <v>3605</v>
      </c>
      <c r="H59" s="2">
        <v>4597</v>
      </c>
      <c r="I59" s="52">
        <f t="shared" si="1"/>
        <v>8202</v>
      </c>
    </row>
    <row r="60" spans="2:9" x14ac:dyDescent="0.25">
      <c r="B60" s="12" t="s">
        <v>164</v>
      </c>
      <c r="C60" s="12" t="s">
        <v>474</v>
      </c>
      <c r="D60" s="47">
        <v>2910.0815999999995</v>
      </c>
      <c r="E60" s="2">
        <v>2174</v>
      </c>
      <c r="F60" s="48">
        <f t="shared" si="0"/>
        <v>5084.0815999999995</v>
      </c>
      <c r="G60" s="2">
        <v>2170</v>
      </c>
      <c r="H60" s="2">
        <v>2272</v>
      </c>
      <c r="I60" s="52">
        <f t="shared" si="1"/>
        <v>4442</v>
      </c>
    </row>
    <row r="61" spans="2:9" x14ac:dyDescent="0.25">
      <c r="B61" s="12" t="s">
        <v>164</v>
      </c>
      <c r="C61" s="12" t="s">
        <v>165</v>
      </c>
      <c r="D61" s="47">
        <v>3126.4001999999991</v>
      </c>
      <c r="E61" s="2">
        <v>4394</v>
      </c>
      <c r="F61" s="48">
        <f t="shared" si="0"/>
        <v>7520.4001999999991</v>
      </c>
      <c r="G61" s="2">
        <v>3043</v>
      </c>
      <c r="H61" s="2">
        <v>4554</v>
      </c>
      <c r="I61" s="52">
        <f t="shared" si="1"/>
        <v>7597</v>
      </c>
    </row>
    <row r="62" spans="2:9" x14ac:dyDescent="0.25">
      <c r="B62" s="12" t="s">
        <v>164</v>
      </c>
      <c r="C62" s="12" t="s">
        <v>474</v>
      </c>
      <c r="D62" s="47">
        <v>1637.0100000000002</v>
      </c>
      <c r="E62" s="2">
        <v>4179</v>
      </c>
      <c r="F62" s="48">
        <f t="shared" si="0"/>
        <v>5816.01</v>
      </c>
      <c r="G62" s="2">
        <v>3377</v>
      </c>
      <c r="H62" s="2">
        <v>1910</v>
      </c>
      <c r="I62" s="52">
        <f t="shared" si="1"/>
        <v>5287</v>
      </c>
    </row>
    <row r="63" spans="2:9" x14ac:dyDescent="0.25">
      <c r="B63" s="12" t="s">
        <v>164</v>
      </c>
      <c r="C63" s="12" t="s">
        <v>216</v>
      </c>
      <c r="D63" s="47">
        <v>3238.3049999999998</v>
      </c>
      <c r="E63" s="2">
        <v>3797</v>
      </c>
      <c r="F63" s="48">
        <f t="shared" si="0"/>
        <v>7035.3050000000003</v>
      </c>
      <c r="G63" s="2">
        <v>2130</v>
      </c>
      <c r="H63" s="2">
        <v>4445</v>
      </c>
      <c r="I63" s="52">
        <f t="shared" si="1"/>
        <v>6575</v>
      </c>
    </row>
    <row r="64" spans="2:9" x14ac:dyDescent="0.25">
      <c r="B64" s="12" t="s">
        <v>164</v>
      </c>
      <c r="C64" s="12" t="s">
        <v>474</v>
      </c>
      <c r="D64" s="47">
        <v>2291.8140000000003</v>
      </c>
      <c r="E64" s="2">
        <v>1963</v>
      </c>
      <c r="F64" s="48">
        <f t="shared" si="0"/>
        <v>4254.8140000000003</v>
      </c>
      <c r="G64" s="2">
        <v>4288</v>
      </c>
      <c r="H64" s="2">
        <v>1213</v>
      </c>
      <c r="I64" s="52">
        <f t="shared" si="1"/>
        <v>5501</v>
      </c>
    </row>
    <row r="65" spans="2:9" x14ac:dyDescent="0.25">
      <c r="B65" s="12" t="s">
        <v>164</v>
      </c>
      <c r="C65" s="12" t="s">
        <v>165</v>
      </c>
      <c r="D65" s="47">
        <v>2757.7799999999997</v>
      </c>
      <c r="E65" s="2">
        <v>3491</v>
      </c>
      <c r="F65" s="48">
        <f t="shared" si="0"/>
        <v>6248.78</v>
      </c>
      <c r="G65" s="2">
        <v>3278</v>
      </c>
      <c r="H65" s="2">
        <v>2881</v>
      </c>
      <c r="I65" s="52">
        <f t="shared" si="1"/>
        <v>6159</v>
      </c>
    </row>
    <row r="66" spans="2:9" x14ac:dyDescent="0.25">
      <c r="B66" s="12" t="s">
        <v>164</v>
      </c>
      <c r="C66" s="12" t="s">
        <v>216</v>
      </c>
      <c r="D66" s="47">
        <v>2228.6354999999999</v>
      </c>
      <c r="E66" s="2">
        <v>3877</v>
      </c>
      <c r="F66" s="48">
        <f t="shared" si="0"/>
        <v>6105.6355000000003</v>
      </c>
      <c r="G66" s="2">
        <v>3454</v>
      </c>
      <c r="H66" s="2">
        <v>3623</v>
      </c>
      <c r="I66" s="52">
        <f t="shared" si="1"/>
        <v>7077</v>
      </c>
    </row>
    <row r="67" spans="2:9" x14ac:dyDescent="0.25">
      <c r="B67" s="12" t="s">
        <v>164</v>
      </c>
      <c r="C67" s="12" t="s">
        <v>216</v>
      </c>
      <c r="D67" s="47">
        <v>1788.8219999999997</v>
      </c>
      <c r="E67" s="2">
        <v>4581</v>
      </c>
      <c r="F67" s="48">
        <f t="shared" si="0"/>
        <v>6369.8220000000001</v>
      </c>
      <c r="G67" s="2">
        <v>3942</v>
      </c>
      <c r="H67" s="2">
        <v>3198</v>
      </c>
      <c r="I67" s="52">
        <f t="shared" si="1"/>
        <v>7140</v>
      </c>
    </row>
    <row r="68" spans="2:9" x14ac:dyDescent="0.25">
      <c r="B68" s="12" t="s">
        <v>164</v>
      </c>
      <c r="C68" s="12" t="s">
        <v>216</v>
      </c>
      <c r="D68" s="47">
        <v>1242.585</v>
      </c>
      <c r="E68" s="2">
        <v>1857</v>
      </c>
      <c r="F68" s="48">
        <f t="shared" si="0"/>
        <v>3099.585</v>
      </c>
      <c r="G68" s="2">
        <v>4340</v>
      </c>
      <c r="H68" s="2">
        <v>3338</v>
      </c>
      <c r="I68" s="52">
        <f t="shared" si="1"/>
        <v>7678</v>
      </c>
    </row>
    <row r="69" spans="2:9" x14ac:dyDescent="0.25">
      <c r="B69" s="12" t="s">
        <v>164</v>
      </c>
      <c r="C69" s="12" t="s">
        <v>216</v>
      </c>
      <c r="D69" s="47">
        <v>2673.36</v>
      </c>
      <c r="E69" s="2">
        <v>3008</v>
      </c>
      <c r="F69" s="48">
        <f t="shared" si="0"/>
        <v>5681.3600000000006</v>
      </c>
      <c r="G69" s="2">
        <v>1453</v>
      </c>
      <c r="H69" s="2">
        <v>2464</v>
      </c>
      <c r="I69" s="52">
        <f t="shared" si="1"/>
        <v>3917</v>
      </c>
    </row>
    <row r="70" spans="2:9" x14ac:dyDescent="0.25">
      <c r="B70" s="12" t="s">
        <v>164</v>
      </c>
      <c r="C70" s="12" t="s">
        <v>165</v>
      </c>
      <c r="D70" s="47">
        <v>2046.1949999999997</v>
      </c>
      <c r="E70" s="2">
        <v>2460</v>
      </c>
      <c r="F70" s="48">
        <f t="shared" ref="F70:F133" si="2">D70+E70</f>
        <v>4506.1949999999997</v>
      </c>
      <c r="G70" s="2">
        <v>1103</v>
      </c>
      <c r="H70" s="2">
        <v>1278</v>
      </c>
      <c r="I70" s="52">
        <f t="shared" ref="I70:I133" si="3">G70+H70</f>
        <v>2381</v>
      </c>
    </row>
    <row r="71" spans="2:9" x14ac:dyDescent="0.25">
      <c r="B71" s="12" t="s">
        <v>164</v>
      </c>
      <c r="C71" s="12" t="s">
        <v>216</v>
      </c>
      <c r="D71" s="47">
        <v>5451.2999999999993</v>
      </c>
      <c r="E71" s="2">
        <v>3949</v>
      </c>
      <c r="F71" s="48">
        <f t="shared" si="2"/>
        <v>9400.2999999999993</v>
      </c>
      <c r="G71" s="2">
        <v>5000</v>
      </c>
      <c r="H71" s="2">
        <v>4295</v>
      </c>
      <c r="I71" s="52">
        <f t="shared" si="3"/>
        <v>9295</v>
      </c>
    </row>
    <row r="72" spans="2:9" x14ac:dyDescent="0.25">
      <c r="B72" s="77" t="s">
        <v>1338</v>
      </c>
      <c r="C72" s="77"/>
      <c r="D72" s="49">
        <f>SUM(D5:D71)</f>
        <v>185077.1373</v>
      </c>
      <c r="E72" s="49">
        <f t="shared" ref="E72:H72" si="4">SUM(E5:E71)</f>
        <v>199559</v>
      </c>
      <c r="F72" s="49">
        <f t="shared" si="4"/>
        <v>384636.13729999989</v>
      </c>
      <c r="G72" s="49">
        <f t="shared" si="4"/>
        <v>216632</v>
      </c>
      <c r="H72" s="49">
        <f t="shared" si="4"/>
        <v>201823</v>
      </c>
      <c r="I72" s="49">
        <f t="shared" si="3"/>
        <v>418455</v>
      </c>
    </row>
    <row r="73" spans="2:9" hidden="1" outlineLevel="2" x14ac:dyDescent="0.25">
      <c r="B73" s="12" t="s">
        <v>225</v>
      </c>
      <c r="C73" s="12" t="s">
        <v>226</v>
      </c>
      <c r="D73" s="47">
        <v>5083.96</v>
      </c>
      <c r="E73" s="2">
        <v>2149</v>
      </c>
      <c r="F73" s="48">
        <f t="shared" si="2"/>
        <v>7232.96</v>
      </c>
      <c r="G73" s="2">
        <v>2157</v>
      </c>
      <c r="H73" s="2">
        <v>1045</v>
      </c>
      <c r="I73" s="52">
        <f t="shared" si="3"/>
        <v>3202</v>
      </c>
    </row>
    <row r="74" spans="2:9" hidden="1" outlineLevel="2" x14ac:dyDescent="0.25">
      <c r="B74" s="12" t="s">
        <v>225</v>
      </c>
      <c r="C74" s="12" t="s">
        <v>242</v>
      </c>
      <c r="D74" s="47">
        <v>4164.0499999999993</v>
      </c>
      <c r="E74" s="2">
        <v>4727</v>
      </c>
      <c r="F74" s="48">
        <f t="shared" si="2"/>
        <v>8891.0499999999993</v>
      </c>
      <c r="G74" s="2">
        <v>2627</v>
      </c>
      <c r="H74" s="2">
        <v>2145</v>
      </c>
      <c r="I74" s="52">
        <f t="shared" si="3"/>
        <v>4772</v>
      </c>
    </row>
    <row r="75" spans="2:9" hidden="1" outlineLevel="2" x14ac:dyDescent="0.25">
      <c r="B75" s="12" t="s">
        <v>225</v>
      </c>
      <c r="C75" s="12" t="s">
        <v>277</v>
      </c>
      <c r="D75" s="47">
        <v>3701.5199999999995</v>
      </c>
      <c r="E75" s="2">
        <v>1054</v>
      </c>
      <c r="F75" s="48">
        <f t="shared" si="2"/>
        <v>4755.5199999999995</v>
      </c>
      <c r="G75" s="2">
        <v>1541</v>
      </c>
      <c r="H75" s="2">
        <v>4395</v>
      </c>
      <c r="I75" s="52">
        <f t="shared" si="3"/>
        <v>5936</v>
      </c>
    </row>
    <row r="76" spans="2:9" hidden="1" outlineLevel="2" x14ac:dyDescent="0.25">
      <c r="B76" s="12" t="s">
        <v>225</v>
      </c>
      <c r="C76" s="12" t="s">
        <v>277</v>
      </c>
      <c r="D76" s="47">
        <v>1869.5879999999997</v>
      </c>
      <c r="E76" s="2">
        <v>4742</v>
      </c>
      <c r="F76" s="48">
        <f t="shared" si="2"/>
        <v>6611.5879999999997</v>
      </c>
      <c r="G76" s="2">
        <v>1610</v>
      </c>
      <c r="H76" s="2">
        <v>4902</v>
      </c>
      <c r="I76" s="52">
        <f t="shared" si="3"/>
        <v>6512</v>
      </c>
    </row>
    <row r="77" spans="2:9" hidden="1" outlineLevel="2" x14ac:dyDescent="0.25">
      <c r="B77" s="12" t="s">
        <v>225</v>
      </c>
      <c r="C77" s="12" t="s">
        <v>277</v>
      </c>
      <c r="D77" s="47">
        <v>7958.58</v>
      </c>
      <c r="E77" s="2">
        <v>1713</v>
      </c>
      <c r="F77" s="48">
        <f t="shared" si="2"/>
        <v>9671.58</v>
      </c>
      <c r="G77" s="2">
        <v>3594</v>
      </c>
      <c r="H77" s="2">
        <v>3835</v>
      </c>
      <c r="I77" s="52">
        <f t="shared" si="3"/>
        <v>7429</v>
      </c>
    </row>
    <row r="78" spans="2:9" hidden="1" outlineLevel="2" x14ac:dyDescent="0.25">
      <c r="B78" s="12" t="s">
        <v>225</v>
      </c>
      <c r="C78" s="12" t="s">
        <v>277</v>
      </c>
      <c r="D78" s="47">
        <v>3409.74</v>
      </c>
      <c r="E78" s="2">
        <v>2586</v>
      </c>
      <c r="F78" s="48">
        <f t="shared" si="2"/>
        <v>5995.74</v>
      </c>
      <c r="G78" s="2">
        <v>1492</v>
      </c>
      <c r="H78" s="2">
        <v>3960</v>
      </c>
      <c r="I78" s="52">
        <f t="shared" si="3"/>
        <v>5452</v>
      </c>
    </row>
    <row r="79" spans="2:9" hidden="1" outlineLevel="2" x14ac:dyDescent="0.25">
      <c r="B79" s="12" t="s">
        <v>225</v>
      </c>
      <c r="C79" s="12" t="s">
        <v>277</v>
      </c>
      <c r="D79" s="47">
        <v>5273.7</v>
      </c>
      <c r="E79" s="2">
        <v>1627</v>
      </c>
      <c r="F79" s="48">
        <f t="shared" si="2"/>
        <v>6900.7</v>
      </c>
      <c r="G79" s="2">
        <v>2064</v>
      </c>
      <c r="H79" s="2">
        <v>4088</v>
      </c>
      <c r="I79" s="52">
        <f t="shared" si="3"/>
        <v>6152</v>
      </c>
    </row>
    <row r="80" spans="2:9" hidden="1" outlineLevel="2" x14ac:dyDescent="0.25">
      <c r="B80" s="12" t="s">
        <v>225</v>
      </c>
      <c r="C80" s="12" t="s">
        <v>277</v>
      </c>
      <c r="D80" s="47">
        <v>3069.7380000000003</v>
      </c>
      <c r="E80" s="2">
        <v>4383</v>
      </c>
      <c r="F80" s="48">
        <f t="shared" si="2"/>
        <v>7452.7380000000003</v>
      </c>
      <c r="G80" s="2">
        <v>3656</v>
      </c>
      <c r="H80" s="2">
        <v>3987</v>
      </c>
      <c r="I80" s="52">
        <f t="shared" si="3"/>
        <v>7643</v>
      </c>
    </row>
    <row r="81" spans="2:9" hidden="1" outlineLevel="2" x14ac:dyDescent="0.25">
      <c r="B81" s="12" t="s">
        <v>225</v>
      </c>
      <c r="C81" s="12" t="s">
        <v>277</v>
      </c>
      <c r="D81" s="47">
        <v>2526.9299999999998</v>
      </c>
      <c r="E81" s="2">
        <v>2496</v>
      </c>
      <c r="F81" s="48">
        <f t="shared" si="2"/>
        <v>5022.93</v>
      </c>
      <c r="G81" s="2">
        <v>2443</v>
      </c>
      <c r="H81" s="2">
        <v>2452</v>
      </c>
      <c r="I81" s="52">
        <f t="shared" si="3"/>
        <v>4895</v>
      </c>
    </row>
    <row r="82" spans="2:9" hidden="1" outlineLevel="2" x14ac:dyDescent="0.25">
      <c r="B82" s="12" t="s">
        <v>225</v>
      </c>
      <c r="C82" s="12" t="s">
        <v>277</v>
      </c>
      <c r="D82" s="47">
        <v>3018.6239999999998</v>
      </c>
      <c r="E82" s="2">
        <v>1955</v>
      </c>
      <c r="F82" s="48">
        <f t="shared" si="2"/>
        <v>4973.6239999999998</v>
      </c>
      <c r="G82" s="2">
        <v>4963</v>
      </c>
      <c r="H82" s="2">
        <v>2584</v>
      </c>
      <c r="I82" s="52">
        <f t="shared" si="3"/>
        <v>7547</v>
      </c>
    </row>
    <row r="83" spans="2:9" hidden="1" outlineLevel="2" x14ac:dyDescent="0.25">
      <c r="B83" s="12" t="s">
        <v>225</v>
      </c>
      <c r="C83" s="12" t="s">
        <v>226</v>
      </c>
      <c r="D83" s="47">
        <v>9449.9500000000007</v>
      </c>
      <c r="E83" s="2">
        <v>2144</v>
      </c>
      <c r="F83" s="48">
        <f t="shared" si="2"/>
        <v>11593.95</v>
      </c>
      <c r="G83" s="2">
        <v>4686</v>
      </c>
      <c r="H83" s="2">
        <v>3618</v>
      </c>
      <c r="I83" s="52">
        <f t="shared" si="3"/>
        <v>8304</v>
      </c>
    </row>
    <row r="84" spans="2:9" hidden="1" outlineLevel="2" x14ac:dyDescent="0.25">
      <c r="B84" s="12" t="s">
        <v>225</v>
      </c>
      <c r="C84" s="12" t="s">
        <v>226</v>
      </c>
      <c r="D84" s="47">
        <v>3050.3760000000002</v>
      </c>
      <c r="E84" s="2">
        <v>2270</v>
      </c>
      <c r="F84" s="48">
        <f t="shared" si="2"/>
        <v>5320.3760000000002</v>
      </c>
      <c r="G84" s="2">
        <v>3047</v>
      </c>
      <c r="H84" s="2">
        <v>1273</v>
      </c>
      <c r="I84" s="52">
        <f t="shared" si="3"/>
        <v>4320</v>
      </c>
    </row>
    <row r="85" spans="2:9" hidden="1" outlineLevel="2" x14ac:dyDescent="0.25">
      <c r="B85" s="12" t="s">
        <v>225</v>
      </c>
      <c r="C85" s="12" t="s">
        <v>277</v>
      </c>
      <c r="D85" s="47">
        <v>4191.5069999999996</v>
      </c>
      <c r="E85" s="2">
        <v>2916</v>
      </c>
      <c r="F85" s="48">
        <f t="shared" si="2"/>
        <v>7107.5069999999996</v>
      </c>
      <c r="G85" s="2">
        <v>4606</v>
      </c>
      <c r="H85" s="2">
        <v>3657</v>
      </c>
      <c r="I85" s="52">
        <f t="shared" si="3"/>
        <v>8263</v>
      </c>
    </row>
    <row r="86" spans="2:9" hidden="1" outlineLevel="2" x14ac:dyDescent="0.25">
      <c r="B86" s="12" t="s">
        <v>225</v>
      </c>
      <c r="C86" s="12" t="s">
        <v>277</v>
      </c>
      <c r="D86" s="47">
        <v>2104.5499999999997</v>
      </c>
      <c r="E86" s="2">
        <v>2812</v>
      </c>
      <c r="F86" s="48">
        <f t="shared" si="2"/>
        <v>4916.5499999999993</v>
      </c>
      <c r="G86" s="2">
        <v>3753</v>
      </c>
      <c r="H86" s="2">
        <v>2467</v>
      </c>
      <c r="I86" s="52">
        <f t="shared" si="3"/>
        <v>6220</v>
      </c>
    </row>
    <row r="87" spans="2:9" hidden="1" outlineLevel="2" x14ac:dyDescent="0.25">
      <c r="B87" s="12" t="s">
        <v>225</v>
      </c>
      <c r="C87" s="12" t="s">
        <v>277</v>
      </c>
      <c r="D87" s="47">
        <v>2443.48</v>
      </c>
      <c r="E87" s="2">
        <v>4964</v>
      </c>
      <c r="F87" s="48">
        <f t="shared" si="2"/>
        <v>7407.48</v>
      </c>
      <c r="G87" s="2">
        <v>1641</v>
      </c>
      <c r="H87" s="2">
        <v>1553</v>
      </c>
      <c r="I87" s="52">
        <f t="shared" si="3"/>
        <v>3194</v>
      </c>
    </row>
    <row r="88" spans="2:9" hidden="1" outlineLevel="2" x14ac:dyDescent="0.25">
      <c r="B88" s="12" t="s">
        <v>225</v>
      </c>
      <c r="C88" s="12" t="s">
        <v>226</v>
      </c>
      <c r="D88" s="47">
        <v>6354.95</v>
      </c>
      <c r="E88" s="2">
        <v>1086</v>
      </c>
      <c r="F88" s="48">
        <f t="shared" si="2"/>
        <v>7440.95</v>
      </c>
      <c r="G88" s="2">
        <v>3501</v>
      </c>
      <c r="H88" s="2">
        <v>3046</v>
      </c>
      <c r="I88" s="52">
        <f t="shared" si="3"/>
        <v>6547</v>
      </c>
    </row>
    <row r="89" spans="2:9" hidden="1" outlineLevel="2" x14ac:dyDescent="0.25">
      <c r="B89" s="12" t="s">
        <v>225</v>
      </c>
      <c r="C89" s="12" t="s">
        <v>226</v>
      </c>
      <c r="D89" s="47">
        <v>5443.96</v>
      </c>
      <c r="E89" s="2">
        <v>4528</v>
      </c>
      <c r="F89" s="48">
        <f t="shared" si="2"/>
        <v>9971.9599999999991</v>
      </c>
      <c r="G89" s="2">
        <v>2524</v>
      </c>
      <c r="H89" s="2">
        <v>1945</v>
      </c>
      <c r="I89" s="52">
        <f t="shared" si="3"/>
        <v>4469</v>
      </c>
    </row>
    <row r="90" spans="2:9" hidden="1" outlineLevel="2" x14ac:dyDescent="0.25">
      <c r="B90" s="12" t="s">
        <v>225</v>
      </c>
      <c r="C90" s="12" t="s">
        <v>277</v>
      </c>
      <c r="D90" s="47">
        <v>2487.8087999999998</v>
      </c>
      <c r="E90" s="2">
        <v>1806</v>
      </c>
      <c r="F90" s="48">
        <f t="shared" si="2"/>
        <v>4293.8087999999998</v>
      </c>
      <c r="G90" s="2">
        <v>4552</v>
      </c>
      <c r="H90" s="2">
        <v>4291</v>
      </c>
      <c r="I90" s="52">
        <f t="shared" si="3"/>
        <v>8843</v>
      </c>
    </row>
    <row r="91" spans="2:9" hidden="1" outlineLevel="2" x14ac:dyDescent="0.25">
      <c r="B91" s="12" t="s">
        <v>225</v>
      </c>
      <c r="C91" s="12" t="s">
        <v>277</v>
      </c>
      <c r="D91" s="47">
        <v>2266.44</v>
      </c>
      <c r="E91" s="2">
        <v>3920</v>
      </c>
      <c r="F91" s="48">
        <f t="shared" si="2"/>
        <v>6186.4400000000005</v>
      </c>
      <c r="G91" s="2">
        <v>1699</v>
      </c>
      <c r="H91" s="2">
        <v>4960</v>
      </c>
      <c r="I91" s="52">
        <f t="shared" si="3"/>
        <v>6659</v>
      </c>
    </row>
    <row r="92" spans="2:9" hidden="1" outlineLevel="2" x14ac:dyDescent="0.25">
      <c r="B92" s="12" t="s">
        <v>225</v>
      </c>
      <c r="C92" s="12" t="s">
        <v>277</v>
      </c>
      <c r="D92" s="47">
        <v>2432.16</v>
      </c>
      <c r="E92" s="2">
        <v>1995</v>
      </c>
      <c r="F92" s="48">
        <f t="shared" si="2"/>
        <v>4427.16</v>
      </c>
      <c r="G92" s="2">
        <v>2297</v>
      </c>
      <c r="H92" s="2">
        <v>2612</v>
      </c>
      <c r="I92" s="52">
        <f t="shared" si="3"/>
        <v>4909</v>
      </c>
    </row>
    <row r="93" spans="2:9" hidden="1" outlineLevel="2" x14ac:dyDescent="0.25">
      <c r="B93" s="12" t="s">
        <v>225</v>
      </c>
      <c r="C93" s="12" t="s">
        <v>277</v>
      </c>
      <c r="D93" s="47">
        <v>3155.5439999999999</v>
      </c>
      <c r="E93" s="2">
        <v>3726</v>
      </c>
      <c r="F93" s="48">
        <f t="shared" si="2"/>
        <v>6881.5439999999999</v>
      </c>
      <c r="G93" s="2">
        <v>3087</v>
      </c>
      <c r="H93" s="2">
        <v>4029</v>
      </c>
      <c r="I93" s="52">
        <f t="shared" si="3"/>
        <v>7116</v>
      </c>
    </row>
    <row r="94" spans="2:9" hidden="1" outlineLevel="2" x14ac:dyDescent="0.25">
      <c r="B94" s="12" t="s">
        <v>225</v>
      </c>
      <c r="C94" s="12" t="s">
        <v>277</v>
      </c>
      <c r="D94" s="47">
        <v>3739.1759999999995</v>
      </c>
      <c r="E94" s="2">
        <v>3197</v>
      </c>
      <c r="F94" s="48">
        <f t="shared" si="2"/>
        <v>6936.1759999999995</v>
      </c>
      <c r="G94" s="2">
        <v>2918</v>
      </c>
      <c r="H94" s="2">
        <v>3903</v>
      </c>
      <c r="I94" s="52">
        <f t="shared" si="3"/>
        <v>6821</v>
      </c>
    </row>
    <row r="95" spans="2:9" hidden="1" outlineLevel="2" x14ac:dyDescent="0.25">
      <c r="B95" s="12" t="s">
        <v>225</v>
      </c>
      <c r="C95" s="12" t="s">
        <v>277</v>
      </c>
      <c r="D95" s="47">
        <v>3670.7999999999997</v>
      </c>
      <c r="E95" s="2">
        <v>1542</v>
      </c>
      <c r="F95" s="48">
        <f t="shared" si="2"/>
        <v>5212.7999999999993</v>
      </c>
      <c r="G95" s="2">
        <v>1747</v>
      </c>
      <c r="H95" s="2">
        <v>1918</v>
      </c>
      <c r="I95" s="52">
        <f t="shared" si="3"/>
        <v>3665</v>
      </c>
    </row>
    <row r="96" spans="2:9" hidden="1" outlineLevel="2" x14ac:dyDescent="0.25">
      <c r="B96" s="12" t="s">
        <v>225</v>
      </c>
      <c r="C96" s="12" t="s">
        <v>906</v>
      </c>
      <c r="D96" s="47">
        <v>1261.33</v>
      </c>
      <c r="E96" s="2">
        <v>3157</v>
      </c>
      <c r="F96" s="48">
        <f t="shared" si="2"/>
        <v>4418.33</v>
      </c>
      <c r="G96" s="2">
        <v>1461</v>
      </c>
      <c r="H96" s="2">
        <v>1953</v>
      </c>
      <c r="I96" s="52">
        <f t="shared" si="3"/>
        <v>3414</v>
      </c>
    </row>
    <row r="97" spans="2:9" hidden="1" outlineLevel="2" x14ac:dyDescent="0.25">
      <c r="B97" s="12" t="s">
        <v>225</v>
      </c>
      <c r="C97" s="12" t="s">
        <v>226</v>
      </c>
      <c r="D97" s="47">
        <v>9892.74</v>
      </c>
      <c r="E97" s="2">
        <v>3419</v>
      </c>
      <c r="F97" s="48">
        <f t="shared" si="2"/>
        <v>13311.74</v>
      </c>
      <c r="G97" s="2">
        <v>2011</v>
      </c>
      <c r="H97" s="2">
        <v>1323</v>
      </c>
      <c r="I97" s="52">
        <f t="shared" si="3"/>
        <v>3334</v>
      </c>
    </row>
    <row r="98" spans="2:9" hidden="1" outlineLevel="2" x14ac:dyDescent="0.25">
      <c r="B98" s="12" t="s">
        <v>225</v>
      </c>
      <c r="C98" s="12" t="s">
        <v>277</v>
      </c>
      <c r="D98" s="47">
        <v>2455.8799999999997</v>
      </c>
      <c r="E98" s="2">
        <v>3913</v>
      </c>
      <c r="F98" s="48">
        <f t="shared" si="2"/>
        <v>6368.8799999999992</v>
      </c>
      <c r="G98" s="2">
        <v>4680</v>
      </c>
      <c r="H98" s="2">
        <v>3343</v>
      </c>
      <c r="I98" s="52">
        <f t="shared" si="3"/>
        <v>8023</v>
      </c>
    </row>
    <row r="99" spans="2:9" hidden="1" outlineLevel="2" x14ac:dyDescent="0.25">
      <c r="B99" s="12" t="s">
        <v>225</v>
      </c>
      <c r="C99" s="12" t="s">
        <v>277</v>
      </c>
      <c r="D99" s="47">
        <v>3501.7367999999997</v>
      </c>
      <c r="E99" s="2">
        <v>2682</v>
      </c>
      <c r="F99" s="48">
        <f t="shared" si="2"/>
        <v>6183.7367999999997</v>
      </c>
      <c r="G99" s="2">
        <v>4016</v>
      </c>
      <c r="H99" s="2">
        <v>2027</v>
      </c>
      <c r="I99" s="52">
        <f t="shared" si="3"/>
        <v>6043</v>
      </c>
    </row>
    <row r="100" spans="2:9" hidden="1" outlineLevel="2" x14ac:dyDescent="0.25">
      <c r="B100" s="12" t="s">
        <v>225</v>
      </c>
      <c r="C100" s="12" t="s">
        <v>277</v>
      </c>
      <c r="D100" s="47">
        <v>1983.135</v>
      </c>
      <c r="E100" s="2">
        <v>1247</v>
      </c>
      <c r="F100" s="48">
        <f t="shared" si="2"/>
        <v>3230.1350000000002</v>
      </c>
      <c r="G100" s="2">
        <v>4644</v>
      </c>
      <c r="H100" s="2">
        <v>2681</v>
      </c>
      <c r="I100" s="52">
        <f t="shared" si="3"/>
        <v>7325</v>
      </c>
    </row>
    <row r="101" spans="2:9" hidden="1" outlineLevel="2" x14ac:dyDescent="0.25">
      <c r="B101" s="12" t="s">
        <v>225</v>
      </c>
      <c r="C101" s="12" t="s">
        <v>277</v>
      </c>
      <c r="D101" s="47">
        <v>1888.7</v>
      </c>
      <c r="E101" s="2">
        <v>3900</v>
      </c>
      <c r="F101" s="48">
        <f t="shared" si="2"/>
        <v>5788.7</v>
      </c>
      <c r="G101" s="2">
        <v>4437</v>
      </c>
      <c r="H101" s="2">
        <v>4163</v>
      </c>
      <c r="I101" s="52">
        <f t="shared" si="3"/>
        <v>8600</v>
      </c>
    </row>
    <row r="102" spans="2:9" hidden="1" outlineLevel="2" x14ac:dyDescent="0.25">
      <c r="B102" s="12" t="s">
        <v>225</v>
      </c>
      <c r="C102" s="12" t="s">
        <v>277</v>
      </c>
      <c r="D102" s="47">
        <v>3000.7799999999997</v>
      </c>
      <c r="E102" s="2">
        <v>3050</v>
      </c>
      <c r="F102" s="48">
        <f t="shared" si="2"/>
        <v>6050.78</v>
      </c>
      <c r="G102" s="2">
        <v>1759</v>
      </c>
      <c r="H102" s="2">
        <v>3474</v>
      </c>
      <c r="I102" s="52">
        <f t="shared" si="3"/>
        <v>5233</v>
      </c>
    </row>
    <row r="103" spans="2:9" hidden="1" outlineLevel="2" x14ac:dyDescent="0.25">
      <c r="B103" s="12" t="s">
        <v>225</v>
      </c>
      <c r="C103" s="12" t="s">
        <v>277</v>
      </c>
      <c r="D103" s="47">
        <v>3801.63</v>
      </c>
      <c r="E103" s="2">
        <v>2262</v>
      </c>
      <c r="F103" s="48">
        <f t="shared" si="2"/>
        <v>6063.63</v>
      </c>
      <c r="G103" s="2">
        <v>3999</v>
      </c>
      <c r="H103" s="2">
        <v>3858</v>
      </c>
      <c r="I103" s="52">
        <f t="shared" si="3"/>
        <v>7857</v>
      </c>
    </row>
    <row r="104" spans="2:9" hidden="1" outlineLevel="2" x14ac:dyDescent="0.25">
      <c r="B104" s="12" t="s">
        <v>225</v>
      </c>
      <c r="C104" s="12" t="s">
        <v>277</v>
      </c>
      <c r="D104" s="47">
        <v>3569.643</v>
      </c>
      <c r="E104" s="2">
        <v>1954</v>
      </c>
      <c r="F104" s="48">
        <f t="shared" si="2"/>
        <v>5523.643</v>
      </c>
      <c r="G104" s="2">
        <v>3091</v>
      </c>
      <c r="H104" s="2">
        <v>1737</v>
      </c>
      <c r="I104" s="52">
        <f t="shared" si="3"/>
        <v>4828</v>
      </c>
    </row>
    <row r="105" spans="2:9" hidden="1" outlineLevel="2" x14ac:dyDescent="0.25">
      <c r="B105" s="12" t="s">
        <v>225</v>
      </c>
      <c r="C105" s="12" t="s">
        <v>277</v>
      </c>
      <c r="D105" s="47">
        <v>3146.3999999999996</v>
      </c>
      <c r="E105" s="2">
        <v>3642</v>
      </c>
      <c r="F105" s="48">
        <f t="shared" si="2"/>
        <v>6788.4</v>
      </c>
      <c r="G105" s="2">
        <v>1481</v>
      </c>
      <c r="H105" s="2">
        <v>4282</v>
      </c>
      <c r="I105" s="52">
        <f t="shared" si="3"/>
        <v>5763</v>
      </c>
    </row>
    <row r="106" spans="2:9" hidden="1" outlineLevel="2" x14ac:dyDescent="0.25">
      <c r="B106" s="12" t="s">
        <v>225</v>
      </c>
      <c r="C106" s="12" t="s">
        <v>277</v>
      </c>
      <c r="D106" s="47">
        <v>4001.0399999999995</v>
      </c>
      <c r="E106" s="2">
        <v>4035</v>
      </c>
      <c r="F106" s="48">
        <f t="shared" si="2"/>
        <v>8036.0399999999991</v>
      </c>
      <c r="G106" s="2">
        <v>1625</v>
      </c>
      <c r="H106" s="2">
        <v>2053</v>
      </c>
      <c r="I106" s="52">
        <f t="shared" si="3"/>
        <v>3678</v>
      </c>
    </row>
    <row r="107" spans="2:9" hidden="1" outlineLevel="2" x14ac:dyDescent="0.25">
      <c r="B107" s="12" t="s">
        <v>225</v>
      </c>
      <c r="C107" s="12" t="s">
        <v>277</v>
      </c>
      <c r="D107" s="47">
        <v>3622.2899999999995</v>
      </c>
      <c r="E107" s="2">
        <v>2857</v>
      </c>
      <c r="F107" s="48">
        <f t="shared" si="2"/>
        <v>6479.2899999999991</v>
      </c>
      <c r="G107" s="2">
        <v>2631</v>
      </c>
      <c r="H107" s="2">
        <v>3049</v>
      </c>
      <c r="I107" s="52">
        <f t="shared" si="3"/>
        <v>5680</v>
      </c>
    </row>
    <row r="108" spans="2:9" hidden="1" outlineLevel="2" x14ac:dyDescent="0.25">
      <c r="B108" s="12" t="s">
        <v>225</v>
      </c>
      <c r="C108" s="12" t="s">
        <v>226</v>
      </c>
      <c r="D108" s="47">
        <v>4535.9760000000006</v>
      </c>
      <c r="E108" s="2">
        <v>3550</v>
      </c>
      <c r="F108" s="48">
        <f t="shared" si="2"/>
        <v>8085.9760000000006</v>
      </c>
      <c r="G108" s="2">
        <v>4163</v>
      </c>
      <c r="H108" s="2">
        <v>1728</v>
      </c>
      <c r="I108" s="52">
        <f t="shared" si="3"/>
        <v>5891</v>
      </c>
    </row>
    <row r="109" spans="2:9" hidden="1" outlineLevel="2" x14ac:dyDescent="0.25">
      <c r="B109" s="12" t="s">
        <v>225</v>
      </c>
      <c r="C109" s="12" t="s">
        <v>277</v>
      </c>
      <c r="D109" s="47">
        <v>1722.2831999999999</v>
      </c>
      <c r="E109" s="2">
        <v>1906</v>
      </c>
      <c r="F109" s="48">
        <f t="shared" si="2"/>
        <v>3628.2831999999999</v>
      </c>
      <c r="G109" s="2">
        <v>2960</v>
      </c>
      <c r="H109" s="2">
        <v>1415</v>
      </c>
      <c r="I109" s="52">
        <f t="shared" si="3"/>
        <v>4375</v>
      </c>
    </row>
    <row r="110" spans="2:9" hidden="1" outlineLevel="2" x14ac:dyDescent="0.25">
      <c r="B110" s="12" t="s">
        <v>225</v>
      </c>
      <c r="C110" s="12" t="s">
        <v>277</v>
      </c>
      <c r="D110" s="47">
        <v>1007.4240000000001</v>
      </c>
      <c r="E110" s="2">
        <v>1448</v>
      </c>
      <c r="F110" s="48">
        <f t="shared" si="2"/>
        <v>2455.424</v>
      </c>
      <c r="G110" s="2">
        <v>2395</v>
      </c>
      <c r="H110" s="2">
        <v>3726</v>
      </c>
      <c r="I110" s="52">
        <f t="shared" si="3"/>
        <v>6121</v>
      </c>
    </row>
    <row r="111" spans="2:9" hidden="1" outlineLevel="2" x14ac:dyDescent="0.25">
      <c r="B111" s="12" t="s">
        <v>225</v>
      </c>
      <c r="C111" s="12" t="s">
        <v>906</v>
      </c>
      <c r="D111" s="47">
        <v>2934.33</v>
      </c>
      <c r="E111" s="2">
        <v>1768</v>
      </c>
      <c r="F111" s="48">
        <f t="shared" si="2"/>
        <v>4702.33</v>
      </c>
      <c r="G111" s="2">
        <v>2821</v>
      </c>
      <c r="H111" s="2">
        <v>1224</v>
      </c>
      <c r="I111" s="52">
        <f t="shared" si="3"/>
        <v>4045</v>
      </c>
    </row>
    <row r="112" spans="2:9" hidden="1" outlineLevel="2" x14ac:dyDescent="0.25">
      <c r="B112" s="12" t="s">
        <v>225</v>
      </c>
      <c r="C112" s="12" t="s">
        <v>277</v>
      </c>
      <c r="D112" s="47">
        <v>4624.2900000000009</v>
      </c>
      <c r="E112" s="2">
        <v>1521</v>
      </c>
      <c r="F112" s="48">
        <f t="shared" si="2"/>
        <v>6145.2900000000009</v>
      </c>
      <c r="G112" s="2">
        <v>4631</v>
      </c>
      <c r="H112" s="2">
        <v>2930</v>
      </c>
      <c r="I112" s="52">
        <f t="shared" si="3"/>
        <v>7561</v>
      </c>
    </row>
    <row r="113" spans="2:9" collapsed="1" x14ac:dyDescent="0.25">
      <c r="B113" s="78" t="s">
        <v>225</v>
      </c>
      <c r="C113" s="78"/>
      <c r="D113" s="50">
        <f>SUM(D73:D112)</f>
        <v>147816.73980000001</v>
      </c>
      <c r="E113" s="50">
        <f t="shared" ref="E113:H113" si="5">SUM(E73:E112)</f>
        <v>110649</v>
      </c>
      <c r="F113" s="50">
        <f t="shared" si="5"/>
        <v>258465.73980000001</v>
      </c>
      <c r="G113" s="50">
        <f t="shared" si="5"/>
        <v>119010</v>
      </c>
      <c r="H113" s="50">
        <f t="shared" si="5"/>
        <v>117631</v>
      </c>
      <c r="I113" s="50">
        <f t="shared" si="3"/>
        <v>236641</v>
      </c>
    </row>
    <row r="114" spans="2:9" hidden="1" outlineLevel="2" x14ac:dyDescent="0.25">
      <c r="B114" s="12" t="s">
        <v>149</v>
      </c>
      <c r="C114" s="12" t="s">
        <v>150</v>
      </c>
      <c r="D114" s="47">
        <v>2309.65</v>
      </c>
      <c r="E114" s="2">
        <v>4130</v>
      </c>
      <c r="F114" s="48">
        <f t="shared" si="2"/>
        <v>6439.65</v>
      </c>
      <c r="G114" s="2">
        <v>4399</v>
      </c>
      <c r="H114" s="2">
        <v>2250</v>
      </c>
      <c r="I114" s="52">
        <f t="shared" si="3"/>
        <v>6649</v>
      </c>
    </row>
    <row r="115" spans="2:9" hidden="1" outlineLevel="2" x14ac:dyDescent="0.25">
      <c r="B115" s="12" t="s">
        <v>149</v>
      </c>
      <c r="C115" s="12" t="s">
        <v>174</v>
      </c>
      <c r="D115" s="47">
        <v>5175.1710000000012</v>
      </c>
      <c r="E115" s="2">
        <v>2926</v>
      </c>
      <c r="F115" s="48">
        <f t="shared" si="2"/>
        <v>8101.1710000000012</v>
      </c>
      <c r="G115" s="2">
        <v>3468</v>
      </c>
      <c r="H115" s="2">
        <v>4425</v>
      </c>
      <c r="I115" s="52">
        <f t="shared" si="3"/>
        <v>7893</v>
      </c>
    </row>
    <row r="116" spans="2:9" hidden="1" outlineLevel="2" x14ac:dyDescent="0.25">
      <c r="B116" s="12" t="s">
        <v>149</v>
      </c>
      <c r="C116" s="12" t="s">
        <v>174</v>
      </c>
      <c r="D116" s="47">
        <v>2892.5099999999998</v>
      </c>
      <c r="E116" s="2">
        <v>4800</v>
      </c>
      <c r="F116" s="48">
        <f t="shared" si="2"/>
        <v>7692.51</v>
      </c>
      <c r="G116" s="2">
        <v>4025</v>
      </c>
      <c r="H116" s="2">
        <v>4801</v>
      </c>
      <c r="I116" s="52">
        <f t="shared" si="3"/>
        <v>8826</v>
      </c>
    </row>
    <row r="117" spans="2:9" hidden="1" outlineLevel="2" x14ac:dyDescent="0.25">
      <c r="B117" s="12" t="s">
        <v>149</v>
      </c>
      <c r="C117" s="12" t="s">
        <v>193</v>
      </c>
      <c r="D117" s="47">
        <v>2832.96</v>
      </c>
      <c r="E117" s="2">
        <v>3907</v>
      </c>
      <c r="F117" s="48">
        <f t="shared" si="2"/>
        <v>6739.96</v>
      </c>
      <c r="G117" s="2">
        <v>4897</v>
      </c>
      <c r="H117" s="2">
        <v>4372</v>
      </c>
      <c r="I117" s="52">
        <f t="shared" si="3"/>
        <v>9269</v>
      </c>
    </row>
    <row r="118" spans="2:9" hidden="1" outlineLevel="2" x14ac:dyDescent="0.25">
      <c r="B118" s="12" t="s">
        <v>149</v>
      </c>
      <c r="C118" s="12" t="s">
        <v>174</v>
      </c>
      <c r="D118" s="47">
        <v>2862.6750000000002</v>
      </c>
      <c r="E118" s="2">
        <v>4281</v>
      </c>
      <c r="F118" s="48">
        <f t="shared" si="2"/>
        <v>7143.6750000000002</v>
      </c>
      <c r="G118" s="2">
        <v>2232</v>
      </c>
      <c r="H118" s="2">
        <v>4069</v>
      </c>
      <c r="I118" s="52">
        <f t="shared" si="3"/>
        <v>6301</v>
      </c>
    </row>
    <row r="119" spans="2:9" hidden="1" outlineLevel="2" x14ac:dyDescent="0.25">
      <c r="B119" s="12" t="s">
        <v>149</v>
      </c>
      <c r="C119" s="12" t="s">
        <v>174</v>
      </c>
      <c r="D119" s="47">
        <v>2616.96</v>
      </c>
      <c r="E119" s="2">
        <v>3478</v>
      </c>
      <c r="F119" s="48">
        <f t="shared" si="2"/>
        <v>6094.96</v>
      </c>
      <c r="G119" s="2">
        <v>3489</v>
      </c>
      <c r="H119" s="2">
        <v>1377</v>
      </c>
      <c r="I119" s="52">
        <f t="shared" si="3"/>
        <v>4866</v>
      </c>
    </row>
    <row r="120" spans="2:9" hidden="1" outlineLevel="2" x14ac:dyDescent="0.25">
      <c r="B120" s="12" t="s">
        <v>149</v>
      </c>
      <c r="C120" s="12" t="s">
        <v>150</v>
      </c>
      <c r="D120" s="47">
        <v>2249.91</v>
      </c>
      <c r="E120" s="2">
        <v>3873</v>
      </c>
      <c r="F120" s="48">
        <f t="shared" si="2"/>
        <v>6122.91</v>
      </c>
      <c r="G120" s="2">
        <v>2529</v>
      </c>
      <c r="H120" s="2">
        <v>3912</v>
      </c>
      <c r="I120" s="52">
        <f t="shared" si="3"/>
        <v>6441</v>
      </c>
    </row>
    <row r="121" spans="2:9" hidden="1" outlineLevel="2" x14ac:dyDescent="0.25">
      <c r="B121" s="12" t="s">
        <v>149</v>
      </c>
      <c r="C121" s="12" t="s">
        <v>193</v>
      </c>
      <c r="D121" s="47">
        <v>2565.5940000000001</v>
      </c>
      <c r="E121" s="2">
        <v>3530</v>
      </c>
      <c r="F121" s="48">
        <f t="shared" si="2"/>
        <v>6095.5940000000001</v>
      </c>
      <c r="G121" s="2">
        <v>1421</v>
      </c>
      <c r="H121" s="2">
        <v>2613</v>
      </c>
      <c r="I121" s="52">
        <f t="shared" si="3"/>
        <v>4034</v>
      </c>
    </row>
    <row r="122" spans="2:9" hidden="1" outlineLevel="2" x14ac:dyDescent="0.25">
      <c r="B122" s="12" t="s">
        <v>149</v>
      </c>
      <c r="C122" s="12" t="s">
        <v>174</v>
      </c>
      <c r="D122" s="47">
        <v>2735.9520000000002</v>
      </c>
      <c r="E122" s="2">
        <v>4353</v>
      </c>
      <c r="F122" s="48">
        <f t="shared" si="2"/>
        <v>7088.9520000000002</v>
      </c>
      <c r="G122" s="2">
        <v>4127</v>
      </c>
      <c r="H122" s="2">
        <v>1731</v>
      </c>
      <c r="I122" s="52">
        <f t="shared" si="3"/>
        <v>5858</v>
      </c>
    </row>
    <row r="123" spans="2:9" hidden="1" outlineLevel="2" x14ac:dyDescent="0.25">
      <c r="B123" s="12" t="s">
        <v>149</v>
      </c>
      <c r="C123" s="12" t="s">
        <v>174</v>
      </c>
      <c r="D123" s="47">
        <v>1713.8400000000001</v>
      </c>
      <c r="E123" s="2">
        <v>2869</v>
      </c>
      <c r="F123" s="48">
        <f t="shared" si="2"/>
        <v>4582.84</v>
      </c>
      <c r="G123" s="2">
        <v>3551</v>
      </c>
      <c r="H123" s="2">
        <v>4984</v>
      </c>
      <c r="I123" s="52">
        <f t="shared" si="3"/>
        <v>8535</v>
      </c>
    </row>
    <row r="124" spans="2:9" hidden="1" outlineLevel="2" x14ac:dyDescent="0.25">
      <c r="B124" s="12" t="s">
        <v>149</v>
      </c>
      <c r="C124" s="12" t="s">
        <v>174</v>
      </c>
      <c r="D124" s="47">
        <v>4158.9120000000003</v>
      </c>
      <c r="E124" s="2">
        <v>4900</v>
      </c>
      <c r="F124" s="48">
        <f t="shared" si="2"/>
        <v>9058.9120000000003</v>
      </c>
      <c r="G124" s="2">
        <v>3435</v>
      </c>
      <c r="H124" s="2">
        <v>4667</v>
      </c>
      <c r="I124" s="52">
        <f t="shared" si="3"/>
        <v>8102</v>
      </c>
    </row>
    <row r="125" spans="2:9" hidden="1" outlineLevel="2" x14ac:dyDescent="0.25">
      <c r="B125" s="12" t="s">
        <v>149</v>
      </c>
      <c r="C125" s="12" t="s">
        <v>174</v>
      </c>
      <c r="D125" s="47">
        <v>1696.64</v>
      </c>
      <c r="E125" s="2">
        <v>1273</v>
      </c>
      <c r="F125" s="48">
        <f t="shared" si="2"/>
        <v>2969.6400000000003</v>
      </c>
      <c r="G125" s="2">
        <v>3422</v>
      </c>
      <c r="H125" s="2">
        <v>2766</v>
      </c>
      <c r="I125" s="52">
        <f t="shared" si="3"/>
        <v>6188</v>
      </c>
    </row>
    <row r="126" spans="2:9" hidden="1" outlineLevel="2" x14ac:dyDescent="0.25">
      <c r="B126" s="12" t="s">
        <v>149</v>
      </c>
      <c r="C126" s="12" t="s">
        <v>403</v>
      </c>
      <c r="D126" s="47">
        <v>2402.8650000000002</v>
      </c>
      <c r="E126" s="2">
        <v>1258</v>
      </c>
      <c r="F126" s="48">
        <f t="shared" si="2"/>
        <v>3660.8650000000002</v>
      </c>
      <c r="G126" s="2">
        <v>2847</v>
      </c>
      <c r="H126" s="2">
        <v>1328</v>
      </c>
      <c r="I126" s="52">
        <f t="shared" si="3"/>
        <v>4175</v>
      </c>
    </row>
    <row r="127" spans="2:9" hidden="1" outlineLevel="2" x14ac:dyDescent="0.25">
      <c r="B127" s="12" t="s">
        <v>149</v>
      </c>
      <c r="C127" s="12" t="s">
        <v>174</v>
      </c>
      <c r="D127" s="47">
        <v>3817.26</v>
      </c>
      <c r="E127" s="2">
        <v>1998</v>
      </c>
      <c r="F127" s="48">
        <f t="shared" si="2"/>
        <v>5815.26</v>
      </c>
      <c r="G127" s="2">
        <v>2067</v>
      </c>
      <c r="H127" s="2">
        <v>3852</v>
      </c>
      <c r="I127" s="52">
        <f t="shared" si="3"/>
        <v>5919</v>
      </c>
    </row>
    <row r="128" spans="2:9" hidden="1" outlineLevel="2" x14ac:dyDescent="0.25">
      <c r="B128" s="12" t="s">
        <v>149</v>
      </c>
      <c r="C128" s="12" t="s">
        <v>403</v>
      </c>
      <c r="D128" s="47">
        <v>2799.96</v>
      </c>
      <c r="E128" s="2">
        <v>1363</v>
      </c>
      <c r="F128" s="48">
        <f t="shared" si="2"/>
        <v>4162.96</v>
      </c>
      <c r="G128" s="2">
        <v>4563</v>
      </c>
      <c r="H128" s="2">
        <v>2687</v>
      </c>
      <c r="I128" s="52">
        <f t="shared" si="3"/>
        <v>7250</v>
      </c>
    </row>
    <row r="129" spans="2:9" hidden="1" outlineLevel="2" x14ac:dyDescent="0.25">
      <c r="B129" s="12" t="s">
        <v>149</v>
      </c>
      <c r="C129" s="12" t="s">
        <v>403</v>
      </c>
      <c r="D129" s="47">
        <v>7999.98</v>
      </c>
      <c r="E129" s="2">
        <v>2225</v>
      </c>
      <c r="F129" s="48">
        <f t="shared" si="2"/>
        <v>10224.98</v>
      </c>
      <c r="G129" s="2">
        <v>1981</v>
      </c>
      <c r="H129" s="2">
        <v>1742</v>
      </c>
      <c r="I129" s="52">
        <f t="shared" si="3"/>
        <v>3723</v>
      </c>
    </row>
    <row r="130" spans="2:9" hidden="1" outlineLevel="2" x14ac:dyDescent="0.25">
      <c r="B130" s="12" t="s">
        <v>149</v>
      </c>
      <c r="C130" s="12" t="s">
        <v>193</v>
      </c>
      <c r="D130" s="47">
        <v>4141.0200000000004</v>
      </c>
      <c r="E130" s="2">
        <v>3847</v>
      </c>
      <c r="F130" s="48">
        <f t="shared" si="2"/>
        <v>7988.02</v>
      </c>
      <c r="G130" s="2">
        <v>1664</v>
      </c>
      <c r="H130" s="2">
        <v>2905</v>
      </c>
      <c r="I130" s="52">
        <f t="shared" si="3"/>
        <v>4569</v>
      </c>
    </row>
    <row r="131" spans="2:9" hidden="1" outlineLevel="2" x14ac:dyDescent="0.25">
      <c r="B131" s="12" t="s">
        <v>149</v>
      </c>
      <c r="C131" s="12" t="s">
        <v>174</v>
      </c>
      <c r="D131" s="47">
        <v>2875.0950000000007</v>
      </c>
      <c r="E131" s="2">
        <v>4368</v>
      </c>
      <c r="F131" s="48">
        <f t="shared" si="2"/>
        <v>7243.0950000000012</v>
      </c>
      <c r="G131" s="2">
        <v>2863</v>
      </c>
      <c r="H131" s="2">
        <v>4478</v>
      </c>
      <c r="I131" s="52">
        <f t="shared" si="3"/>
        <v>7341</v>
      </c>
    </row>
    <row r="132" spans="2:9" hidden="1" outlineLevel="2" x14ac:dyDescent="0.25">
      <c r="B132" s="12" t="s">
        <v>149</v>
      </c>
      <c r="C132" s="12" t="s">
        <v>174</v>
      </c>
      <c r="D132" s="47">
        <v>3200.5962</v>
      </c>
      <c r="E132" s="2">
        <v>3960</v>
      </c>
      <c r="F132" s="48">
        <f t="shared" si="2"/>
        <v>7160.5962</v>
      </c>
      <c r="G132" s="2">
        <v>1555</v>
      </c>
      <c r="H132" s="2">
        <v>1564</v>
      </c>
      <c r="I132" s="52">
        <f t="shared" si="3"/>
        <v>3119</v>
      </c>
    </row>
    <row r="133" spans="2:9" hidden="1" outlineLevel="2" x14ac:dyDescent="0.25">
      <c r="B133" s="12" t="s">
        <v>149</v>
      </c>
      <c r="C133" s="12" t="s">
        <v>174</v>
      </c>
      <c r="D133" s="47">
        <v>4518.78</v>
      </c>
      <c r="E133" s="2">
        <v>1409</v>
      </c>
      <c r="F133" s="48">
        <f t="shared" si="2"/>
        <v>5927.78</v>
      </c>
      <c r="G133" s="2">
        <v>3924</v>
      </c>
      <c r="H133" s="2">
        <v>4750</v>
      </c>
      <c r="I133" s="52">
        <f t="shared" si="3"/>
        <v>8674</v>
      </c>
    </row>
    <row r="134" spans="2:9" hidden="1" outlineLevel="2" x14ac:dyDescent="0.25">
      <c r="B134" s="12" t="s">
        <v>149</v>
      </c>
      <c r="C134" s="12" t="s">
        <v>174</v>
      </c>
      <c r="D134" s="47">
        <v>5785.0199999999995</v>
      </c>
      <c r="E134" s="2">
        <v>4105</v>
      </c>
      <c r="F134" s="48">
        <f t="shared" ref="F134:F197" si="6">D134+E134</f>
        <v>9890.02</v>
      </c>
      <c r="G134" s="2">
        <v>2875</v>
      </c>
      <c r="H134" s="2">
        <v>3765</v>
      </c>
      <c r="I134" s="52">
        <f t="shared" ref="I134:I197" si="7">G134+H134</f>
        <v>6640</v>
      </c>
    </row>
    <row r="135" spans="2:9" hidden="1" outlineLevel="2" x14ac:dyDescent="0.25">
      <c r="B135" s="12" t="s">
        <v>149</v>
      </c>
      <c r="C135" s="12" t="s">
        <v>403</v>
      </c>
      <c r="D135" s="47">
        <v>2174.13</v>
      </c>
      <c r="E135" s="2">
        <v>2909</v>
      </c>
      <c r="F135" s="48">
        <f t="shared" si="6"/>
        <v>5083.13</v>
      </c>
      <c r="G135" s="2">
        <v>3991</v>
      </c>
      <c r="H135" s="2">
        <v>4448</v>
      </c>
      <c r="I135" s="52">
        <f t="shared" si="7"/>
        <v>8439</v>
      </c>
    </row>
    <row r="136" spans="2:9" hidden="1" outlineLevel="2" x14ac:dyDescent="0.25">
      <c r="B136" s="12" t="s">
        <v>149</v>
      </c>
      <c r="C136" s="12" t="s">
        <v>193</v>
      </c>
      <c r="D136" s="47">
        <v>2108.64</v>
      </c>
      <c r="E136" s="2">
        <v>4309</v>
      </c>
      <c r="F136" s="48">
        <f t="shared" si="6"/>
        <v>6417.6399999999994</v>
      </c>
      <c r="G136" s="2">
        <v>3153</v>
      </c>
      <c r="H136" s="2">
        <v>1791</v>
      </c>
      <c r="I136" s="52">
        <f t="shared" si="7"/>
        <v>4944</v>
      </c>
    </row>
    <row r="137" spans="2:9" hidden="1" outlineLevel="2" x14ac:dyDescent="0.25">
      <c r="B137" s="12" t="s">
        <v>149</v>
      </c>
      <c r="C137" s="12" t="s">
        <v>193</v>
      </c>
      <c r="D137" s="47">
        <v>2399.96</v>
      </c>
      <c r="E137" s="2">
        <v>3539</v>
      </c>
      <c r="F137" s="48">
        <f t="shared" si="6"/>
        <v>5938.96</v>
      </c>
      <c r="G137" s="2">
        <v>4316</v>
      </c>
      <c r="H137" s="2">
        <v>4273</v>
      </c>
      <c r="I137" s="52">
        <f t="shared" si="7"/>
        <v>8589</v>
      </c>
    </row>
    <row r="138" spans="2:9" hidden="1" outlineLevel="2" x14ac:dyDescent="0.25">
      <c r="B138" s="12" t="s">
        <v>149</v>
      </c>
      <c r="C138" s="12" t="s">
        <v>174</v>
      </c>
      <c r="D138" s="47">
        <v>2582.16</v>
      </c>
      <c r="E138" s="2">
        <v>2222</v>
      </c>
      <c r="F138" s="48">
        <f t="shared" si="6"/>
        <v>4804.16</v>
      </c>
      <c r="G138" s="2">
        <v>2951</v>
      </c>
      <c r="H138" s="2">
        <v>3331</v>
      </c>
      <c r="I138" s="52">
        <f t="shared" si="7"/>
        <v>6282</v>
      </c>
    </row>
    <row r="139" spans="2:9" hidden="1" outlineLevel="2" x14ac:dyDescent="0.25">
      <c r="B139" s="12" t="s">
        <v>149</v>
      </c>
      <c r="C139" s="12" t="s">
        <v>193</v>
      </c>
      <c r="D139" s="47">
        <v>1526.52</v>
      </c>
      <c r="E139" s="2">
        <v>3539</v>
      </c>
      <c r="F139" s="48">
        <f t="shared" si="6"/>
        <v>5065.5200000000004</v>
      </c>
      <c r="G139" s="2">
        <v>3044</v>
      </c>
      <c r="H139" s="2">
        <v>1546</v>
      </c>
      <c r="I139" s="52">
        <f t="shared" si="7"/>
        <v>4590</v>
      </c>
    </row>
    <row r="140" spans="2:9" hidden="1" outlineLevel="2" x14ac:dyDescent="0.25">
      <c r="B140" s="12" t="s">
        <v>149</v>
      </c>
      <c r="C140" s="12" t="s">
        <v>193</v>
      </c>
      <c r="D140" s="47">
        <v>3149.9300000000003</v>
      </c>
      <c r="E140" s="2">
        <v>1222</v>
      </c>
      <c r="F140" s="48">
        <f t="shared" si="6"/>
        <v>4371.93</v>
      </c>
      <c r="G140" s="2">
        <v>1329</v>
      </c>
      <c r="H140" s="2">
        <v>4331</v>
      </c>
      <c r="I140" s="52">
        <f t="shared" si="7"/>
        <v>5660</v>
      </c>
    </row>
    <row r="141" spans="2:9" hidden="1" outlineLevel="2" x14ac:dyDescent="0.25">
      <c r="B141" s="12" t="s">
        <v>149</v>
      </c>
      <c r="C141" s="12" t="s">
        <v>174</v>
      </c>
      <c r="D141" s="47">
        <v>4367.8960000000006</v>
      </c>
      <c r="E141" s="2">
        <v>1334</v>
      </c>
      <c r="F141" s="48">
        <f t="shared" si="6"/>
        <v>5701.8960000000006</v>
      </c>
      <c r="G141" s="2">
        <v>4053</v>
      </c>
      <c r="H141" s="2">
        <v>4539</v>
      </c>
      <c r="I141" s="52">
        <f t="shared" si="7"/>
        <v>8592</v>
      </c>
    </row>
    <row r="142" spans="2:9" hidden="1" outlineLevel="2" x14ac:dyDescent="0.25">
      <c r="B142" s="12" t="s">
        <v>149</v>
      </c>
      <c r="C142" s="12" t="s">
        <v>403</v>
      </c>
      <c r="D142" s="47">
        <v>4643.8</v>
      </c>
      <c r="E142" s="2">
        <v>2982</v>
      </c>
      <c r="F142" s="48">
        <f t="shared" si="6"/>
        <v>7625.8</v>
      </c>
      <c r="G142" s="2">
        <v>3169</v>
      </c>
      <c r="H142" s="2">
        <v>1905</v>
      </c>
      <c r="I142" s="52">
        <f t="shared" si="7"/>
        <v>5074</v>
      </c>
    </row>
    <row r="143" spans="2:9" hidden="1" outlineLevel="2" x14ac:dyDescent="0.25">
      <c r="B143" s="12" t="s">
        <v>149</v>
      </c>
      <c r="C143" s="12" t="s">
        <v>174</v>
      </c>
      <c r="D143" s="47">
        <v>4473.0000000000009</v>
      </c>
      <c r="E143" s="2">
        <v>2034</v>
      </c>
      <c r="F143" s="48">
        <f t="shared" si="6"/>
        <v>6507.0000000000009</v>
      </c>
      <c r="G143" s="2">
        <v>1281</v>
      </c>
      <c r="H143" s="2">
        <v>2538</v>
      </c>
      <c r="I143" s="52">
        <f t="shared" si="7"/>
        <v>3819</v>
      </c>
    </row>
    <row r="144" spans="2:9" hidden="1" outlineLevel="2" x14ac:dyDescent="0.25">
      <c r="B144" s="12" t="s">
        <v>149</v>
      </c>
      <c r="C144" s="12" t="s">
        <v>174</v>
      </c>
      <c r="D144" s="47">
        <v>1502.0100000000002</v>
      </c>
      <c r="E144" s="2">
        <v>4057</v>
      </c>
      <c r="F144" s="48">
        <f t="shared" si="6"/>
        <v>5559.01</v>
      </c>
      <c r="G144" s="2">
        <v>4758</v>
      </c>
      <c r="H144" s="2">
        <v>1901</v>
      </c>
      <c r="I144" s="52">
        <f t="shared" si="7"/>
        <v>6659</v>
      </c>
    </row>
    <row r="145" spans="2:9" hidden="1" outlineLevel="2" x14ac:dyDescent="0.25">
      <c r="B145" s="12" t="s">
        <v>149</v>
      </c>
      <c r="C145" s="12" t="s">
        <v>174</v>
      </c>
      <c r="D145" s="47">
        <v>1704.0000000000005</v>
      </c>
      <c r="E145" s="2">
        <v>2666</v>
      </c>
      <c r="F145" s="48">
        <f t="shared" si="6"/>
        <v>4370</v>
      </c>
      <c r="G145" s="2">
        <v>4347</v>
      </c>
      <c r="H145" s="2">
        <v>1990</v>
      </c>
      <c r="I145" s="52">
        <f t="shared" si="7"/>
        <v>6337</v>
      </c>
    </row>
    <row r="146" spans="2:9" hidden="1" outlineLevel="2" x14ac:dyDescent="0.25">
      <c r="B146" s="12" t="s">
        <v>149</v>
      </c>
      <c r="C146" s="12" t="s">
        <v>174</v>
      </c>
      <c r="D146" s="47">
        <v>3441.69</v>
      </c>
      <c r="E146" s="2">
        <v>2624</v>
      </c>
      <c r="F146" s="48">
        <f t="shared" si="6"/>
        <v>6065.6900000000005</v>
      </c>
      <c r="G146" s="2">
        <v>3565</v>
      </c>
      <c r="H146" s="2">
        <v>3060</v>
      </c>
      <c r="I146" s="52">
        <f t="shared" si="7"/>
        <v>6625</v>
      </c>
    </row>
    <row r="147" spans="2:9" hidden="1" outlineLevel="2" x14ac:dyDescent="0.25">
      <c r="B147" s="12" t="s">
        <v>149</v>
      </c>
      <c r="C147" s="12" t="s">
        <v>174</v>
      </c>
      <c r="D147" s="47">
        <v>2863.35</v>
      </c>
      <c r="E147" s="2">
        <v>1453</v>
      </c>
      <c r="F147" s="48">
        <f t="shared" si="6"/>
        <v>4316.3500000000004</v>
      </c>
      <c r="G147" s="2">
        <v>4332</v>
      </c>
      <c r="H147" s="2">
        <v>3616</v>
      </c>
      <c r="I147" s="52">
        <f t="shared" si="7"/>
        <v>7948</v>
      </c>
    </row>
    <row r="148" spans="2:9" hidden="1" outlineLevel="2" x14ac:dyDescent="0.25">
      <c r="B148" s="12" t="s">
        <v>149</v>
      </c>
      <c r="C148" s="12" t="s">
        <v>193</v>
      </c>
      <c r="D148" s="47">
        <v>1487.4</v>
      </c>
      <c r="E148" s="2">
        <v>2728</v>
      </c>
      <c r="F148" s="48">
        <f t="shared" si="6"/>
        <v>4215.3999999999996</v>
      </c>
      <c r="G148" s="2">
        <v>1263</v>
      </c>
      <c r="H148" s="2">
        <v>2414</v>
      </c>
      <c r="I148" s="52">
        <f t="shared" si="7"/>
        <v>3677</v>
      </c>
    </row>
    <row r="149" spans="2:9" hidden="1" outlineLevel="2" x14ac:dyDescent="0.25">
      <c r="B149" s="12" t="s">
        <v>149</v>
      </c>
      <c r="C149" s="12" t="s">
        <v>193</v>
      </c>
      <c r="D149" s="47">
        <v>3200.04</v>
      </c>
      <c r="E149" s="2">
        <v>2964</v>
      </c>
      <c r="F149" s="48">
        <f t="shared" si="6"/>
        <v>6164.04</v>
      </c>
      <c r="G149" s="2">
        <v>2181</v>
      </c>
      <c r="H149" s="2">
        <v>3264</v>
      </c>
      <c r="I149" s="52">
        <f t="shared" si="7"/>
        <v>5445</v>
      </c>
    </row>
    <row r="150" spans="2:9" hidden="1" outlineLevel="2" x14ac:dyDescent="0.25">
      <c r="B150" s="12" t="s">
        <v>149</v>
      </c>
      <c r="C150" s="12" t="s">
        <v>193</v>
      </c>
      <c r="D150" s="47">
        <v>5301.2400000000007</v>
      </c>
      <c r="E150" s="2">
        <v>4238</v>
      </c>
      <c r="F150" s="48">
        <f t="shared" si="6"/>
        <v>9539.2400000000016</v>
      </c>
      <c r="G150" s="2">
        <v>3970</v>
      </c>
      <c r="H150" s="2">
        <v>2487</v>
      </c>
      <c r="I150" s="52">
        <f t="shared" si="7"/>
        <v>6457</v>
      </c>
    </row>
    <row r="151" spans="2:9" hidden="1" outlineLevel="2" x14ac:dyDescent="0.25">
      <c r="B151" s="12" t="s">
        <v>149</v>
      </c>
      <c r="C151" s="12" t="s">
        <v>174</v>
      </c>
      <c r="D151" s="47">
        <v>3219.9</v>
      </c>
      <c r="E151" s="2">
        <v>3828</v>
      </c>
      <c r="F151" s="48">
        <f t="shared" si="6"/>
        <v>7047.9</v>
      </c>
      <c r="G151" s="2">
        <v>4619</v>
      </c>
      <c r="H151" s="2">
        <v>4908</v>
      </c>
      <c r="I151" s="52">
        <f t="shared" si="7"/>
        <v>9527</v>
      </c>
    </row>
    <row r="152" spans="2:9" hidden="1" outlineLevel="2" x14ac:dyDescent="0.25">
      <c r="B152" s="12" t="s">
        <v>149</v>
      </c>
      <c r="C152" s="12" t="s">
        <v>193</v>
      </c>
      <c r="D152" s="47">
        <v>3068.3610000000008</v>
      </c>
      <c r="E152" s="2">
        <v>3291</v>
      </c>
      <c r="F152" s="48">
        <f t="shared" si="6"/>
        <v>6359.3610000000008</v>
      </c>
      <c r="G152" s="2">
        <v>4225</v>
      </c>
      <c r="H152" s="2">
        <v>1944</v>
      </c>
      <c r="I152" s="52">
        <f t="shared" si="7"/>
        <v>6169</v>
      </c>
    </row>
    <row r="153" spans="2:9" hidden="1" outlineLevel="2" x14ac:dyDescent="0.25">
      <c r="B153" s="12" t="s">
        <v>149</v>
      </c>
      <c r="C153" s="12" t="s">
        <v>193</v>
      </c>
      <c r="D153" s="47">
        <v>1581.48</v>
      </c>
      <c r="E153" s="2">
        <v>2478</v>
      </c>
      <c r="F153" s="48">
        <f t="shared" si="6"/>
        <v>4059.48</v>
      </c>
      <c r="G153" s="2">
        <v>4055</v>
      </c>
      <c r="H153" s="2">
        <v>2827</v>
      </c>
      <c r="I153" s="52">
        <f t="shared" si="7"/>
        <v>6882</v>
      </c>
    </row>
    <row r="154" spans="2:9" hidden="1" outlineLevel="2" x14ac:dyDescent="0.25">
      <c r="B154" s="12" t="s">
        <v>149</v>
      </c>
      <c r="C154" s="12" t="s">
        <v>174</v>
      </c>
      <c r="D154" s="47">
        <v>1916.7300000000002</v>
      </c>
      <c r="E154" s="2">
        <v>4418</v>
      </c>
      <c r="F154" s="48">
        <f t="shared" si="6"/>
        <v>6334.7300000000005</v>
      </c>
      <c r="G154" s="2">
        <v>3794</v>
      </c>
      <c r="H154" s="2">
        <v>1101</v>
      </c>
      <c r="I154" s="52">
        <f t="shared" si="7"/>
        <v>4895</v>
      </c>
    </row>
    <row r="155" spans="2:9" hidden="1" outlineLevel="2" x14ac:dyDescent="0.25">
      <c r="B155" s="12" t="s">
        <v>149</v>
      </c>
      <c r="C155" s="12" t="s">
        <v>174</v>
      </c>
      <c r="D155" s="47">
        <v>3863.88</v>
      </c>
      <c r="E155" s="2">
        <v>2047</v>
      </c>
      <c r="F155" s="48">
        <f t="shared" si="6"/>
        <v>5910.88</v>
      </c>
      <c r="G155" s="2">
        <v>2885</v>
      </c>
      <c r="H155" s="2">
        <v>2313</v>
      </c>
      <c r="I155" s="52">
        <f t="shared" si="7"/>
        <v>5198</v>
      </c>
    </row>
    <row r="156" spans="2:9" hidden="1" outlineLevel="2" x14ac:dyDescent="0.25">
      <c r="B156" s="12" t="s">
        <v>149</v>
      </c>
      <c r="C156" s="12" t="s">
        <v>403</v>
      </c>
      <c r="D156" s="47">
        <v>2016.8460000000002</v>
      </c>
      <c r="E156" s="2">
        <v>1531</v>
      </c>
      <c r="F156" s="48">
        <f t="shared" si="6"/>
        <v>3547.8460000000005</v>
      </c>
      <c r="G156" s="2">
        <v>4124</v>
      </c>
      <c r="H156" s="2">
        <v>4311</v>
      </c>
      <c r="I156" s="52">
        <f t="shared" si="7"/>
        <v>8435</v>
      </c>
    </row>
    <row r="157" spans="2:9" hidden="1" outlineLevel="2" x14ac:dyDescent="0.25">
      <c r="B157" s="12" t="s">
        <v>149</v>
      </c>
      <c r="C157" s="12" t="s">
        <v>174</v>
      </c>
      <c r="D157" s="47">
        <v>3856.1399999999994</v>
      </c>
      <c r="E157" s="2">
        <v>4394</v>
      </c>
      <c r="F157" s="48">
        <f t="shared" si="6"/>
        <v>8250.14</v>
      </c>
      <c r="G157" s="2">
        <v>2047</v>
      </c>
      <c r="H157" s="2">
        <v>3542</v>
      </c>
      <c r="I157" s="52">
        <f t="shared" si="7"/>
        <v>5589</v>
      </c>
    </row>
    <row r="158" spans="2:9" hidden="1" outlineLevel="2" x14ac:dyDescent="0.25">
      <c r="B158" s="12" t="s">
        <v>149</v>
      </c>
      <c r="C158" s="12" t="s">
        <v>174</v>
      </c>
      <c r="D158" s="47">
        <v>3524.4720000000002</v>
      </c>
      <c r="E158" s="2">
        <v>4974</v>
      </c>
      <c r="F158" s="48">
        <f t="shared" si="6"/>
        <v>8498.4719999999998</v>
      </c>
      <c r="G158" s="2">
        <v>2132</v>
      </c>
      <c r="H158" s="2">
        <v>4018</v>
      </c>
      <c r="I158" s="52">
        <f t="shared" si="7"/>
        <v>6150</v>
      </c>
    </row>
    <row r="159" spans="2:9" hidden="1" outlineLevel="2" x14ac:dyDescent="0.25">
      <c r="B159" s="12" t="s">
        <v>149</v>
      </c>
      <c r="C159" s="12" t="s">
        <v>174</v>
      </c>
      <c r="D159" s="47">
        <v>2167.2960000000003</v>
      </c>
      <c r="E159" s="2">
        <v>1808</v>
      </c>
      <c r="F159" s="48">
        <f t="shared" si="6"/>
        <v>3975.2960000000003</v>
      </c>
      <c r="G159" s="2">
        <v>2363</v>
      </c>
      <c r="H159" s="2">
        <v>3088</v>
      </c>
      <c r="I159" s="52">
        <f t="shared" si="7"/>
        <v>5451</v>
      </c>
    </row>
    <row r="160" spans="2:9" hidden="1" outlineLevel="2" x14ac:dyDescent="0.25">
      <c r="B160" s="12" t="s">
        <v>149</v>
      </c>
      <c r="C160" s="12" t="s">
        <v>174</v>
      </c>
      <c r="D160" s="47">
        <v>2556.0000000000009</v>
      </c>
      <c r="E160" s="2">
        <v>3401</v>
      </c>
      <c r="F160" s="48">
        <f t="shared" si="6"/>
        <v>5957.0000000000009</v>
      </c>
      <c r="G160" s="2">
        <v>3063</v>
      </c>
      <c r="H160" s="2">
        <v>3922</v>
      </c>
      <c r="I160" s="52">
        <f t="shared" si="7"/>
        <v>6985</v>
      </c>
    </row>
    <row r="161" spans="2:9" hidden="1" outlineLevel="2" x14ac:dyDescent="0.25">
      <c r="B161" s="12" t="s">
        <v>149</v>
      </c>
      <c r="C161" s="12" t="s">
        <v>193</v>
      </c>
      <c r="D161" s="47">
        <v>1469.2499999999998</v>
      </c>
      <c r="E161" s="2">
        <v>2773</v>
      </c>
      <c r="F161" s="48">
        <f t="shared" si="6"/>
        <v>4242.25</v>
      </c>
      <c r="G161" s="2">
        <v>4017</v>
      </c>
      <c r="H161" s="2">
        <v>4049</v>
      </c>
      <c r="I161" s="52">
        <f t="shared" si="7"/>
        <v>8066</v>
      </c>
    </row>
    <row r="162" spans="2:9" hidden="1" outlineLevel="2" x14ac:dyDescent="0.25">
      <c r="B162" s="12" t="s">
        <v>149</v>
      </c>
      <c r="C162" s="12" t="s">
        <v>174</v>
      </c>
      <c r="D162" s="47">
        <v>4448.8320000000003</v>
      </c>
      <c r="E162" s="2">
        <v>4156</v>
      </c>
      <c r="F162" s="48">
        <f t="shared" si="6"/>
        <v>8604.8320000000003</v>
      </c>
      <c r="G162" s="2">
        <v>2144</v>
      </c>
      <c r="H162" s="2">
        <v>4716</v>
      </c>
      <c r="I162" s="52">
        <f t="shared" si="7"/>
        <v>6860</v>
      </c>
    </row>
    <row r="163" spans="2:9" hidden="1" outlineLevel="2" x14ac:dyDescent="0.25">
      <c r="B163" s="12" t="s">
        <v>149</v>
      </c>
      <c r="C163" s="12" t="s">
        <v>403</v>
      </c>
      <c r="D163" s="47">
        <v>9099.93</v>
      </c>
      <c r="E163" s="2">
        <v>2649</v>
      </c>
      <c r="F163" s="48">
        <f t="shared" si="6"/>
        <v>11748.93</v>
      </c>
      <c r="G163" s="2">
        <v>4649</v>
      </c>
      <c r="H163" s="2">
        <v>1863</v>
      </c>
      <c r="I163" s="52">
        <f t="shared" si="7"/>
        <v>6512</v>
      </c>
    </row>
    <row r="164" spans="2:9" hidden="1" outlineLevel="2" x14ac:dyDescent="0.25">
      <c r="B164" s="12" t="s">
        <v>149</v>
      </c>
      <c r="C164" s="12" t="s">
        <v>174</v>
      </c>
      <c r="D164" s="47">
        <v>2875.7700000000004</v>
      </c>
      <c r="E164" s="2">
        <v>3135</v>
      </c>
      <c r="F164" s="48">
        <f t="shared" si="6"/>
        <v>6010.77</v>
      </c>
      <c r="G164" s="2">
        <v>3354</v>
      </c>
      <c r="H164" s="2">
        <v>3663</v>
      </c>
      <c r="I164" s="52">
        <f t="shared" si="7"/>
        <v>7017</v>
      </c>
    </row>
    <row r="165" spans="2:9" hidden="1" outlineLevel="2" x14ac:dyDescent="0.25">
      <c r="B165" s="12" t="s">
        <v>149</v>
      </c>
      <c r="C165" s="12" t="s">
        <v>193</v>
      </c>
      <c r="D165" s="47">
        <v>1601.64</v>
      </c>
      <c r="E165" s="2">
        <v>2455</v>
      </c>
      <c r="F165" s="48">
        <f t="shared" si="6"/>
        <v>4056.6400000000003</v>
      </c>
      <c r="G165" s="2">
        <v>4171</v>
      </c>
      <c r="H165" s="2">
        <v>3579</v>
      </c>
      <c r="I165" s="52">
        <f t="shared" si="7"/>
        <v>7750</v>
      </c>
    </row>
    <row r="166" spans="2:9" hidden="1" outlineLevel="2" x14ac:dyDescent="0.25">
      <c r="B166" s="12" t="s">
        <v>149</v>
      </c>
      <c r="C166" s="12" t="s">
        <v>403</v>
      </c>
      <c r="D166" s="47">
        <v>2973.32</v>
      </c>
      <c r="E166" s="2">
        <v>1270</v>
      </c>
      <c r="F166" s="48">
        <f t="shared" si="6"/>
        <v>4243.32</v>
      </c>
      <c r="G166" s="2">
        <v>1130</v>
      </c>
      <c r="H166" s="2">
        <v>2780</v>
      </c>
      <c r="I166" s="52">
        <f t="shared" si="7"/>
        <v>3910</v>
      </c>
    </row>
    <row r="167" spans="2:9" hidden="1" outlineLevel="2" x14ac:dyDescent="0.25">
      <c r="B167" s="12" t="s">
        <v>149</v>
      </c>
      <c r="C167" s="12" t="s">
        <v>193</v>
      </c>
      <c r="D167" s="47">
        <v>1900.95</v>
      </c>
      <c r="E167" s="2">
        <v>3171</v>
      </c>
      <c r="F167" s="48">
        <f t="shared" si="6"/>
        <v>5071.95</v>
      </c>
      <c r="G167" s="2">
        <v>4134</v>
      </c>
      <c r="H167" s="2">
        <v>2093</v>
      </c>
      <c r="I167" s="52">
        <f t="shared" si="7"/>
        <v>6227</v>
      </c>
    </row>
    <row r="168" spans="2:9" hidden="1" outlineLevel="2" x14ac:dyDescent="0.25">
      <c r="B168" s="12" t="s">
        <v>149</v>
      </c>
      <c r="C168" s="12" t="s">
        <v>193</v>
      </c>
      <c r="D168" s="47">
        <v>1943.19</v>
      </c>
      <c r="E168" s="2">
        <v>3145</v>
      </c>
      <c r="F168" s="48">
        <f t="shared" si="6"/>
        <v>5088.1900000000005</v>
      </c>
      <c r="G168" s="2">
        <v>4663</v>
      </c>
      <c r="H168" s="2">
        <v>1280</v>
      </c>
      <c r="I168" s="52">
        <f t="shared" si="7"/>
        <v>5943</v>
      </c>
    </row>
    <row r="169" spans="2:9" hidden="1" outlineLevel="2" x14ac:dyDescent="0.25">
      <c r="B169" s="12" t="s">
        <v>149</v>
      </c>
      <c r="C169" s="12" t="s">
        <v>403</v>
      </c>
      <c r="D169" s="47">
        <v>6999.96</v>
      </c>
      <c r="E169" s="2">
        <v>4787</v>
      </c>
      <c r="F169" s="48">
        <f t="shared" si="6"/>
        <v>11786.96</v>
      </c>
      <c r="G169" s="2">
        <v>2044</v>
      </c>
      <c r="H169" s="2">
        <v>2808</v>
      </c>
      <c r="I169" s="52">
        <f t="shared" si="7"/>
        <v>4852</v>
      </c>
    </row>
    <row r="170" spans="2:9" hidden="1" outlineLevel="2" x14ac:dyDescent="0.25">
      <c r="B170" s="12" t="s">
        <v>149</v>
      </c>
      <c r="C170" s="12" t="s">
        <v>193</v>
      </c>
      <c r="D170" s="47">
        <v>1695.8700000000001</v>
      </c>
      <c r="E170" s="2">
        <v>3135</v>
      </c>
      <c r="F170" s="48">
        <f t="shared" si="6"/>
        <v>4830.87</v>
      </c>
      <c r="G170" s="2">
        <v>3382</v>
      </c>
      <c r="H170" s="2">
        <v>1828</v>
      </c>
      <c r="I170" s="52">
        <f t="shared" si="7"/>
        <v>5210</v>
      </c>
    </row>
    <row r="171" spans="2:9" hidden="1" outlineLevel="2" x14ac:dyDescent="0.25">
      <c r="B171" s="12" t="s">
        <v>149</v>
      </c>
      <c r="C171" s="12" t="s">
        <v>193</v>
      </c>
      <c r="D171" s="47">
        <v>1505.9789999999998</v>
      </c>
      <c r="E171" s="2">
        <v>3351</v>
      </c>
      <c r="F171" s="48">
        <f t="shared" si="6"/>
        <v>4856.9789999999994</v>
      </c>
      <c r="G171" s="2">
        <v>3728</v>
      </c>
      <c r="H171" s="2">
        <v>1899</v>
      </c>
      <c r="I171" s="52">
        <f t="shared" si="7"/>
        <v>5627</v>
      </c>
    </row>
    <row r="172" spans="2:9" hidden="1" outlineLevel="2" x14ac:dyDescent="0.25">
      <c r="B172" s="12" t="s">
        <v>149</v>
      </c>
      <c r="C172" s="12" t="s">
        <v>174</v>
      </c>
      <c r="D172" s="47">
        <v>1954.17</v>
      </c>
      <c r="E172" s="2">
        <v>3921</v>
      </c>
      <c r="F172" s="48">
        <f t="shared" si="6"/>
        <v>5875.17</v>
      </c>
      <c r="G172" s="2">
        <v>2714</v>
      </c>
      <c r="H172" s="2">
        <v>1391</v>
      </c>
      <c r="I172" s="52">
        <f t="shared" si="7"/>
        <v>4105</v>
      </c>
    </row>
    <row r="173" spans="2:9" hidden="1" outlineLevel="2" x14ac:dyDescent="0.25">
      <c r="B173" s="12" t="s">
        <v>149</v>
      </c>
      <c r="C173" s="12" t="s">
        <v>193</v>
      </c>
      <c r="D173" s="47">
        <v>8399.9759999999987</v>
      </c>
      <c r="E173" s="2">
        <v>1203</v>
      </c>
      <c r="F173" s="48">
        <f t="shared" si="6"/>
        <v>9602.9759999999987</v>
      </c>
      <c r="G173" s="2">
        <v>2111</v>
      </c>
      <c r="H173" s="2">
        <v>2635</v>
      </c>
      <c r="I173" s="52">
        <f t="shared" si="7"/>
        <v>4746</v>
      </c>
    </row>
    <row r="174" spans="2:9" hidden="1" outlineLevel="2" x14ac:dyDescent="0.25">
      <c r="B174" s="12" t="s">
        <v>149</v>
      </c>
      <c r="C174" s="12" t="s">
        <v>193</v>
      </c>
      <c r="D174" s="47">
        <v>1213.18876</v>
      </c>
      <c r="E174" s="2">
        <v>3877</v>
      </c>
      <c r="F174" s="48">
        <f t="shared" si="6"/>
        <v>5090.18876</v>
      </c>
      <c r="G174" s="2">
        <v>4103</v>
      </c>
      <c r="H174" s="2">
        <v>4329</v>
      </c>
      <c r="I174" s="52">
        <f t="shared" si="7"/>
        <v>8432</v>
      </c>
    </row>
    <row r="175" spans="2:9" hidden="1" outlineLevel="2" x14ac:dyDescent="0.25">
      <c r="B175" s="12" t="s">
        <v>149</v>
      </c>
      <c r="C175" s="12" t="s">
        <v>193</v>
      </c>
      <c r="D175" s="47">
        <v>1590.6</v>
      </c>
      <c r="E175" s="2">
        <v>3149</v>
      </c>
      <c r="F175" s="48">
        <f t="shared" si="6"/>
        <v>4739.6000000000004</v>
      </c>
      <c r="G175" s="2">
        <v>4803</v>
      </c>
      <c r="H175" s="2">
        <v>3712</v>
      </c>
      <c r="I175" s="52">
        <f t="shared" si="7"/>
        <v>8515</v>
      </c>
    </row>
    <row r="176" spans="2:9" hidden="1" outlineLevel="2" x14ac:dyDescent="0.25">
      <c r="B176" s="12" t="s">
        <v>149</v>
      </c>
      <c r="C176" s="12" t="s">
        <v>150</v>
      </c>
      <c r="D176" s="47">
        <v>2330.6400000000003</v>
      </c>
      <c r="E176" s="2">
        <v>1110</v>
      </c>
      <c r="F176" s="48">
        <f t="shared" si="6"/>
        <v>3440.6400000000003</v>
      </c>
      <c r="G176" s="2">
        <v>4710</v>
      </c>
      <c r="H176" s="2">
        <v>4278</v>
      </c>
      <c r="I176" s="52">
        <f t="shared" si="7"/>
        <v>8988</v>
      </c>
    </row>
    <row r="177" spans="2:9" hidden="1" outlineLevel="2" x14ac:dyDescent="0.25">
      <c r="B177" s="12" t="s">
        <v>149</v>
      </c>
      <c r="C177" s="12" t="s">
        <v>174</v>
      </c>
      <c r="D177" s="47">
        <v>3741.5237999999995</v>
      </c>
      <c r="E177" s="2">
        <v>4282</v>
      </c>
      <c r="F177" s="48">
        <f t="shared" si="6"/>
        <v>8023.523799999999</v>
      </c>
      <c r="G177" s="2">
        <v>2080</v>
      </c>
      <c r="H177" s="2">
        <v>1173</v>
      </c>
      <c r="I177" s="52">
        <f t="shared" si="7"/>
        <v>3253</v>
      </c>
    </row>
    <row r="178" spans="2:9" hidden="1" outlineLevel="2" x14ac:dyDescent="0.25">
      <c r="B178" s="12" t="s">
        <v>149</v>
      </c>
      <c r="C178" s="12" t="s">
        <v>403</v>
      </c>
      <c r="D178" s="47">
        <v>1024.6800000000003</v>
      </c>
      <c r="E178" s="2">
        <v>2144</v>
      </c>
      <c r="F178" s="48">
        <f t="shared" si="6"/>
        <v>3168.6800000000003</v>
      </c>
      <c r="G178" s="2">
        <v>1550</v>
      </c>
      <c r="H178" s="2">
        <v>3648</v>
      </c>
      <c r="I178" s="52">
        <f t="shared" si="7"/>
        <v>5198</v>
      </c>
    </row>
    <row r="179" spans="2:9" hidden="1" outlineLevel="2" x14ac:dyDescent="0.25">
      <c r="B179" s="12" t="s">
        <v>149</v>
      </c>
      <c r="C179" s="12" t="s">
        <v>403</v>
      </c>
      <c r="D179" s="47">
        <v>4476.8</v>
      </c>
      <c r="E179" s="2">
        <v>4880</v>
      </c>
      <c r="F179" s="48">
        <f t="shared" si="6"/>
        <v>9356.7999999999993</v>
      </c>
      <c r="G179" s="2">
        <v>2441</v>
      </c>
      <c r="H179" s="2">
        <v>4043</v>
      </c>
      <c r="I179" s="52">
        <f t="shared" si="7"/>
        <v>6484</v>
      </c>
    </row>
    <row r="180" spans="2:9" hidden="1" outlineLevel="2" x14ac:dyDescent="0.25">
      <c r="B180" s="12" t="s">
        <v>149</v>
      </c>
      <c r="C180" s="12" t="s">
        <v>150</v>
      </c>
      <c r="D180" s="47">
        <v>2297.96</v>
      </c>
      <c r="E180" s="2">
        <v>2414</v>
      </c>
      <c r="F180" s="48">
        <f t="shared" si="6"/>
        <v>4711.96</v>
      </c>
      <c r="G180" s="2">
        <v>1393</v>
      </c>
      <c r="H180" s="2">
        <v>3449</v>
      </c>
      <c r="I180" s="52">
        <f t="shared" si="7"/>
        <v>4842</v>
      </c>
    </row>
    <row r="181" spans="2:9" hidden="1" outlineLevel="2" x14ac:dyDescent="0.25">
      <c r="B181" s="12" t="s">
        <v>149</v>
      </c>
      <c r="C181" s="12" t="s">
        <v>193</v>
      </c>
      <c r="D181" s="47">
        <v>2671.41</v>
      </c>
      <c r="E181" s="2">
        <v>2180</v>
      </c>
      <c r="F181" s="48">
        <f t="shared" si="6"/>
        <v>4851.41</v>
      </c>
      <c r="G181" s="2">
        <v>4919</v>
      </c>
      <c r="H181" s="2">
        <v>2390</v>
      </c>
      <c r="I181" s="52">
        <f t="shared" si="7"/>
        <v>7309</v>
      </c>
    </row>
    <row r="182" spans="2:9" hidden="1" outlineLevel="2" x14ac:dyDescent="0.25">
      <c r="B182" s="12" t="s">
        <v>149</v>
      </c>
      <c r="C182" s="12" t="s">
        <v>174</v>
      </c>
      <c r="D182" s="47">
        <v>3834.0000000000009</v>
      </c>
      <c r="E182" s="2">
        <v>4596</v>
      </c>
      <c r="F182" s="48">
        <f t="shared" si="6"/>
        <v>8430</v>
      </c>
      <c r="G182" s="2">
        <v>1450</v>
      </c>
      <c r="H182" s="2">
        <v>1221</v>
      </c>
      <c r="I182" s="52">
        <f t="shared" si="7"/>
        <v>2671</v>
      </c>
    </row>
    <row r="183" spans="2:9" hidden="1" outlineLevel="2" x14ac:dyDescent="0.25">
      <c r="B183" s="12" t="s">
        <v>149</v>
      </c>
      <c r="C183" s="12" t="s">
        <v>174</v>
      </c>
      <c r="D183" s="47">
        <v>1725.4620000000004</v>
      </c>
      <c r="E183" s="2">
        <v>4879</v>
      </c>
      <c r="F183" s="48">
        <f t="shared" si="6"/>
        <v>6604.4620000000004</v>
      </c>
      <c r="G183" s="2">
        <v>2337</v>
      </c>
      <c r="H183" s="2">
        <v>4748</v>
      </c>
      <c r="I183" s="52">
        <f t="shared" si="7"/>
        <v>7085</v>
      </c>
    </row>
    <row r="184" spans="2:9" hidden="1" outlineLevel="2" x14ac:dyDescent="0.25">
      <c r="B184" s="12" t="s">
        <v>149</v>
      </c>
      <c r="C184" s="12" t="s">
        <v>193</v>
      </c>
      <c r="D184" s="47">
        <v>1583.7</v>
      </c>
      <c r="E184" s="2">
        <v>4354</v>
      </c>
      <c r="F184" s="48">
        <f t="shared" si="6"/>
        <v>5937.7</v>
      </c>
      <c r="G184" s="2">
        <v>3081</v>
      </c>
      <c r="H184" s="2">
        <v>3909</v>
      </c>
      <c r="I184" s="52">
        <f t="shared" si="7"/>
        <v>6990</v>
      </c>
    </row>
    <row r="185" spans="2:9" hidden="1" outlineLevel="2" x14ac:dyDescent="0.25">
      <c r="B185" s="12" t="s">
        <v>149</v>
      </c>
      <c r="C185" s="12" t="s">
        <v>150</v>
      </c>
      <c r="D185" s="47">
        <v>3078.7200000000007</v>
      </c>
      <c r="E185" s="2">
        <v>2972</v>
      </c>
      <c r="F185" s="48">
        <f t="shared" si="6"/>
        <v>6050.7200000000012</v>
      </c>
      <c r="G185" s="2">
        <v>4817</v>
      </c>
      <c r="H185" s="2">
        <v>4510</v>
      </c>
      <c r="I185" s="52">
        <f t="shared" si="7"/>
        <v>9327</v>
      </c>
    </row>
    <row r="186" spans="2:9" hidden="1" outlineLevel="2" x14ac:dyDescent="0.25">
      <c r="B186" s="12" t="s">
        <v>149</v>
      </c>
      <c r="C186" s="12" t="s">
        <v>193</v>
      </c>
      <c r="D186" s="47">
        <v>3616.5</v>
      </c>
      <c r="E186" s="2">
        <v>1617</v>
      </c>
      <c r="F186" s="48">
        <f t="shared" si="6"/>
        <v>5233.5</v>
      </c>
      <c r="G186" s="2">
        <v>2011</v>
      </c>
      <c r="H186" s="2">
        <v>2572</v>
      </c>
      <c r="I186" s="52">
        <f t="shared" si="7"/>
        <v>4583</v>
      </c>
    </row>
    <row r="187" spans="2:9" hidden="1" outlineLevel="2" x14ac:dyDescent="0.25">
      <c r="B187" s="12" t="s">
        <v>149</v>
      </c>
      <c r="C187" s="12" t="s">
        <v>403</v>
      </c>
      <c r="D187" s="47">
        <v>3059.982</v>
      </c>
      <c r="E187" s="2">
        <v>1905</v>
      </c>
      <c r="F187" s="48">
        <f t="shared" si="6"/>
        <v>4964.982</v>
      </c>
      <c r="G187" s="2">
        <v>2873</v>
      </c>
      <c r="H187" s="2">
        <v>1327</v>
      </c>
      <c r="I187" s="52">
        <f t="shared" si="7"/>
        <v>4200</v>
      </c>
    </row>
    <row r="188" spans="2:9" hidden="1" outlineLevel="2" x14ac:dyDescent="0.25">
      <c r="B188" s="12" t="s">
        <v>149</v>
      </c>
      <c r="C188" s="12" t="s">
        <v>174</v>
      </c>
      <c r="D188" s="47">
        <v>2892.1049999999996</v>
      </c>
      <c r="E188" s="2">
        <v>2271</v>
      </c>
      <c r="F188" s="48">
        <f t="shared" si="6"/>
        <v>5163.1049999999996</v>
      </c>
      <c r="G188" s="2">
        <v>4652</v>
      </c>
      <c r="H188" s="2">
        <v>2980</v>
      </c>
      <c r="I188" s="52">
        <f t="shared" si="7"/>
        <v>7632</v>
      </c>
    </row>
    <row r="189" spans="2:9" hidden="1" outlineLevel="2" x14ac:dyDescent="0.25">
      <c r="B189" s="12" t="s">
        <v>149</v>
      </c>
      <c r="C189" s="12" t="s">
        <v>174</v>
      </c>
      <c r="D189" s="47">
        <v>3263.4000000000005</v>
      </c>
      <c r="E189" s="2">
        <v>3103</v>
      </c>
      <c r="F189" s="48">
        <f t="shared" si="6"/>
        <v>6366.4000000000005</v>
      </c>
      <c r="G189" s="2">
        <v>1822</v>
      </c>
      <c r="H189" s="2">
        <v>1638</v>
      </c>
      <c r="I189" s="52">
        <f t="shared" si="7"/>
        <v>3460</v>
      </c>
    </row>
    <row r="190" spans="2:9" hidden="1" outlineLevel="2" x14ac:dyDescent="0.25">
      <c r="B190" s="12" t="s">
        <v>149</v>
      </c>
      <c r="C190" s="12" t="s">
        <v>403</v>
      </c>
      <c r="D190" s="47">
        <v>4899.93</v>
      </c>
      <c r="E190" s="2">
        <v>1281</v>
      </c>
      <c r="F190" s="48">
        <f t="shared" si="6"/>
        <v>6180.93</v>
      </c>
      <c r="G190" s="2">
        <v>4583</v>
      </c>
      <c r="H190" s="2">
        <v>4810</v>
      </c>
      <c r="I190" s="52">
        <f t="shared" si="7"/>
        <v>9393</v>
      </c>
    </row>
    <row r="191" spans="2:9" hidden="1" outlineLevel="2" x14ac:dyDescent="0.25">
      <c r="B191" s="12" t="s">
        <v>149</v>
      </c>
      <c r="C191" s="12" t="s">
        <v>174</v>
      </c>
      <c r="D191" s="47">
        <v>5211.12</v>
      </c>
      <c r="E191" s="2">
        <v>1466</v>
      </c>
      <c r="F191" s="48">
        <f t="shared" si="6"/>
        <v>6677.12</v>
      </c>
      <c r="G191" s="2">
        <v>4876</v>
      </c>
      <c r="H191" s="2">
        <v>2978</v>
      </c>
      <c r="I191" s="52">
        <f t="shared" si="7"/>
        <v>7854</v>
      </c>
    </row>
    <row r="192" spans="2:9" hidden="1" outlineLevel="2" x14ac:dyDescent="0.25">
      <c r="B192" s="12" t="s">
        <v>149</v>
      </c>
      <c r="C192" s="12" t="s">
        <v>150</v>
      </c>
      <c r="D192" s="47">
        <v>1287.45</v>
      </c>
      <c r="E192" s="2">
        <v>3528</v>
      </c>
      <c r="F192" s="48">
        <f t="shared" si="6"/>
        <v>4815.45</v>
      </c>
      <c r="G192" s="2">
        <v>2595</v>
      </c>
      <c r="H192" s="2">
        <v>4923</v>
      </c>
      <c r="I192" s="52">
        <f t="shared" si="7"/>
        <v>7518</v>
      </c>
    </row>
    <row r="193" spans="2:9" hidden="1" outlineLevel="2" x14ac:dyDescent="0.25">
      <c r="B193" s="12" t="s">
        <v>149</v>
      </c>
      <c r="C193" s="12" t="s">
        <v>174</v>
      </c>
      <c r="D193" s="47">
        <v>5276.9880000000003</v>
      </c>
      <c r="E193" s="2">
        <v>1762</v>
      </c>
      <c r="F193" s="48">
        <f t="shared" si="6"/>
        <v>7038.9880000000003</v>
      </c>
      <c r="G193" s="2">
        <v>3059</v>
      </c>
      <c r="H193" s="2">
        <v>2203</v>
      </c>
      <c r="I193" s="52">
        <f t="shared" si="7"/>
        <v>5262</v>
      </c>
    </row>
    <row r="194" spans="2:9" hidden="1" outlineLevel="2" x14ac:dyDescent="0.25">
      <c r="B194" s="12" t="s">
        <v>149</v>
      </c>
      <c r="C194" s="12" t="s">
        <v>174</v>
      </c>
      <c r="D194" s="47">
        <v>2645.3760000000002</v>
      </c>
      <c r="E194" s="2">
        <v>4394</v>
      </c>
      <c r="F194" s="48">
        <f t="shared" si="6"/>
        <v>7039.3760000000002</v>
      </c>
      <c r="G194" s="2">
        <v>1174</v>
      </c>
      <c r="H194" s="2">
        <v>1945</v>
      </c>
      <c r="I194" s="52">
        <f t="shared" si="7"/>
        <v>3119</v>
      </c>
    </row>
    <row r="195" spans="2:9" hidden="1" outlineLevel="2" x14ac:dyDescent="0.25">
      <c r="B195" s="12" t="s">
        <v>149</v>
      </c>
      <c r="C195" s="12" t="s">
        <v>403</v>
      </c>
      <c r="D195" s="47">
        <v>4499.9850000000006</v>
      </c>
      <c r="E195" s="2">
        <v>4243</v>
      </c>
      <c r="F195" s="48">
        <f t="shared" si="6"/>
        <v>8742.9850000000006</v>
      </c>
      <c r="G195" s="2">
        <v>2567</v>
      </c>
      <c r="H195" s="2">
        <v>2654</v>
      </c>
      <c r="I195" s="52">
        <f t="shared" si="7"/>
        <v>5221</v>
      </c>
    </row>
    <row r="196" spans="2:9" hidden="1" outlineLevel="2" x14ac:dyDescent="0.25">
      <c r="B196" s="12" t="s">
        <v>149</v>
      </c>
      <c r="C196" s="12" t="s">
        <v>174</v>
      </c>
      <c r="D196" s="47">
        <v>2645.3760000000002</v>
      </c>
      <c r="E196" s="2">
        <v>2162</v>
      </c>
      <c r="F196" s="48">
        <f t="shared" si="6"/>
        <v>4807.3760000000002</v>
      </c>
      <c r="G196" s="2">
        <v>4653</v>
      </c>
      <c r="H196" s="2">
        <v>4772</v>
      </c>
      <c r="I196" s="52">
        <f t="shared" si="7"/>
        <v>9425</v>
      </c>
    </row>
    <row r="197" spans="2:9" hidden="1" outlineLevel="2" x14ac:dyDescent="0.25">
      <c r="B197" s="12" t="s">
        <v>149</v>
      </c>
      <c r="C197" s="12" t="s">
        <v>174</v>
      </c>
      <c r="D197" s="47">
        <v>2399.6</v>
      </c>
      <c r="E197" s="2">
        <v>1223</v>
      </c>
      <c r="F197" s="48">
        <f t="shared" si="6"/>
        <v>3622.6</v>
      </c>
      <c r="G197" s="2">
        <v>2904</v>
      </c>
      <c r="H197" s="2">
        <v>3192</v>
      </c>
      <c r="I197" s="52">
        <f t="shared" si="7"/>
        <v>6096</v>
      </c>
    </row>
    <row r="198" spans="2:9" hidden="1" outlineLevel="2" x14ac:dyDescent="0.25">
      <c r="B198" s="12" t="s">
        <v>149</v>
      </c>
      <c r="C198" s="12" t="s">
        <v>174</v>
      </c>
      <c r="D198" s="47">
        <v>2124.5000000000005</v>
      </c>
      <c r="E198" s="2">
        <v>2079</v>
      </c>
      <c r="F198" s="48">
        <f t="shared" ref="F198:F205" si="8">D198+E198</f>
        <v>4203.5</v>
      </c>
      <c r="G198" s="2">
        <v>2791</v>
      </c>
      <c r="H198" s="2">
        <v>1890</v>
      </c>
      <c r="I198" s="52">
        <f t="shared" ref="I198:I205" si="9">G198+H198</f>
        <v>4681</v>
      </c>
    </row>
    <row r="199" spans="2:9" hidden="1" outlineLevel="2" x14ac:dyDescent="0.25">
      <c r="B199" s="12" t="s">
        <v>149</v>
      </c>
      <c r="C199" s="12" t="s">
        <v>150</v>
      </c>
      <c r="D199" s="47">
        <v>1549.98</v>
      </c>
      <c r="E199" s="2">
        <v>1278</v>
      </c>
      <c r="F199" s="48">
        <f t="shared" si="8"/>
        <v>2827.98</v>
      </c>
      <c r="G199" s="2">
        <v>2420</v>
      </c>
      <c r="H199" s="2">
        <v>1756</v>
      </c>
      <c r="I199" s="52">
        <f t="shared" si="9"/>
        <v>4176</v>
      </c>
    </row>
    <row r="200" spans="2:9" hidden="1" outlineLevel="2" x14ac:dyDescent="0.25">
      <c r="B200" s="12" t="s">
        <v>149</v>
      </c>
      <c r="C200" s="12" t="s">
        <v>403</v>
      </c>
      <c r="D200" s="47">
        <v>2624.9850000000001</v>
      </c>
      <c r="E200" s="2">
        <v>4427</v>
      </c>
      <c r="F200" s="48">
        <f t="shared" si="8"/>
        <v>7051.9850000000006</v>
      </c>
      <c r="G200" s="2">
        <v>4119</v>
      </c>
      <c r="H200" s="2">
        <v>3715</v>
      </c>
      <c r="I200" s="52">
        <f t="shared" si="9"/>
        <v>7834</v>
      </c>
    </row>
    <row r="201" spans="2:9" hidden="1" outlineLevel="2" x14ac:dyDescent="0.25">
      <c r="B201" s="12" t="s">
        <v>149</v>
      </c>
      <c r="C201" s="12" t="s">
        <v>403</v>
      </c>
      <c r="D201" s="47">
        <v>2456.6190000000001</v>
      </c>
      <c r="E201" s="2">
        <v>4685</v>
      </c>
      <c r="F201" s="48">
        <f t="shared" si="8"/>
        <v>7141.6190000000006</v>
      </c>
      <c r="G201" s="2">
        <v>3233</v>
      </c>
      <c r="H201" s="2">
        <v>2059</v>
      </c>
      <c r="I201" s="52">
        <f t="shared" si="9"/>
        <v>5292</v>
      </c>
    </row>
    <row r="202" spans="2:9" hidden="1" outlineLevel="2" x14ac:dyDescent="0.25">
      <c r="B202" s="12" t="s">
        <v>149</v>
      </c>
      <c r="C202" s="12" t="s">
        <v>193</v>
      </c>
      <c r="D202" s="47">
        <v>2999.95</v>
      </c>
      <c r="E202" s="2">
        <v>4132</v>
      </c>
      <c r="F202" s="48">
        <f t="shared" si="8"/>
        <v>7131.95</v>
      </c>
      <c r="G202" s="2">
        <v>2981</v>
      </c>
      <c r="H202" s="2">
        <v>4870</v>
      </c>
      <c r="I202" s="52">
        <f t="shared" si="9"/>
        <v>7851</v>
      </c>
    </row>
    <row r="203" spans="2:9" hidden="1" outlineLevel="2" x14ac:dyDescent="0.25">
      <c r="B203" s="12" t="s">
        <v>149</v>
      </c>
      <c r="C203" s="12" t="s">
        <v>174</v>
      </c>
      <c r="D203" s="47">
        <v>4876.875</v>
      </c>
      <c r="E203" s="2">
        <v>3285</v>
      </c>
      <c r="F203" s="48">
        <f t="shared" si="8"/>
        <v>8161.875</v>
      </c>
      <c r="G203" s="2">
        <v>1477</v>
      </c>
      <c r="H203" s="2">
        <v>4304</v>
      </c>
      <c r="I203" s="52">
        <f t="shared" si="9"/>
        <v>5781</v>
      </c>
    </row>
    <row r="204" spans="2:9" hidden="1" outlineLevel="2" x14ac:dyDescent="0.25">
      <c r="B204" s="12" t="s">
        <v>149</v>
      </c>
      <c r="C204" s="12" t="s">
        <v>174</v>
      </c>
      <c r="D204" s="47">
        <v>4453.0500000000011</v>
      </c>
      <c r="E204" s="2">
        <v>4552</v>
      </c>
      <c r="F204" s="48">
        <f t="shared" si="8"/>
        <v>9005.0500000000011</v>
      </c>
      <c r="G204" s="2">
        <v>4981</v>
      </c>
      <c r="H204" s="2">
        <v>4908</v>
      </c>
      <c r="I204" s="52">
        <f t="shared" si="9"/>
        <v>9889</v>
      </c>
    </row>
    <row r="205" spans="2:9" hidden="1" outlineLevel="2" x14ac:dyDescent="0.25">
      <c r="B205" s="12" t="s">
        <v>149</v>
      </c>
      <c r="C205" s="12" t="s">
        <v>174</v>
      </c>
      <c r="D205" s="47">
        <v>2575.944</v>
      </c>
      <c r="E205" s="2">
        <v>4368</v>
      </c>
      <c r="F205" s="48">
        <f t="shared" si="8"/>
        <v>6943.9439999999995</v>
      </c>
      <c r="G205" s="2">
        <v>1960</v>
      </c>
      <c r="H205" s="2">
        <v>4235</v>
      </c>
      <c r="I205" s="52">
        <f t="shared" si="9"/>
        <v>6195</v>
      </c>
    </row>
    <row r="206" spans="2:9" collapsed="1" x14ac:dyDescent="0.25">
      <c r="B206" s="79" t="s">
        <v>149</v>
      </c>
      <c r="C206" s="79"/>
      <c r="D206" s="51">
        <f>SUM(D114:D205)</f>
        <v>287845.45776000002</v>
      </c>
      <c r="E206" s="51">
        <f t="shared" ref="E206:I206" si="10">SUM(E114:E205)</f>
        <v>283592</v>
      </c>
      <c r="F206" s="51">
        <f t="shared" si="10"/>
        <v>571437.45776000002</v>
      </c>
      <c r="G206" s="51">
        <f t="shared" si="10"/>
        <v>292000</v>
      </c>
      <c r="H206" s="51">
        <f t="shared" si="10"/>
        <v>288171</v>
      </c>
      <c r="I206" s="51">
        <f t="shared" si="10"/>
        <v>580171</v>
      </c>
    </row>
  </sheetData>
  <mergeCells count="4">
    <mergeCell ref="B1:I3"/>
    <mergeCell ref="B72:C72"/>
    <mergeCell ref="B113:C113"/>
    <mergeCell ref="B206:C206"/>
  </mergeCells>
  <pageMargins left="0.7" right="0.7" top="0.75" bottom="0.75" header="0.3" footer="0.3"/>
  <pageSetup paperSize="9" orientation="portrait" r:id="rId1"/>
  <ignoredErrors>
    <ignoredError sqref="F72 F113"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3"/>
  <sheetViews>
    <sheetView showGridLines="0" workbookViewId="0">
      <selection activeCell="E2" sqref="E2:E13"/>
    </sheetView>
  </sheetViews>
  <sheetFormatPr defaultRowHeight="15" x14ac:dyDescent="0.25"/>
  <cols>
    <col min="2" max="2" width="8.140625" bestFit="1" customWidth="1"/>
    <col min="3" max="3" width="7.140625" bestFit="1" customWidth="1"/>
    <col min="4" max="4" width="10.7109375" bestFit="1" customWidth="1"/>
    <col min="5" max="5" width="10.28515625" bestFit="1" customWidth="1"/>
  </cols>
  <sheetData>
    <row r="1" spans="2:5" x14ac:dyDescent="0.25">
      <c r="B1" s="31" t="s">
        <v>113</v>
      </c>
      <c r="C1" s="31" t="s">
        <v>112</v>
      </c>
      <c r="D1" s="31" t="s">
        <v>114</v>
      </c>
      <c r="E1" s="31" t="s">
        <v>115</v>
      </c>
    </row>
    <row r="2" spans="2:5" x14ac:dyDescent="0.25">
      <c r="B2" s="2" t="s">
        <v>26</v>
      </c>
      <c r="C2" s="13">
        <v>10000</v>
      </c>
      <c r="D2" s="2">
        <v>18185</v>
      </c>
      <c r="E2" s="30">
        <f>D2/C2</f>
        <v>1.8185</v>
      </c>
    </row>
    <row r="3" spans="2:5" x14ac:dyDescent="0.25">
      <c r="B3" s="2" t="s">
        <v>45</v>
      </c>
      <c r="C3" s="13">
        <v>10000</v>
      </c>
      <c r="D3" s="2">
        <v>9360</v>
      </c>
      <c r="E3" s="30">
        <f t="shared" ref="E3:E13" si="0">D3/C3</f>
        <v>0.93600000000000005</v>
      </c>
    </row>
    <row r="4" spans="2:5" x14ac:dyDescent="0.25">
      <c r="B4" s="2" t="s">
        <v>47</v>
      </c>
      <c r="C4" s="13">
        <v>10000</v>
      </c>
      <c r="D4" s="2">
        <v>6607</v>
      </c>
      <c r="E4" s="30">
        <f t="shared" si="0"/>
        <v>0.66069999999999995</v>
      </c>
    </row>
    <row r="5" spans="2:5" x14ac:dyDescent="0.25">
      <c r="B5" s="2" t="s">
        <v>27</v>
      </c>
      <c r="C5" s="13">
        <v>13000</v>
      </c>
      <c r="D5" s="2">
        <v>12917</v>
      </c>
      <c r="E5" s="30">
        <f t="shared" si="0"/>
        <v>0.99361538461538457</v>
      </c>
    </row>
    <row r="6" spans="2:5" x14ac:dyDescent="0.25">
      <c r="B6" s="12" t="s">
        <v>46</v>
      </c>
      <c r="C6" s="13">
        <v>12000</v>
      </c>
      <c r="D6" s="2">
        <v>4073</v>
      </c>
      <c r="E6" s="30">
        <f t="shared" si="0"/>
        <v>0.33941666666666664</v>
      </c>
    </row>
    <row r="7" spans="2:5" x14ac:dyDescent="0.25">
      <c r="B7" s="12" t="s">
        <v>48</v>
      </c>
      <c r="C7" s="13">
        <v>19000</v>
      </c>
      <c r="D7" s="2">
        <v>14105</v>
      </c>
      <c r="E7" s="30">
        <f t="shared" si="0"/>
        <v>0.74236842105263157</v>
      </c>
    </row>
    <row r="8" spans="2:5" x14ac:dyDescent="0.25">
      <c r="B8" s="12" t="s">
        <v>49</v>
      </c>
      <c r="C8" s="13">
        <v>12000</v>
      </c>
      <c r="D8" s="2">
        <v>5888</v>
      </c>
      <c r="E8" s="30">
        <f t="shared" si="0"/>
        <v>0.49066666666666664</v>
      </c>
    </row>
    <row r="9" spans="2:5" x14ac:dyDescent="0.25">
      <c r="B9" s="12" t="s">
        <v>50</v>
      </c>
      <c r="C9" s="13">
        <v>14000</v>
      </c>
      <c r="D9" s="2">
        <v>7937</v>
      </c>
      <c r="E9" s="30">
        <f t="shared" si="0"/>
        <v>0.56692857142857145</v>
      </c>
    </row>
    <row r="10" spans="2:5" x14ac:dyDescent="0.25">
      <c r="B10" s="12" t="s">
        <v>51</v>
      </c>
      <c r="C10" s="13">
        <v>10000</v>
      </c>
      <c r="D10" s="2">
        <v>15435</v>
      </c>
      <c r="E10" s="30">
        <f t="shared" si="0"/>
        <v>1.5435000000000001</v>
      </c>
    </row>
    <row r="11" spans="2:5" x14ac:dyDescent="0.25">
      <c r="B11" s="12" t="s">
        <v>52</v>
      </c>
      <c r="C11" s="13">
        <v>10000</v>
      </c>
      <c r="D11" s="2">
        <v>3066</v>
      </c>
      <c r="E11" s="30">
        <f t="shared" si="0"/>
        <v>0.30659999999999998</v>
      </c>
    </row>
    <row r="12" spans="2:5" x14ac:dyDescent="0.25">
      <c r="B12" s="12" t="s">
        <v>53</v>
      </c>
      <c r="C12" s="13">
        <v>10000</v>
      </c>
      <c r="D12" s="2">
        <v>5736</v>
      </c>
      <c r="E12" s="30">
        <f t="shared" si="0"/>
        <v>0.5736</v>
      </c>
    </row>
    <row r="13" spans="2:5" x14ac:dyDescent="0.25">
      <c r="B13" s="12" t="s">
        <v>52</v>
      </c>
      <c r="C13" s="13">
        <v>9000</v>
      </c>
      <c r="D13" s="2">
        <v>8228</v>
      </c>
      <c r="E13" s="30">
        <f t="shared" si="0"/>
        <v>0.91422222222222227</v>
      </c>
    </row>
  </sheetData>
  <conditionalFormatting sqref="E2:E13">
    <cfRule type="cellIs" dxfId="2" priority="4" operator="greaterThan">
      <formula>1</formula>
    </cfRule>
    <cfRule type="cellIs" dxfId="1" priority="3" operator="between">
      <formula>0.8</formula>
      <formula>1</formula>
    </cfRule>
    <cfRule type="cellIs" dxfId="0" priority="2" operator="lessThan">
      <formula>0.8</formula>
    </cfRule>
    <cfRule type="iconSet" priority="1">
      <iconSet iconSet="3Arrows">
        <cfvo type="percent" val="0"/>
        <cfvo type="percent" val="33"/>
        <cfvo type="percent" val="67"/>
      </iconSet>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
  <sheetViews>
    <sheetView showGridLines="0" topLeftCell="D1" workbookViewId="0">
      <selection activeCell="M5" sqref="M5"/>
    </sheetView>
  </sheetViews>
  <sheetFormatPr defaultRowHeight="15" x14ac:dyDescent="0.25"/>
  <cols>
    <col min="2" max="2" width="16" bestFit="1" customWidth="1"/>
    <col min="3" max="3" width="12.7109375" customWidth="1"/>
    <col min="4" max="4" width="15.140625" customWidth="1"/>
    <col min="5" max="5" width="14.140625" customWidth="1"/>
    <col min="6" max="6" width="18.85546875" customWidth="1"/>
    <col min="7" max="7" width="19.7109375" customWidth="1"/>
    <col min="8" max="9" width="14.140625" customWidth="1"/>
    <col min="10" max="10" width="10.140625" bestFit="1" customWidth="1"/>
    <col min="11" max="11" width="22.28515625" customWidth="1"/>
    <col min="12" max="12" width="11.28515625" customWidth="1"/>
    <col min="13" max="13" width="9" customWidth="1"/>
  </cols>
  <sheetData>
    <row r="1" spans="2:14" s="4" customFormat="1" ht="63.75" x14ac:dyDescent="0.25">
      <c r="B1" s="3" t="s">
        <v>5</v>
      </c>
      <c r="C1" s="3" t="s">
        <v>9</v>
      </c>
      <c r="D1" s="3" t="s">
        <v>10</v>
      </c>
      <c r="E1" s="3" t="s">
        <v>11</v>
      </c>
      <c r="F1" s="3" t="s">
        <v>12</v>
      </c>
      <c r="G1" s="3" t="s">
        <v>13</v>
      </c>
      <c r="H1" s="3" t="s">
        <v>16</v>
      </c>
      <c r="I1" s="3" t="s">
        <v>20</v>
      </c>
      <c r="J1" s="3" t="s">
        <v>14</v>
      </c>
      <c r="K1" s="3" t="s">
        <v>24</v>
      </c>
      <c r="L1" s="3" t="s">
        <v>1356</v>
      </c>
      <c r="M1" s="3" t="s">
        <v>1357</v>
      </c>
      <c r="N1" s="3" t="s">
        <v>1358</v>
      </c>
    </row>
    <row r="2" spans="2:14" x14ac:dyDescent="0.25">
      <c r="B2" s="2" t="s">
        <v>6</v>
      </c>
      <c r="C2" s="2" t="str">
        <f>TRIM(B2)</f>
        <v>john mathew</v>
      </c>
      <c r="D2" s="2" t="str">
        <f>LOWER(C2)</f>
        <v>john mathew</v>
      </c>
      <c r="E2" s="2" t="str">
        <f>UPPER(D2)</f>
        <v>JOHN MATHEW</v>
      </c>
      <c r="F2" s="2" t="str">
        <f>PROPER(E2)</f>
        <v>John Mathew</v>
      </c>
      <c r="G2" s="2" t="str">
        <f>UPPER(F2)</f>
        <v>JOHN MATHEW</v>
      </c>
      <c r="H2" s="2" t="s">
        <v>17</v>
      </c>
      <c r="I2" s="2" t="s">
        <v>21</v>
      </c>
      <c r="J2" s="2" t="s">
        <v>15</v>
      </c>
      <c r="K2" s="2" t="str">
        <f>CONCATENATE(H2,"_",I2,"@",J2)</f>
        <v>john_mathew@abc.com</v>
      </c>
      <c r="L2" s="2">
        <f>LEN(H2)</f>
        <v>4</v>
      </c>
      <c r="M2" s="2" t="str">
        <f>LEFT(J2,3)</f>
        <v>abc</v>
      </c>
      <c r="N2" s="2" t="str">
        <f>RIGHT(J2,3)</f>
        <v>com</v>
      </c>
    </row>
    <row r="3" spans="2:14" x14ac:dyDescent="0.25">
      <c r="B3" s="2" t="s">
        <v>7</v>
      </c>
      <c r="C3" s="2" t="str">
        <f t="shared" ref="C3:C4" si="0">TRIM(B3)</f>
        <v>siva Kumar</v>
      </c>
      <c r="D3" s="2" t="str">
        <f t="shared" ref="D3:D4" si="1">LOWER(C3)</f>
        <v>siva kumar</v>
      </c>
      <c r="E3" s="2" t="str">
        <f t="shared" ref="E3:E4" si="2">UPPER(D3)</f>
        <v>SIVA KUMAR</v>
      </c>
      <c r="F3" s="2" t="str">
        <f t="shared" ref="F3:F4" si="3">PROPER(E3)</f>
        <v>Siva Kumar</v>
      </c>
      <c r="G3" s="2" t="str">
        <f t="shared" ref="G3:G4" si="4">UPPER(F3)</f>
        <v>SIVA KUMAR</v>
      </c>
      <c r="H3" s="2" t="s">
        <v>18</v>
      </c>
      <c r="I3" s="2" t="s">
        <v>22</v>
      </c>
      <c r="J3" s="2" t="s">
        <v>15</v>
      </c>
      <c r="K3" s="2" t="str">
        <f>CONCATENATE(H3,I3,"1999@",J3)</f>
        <v>sivakumar1999@abc.com</v>
      </c>
      <c r="L3" s="2">
        <f t="shared" ref="L3:L4" si="5">LEN(H3)</f>
        <v>4</v>
      </c>
      <c r="M3" s="2"/>
      <c r="N3" s="2"/>
    </row>
    <row r="4" spans="2:14" x14ac:dyDescent="0.25">
      <c r="B4" s="2" t="s">
        <v>8</v>
      </c>
      <c r="C4" s="2" t="str">
        <f t="shared" si="0"/>
        <v>zawed ALI</v>
      </c>
      <c r="D4" s="2" t="str">
        <f t="shared" si="1"/>
        <v>zawed ali</v>
      </c>
      <c r="E4" s="2" t="str">
        <f t="shared" si="2"/>
        <v>ZAWED ALI</v>
      </c>
      <c r="F4" s="2" t="str">
        <f t="shared" si="3"/>
        <v>Zawed Ali</v>
      </c>
      <c r="G4" s="2" t="str">
        <f t="shared" si="4"/>
        <v>ZAWED ALI</v>
      </c>
      <c r="H4" s="2" t="s">
        <v>19</v>
      </c>
      <c r="I4" s="2" t="s">
        <v>23</v>
      </c>
      <c r="J4" s="2" t="s">
        <v>15</v>
      </c>
      <c r="K4" s="2" t="str">
        <f>CONCATENATE(H4,".",I4,"@",J4)</f>
        <v>zawed.ali@abc.com</v>
      </c>
      <c r="L4" s="2">
        <f t="shared" si="5"/>
        <v>5</v>
      </c>
      <c r="M4" s="2" t="str">
        <f>MID(J2,4,2)</f>
        <v>.c</v>
      </c>
      <c r="N4" s="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
  <sheetViews>
    <sheetView showGridLines="0" workbookViewId="0">
      <selection activeCell="H5" sqref="H5"/>
    </sheetView>
  </sheetViews>
  <sheetFormatPr defaultRowHeight="15" x14ac:dyDescent="0.25"/>
  <cols>
    <col min="2" max="2" width="20.28515625" customWidth="1"/>
    <col min="3" max="3" width="16.5703125" customWidth="1"/>
    <col min="4" max="4" width="17.140625" customWidth="1"/>
    <col min="8" max="8" width="13.5703125" bestFit="1" customWidth="1"/>
  </cols>
  <sheetData>
    <row r="1" spans="2:12" x14ac:dyDescent="0.25">
      <c r="B1" s="17" t="s">
        <v>68</v>
      </c>
      <c r="C1" s="17" t="s">
        <v>16</v>
      </c>
      <c r="D1" s="17" t="s">
        <v>1350</v>
      </c>
      <c r="H1" s="18" t="s">
        <v>71</v>
      </c>
      <c r="I1" s="19" t="s">
        <v>74</v>
      </c>
      <c r="J1" s="19" t="s">
        <v>75</v>
      </c>
      <c r="K1" s="19" t="s">
        <v>76</v>
      </c>
      <c r="L1" s="19" t="s">
        <v>77</v>
      </c>
    </row>
    <row r="2" spans="2:12" x14ac:dyDescent="0.25">
      <c r="B2" s="2" t="s">
        <v>1348</v>
      </c>
      <c r="C2" s="2" t="s">
        <v>47</v>
      </c>
      <c r="D2" s="2" t="s">
        <v>1359</v>
      </c>
      <c r="H2" s="2" t="s">
        <v>1351</v>
      </c>
      <c r="I2" s="2" t="s">
        <v>1366</v>
      </c>
      <c r="J2" s="2">
        <v>13</v>
      </c>
      <c r="K2" s="2" t="s">
        <v>1367</v>
      </c>
      <c r="L2" s="2">
        <v>1234</v>
      </c>
    </row>
    <row r="3" spans="2:12" x14ac:dyDescent="0.25">
      <c r="B3" s="2" t="s">
        <v>1349</v>
      </c>
      <c r="C3" s="2" t="s">
        <v>1360</v>
      </c>
      <c r="D3" s="2" t="s">
        <v>1361</v>
      </c>
      <c r="H3" s="2" t="s">
        <v>72</v>
      </c>
      <c r="I3" s="2" t="s">
        <v>1368</v>
      </c>
      <c r="J3" s="2">
        <v>51</v>
      </c>
      <c r="K3" s="2" t="s">
        <v>1369</v>
      </c>
      <c r="L3" s="2">
        <v>1190</v>
      </c>
    </row>
    <row r="4" spans="2:12" x14ac:dyDescent="0.25">
      <c r="B4" s="2" t="s">
        <v>69</v>
      </c>
      <c r="C4" s="2" t="s">
        <v>1362</v>
      </c>
      <c r="D4" s="2" t="s">
        <v>1363</v>
      </c>
      <c r="H4" s="2" t="s">
        <v>73</v>
      </c>
      <c r="I4" s="2" t="s">
        <v>1366</v>
      </c>
      <c r="J4" s="2">
        <v>50</v>
      </c>
      <c r="K4" s="2" t="s">
        <v>1370</v>
      </c>
      <c r="L4" s="2">
        <v>1896</v>
      </c>
    </row>
    <row r="5" spans="2:12" x14ac:dyDescent="0.25">
      <c r="B5" s="2" t="s">
        <v>70</v>
      </c>
      <c r="C5" s="2" t="s">
        <v>1364</v>
      </c>
      <c r="D5" s="2" t="s">
        <v>1365</v>
      </c>
      <c r="H5" s="2" t="s">
        <v>1352</v>
      </c>
      <c r="I5" s="2" t="s">
        <v>1366</v>
      </c>
      <c r="J5" s="2">
        <v>15</v>
      </c>
      <c r="K5" s="2" t="s">
        <v>1371</v>
      </c>
      <c r="L5" s="2">
        <v>1640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HOME</vt:lpstr>
      <vt:lpstr>Formatting</vt:lpstr>
      <vt:lpstr>Freezing &amp; Splitting Panes</vt:lpstr>
      <vt:lpstr>Tables_Sorting_Filtering</vt:lpstr>
      <vt:lpstr>Cell Reference</vt:lpstr>
      <vt:lpstr>Group-Ungroup</vt:lpstr>
      <vt:lpstr>Conditional Formatting</vt:lpstr>
      <vt:lpstr>Text Functions</vt:lpstr>
      <vt:lpstr>Text to Columns</vt:lpstr>
      <vt:lpstr>Date Functions</vt:lpstr>
      <vt:lpstr>Maths &amp; Stats Functions</vt:lpstr>
      <vt:lpstr>Lookup Functions</vt:lpstr>
      <vt:lpstr>Logical Functions</vt:lpstr>
      <vt:lpstr>Remove Duplicates</vt:lpstr>
      <vt:lpstr>Data Validation</vt:lpstr>
      <vt:lpstr>Charts</vt:lpstr>
      <vt:lpstr>Sheet1</vt:lpstr>
      <vt:lpstr>Sheet3</vt:lpstr>
      <vt:lpstr>Sheet4</vt:lpstr>
      <vt:lpstr>Sheet5</vt:lpstr>
      <vt:lpstr>Sheet7</vt:lpstr>
      <vt:lpstr>Sheet8</vt:lpstr>
      <vt:lpstr>Sheet2</vt:lpstr>
      <vt:lpstr>Sheet6</vt:lpstr>
      <vt:lpstr>Sheet9</vt:lpstr>
      <vt:lpstr>Sheet11</vt:lpstr>
      <vt:lpstr>Sheet13</vt:lpstr>
      <vt:lpstr>Sheet15</vt:lpstr>
      <vt:lpstr>Sheet16</vt:lpstr>
      <vt:lpstr>PivotData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2019-07-21T06:06:03Z</dcterms:modified>
</cp:coreProperties>
</file>