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Introtallent DS plus\Day 1\"/>
    </mc:Choice>
  </mc:AlternateContent>
  <bookViews>
    <workbookView xWindow="0" yWindow="0" windowWidth="20490" windowHeight="9045" activeTab="1"/>
  </bookViews>
  <sheets>
    <sheet name="Sheet1" sheetId="1" r:id="rId1"/>
    <sheet name="Sheet2" sheetId="2" r:id="rId2"/>
  </sheets>
  <definedNames>
    <definedName name="_xlnm._FilterDatabase" localSheetId="0" hidden="1">Sheet1!$A$42:$C$61</definedName>
    <definedName name="Slicer_Category">#N/A</definedName>
    <definedName name="Slicer_Category1">#N/A</definedName>
    <definedName name="Slicer_City">#N/A</definedName>
    <definedName name="Slicer_Product_Name">#N/A</definedName>
    <definedName name="Slicer_Product_Name1">#N/A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6" i="1" l="1"/>
  <c r="L95" i="1"/>
  <c r="K95" i="1"/>
  <c r="B180" i="1" l="1"/>
  <c r="E168" i="1"/>
  <c r="E169" i="1"/>
  <c r="E170" i="1"/>
  <c r="E171" i="1"/>
  <c r="E172" i="1"/>
  <c r="E173" i="1"/>
  <c r="E174" i="1"/>
  <c r="E175" i="1"/>
  <c r="E176" i="1"/>
  <c r="E167" i="1"/>
  <c r="D168" i="1"/>
  <c r="D169" i="1"/>
  <c r="D170" i="1"/>
  <c r="D171" i="1"/>
  <c r="D172" i="1"/>
  <c r="D173" i="1"/>
  <c r="D174" i="1"/>
  <c r="D175" i="1"/>
  <c r="D176" i="1"/>
  <c r="D167" i="1"/>
  <c r="C168" i="1"/>
  <c r="C169" i="1"/>
  <c r="C170" i="1"/>
  <c r="C171" i="1"/>
  <c r="C172" i="1"/>
  <c r="C173" i="1"/>
  <c r="C174" i="1"/>
  <c r="C175" i="1"/>
  <c r="C176" i="1"/>
  <c r="C167" i="1"/>
  <c r="B168" i="1"/>
  <c r="B169" i="1"/>
  <c r="B170" i="1"/>
  <c r="B171" i="1"/>
  <c r="B172" i="1"/>
  <c r="B173" i="1"/>
  <c r="B174" i="1"/>
  <c r="B175" i="1"/>
  <c r="B176" i="1"/>
  <c r="B167" i="1"/>
  <c r="B121" i="1"/>
  <c r="B122" i="1"/>
  <c r="B123" i="1"/>
  <c r="B124" i="1"/>
  <c r="B125" i="1"/>
  <c r="B120" i="1"/>
  <c r="E105" i="1"/>
  <c r="E106" i="1"/>
  <c r="E107" i="1"/>
  <c r="E108" i="1"/>
  <c r="E109" i="1"/>
  <c r="E110" i="1"/>
  <c r="E111" i="1"/>
  <c r="E112" i="1"/>
  <c r="E104" i="1"/>
  <c r="D105" i="1"/>
  <c r="D106" i="1"/>
  <c r="D107" i="1"/>
  <c r="D108" i="1"/>
  <c r="D109" i="1"/>
  <c r="D110" i="1"/>
  <c r="D111" i="1"/>
  <c r="D112" i="1"/>
  <c r="D104" i="1"/>
  <c r="C105" i="1"/>
  <c r="C106" i="1"/>
  <c r="C107" i="1"/>
  <c r="C108" i="1"/>
  <c r="C109" i="1"/>
  <c r="C110" i="1"/>
  <c r="C111" i="1"/>
  <c r="C112" i="1"/>
  <c r="C104" i="1"/>
  <c r="B105" i="1"/>
  <c r="B106" i="1"/>
  <c r="B107" i="1"/>
  <c r="B108" i="1"/>
  <c r="B109" i="1"/>
  <c r="B110" i="1"/>
  <c r="B111" i="1"/>
  <c r="B112" i="1"/>
  <c r="B104" i="1"/>
  <c r="K96" i="1"/>
  <c r="K94" i="1"/>
  <c r="K93" i="1"/>
  <c r="K92" i="1"/>
  <c r="K91" i="1"/>
  <c r="K90" i="1"/>
  <c r="K89" i="1"/>
  <c r="K88" i="1"/>
  <c r="K87" i="1"/>
  <c r="G79" i="1"/>
  <c r="H79" i="1"/>
  <c r="B79" i="1"/>
  <c r="D79" i="1" s="1"/>
  <c r="A79" i="1"/>
  <c r="C79" i="1" s="1"/>
  <c r="D70" i="1"/>
  <c r="D71" i="1"/>
  <c r="D72" i="1"/>
  <c r="D73" i="1"/>
  <c r="D69" i="1"/>
  <c r="C73" i="1"/>
  <c r="C72" i="1"/>
  <c r="C71" i="1"/>
  <c r="C70" i="1"/>
  <c r="C69" i="1"/>
  <c r="F69" i="1"/>
  <c r="E70" i="1"/>
  <c r="E71" i="1"/>
  <c r="E72" i="1"/>
  <c r="E73" i="1"/>
  <c r="E69" i="1"/>
  <c r="B70" i="1"/>
  <c r="B71" i="1"/>
  <c r="B72" i="1"/>
  <c r="B73" i="1"/>
  <c r="B69" i="1"/>
  <c r="D80" i="1" l="1"/>
  <c r="C80" i="1"/>
</calcChain>
</file>

<file path=xl/sharedStrings.xml><?xml version="1.0" encoding="utf-8"?>
<sst xmlns="http://schemas.openxmlformats.org/spreadsheetml/2006/main" count="504" uniqueCount="290">
  <si>
    <t>1)Apply conditional formating and display Top 5 sales name by red colour</t>
  </si>
  <si>
    <t>Sales person Name</t>
  </si>
  <si>
    <t>Sales</t>
  </si>
  <si>
    <t>Rick Hansen</t>
  </si>
  <si>
    <t>Justin Ritter</t>
  </si>
  <si>
    <t>Craig Reiter</t>
  </si>
  <si>
    <t>Katherine Murray</t>
  </si>
  <si>
    <t>Jim Mitchum</t>
  </si>
  <si>
    <t>Toby Swindell</t>
  </si>
  <si>
    <t>Mick Brown</t>
  </si>
  <si>
    <t>Jane Waco</t>
  </si>
  <si>
    <t>Joseph Holt</t>
  </si>
  <si>
    <t>Greg Maxwell</t>
  </si>
  <si>
    <t>Anthony Jacobs</t>
  </si>
  <si>
    <t>Magdelene Morse</t>
  </si>
  <si>
    <t>Vicky Freymann</t>
  </si>
  <si>
    <t>Peter Fuller</t>
  </si>
  <si>
    <t>Ben Peterman</t>
  </si>
  <si>
    <t>Thomas Boland</t>
  </si>
  <si>
    <t xml:space="preserve">2)Explain the difference between freezing and spliting the pane </t>
  </si>
  <si>
    <t>3)apply a function to display only Technology sale?</t>
  </si>
  <si>
    <t>Customer Name</t>
  </si>
  <si>
    <t>Category</t>
  </si>
  <si>
    <t>Technology</t>
  </si>
  <si>
    <t>Furniture</t>
  </si>
  <si>
    <t>Office Supplies</t>
  </si>
  <si>
    <t>Patrick Jones</t>
  </si>
  <si>
    <t>Jim Sink</t>
  </si>
  <si>
    <t>Name</t>
  </si>
  <si>
    <t>Remove Extra Space n name in caps</t>
  </si>
  <si>
    <t>extract middle letter</t>
  </si>
  <si>
    <t>create ur own different emailid</t>
  </si>
  <si>
    <t>find the length</t>
  </si>
  <si>
    <t>extract Blume from col A</t>
  </si>
  <si>
    <t>Ann Blume</t>
  </si>
  <si>
    <t>Sue Ann Reed</t>
  </si>
  <si>
    <t>Jason Klamczynski</t>
  </si>
  <si>
    <t>Laurel Beltran</t>
  </si>
  <si>
    <t>Naresj Patel</t>
  </si>
  <si>
    <t>5)apply formula n perform the task</t>
  </si>
  <si>
    <t>Todays Date?</t>
  </si>
  <si>
    <t>Date with Current Time?</t>
  </si>
  <si>
    <t>Extract Month from Date (Col- A) in text n number format</t>
  </si>
  <si>
    <t>Extract dayfrom Date (Col - B) in text n number format</t>
  </si>
  <si>
    <t>Project Start Date</t>
  </si>
  <si>
    <t xml:space="preserve">Project End Date </t>
  </si>
  <si>
    <t>Total Number of days to complete</t>
  </si>
  <si>
    <t>NETWORKDAYS</t>
  </si>
  <si>
    <t>6)using formula perform the task</t>
  </si>
  <si>
    <t>Emp ID</t>
  </si>
  <si>
    <t>Age</t>
  </si>
  <si>
    <t>Gender</t>
  </si>
  <si>
    <t>Location</t>
  </si>
  <si>
    <t>Salary</t>
  </si>
  <si>
    <t>SUMMARY</t>
  </si>
  <si>
    <t>Raj</t>
  </si>
  <si>
    <t>M</t>
  </si>
  <si>
    <t>BLr</t>
  </si>
  <si>
    <t>Average Age</t>
  </si>
  <si>
    <t>Rita</t>
  </si>
  <si>
    <t>F</t>
  </si>
  <si>
    <t>chn</t>
  </si>
  <si>
    <t>Count of Names</t>
  </si>
  <si>
    <t>John</t>
  </si>
  <si>
    <t>hyd</t>
  </si>
  <si>
    <t>Maximum Age</t>
  </si>
  <si>
    <t>Tina</t>
  </si>
  <si>
    <t>lowest Salary</t>
  </si>
  <si>
    <t>Suba</t>
  </si>
  <si>
    <t>Second higest salary</t>
  </si>
  <si>
    <t>Jim</t>
  </si>
  <si>
    <t>Third lowest Salary</t>
  </si>
  <si>
    <t>Tim</t>
  </si>
  <si>
    <t>Total Salary of BLR People</t>
  </si>
  <si>
    <t>Sam</t>
  </si>
  <si>
    <t>count of people in chn</t>
  </si>
  <si>
    <t>Liza</t>
  </si>
  <si>
    <t>total salary of F in Blr,Chn,Hyd</t>
  </si>
  <si>
    <t>Ram</t>
  </si>
  <si>
    <t>count of people in chn n blrn hyd</t>
  </si>
  <si>
    <t>Doug</t>
  </si>
  <si>
    <t xml:space="preserve">7)Apply vlookup n indexmatch  to get details </t>
  </si>
  <si>
    <t>Vlookup</t>
  </si>
  <si>
    <t>indexMatch</t>
  </si>
  <si>
    <t>8)Based the condition perform the task</t>
  </si>
  <si>
    <t>If Score is</t>
  </si>
  <si>
    <t>Then return</t>
  </si>
  <si>
    <t>score</t>
  </si>
  <si>
    <t>grade</t>
  </si>
  <si>
    <t>Greater than 89</t>
  </si>
  <si>
    <t>A</t>
  </si>
  <si>
    <t>From 80 to 89</t>
  </si>
  <si>
    <t>B</t>
  </si>
  <si>
    <t>From 70 to 79</t>
  </si>
  <si>
    <t>C</t>
  </si>
  <si>
    <t>From 60 to 69</t>
  </si>
  <si>
    <t>D</t>
  </si>
  <si>
    <t>Less than 60</t>
  </si>
  <si>
    <t>9)explain data validation with example</t>
  </si>
  <si>
    <t>10)Create a pivot table :</t>
  </si>
  <si>
    <t>show me which Furniture ,Product Name not getting revenue</t>
  </si>
  <si>
    <t>which city getting more revenue based on phone</t>
  </si>
  <si>
    <t>Ship Date</t>
  </si>
  <si>
    <t>Ship Mode</t>
  </si>
  <si>
    <t>Customer ID</t>
  </si>
  <si>
    <t>Segment</t>
  </si>
  <si>
    <t>City</t>
  </si>
  <si>
    <t>State</t>
  </si>
  <si>
    <t>Country</t>
  </si>
  <si>
    <t>Postal Code</t>
  </si>
  <si>
    <t>Market</t>
  </si>
  <si>
    <t>Region</t>
  </si>
  <si>
    <t>Product ID</t>
  </si>
  <si>
    <t>Sub-Category</t>
  </si>
  <si>
    <t>Product Name</t>
  </si>
  <si>
    <t>Quantity</t>
  </si>
  <si>
    <t>Discount</t>
  </si>
  <si>
    <t>Profit</t>
  </si>
  <si>
    <t>Same Day</t>
  </si>
  <si>
    <t>RH-19495</t>
  </si>
  <si>
    <t>Consumer</t>
  </si>
  <si>
    <t>New York City</t>
  </si>
  <si>
    <t>New York</t>
  </si>
  <si>
    <t>United States</t>
  </si>
  <si>
    <t>US</t>
  </si>
  <si>
    <t>East</t>
  </si>
  <si>
    <t>TEC-AC-10003033</t>
  </si>
  <si>
    <t>Accessories</t>
  </si>
  <si>
    <t>Plantronics CS510 - Over-the-Head monaural Wireless Headset System</t>
  </si>
  <si>
    <t>Second Class</t>
  </si>
  <si>
    <t>JR-16210</t>
  </si>
  <si>
    <t>Corporate</t>
  </si>
  <si>
    <t>Wollongong</t>
  </si>
  <si>
    <t>New South Wales</t>
  </si>
  <si>
    <t>Australia</t>
  </si>
  <si>
    <t>APAC</t>
  </si>
  <si>
    <t>Oceania</t>
  </si>
  <si>
    <t>FUR-CH-10003950</t>
  </si>
  <si>
    <t>Chairs</t>
  </si>
  <si>
    <t>Novimex Executive Leather Armchair, Black</t>
  </si>
  <si>
    <t>First Class</t>
  </si>
  <si>
    <t>CR-12730</t>
  </si>
  <si>
    <t>Brisbane</t>
  </si>
  <si>
    <t>Queensland</t>
  </si>
  <si>
    <t>TEC-PH-10004664</t>
  </si>
  <si>
    <t>Phones</t>
  </si>
  <si>
    <t>Nokia Smart Phone, with Caller ID</t>
  </si>
  <si>
    <t>KM-16375</t>
  </si>
  <si>
    <t>Home Office</t>
  </si>
  <si>
    <t>Berlin</t>
  </si>
  <si>
    <t>Germany</t>
  </si>
  <si>
    <t>EU</t>
  </si>
  <si>
    <t>Central</t>
  </si>
  <si>
    <t>TEC-PH-10004583</t>
  </si>
  <si>
    <t>Motorola Smart Phone, Cordless</t>
  </si>
  <si>
    <t>RH-9495</t>
  </si>
  <si>
    <t>Dakar</t>
  </si>
  <si>
    <t>Senegal</t>
  </si>
  <si>
    <t>Africa</t>
  </si>
  <si>
    <t>TEC-SHA-10000501</t>
  </si>
  <si>
    <t>Copiers</t>
  </si>
  <si>
    <t>Sharp Wireless Fax, High-Speed</t>
  </si>
  <si>
    <t>JM-15655</t>
  </si>
  <si>
    <t>Sydney</t>
  </si>
  <si>
    <t>TEC-PH-10000030</t>
  </si>
  <si>
    <t>Samsung Smart Phone, with Caller ID</t>
  </si>
  <si>
    <t>TS-21340</t>
  </si>
  <si>
    <t>Porirua</t>
  </si>
  <si>
    <t>Wellington</t>
  </si>
  <si>
    <t>New Zealand</t>
  </si>
  <si>
    <t>FUR-CH-10004050</t>
  </si>
  <si>
    <t>Novimex Executive Leather Armchair, Adjustable</t>
  </si>
  <si>
    <t>Standard Class</t>
  </si>
  <si>
    <t>MB-18085</t>
  </si>
  <si>
    <t>Hamilton</t>
  </si>
  <si>
    <t>Waikato</t>
  </si>
  <si>
    <t>FUR-TA-10002958</t>
  </si>
  <si>
    <t>Tables</t>
  </si>
  <si>
    <t>Chromcraft Conference Table, Fully Assembled</t>
  </si>
  <si>
    <t>JW-15220</t>
  </si>
  <si>
    <t>Sacramento</t>
  </si>
  <si>
    <t>California</t>
  </si>
  <si>
    <t>West</t>
  </si>
  <si>
    <t>OFF-BI-10003527</t>
  </si>
  <si>
    <t>Binders</t>
  </si>
  <si>
    <t>Fellowes PB500 Electric Punch Plastic Comb Binding Machine with Manual Bind</t>
  </si>
  <si>
    <t>JH-15985</t>
  </si>
  <si>
    <t>Concord</t>
  </si>
  <si>
    <t>North Carolina</t>
  </si>
  <si>
    <t>South</t>
  </si>
  <si>
    <t>FUR-TA-10000198</t>
  </si>
  <si>
    <t>Chromcraft Bull-Nose Wood Oval Conference Tables &amp; Bases</t>
  </si>
  <si>
    <t>GM-14695</t>
  </si>
  <si>
    <t>Alexandria</t>
  </si>
  <si>
    <t>Virginia</t>
  </si>
  <si>
    <t>OFF-SU-10002881</t>
  </si>
  <si>
    <t>Supplies</t>
  </si>
  <si>
    <t>Martin Yale Chadless Opener Electric Letter Opener</t>
  </si>
  <si>
    <t>AJ-10780</t>
  </si>
  <si>
    <t>Kabul</t>
  </si>
  <si>
    <t>Afghanistan</t>
  </si>
  <si>
    <t>Central Asia</t>
  </si>
  <si>
    <t>FUR-TA-10001889</t>
  </si>
  <si>
    <t>Bevis Conference Table, Fully Assembled</t>
  </si>
  <si>
    <t>MM-7260</t>
  </si>
  <si>
    <t>Jizan</t>
  </si>
  <si>
    <t>Saudi Arabia</t>
  </si>
  <si>
    <t>EMEA</t>
  </si>
  <si>
    <t>TEC-CIS-10001717</t>
  </si>
  <si>
    <t>Cisco Smart Phone, with Caller ID</t>
  </si>
  <si>
    <t>VF-21715</t>
  </si>
  <si>
    <t>Toledo</t>
  </si>
  <si>
    <t>Parana</t>
  </si>
  <si>
    <t>Brazil</t>
  </si>
  <si>
    <t>LATAM</t>
  </si>
  <si>
    <t>FUR-CH-10002033</t>
  </si>
  <si>
    <t>Harbour Creations Executive Leather Armchair, Adjustable</t>
  </si>
  <si>
    <t>PF-19120</t>
  </si>
  <si>
    <t>Mudanjiang</t>
  </si>
  <si>
    <t>Heilongjiang</t>
  </si>
  <si>
    <t>China</t>
  </si>
  <si>
    <t>North Asia</t>
  </si>
  <si>
    <t>OFF-AP-10003500</t>
  </si>
  <si>
    <t>Appliances</t>
  </si>
  <si>
    <t>KitchenAid Microwave, White</t>
  </si>
  <si>
    <t>BP-11185</t>
  </si>
  <si>
    <t>Paris</t>
  </si>
  <si>
    <t>Ile-de-France</t>
  </si>
  <si>
    <t>France</t>
  </si>
  <si>
    <t>OFF-AP-10000423</t>
  </si>
  <si>
    <t>Breville Refrigerator, Red</t>
  </si>
  <si>
    <t>TB-21175</t>
  </si>
  <si>
    <t>Henderson</t>
  </si>
  <si>
    <t>Kentucky</t>
  </si>
  <si>
    <t>TEC-AC-10004145</t>
  </si>
  <si>
    <t>Logitech diNovo Edge Keyboard</t>
  </si>
  <si>
    <t>PJ-18835</t>
  </si>
  <si>
    <t>Prato</t>
  </si>
  <si>
    <t>Tuscany</t>
  </si>
  <si>
    <t>Italy</t>
  </si>
  <si>
    <t>OFF-AP-10004512</t>
  </si>
  <si>
    <t>Hoover Stove, Red</t>
  </si>
  <si>
    <t>JS-15685</t>
  </si>
  <si>
    <t>Townsville</t>
  </si>
  <si>
    <t>TEC-CO-10000865</t>
  </si>
  <si>
    <t>Brother Fax Machine, High-Speed</t>
  </si>
  <si>
    <t>RH-9555</t>
  </si>
  <si>
    <t>Ritsa Hightower</t>
  </si>
  <si>
    <t>Uvinza</t>
  </si>
  <si>
    <t>Kigoma</t>
  </si>
  <si>
    <t>Tanzania</t>
  </si>
  <si>
    <t>OFF-KIT-10004058</t>
  </si>
  <si>
    <t>KitchenAid Stove, White</t>
  </si>
  <si>
    <t>AB-600</t>
  </si>
  <si>
    <t>Bytom</t>
  </si>
  <si>
    <t>Silesia</t>
  </si>
  <si>
    <t>Poland</t>
  </si>
  <si>
    <t>FUR-HON-10000224</t>
  </si>
  <si>
    <t>Hon Computer Table, with Bottom Storage</t>
  </si>
  <si>
    <t>11)create Multiplication table n apply cell reference</t>
  </si>
  <si>
    <t>12)Assuming cell A1 is displaying the number "12000.7789". What formula should be used to round this number to the closest integer?</t>
  </si>
  <si>
    <t>13)what is the difference between count n countA?</t>
  </si>
  <si>
    <t>14)what is the difference b/w IF n IFS with example?</t>
  </si>
  <si>
    <t xml:space="preserve">15)Explain  the drawback of Vlookup? </t>
  </si>
  <si>
    <t>4)apply text function n perform the task</t>
  </si>
  <si>
    <t>Freezing will freeze a portion of the sheet to keep it visible while we scroll through the rest of the sheet. This is useful for checking out data in other parts of the worksheet</t>
  </si>
  <si>
    <t>Splitting divides the window into different panes that scroll seperately</t>
  </si>
  <si>
    <t>Ann</t>
  </si>
  <si>
    <t>Blume</t>
  </si>
  <si>
    <t>Sue</t>
  </si>
  <si>
    <t>Reed</t>
  </si>
  <si>
    <t>Jason</t>
  </si>
  <si>
    <t>Klamczynski</t>
  </si>
  <si>
    <t>Laurel</t>
  </si>
  <si>
    <t>Beltran</t>
  </si>
  <si>
    <t>Naresj</t>
  </si>
  <si>
    <t>Patel</t>
  </si>
  <si>
    <t xml:space="preserve">Ann </t>
  </si>
  <si>
    <t>Data Validation picks from a list of rules to limit the type of data that can be entered in a cell</t>
  </si>
  <si>
    <t>Sum of Profit</t>
  </si>
  <si>
    <t>Sum of Sales</t>
  </si>
  <si>
    <t>Row Labels</t>
  </si>
  <si>
    <t>Grand Total</t>
  </si>
  <si>
    <t>=ROUND(12000.7789,0)</t>
  </si>
  <si>
    <t>Count is used to count the no of cells containing numbers and counta is used to count the no of cells that are not empty</t>
  </si>
  <si>
    <t>If formula used for only one condition</t>
  </si>
  <si>
    <t>Ifs is used when there are many conditions</t>
  </si>
  <si>
    <t>Vlookup initially checks for a lookup value in the lookup value column of the table and takes data only from the right side of the lookup_value_column, hence data from the left</t>
  </si>
  <si>
    <t>of the lookup value column is omitted</t>
  </si>
  <si>
    <t>Therefore, we can use MATCH and INDEX function which is much more quicker and can be used to take data without many constraints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</si>
</sst>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0_ ;\-0\ "/>
  </numFmts>
  <fonts count="8" x14ac:knownFonts="1">
    <font>
      <sz val="11"/>
      <color theme="1"/>
      <name val="Calibri"/>
      <family val="2"/>
      <scheme val="minor"/>
    </font>
    <font>
      <sz val="11"/>
      <color theme="1"/>
      <name val="Calibri"/>
      <family val="2"/>
      <scheme val="minor"/>
    </font>
    <font>
      <b/>
      <sz val="10"/>
      <color theme="0"/>
      <name val="Calibri"/>
      <family val="2"/>
      <scheme val="minor"/>
    </font>
    <font>
      <b/>
      <u/>
      <sz val="11"/>
      <color theme="1"/>
      <name val="Calibri"/>
      <family val="2"/>
      <scheme val="minor"/>
    </font>
    <font>
      <sz val="10"/>
      <name val="Arial"/>
      <family val="2"/>
    </font>
    <font>
      <b/>
      <sz val="10"/>
      <color indexed="54"/>
      <name val="Trebuchet MS"/>
      <family val="2"/>
    </font>
    <font>
      <sz val="10"/>
      <name val="Trebuchet MS"/>
      <family val="2"/>
    </font>
    <font>
      <sz val="12"/>
      <color theme="1"/>
      <name val="Times New Roman"/>
      <family val="1"/>
    </font>
  </fonts>
  <fills count="7">
    <fill>
      <patternFill patternType="none"/>
    </fill>
    <fill>
      <patternFill patternType="gray125"/>
    </fill>
    <fill>
      <patternFill patternType="solid">
        <fgColor theme="4" tint="-0.49998474074526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indexed="22"/>
        <bgColor indexed="64"/>
      </patternFill>
    </fill>
  </fills>
  <borders count="18">
    <border>
      <left/>
      <right/>
      <top/>
      <bottom/>
      <diagonal/>
    </border>
    <border>
      <left style="hair">
        <color auto="1"/>
      </left>
      <right style="hair">
        <color auto="1"/>
      </right>
      <top style="hair">
        <color auto="1"/>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bottom style="hair">
        <color auto="1"/>
      </bottom>
      <diagonal/>
    </border>
    <border>
      <left/>
      <right style="hair">
        <color auto="1"/>
      </right>
      <top style="medium">
        <color indexed="64"/>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4" fillId="0" borderId="0"/>
  </cellStyleXfs>
  <cellXfs count="40">
    <xf numFmtId="0" fontId="0" fillId="0" borderId="0" xfId="0"/>
    <xf numFmtId="0" fontId="0" fillId="0" borderId="0" xfId="0" applyFill="1"/>
    <xf numFmtId="0" fontId="2" fillId="2" borderId="1" xfId="0" applyFont="1" applyFill="1" applyBorder="1" applyAlignment="1">
      <alignment horizontal="center" vertical="center" wrapText="1"/>
    </xf>
    <xf numFmtId="0" fontId="0" fillId="0" borderId="1" xfId="0" applyBorder="1"/>
    <xf numFmtId="0" fontId="2" fillId="3" borderId="1" xfId="0" applyFont="1" applyFill="1" applyBorder="1" applyAlignment="1">
      <alignment horizontal="center" vertical="center" wrapText="1"/>
    </xf>
    <xf numFmtId="14" fontId="0" fillId="0" borderId="1" xfId="0" applyNumberFormat="1" applyBorder="1"/>
    <xf numFmtId="22" fontId="0" fillId="0" borderId="1" xfId="0" applyNumberFormat="1" applyBorder="1"/>
    <xf numFmtId="1" fontId="0" fillId="0" borderId="1" xfId="0" applyNumberFormat="1" applyBorder="1"/>
    <xf numFmtId="0" fontId="2" fillId="4" borderId="1" xfId="0" applyFont="1" applyFill="1" applyBorder="1" applyAlignment="1">
      <alignment horizontal="center" vertical="center" wrapText="1"/>
    </xf>
    <xf numFmtId="0" fontId="0" fillId="0" borderId="1" xfId="0" applyBorder="1" applyAlignment="1">
      <alignment horizontal="center"/>
    </xf>
    <xf numFmtId="164" fontId="0" fillId="0" borderId="1" xfId="1" applyNumberFormat="1" applyFont="1"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5" borderId="1" xfId="0" applyFill="1" applyBorder="1"/>
    <xf numFmtId="0" fontId="0" fillId="0" borderId="1" xfId="0" applyFill="1" applyBorder="1"/>
    <xf numFmtId="0" fontId="5" fillId="6" borderId="11" xfId="2" applyFont="1" applyFill="1" applyBorder="1" applyAlignment="1">
      <alignment horizontal="center" vertical="center" wrapText="1"/>
    </xf>
    <xf numFmtId="0" fontId="6" fillId="0" borderId="12" xfId="2" applyFont="1" applyBorder="1" applyAlignment="1">
      <alignment horizontal="center" vertical="top" wrapText="1"/>
    </xf>
    <xf numFmtId="0" fontId="6" fillId="0" borderId="13" xfId="2" applyFont="1" applyBorder="1" applyAlignment="1">
      <alignment horizontal="center" vertical="top" wrapText="1"/>
    </xf>
    <xf numFmtId="0" fontId="6" fillId="0" borderId="14" xfId="2" applyFont="1" applyBorder="1" applyAlignment="1">
      <alignment horizontal="center" vertical="top" wrapText="1"/>
    </xf>
    <xf numFmtId="0" fontId="6" fillId="0" borderId="15" xfId="2" applyFont="1" applyBorder="1" applyAlignment="1">
      <alignment horizontal="center" vertical="top" wrapText="1"/>
    </xf>
    <xf numFmtId="0" fontId="6" fillId="0" borderId="16" xfId="2" applyFont="1" applyBorder="1" applyAlignment="1">
      <alignment horizontal="center" vertical="top" wrapText="1"/>
    </xf>
    <xf numFmtId="0" fontId="6" fillId="0" borderId="17" xfId="2" applyFont="1" applyBorder="1" applyAlignment="1">
      <alignment horizontal="center" vertical="top" wrapText="1"/>
    </xf>
    <xf numFmtId="14" fontId="0" fillId="0" borderId="0" xfId="0" applyNumberFormat="1" applyFill="1"/>
    <xf numFmtId="0" fontId="7" fillId="0" borderId="0" xfId="0" applyFont="1"/>
    <xf numFmtId="0" fontId="0" fillId="0" borderId="0" xfId="0" applyAlignment="1">
      <alignment horizontal="left"/>
    </xf>
    <xf numFmtId="164" fontId="0" fillId="5" borderId="1" xfId="0" applyNumberFormat="1" applyFill="1" applyBorder="1"/>
    <xf numFmtId="0" fontId="0" fillId="0" borderId="0" xfId="0" applyNumberFormat="1"/>
    <xf numFmtId="0" fontId="0" fillId="0" borderId="0" xfId="0" pivotButton="1"/>
    <xf numFmtId="0" fontId="0" fillId="0" borderId="0" xfId="0" applyAlignment="1">
      <alignment horizontal="left" indent="1"/>
    </xf>
    <xf numFmtId="0" fontId="0" fillId="0" borderId="0" xfId="0" quotePrefix="1"/>
    <xf numFmtId="0" fontId="0" fillId="0" borderId="0" xfId="0" applyAlignment="1">
      <alignment horizontal="left"/>
    </xf>
    <xf numFmtId="0" fontId="0" fillId="0" borderId="0" xfId="0"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10" xfId="0" applyBorder="1" applyAlignment="1">
      <alignment horizontal="center"/>
    </xf>
    <xf numFmtId="165" fontId="0" fillId="5" borderId="1" xfId="0" applyNumberFormat="1" applyFill="1" applyBorder="1"/>
  </cellXfs>
  <cellStyles count="3">
    <cellStyle name="Comma" xfId="1" builtinId="3"/>
    <cellStyle name="Normal" xfId="0" builtinId="0"/>
    <cellStyle name="Normal 2"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Sheet2!$C$6</c:f>
              <c:strCache>
                <c:ptCount val="1"/>
                <c:pt idx="0">
                  <c:v>Total</c:v>
                </c:pt>
              </c:strCache>
            </c:strRef>
          </c:tx>
          <c:spPr>
            <a:solidFill>
              <a:schemeClr val="accent1"/>
            </a:solidFill>
            <a:ln>
              <a:noFill/>
            </a:ln>
            <a:effectLst/>
          </c:spPr>
          <c:invertIfNegative val="0"/>
          <c:cat>
            <c:multiLvlStrRef>
              <c:f>Sheet2!$B$7:$B$10</c:f>
              <c:multiLvlStrCache>
                <c:ptCount val="2"/>
                <c:lvl>
                  <c:pt idx="0">
                    <c:v>Chromcraft Bull-Nose Wood Oval Conference Tables &amp; Bases</c:v>
                  </c:pt>
                  <c:pt idx="1">
                    <c:v>Novimex Executive Leather Armchair, Black</c:v>
                  </c:pt>
                </c:lvl>
                <c:lvl>
                  <c:pt idx="0">
                    <c:v>Furniture</c:v>
                  </c:pt>
                </c:lvl>
              </c:multiLvlStrCache>
            </c:multiLvlStrRef>
          </c:cat>
          <c:val>
            <c:numRef>
              <c:f>Sheet2!$C$7:$C$10</c:f>
              <c:numCache>
                <c:formatCode>General</c:formatCode>
                <c:ptCount val="2"/>
                <c:pt idx="0">
                  <c:v>4297.6440000000002</c:v>
                </c:pt>
                <c:pt idx="1">
                  <c:v>3709.3949999999995</c:v>
                </c:pt>
              </c:numCache>
            </c:numRef>
          </c:val>
        </c:ser>
        <c:dLbls>
          <c:showLegendKey val="0"/>
          <c:showVal val="0"/>
          <c:showCatName val="0"/>
          <c:showSerName val="0"/>
          <c:showPercent val="0"/>
          <c:showBubbleSize val="0"/>
        </c:dLbls>
        <c:gapWidth val="219"/>
        <c:overlap val="-27"/>
        <c:axId val="865872864"/>
        <c:axId val="865879936"/>
      </c:barChart>
      <c:catAx>
        <c:axId val="8658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9936"/>
        <c:crosses val="autoZero"/>
        <c:auto val="1"/>
        <c:lblAlgn val="ctr"/>
        <c:lblOffset val="100"/>
        <c:noMultiLvlLbl val="0"/>
      </c:catAx>
      <c:valAx>
        <c:axId val="86587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pivotFmt>
    </c:pivotFmts>
    <c:plotArea>
      <c:layout/>
      <c:barChart>
        <c:barDir val="col"/>
        <c:grouping val="clustered"/>
        <c:varyColors val="0"/>
        <c:ser>
          <c:idx val="0"/>
          <c:order val="0"/>
          <c:tx>
            <c:strRef>
              <c:f>Sheet2!$C$36</c:f>
              <c:strCache>
                <c:ptCount val="1"/>
                <c:pt idx="0">
                  <c:v>Total</c:v>
                </c:pt>
              </c:strCache>
            </c:strRef>
          </c:tx>
          <c:spPr>
            <a:solidFill>
              <a:schemeClr val="accent2"/>
            </a:solidFill>
            <a:ln>
              <a:solidFill>
                <a:schemeClr val="accent2"/>
              </a:solidFill>
            </a:ln>
            <a:effectLst/>
          </c:spPr>
          <c:invertIfNegative val="0"/>
          <c:cat>
            <c:multiLvlStrRef>
              <c:f>Sheet2!$B$37:$B$40</c:f>
              <c:multiLvlStrCache>
                <c:ptCount val="2"/>
                <c:lvl>
                  <c:pt idx="0">
                    <c:v>Chromcraft Bull-Nose Wood Oval Conference Tables &amp; Bases</c:v>
                  </c:pt>
                  <c:pt idx="1">
                    <c:v>Novimex Executive Leather Armchair, Black</c:v>
                  </c:pt>
                </c:lvl>
                <c:lvl>
                  <c:pt idx="0">
                    <c:v>Furniture</c:v>
                  </c:pt>
                </c:lvl>
              </c:multiLvlStrCache>
            </c:multiLvlStrRef>
          </c:cat>
          <c:val>
            <c:numRef>
              <c:f>Sheet2!$C$37:$C$40</c:f>
              <c:numCache>
                <c:formatCode>General</c:formatCode>
                <c:ptCount val="2"/>
                <c:pt idx="0">
                  <c:v>-1862.3124000000003</c:v>
                </c:pt>
                <c:pt idx="1">
                  <c:v>-288.76499999999999</c:v>
                </c:pt>
              </c:numCache>
            </c:numRef>
          </c:val>
        </c:ser>
        <c:dLbls>
          <c:showLegendKey val="0"/>
          <c:showVal val="0"/>
          <c:showCatName val="0"/>
          <c:showSerName val="0"/>
          <c:showPercent val="0"/>
          <c:showBubbleSize val="0"/>
        </c:dLbls>
        <c:gapWidth val="219"/>
        <c:overlap val="-27"/>
        <c:axId val="865872320"/>
        <c:axId val="865869600"/>
      </c:barChart>
      <c:catAx>
        <c:axId val="86587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69600"/>
        <c:crosses val="autoZero"/>
        <c:auto val="1"/>
        <c:lblAlgn val="ctr"/>
        <c:lblOffset val="100"/>
        <c:noMultiLvlLbl val="0"/>
      </c:catAx>
      <c:valAx>
        <c:axId val="8658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test.xlsx]Sheet2!PivotTable6</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Sheet2!$C$56</c:f>
              <c:strCache>
                <c:ptCount val="1"/>
                <c:pt idx="0">
                  <c:v>Sum of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Sheet2!$B$57:$B$62</c:f>
              <c:multiLvlStrCache>
                <c:ptCount val="4"/>
                <c:lvl>
                  <c:pt idx="0">
                    <c:v>Berlin</c:v>
                  </c:pt>
                  <c:pt idx="1">
                    <c:v>Brisbane</c:v>
                  </c:pt>
                  <c:pt idx="2">
                    <c:v>Jizan</c:v>
                  </c:pt>
                  <c:pt idx="3">
                    <c:v>Sydney</c:v>
                  </c:pt>
                </c:lvl>
                <c:lvl>
                  <c:pt idx="0">
                    <c:v>Phones</c:v>
                  </c:pt>
                </c:lvl>
              </c:multiLvlStrCache>
            </c:multiLvlStrRef>
          </c:cat>
          <c:val>
            <c:numRef>
              <c:f>Sheet2!$C$57:$C$62</c:f>
              <c:numCache>
                <c:formatCode>General</c:formatCode>
                <c:ptCount val="4"/>
                <c:pt idx="0">
                  <c:v>2892.5099999999998</c:v>
                </c:pt>
                <c:pt idx="1">
                  <c:v>5175.1710000000012</c:v>
                </c:pt>
                <c:pt idx="2">
                  <c:v>2616.96</c:v>
                </c:pt>
                <c:pt idx="3">
                  <c:v>2862.6750000000002</c:v>
                </c:pt>
              </c:numCache>
            </c:numRef>
          </c:val>
        </c:ser>
        <c:ser>
          <c:idx val="1"/>
          <c:order val="1"/>
          <c:tx>
            <c:strRef>
              <c:f>Sheet2!$D$56</c:f>
              <c:strCache>
                <c:ptCount val="1"/>
                <c:pt idx="0">
                  <c:v>Sum of Profit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Sheet2!$B$57:$B$62</c:f>
              <c:multiLvlStrCache>
                <c:ptCount val="4"/>
                <c:lvl>
                  <c:pt idx="0">
                    <c:v>Berlin</c:v>
                  </c:pt>
                  <c:pt idx="1">
                    <c:v>Brisbane</c:v>
                  </c:pt>
                  <c:pt idx="2">
                    <c:v>Jizan</c:v>
                  </c:pt>
                  <c:pt idx="3">
                    <c:v>Sydney</c:v>
                  </c:pt>
                </c:lvl>
                <c:lvl>
                  <c:pt idx="0">
                    <c:v>Phones</c:v>
                  </c:pt>
                </c:lvl>
              </c:multiLvlStrCache>
            </c:multiLvlStrRef>
          </c:cat>
          <c:val>
            <c:numRef>
              <c:f>Sheet2!$D$57:$D$62</c:f>
              <c:numCache>
                <c:formatCode>General</c:formatCode>
                <c:ptCount val="4"/>
                <c:pt idx="0">
                  <c:v>-96.540000000000049</c:v>
                </c:pt>
                <c:pt idx="1">
                  <c:v>919.97099999999966</c:v>
                </c:pt>
                <c:pt idx="2">
                  <c:v>1151.4000000000001</c:v>
                </c:pt>
                <c:pt idx="3">
                  <c:v>763.27500000000009</c:v>
                </c:pt>
              </c:numCache>
            </c:numRef>
          </c:val>
        </c:ser>
        <c:dLbls>
          <c:dLblPos val="inEnd"/>
          <c:showLegendKey val="0"/>
          <c:showVal val="1"/>
          <c:showCatName val="0"/>
          <c:showSerName val="0"/>
          <c:showPercent val="0"/>
          <c:showBubbleSize val="0"/>
        </c:dLbls>
        <c:gapWidth val="65"/>
        <c:axId val="865878304"/>
        <c:axId val="865869056"/>
      </c:barChart>
      <c:catAx>
        <c:axId val="865878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5869056"/>
        <c:crosses val="autoZero"/>
        <c:auto val="1"/>
        <c:lblAlgn val="ctr"/>
        <c:lblOffset val="100"/>
        <c:noMultiLvlLbl val="0"/>
      </c:catAx>
      <c:valAx>
        <c:axId val="865869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587830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838199</xdr:colOff>
      <xdr:row>4</xdr:row>
      <xdr:rowOff>185737</xdr:rowOff>
    </xdr:from>
    <xdr:to>
      <xdr:col>12</xdr:col>
      <xdr:colOff>581024</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833437</xdr:colOff>
      <xdr:row>35</xdr:row>
      <xdr:rowOff>4761</xdr:rowOff>
    </xdr:from>
    <xdr:to>
      <xdr:col>14</xdr:col>
      <xdr:colOff>85725</xdr:colOff>
      <xdr:row>52</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57150</xdr:colOff>
      <xdr:row>5</xdr:row>
      <xdr:rowOff>9525</xdr:rowOff>
    </xdr:from>
    <xdr:to>
      <xdr:col>16</xdr:col>
      <xdr:colOff>57150</xdr:colOff>
      <xdr:row>18</xdr:row>
      <xdr:rowOff>57150</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677275" y="962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133350</xdr:colOff>
      <xdr:row>4</xdr:row>
      <xdr:rowOff>161925</xdr:rowOff>
    </xdr:from>
    <xdr:to>
      <xdr:col>19</xdr:col>
      <xdr:colOff>133350</xdr:colOff>
      <xdr:row>18</xdr:row>
      <xdr:rowOff>19050</xdr:rowOff>
    </xdr:to>
    <mc:AlternateContent xmlns:mc="http://schemas.openxmlformats.org/markup-compatibility/2006" xmlns:a14="http://schemas.microsoft.com/office/drawing/2010/main">
      <mc:Choice Requires="a14">
        <xdr:graphicFrame macro="">
          <xdr:nvGraphicFramePr>
            <xdr:cNvPr id="5"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0582275" y="92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34</xdr:row>
      <xdr:rowOff>171450</xdr:rowOff>
    </xdr:from>
    <xdr:to>
      <xdr:col>17</xdr:col>
      <xdr:colOff>276225</xdr:colOff>
      <xdr:row>48</xdr:row>
      <xdr:rowOff>28575</xdr:rowOff>
    </xdr:to>
    <mc:AlternateContent xmlns:mc="http://schemas.openxmlformats.org/markup-compatibility/2006" xmlns:a14="http://schemas.microsoft.com/office/drawing/2010/main">
      <mc:Choice Requires="a14">
        <xdr:graphicFrame macro="">
          <xdr:nvGraphicFramePr>
            <xdr:cNvPr id="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05950" y="6648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333375</xdr:colOff>
      <xdr:row>34</xdr:row>
      <xdr:rowOff>161925</xdr:rowOff>
    </xdr:from>
    <xdr:to>
      <xdr:col>20</xdr:col>
      <xdr:colOff>333375</xdr:colOff>
      <xdr:row>48</xdr:row>
      <xdr:rowOff>19050</xdr:rowOff>
    </xdr:to>
    <mc:AlternateContent xmlns:mc="http://schemas.openxmlformats.org/markup-compatibility/2006" xmlns:a14="http://schemas.microsoft.com/office/drawing/2010/main">
      <mc:Choice Requires="a14">
        <xdr:graphicFrame macro="">
          <xdr:nvGraphicFramePr>
            <xdr:cNvPr id="7" name="Product Name 1"/>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1391900" y="6638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22</xdr:row>
      <xdr:rowOff>180975</xdr:rowOff>
    </xdr:from>
    <xdr:to>
      <xdr:col>15</xdr:col>
      <xdr:colOff>428625</xdr:colOff>
      <xdr:row>28</xdr:row>
      <xdr:rowOff>161925</xdr:rowOff>
    </xdr:to>
    <xdr:sp macro="" textlink="">
      <xdr:nvSpPr>
        <xdr:cNvPr id="8" name="TextBox 7"/>
        <xdr:cNvSpPr txBox="1"/>
      </xdr:nvSpPr>
      <xdr:spPr>
        <a:xfrm>
          <a:off x="5619750" y="4371975"/>
          <a:ext cx="77724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Under Furniture</a:t>
          </a:r>
        </a:p>
        <a:p>
          <a:endParaRPr lang="en-IN" sz="1100"/>
        </a:p>
        <a:p>
          <a:r>
            <a:rPr lang="en-IN" sz="1100"/>
            <a:t>Chromcast Bull-Nose</a:t>
          </a:r>
          <a:r>
            <a:rPr lang="en-IN" sz="1100" baseline="0"/>
            <a:t> Wood Oval Conference Tables &amp; Bases not getting revenue (Sales: 4297.644, Loss: 1862.3124)</a:t>
          </a:r>
        </a:p>
        <a:p>
          <a:r>
            <a:rPr lang="en-IN" sz="1100" baseline="0"/>
            <a:t>Novimex Executive Leather Armchair, Black also not getting revenue (Sales: 3709.395, Loss: 288.765)</a:t>
          </a:r>
        </a:p>
        <a:p>
          <a:r>
            <a:rPr lang="en-IN" sz="1100" baseline="0"/>
            <a:t>      </a:t>
          </a:r>
        </a:p>
      </xdr:txBody>
    </xdr:sp>
    <xdr:clientData/>
  </xdr:twoCellAnchor>
  <xdr:twoCellAnchor>
    <xdr:from>
      <xdr:col>5</xdr:col>
      <xdr:colOff>28574</xdr:colOff>
      <xdr:row>55</xdr:row>
      <xdr:rowOff>14287</xdr:rowOff>
    </xdr:from>
    <xdr:to>
      <xdr:col>15</xdr:col>
      <xdr:colOff>85725</xdr:colOff>
      <xdr:row>75</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438150</xdr:colOff>
      <xdr:row>54</xdr:row>
      <xdr:rowOff>171450</xdr:rowOff>
    </xdr:from>
    <xdr:to>
      <xdr:col>18</xdr:col>
      <xdr:colOff>438150</xdr:colOff>
      <xdr:row>68</xdr:row>
      <xdr:rowOff>28575</xdr:rowOff>
    </xdr:to>
    <mc:AlternateContent xmlns:mc="http://schemas.openxmlformats.org/markup-compatibility/2006" xmlns:a14="http://schemas.microsoft.com/office/drawing/2010/main">
      <mc:Choice Requires="a14">
        <xdr:graphicFrame macro="">
          <xdr:nvGraphicFramePr>
            <xdr:cNvPr id="11"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77475" y="10458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438150</xdr:colOff>
      <xdr:row>70</xdr:row>
      <xdr:rowOff>95250</xdr:rowOff>
    </xdr:from>
    <xdr:to>
      <xdr:col>20</xdr:col>
      <xdr:colOff>485775</xdr:colOff>
      <xdr:row>75</xdr:row>
      <xdr:rowOff>28575</xdr:rowOff>
    </xdr:to>
    <xdr:sp macro="" textlink="">
      <xdr:nvSpPr>
        <xdr:cNvPr id="13" name="TextBox 12"/>
        <xdr:cNvSpPr txBox="1"/>
      </xdr:nvSpPr>
      <xdr:spPr>
        <a:xfrm>
          <a:off x="10277475" y="13430250"/>
          <a:ext cx="30956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Brisbane</a:t>
          </a:r>
          <a:r>
            <a:rPr lang="en-IN" sz="1100" baseline="0"/>
            <a:t> and Jizan have the most revenue based on Mobile appliances</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3644.510036689811" createdVersion="5" refreshedVersion="5" minRefreshableVersion="3" recordCount="21">
  <cacheSource type="worksheet">
    <worksheetSource ref="A142:S163" sheet="Sheet1"/>
  </cacheSource>
  <cacheFields count="19">
    <cacheField name="Ship Date" numFmtId="14">
      <sharedItems containsSemiMixedTypes="0" containsNonDate="0" containsDate="1" containsString="0" minDate="2011-04-09T00:00:00" maxDate="2014-12-08T00:00:00"/>
    </cacheField>
    <cacheField name="Ship Mode" numFmtId="0">
      <sharedItems/>
    </cacheField>
    <cacheField name="Customer ID" numFmtId="0">
      <sharedItems/>
    </cacheField>
    <cacheField name="Customer Name" numFmtId="0">
      <sharedItems/>
    </cacheField>
    <cacheField name="Segment" numFmtId="0">
      <sharedItems/>
    </cacheField>
    <cacheField name="City" numFmtId="0">
      <sharedItems count="21">
        <s v="New York City"/>
        <s v="Wollongong"/>
        <s v="Brisbane"/>
        <s v="Berlin"/>
        <s v="Dakar"/>
        <s v="Sydney"/>
        <s v="Porirua"/>
        <s v="Hamilton"/>
        <s v="Sacramento"/>
        <s v="Concord"/>
        <s v="Alexandria"/>
        <s v="Kabul"/>
        <s v="Jizan"/>
        <s v="Toledo"/>
        <s v="Mudanjiang"/>
        <s v="Paris"/>
        <s v="Henderson"/>
        <s v="Prato"/>
        <s v="Townsville"/>
        <s v="Uvinza"/>
        <s v="Bytom"/>
      </sharedItems>
    </cacheField>
    <cacheField name="State" numFmtId="0">
      <sharedItems count="19">
        <s v="New York"/>
        <s v="New South Wales"/>
        <s v="Queensland"/>
        <s v="Berlin"/>
        <s v="Dakar"/>
        <s v="Wellington"/>
        <s v="Waikato"/>
        <s v="California"/>
        <s v="North Carolina"/>
        <s v="Virginia"/>
        <s v="Kabul"/>
        <s v="Jizan"/>
        <s v="Parana"/>
        <s v="Heilongjiang"/>
        <s v="Ile-de-France"/>
        <s v="Kentucky"/>
        <s v="Tuscany"/>
        <s v="Kigoma"/>
        <s v="Silesia"/>
      </sharedItems>
    </cacheField>
    <cacheField name="Country" numFmtId="0">
      <sharedItems count="13">
        <s v="United States"/>
        <s v="Australia"/>
        <s v="Germany"/>
        <s v="Senegal"/>
        <s v="New Zealand"/>
        <s v="Afghanistan"/>
        <s v="Saudi Arabia"/>
        <s v="Brazil"/>
        <s v="China"/>
        <s v="France"/>
        <s v="Italy"/>
        <s v="Tanzania"/>
        <s v="Poland"/>
      </sharedItems>
    </cacheField>
    <cacheField name="Postal Code" numFmtId="0">
      <sharedItems containsString="0" containsBlank="1" containsNumber="1" containsInteger="1" minValue="10024" maxValue="95823"/>
    </cacheField>
    <cacheField name="Market" numFmtId="0">
      <sharedItems/>
    </cacheField>
    <cacheField name="Region" numFmtId="0">
      <sharedItems/>
    </cacheField>
    <cacheField name="Product ID" numFmtId="0">
      <sharedItems/>
    </cacheField>
    <cacheField name="Category" numFmtId="0">
      <sharedItems count="3">
        <s v="Technology"/>
        <s v="Furniture"/>
        <s v="Office Supplies"/>
      </sharedItems>
    </cacheField>
    <cacheField name="Sub-Category" numFmtId="0">
      <sharedItems count="8">
        <s v="Accessories"/>
        <s v="Chairs"/>
        <s v="Phones"/>
        <s v="Copiers"/>
        <s v="Tables"/>
        <s v="Binders"/>
        <s v="Supplies"/>
        <s v="Appliances"/>
      </sharedItems>
    </cacheField>
    <cacheField name="Product Name" numFmtId="0">
      <sharedItems count="21">
        <s v="Plantronics CS510 - Over-the-Head monaural Wireless Headset System"/>
        <s v="Novimex Executive Leather Armchair, Black"/>
        <s v="Nokia Smart Phone, with Caller ID"/>
        <s v="Motorola Smart Phone, Cordless"/>
        <s v="Sharp Wireless Fax, High-Speed"/>
        <s v="Samsung Smart Phone, with Caller ID"/>
        <s v="Novimex Executive Leather Armchair, Adjustable"/>
        <s v="Chromcraft Conference Table, Fully Assembled"/>
        <s v="Fellowes PB500 Electric Punch Plastic Comb Binding Machine with Manual Bind"/>
        <s v="Chromcraft Bull-Nose Wood Oval Conference Tables &amp; Bases"/>
        <s v="Martin Yale Chadless Opener Electric Letter Opener"/>
        <s v="Bevis Conference Table, Fully Assembled"/>
        <s v="Cisco Smart Phone, with Caller ID"/>
        <s v="Harbour Creations Executive Leather Armchair, Adjustable"/>
        <s v="KitchenAid Microwave, White"/>
        <s v="Breville Refrigerator, Red"/>
        <s v="Logitech diNovo Edge Keyboard"/>
        <s v="Hoover Stove, Red"/>
        <s v="Brother Fax Machine, High-Speed"/>
        <s v="KitchenAid Stove, White"/>
        <s v="Hon Computer Table, with Bottom Storage"/>
      </sharedItems>
    </cacheField>
    <cacheField name="Sales" numFmtId="0">
      <sharedItems containsSemiMixedTypes="0" containsString="0" containsNumber="1" minValue="1822.0799999999997" maxValue="7958.58"/>
    </cacheField>
    <cacheField name="Quantity" numFmtId="0">
      <sharedItems containsSemiMixedTypes="0" containsString="0" containsNumber="1" containsInteger="1" minValue="4" maxValue="14"/>
    </cacheField>
    <cacheField name="Discount" numFmtId="0">
      <sharedItems containsSemiMixedTypes="0" containsString="0" containsNumber="1" minValue="0" maxValue="0.4"/>
    </cacheField>
    <cacheField name="Profit" numFmtId="0">
      <sharedItems containsSemiMixedTypes="0" containsString="0" containsNumber="1" minValue="-1862.3124000000003" maxValue="3979.079999999999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
  <r>
    <d v="2012-07-31T00:00:00"/>
    <s v="Same Day"/>
    <s v="RH-19495"/>
    <s v="Rick Hansen"/>
    <s v="Consumer"/>
    <x v="0"/>
    <x v="0"/>
    <x v="0"/>
    <n v="10024"/>
    <s v="US"/>
    <s v="East"/>
    <s v="TEC-AC-10003033"/>
    <x v="0"/>
    <x v="0"/>
    <x v="0"/>
    <n v="2309.65"/>
    <n v="7"/>
    <n v="0"/>
    <n v="762.18449999999984"/>
  </r>
  <r>
    <d v="2013-02-07T00:00:00"/>
    <s v="Second Class"/>
    <s v="JR-16210"/>
    <s v="Justin Ritter"/>
    <s v="Corporate"/>
    <x v="1"/>
    <x v="1"/>
    <x v="1"/>
    <m/>
    <s v="APAC"/>
    <s v="Oceania"/>
    <s v="FUR-CH-10003950"/>
    <x v="1"/>
    <x v="1"/>
    <x v="1"/>
    <n v="3709.3949999999995"/>
    <n v="9"/>
    <n v="0.1"/>
    <n v="-288.76499999999999"/>
  </r>
  <r>
    <d v="2013-10-18T00:00:00"/>
    <s v="First Class"/>
    <s v="CR-12730"/>
    <s v="Craig Reiter"/>
    <s v="Consumer"/>
    <x v="2"/>
    <x v="2"/>
    <x v="1"/>
    <m/>
    <s v="APAC"/>
    <s v="Oceania"/>
    <s v="TEC-PH-10004664"/>
    <x v="0"/>
    <x v="2"/>
    <x v="2"/>
    <n v="5175.1710000000012"/>
    <n v="9"/>
    <n v="0.1"/>
    <n v="919.97099999999966"/>
  </r>
  <r>
    <d v="2013-01-30T00:00:00"/>
    <s v="First Class"/>
    <s v="KM-16375"/>
    <s v="Katherine Murray"/>
    <s v="Home Office"/>
    <x v="3"/>
    <x v="3"/>
    <x v="2"/>
    <m/>
    <s v="EU"/>
    <s v="Central"/>
    <s v="TEC-PH-10004583"/>
    <x v="0"/>
    <x v="2"/>
    <x v="3"/>
    <n v="2892.5099999999998"/>
    <n v="5"/>
    <n v="0.1"/>
    <n v="-96.540000000000049"/>
  </r>
  <r>
    <d v="2013-11-06T00:00:00"/>
    <s v="Same Day"/>
    <s v="RH-9495"/>
    <s v="Rick Hansen"/>
    <s v="Consumer"/>
    <x v="4"/>
    <x v="4"/>
    <x v="3"/>
    <m/>
    <s v="Africa"/>
    <s v="Africa"/>
    <s v="TEC-SHA-10000501"/>
    <x v="0"/>
    <x v="3"/>
    <x v="4"/>
    <n v="2832.96"/>
    <n v="8"/>
    <n v="0"/>
    <n v="311.52"/>
  </r>
  <r>
    <d v="2013-07-01T00:00:00"/>
    <s v="Second Class"/>
    <s v="JM-15655"/>
    <s v="Jim Mitchum"/>
    <s v="Corporate"/>
    <x v="5"/>
    <x v="1"/>
    <x v="1"/>
    <m/>
    <s v="APAC"/>
    <s v="Oceania"/>
    <s v="TEC-PH-10000030"/>
    <x v="0"/>
    <x v="2"/>
    <x v="5"/>
    <n v="2862.6750000000002"/>
    <n v="5"/>
    <n v="0.1"/>
    <n v="763.27500000000009"/>
  </r>
  <r>
    <d v="2011-11-09T00:00:00"/>
    <s v="First Class"/>
    <s v="TS-21340"/>
    <s v="Toby Swindell"/>
    <s v="Consumer"/>
    <x v="6"/>
    <x v="5"/>
    <x v="4"/>
    <m/>
    <s v="APAC"/>
    <s v="Oceania"/>
    <s v="FUR-CH-10004050"/>
    <x v="1"/>
    <x v="1"/>
    <x v="6"/>
    <n v="1822.0799999999997"/>
    <n v="4"/>
    <n v="0"/>
    <n v="564.84"/>
  </r>
  <r>
    <d v="2012-04-18T00:00:00"/>
    <s v="Standard Class"/>
    <s v="MB-18085"/>
    <s v="Mick Brown"/>
    <s v="Consumer"/>
    <x v="7"/>
    <x v="6"/>
    <x v="4"/>
    <m/>
    <s v="APAC"/>
    <s v="Oceania"/>
    <s v="FUR-TA-10002958"/>
    <x v="1"/>
    <x v="4"/>
    <x v="7"/>
    <n v="5244.84"/>
    <n v="6"/>
    <n v="0"/>
    <n v="996.4799999999999"/>
  </r>
  <r>
    <d v="2014-10-21T00:00:00"/>
    <s v="Standard Class"/>
    <s v="JW-15220"/>
    <s v="Jane Waco"/>
    <s v="Corporate"/>
    <x v="8"/>
    <x v="7"/>
    <x v="0"/>
    <n v="95823"/>
    <s v="US"/>
    <s v="West"/>
    <s v="OFF-BI-10003527"/>
    <x v="2"/>
    <x v="5"/>
    <x v="8"/>
    <n v="5083.96"/>
    <n v="5"/>
    <n v="0.2"/>
    <n v="1906.4849999999999"/>
  </r>
  <r>
    <d v="2012-01-31T00:00:00"/>
    <s v="Second Class"/>
    <s v="JH-15985"/>
    <s v="Joseph Holt"/>
    <s v="Consumer"/>
    <x v="9"/>
    <x v="8"/>
    <x v="0"/>
    <n v="28027"/>
    <s v="US"/>
    <s v="South"/>
    <s v="FUR-TA-10000198"/>
    <x v="1"/>
    <x v="4"/>
    <x v="9"/>
    <n v="4297.6440000000002"/>
    <n v="13"/>
    <n v="0.4"/>
    <n v="-1862.3124000000003"/>
  </r>
  <r>
    <d v="2011-04-09T00:00:00"/>
    <s v="Second Class"/>
    <s v="GM-14695"/>
    <s v="Greg Maxwell"/>
    <s v="Corporate"/>
    <x v="10"/>
    <x v="9"/>
    <x v="0"/>
    <n v="22304"/>
    <s v="US"/>
    <s v="South"/>
    <s v="OFF-SU-10002881"/>
    <x v="2"/>
    <x v="6"/>
    <x v="10"/>
    <n v="4164.0499999999993"/>
    <n v="5"/>
    <n v="0"/>
    <n v="83.281000000000063"/>
  </r>
  <r>
    <d v="2012-04-22T00:00:00"/>
    <s v="First Class"/>
    <s v="AJ-10780"/>
    <s v="Anthony Jacobs"/>
    <s v="Corporate"/>
    <x v="11"/>
    <x v="10"/>
    <x v="5"/>
    <m/>
    <s v="APAC"/>
    <s v="Central Asia"/>
    <s v="FUR-TA-10001889"/>
    <x v="1"/>
    <x v="4"/>
    <x v="11"/>
    <n v="4626.1499999999996"/>
    <n v="5"/>
    <n v="0"/>
    <n v="647.54999999999995"/>
  </r>
  <r>
    <d v="2011-12-29T00:00:00"/>
    <s v="Second Class"/>
    <s v="MM-7260"/>
    <s v="Magdelene Morse"/>
    <s v="Consumer"/>
    <x v="12"/>
    <x v="11"/>
    <x v="6"/>
    <m/>
    <s v="EMEA"/>
    <s v="EMEA"/>
    <s v="TEC-CIS-10001717"/>
    <x v="0"/>
    <x v="2"/>
    <x v="12"/>
    <n v="2616.96"/>
    <n v="4"/>
    <n v="0"/>
    <n v="1151.4000000000001"/>
  </r>
  <r>
    <d v="2012-11-13T00:00:00"/>
    <s v="Same Day"/>
    <s v="VF-21715"/>
    <s v="Vicky Freymann"/>
    <s v="Home Office"/>
    <x v="13"/>
    <x v="12"/>
    <x v="7"/>
    <m/>
    <s v="LATAM"/>
    <s v="South"/>
    <s v="FUR-CH-10002033"/>
    <x v="1"/>
    <x v="1"/>
    <x v="13"/>
    <n v="2221.8000000000002"/>
    <n v="7"/>
    <n v="0"/>
    <n v="622.02"/>
  </r>
  <r>
    <d v="2013-06-08T00:00:00"/>
    <s v="Second Class"/>
    <s v="PF-19120"/>
    <s v="Peter Fuller"/>
    <s v="Consumer"/>
    <x v="14"/>
    <x v="13"/>
    <x v="8"/>
    <m/>
    <s v="APAC"/>
    <s v="North Asia"/>
    <s v="OFF-AP-10003500"/>
    <x v="2"/>
    <x v="7"/>
    <x v="14"/>
    <n v="3701.5199999999995"/>
    <n v="12"/>
    <n v="0"/>
    <n v="1036.08"/>
  </r>
  <r>
    <d v="2014-08-03T00:00:00"/>
    <s v="Second Class"/>
    <s v="BP-11185"/>
    <s v="Ben Peterman"/>
    <s v="Corporate"/>
    <x v="15"/>
    <x v="14"/>
    <x v="9"/>
    <m/>
    <s v="EU"/>
    <s v="Central"/>
    <s v="OFF-AP-10000423"/>
    <x v="2"/>
    <x v="7"/>
    <x v="15"/>
    <n v="1869.5879999999997"/>
    <n v="4"/>
    <n v="0.1"/>
    <n v="186.94800000000004"/>
  </r>
  <r>
    <d v="2014-11-06T00:00:00"/>
    <s v="Second Class"/>
    <s v="TB-21175"/>
    <s v="Thomas Boland"/>
    <s v="Corporate"/>
    <x v="16"/>
    <x v="15"/>
    <x v="0"/>
    <n v="42420"/>
    <s v="US"/>
    <s v="South"/>
    <s v="TEC-AC-10004145"/>
    <x v="0"/>
    <x v="0"/>
    <x v="16"/>
    <n v="2249.91"/>
    <n v="9"/>
    <n v="0"/>
    <n v="517.47930000000008"/>
  </r>
  <r>
    <d v="2014-09-14T00:00:00"/>
    <s v="Standard Class"/>
    <s v="PJ-18835"/>
    <s v="Patrick Jones"/>
    <s v="Corporate"/>
    <x v="17"/>
    <x v="16"/>
    <x v="10"/>
    <m/>
    <s v="EU"/>
    <s v="South"/>
    <s v="OFF-AP-10004512"/>
    <x v="2"/>
    <x v="7"/>
    <x v="17"/>
    <n v="7958.58"/>
    <n v="14"/>
    <n v="0"/>
    <n v="3979.0799999999995"/>
  </r>
  <r>
    <d v="2014-02-01T00:00:00"/>
    <s v="First Class"/>
    <s v="JS-15685"/>
    <s v="Jim Sink"/>
    <s v="Corporate"/>
    <x v="18"/>
    <x v="2"/>
    <x v="1"/>
    <m/>
    <s v="APAC"/>
    <s v="Oceania"/>
    <s v="TEC-CO-10000865"/>
    <x v="0"/>
    <x v="3"/>
    <x v="18"/>
    <n v="2565.5940000000001"/>
    <n v="9"/>
    <n v="0.1"/>
    <n v="28.40399999999994"/>
  </r>
  <r>
    <d v="2014-12-07T00:00:00"/>
    <s v="Second Class"/>
    <s v="RH-9555"/>
    <s v="Ritsa Hightower"/>
    <s v="Consumer"/>
    <x v="19"/>
    <x v="17"/>
    <x v="11"/>
    <m/>
    <s v="Africa"/>
    <s v="Africa"/>
    <s v="OFF-KIT-10004058"/>
    <x v="2"/>
    <x v="7"/>
    <x v="19"/>
    <n v="3409.74"/>
    <n v="6"/>
    <n v="0"/>
    <n v="818.28"/>
  </r>
  <r>
    <d v="2012-08-10T00:00:00"/>
    <s v="First Class"/>
    <s v="AB-600"/>
    <s v="Ann Blume"/>
    <s v="Corporate"/>
    <x v="20"/>
    <x v="18"/>
    <x v="12"/>
    <m/>
    <s v="EMEA"/>
    <s v="EMEA"/>
    <s v="FUR-HON-10000224"/>
    <x v="1"/>
    <x v="4"/>
    <x v="20"/>
    <n v="1977.7199999999998"/>
    <n v="4"/>
    <n v="0"/>
    <n v="276.84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6:C10" firstHeaderRow="1" firstDataRow="1" firstDataCol="1"/>
  <pivotFields count="19">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h="1" x="2"/>
        <item h="1" x="0"/>
        <item t="default"/>
      </items>
    </pivotField>
    <pivotField showAll="0">
      <items count="9">
        <item x="0"/>
        <item x="7"/>
        <item x="5"/>
        <item x="1"/>
        <item x="3"/>
        <item x="2"/>
        <item x="6"/>
        <item x="4"/>
        <item t="default"/>
      </items>
    </pivotField>
    <pivotField axis="axisRow" showAll="0">
      <items count="22">
        <item h="1" x="11"/>
        <item h="1" x="15"/>
        <item h="1" x="18"/>
        <item x="9"/>
        <item h="1" x="7"/>
        <item h="1" x="12"/>
        <item h="1" x="8"/>
        <item h="1" x="13"/>
        <item h="1" x="20"/>
        <item h="1" x="17"/>
        <item h="1" x="14"/>
        <item h="1" x="19"/>
        <item h="1" x="16"/>
        <item h="1" x="10"/>
        <item h="1" x="3"/>
        <item h="1" x="2"/>
        <item h="1" x="6"/>
        <item x="1"/>
        <item h="1" x="0"/>
        <item h="1" x="5"/>
        <item h="1" x="4"/>
        <item t="default"/>
      </items>
    </pivotField>
    <pivotField dataField="1" showAll="0"/>
    <pivotField showAll="0"/>
    <pivotField showAll="0"/>
    <pivotField showAll="0"/>
  </pivotFields>
  <rowFields count="2">
    <field x="12"/>
    <field x="14"/>
  </rowFields>
  <rowItems count="4">
    <i>
      <x/>
    </i>
    <i r="1">
      <x v="3"/>
    </i>
    <i r="1">
      <x v="17"/>
    </i>
    <i t="grand">
      <x/>
    </i>
  </rowItems>
  <colItems count="1">
    <i/>
  </colItems>
  <dataFields count="1">
    <dataField name="Sum of Sales" fld="1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56:D62" firstHeaderRow="0" firstDataRow="1" firstDataCol="1"/>
  <pivotFields count="19">
    <pivotField numFmtId="14" showAll="0"/>
    <pivotField showAll="0"/>
    <pivotField showAll="0"/>
    <pivotField showAll="0"/>
    <pivotField showAll="0"/>
    <pivotField axis="axisRow" showAll="0">
      <items count="22">
        <item x="10"/>
        <item x="3"/>
        <item x="2"/>
        <item x="20"/>
        <item x="9"/>
        <item x="4"/>
        <item x="7"/>
        <item x="16"/>
        <item x="12"/>
        <item x="11"/>
        <item x="14"/>
        <item x="0"/>
        <item x="15"/>
        <item x="6"/>
        <item x="17"/>
        <item x="8"/>
        <item x="5"/>
        <item x="13"/>
        <item x="18"/>
        <item x="19"/>
        <item x="1"/>
        <item t="default"/>
      </items>
    </pivotField>
    <pivotField showAll="0">
      <items count="20">
        <item x="3"/>
        <item x="7"/>
        <item x="4"/>
        <item x="13"/>
        <item x="14"/>
        <item x="11"/>
        <item x="10"/>
        <item x="15"/>
        <item x="17"/>
        <item x="1"/>
        <item x="0"/>
        <item x="8"/>
        <item x="12"/>
        <item x="2"/>
        <item x="18"/>
        <item x="16"/>
        <item x="9"/>
        <item x="6"/>
        <item x="5"/>
        <item t="default"/>
      </items>
    </pivotField>
    <pivotField showAll="0">
      <items count="14">
        <item x="5"/>
        <item x="1"/>
        <item x="7"/>
        <item x="8"/>
        <item x="9"/>
        <item x="2"/>
        <item x="10"/>
        <item x="4"/>
        <item x="12"/>
        <item x="6"/>
        <item x="3"/>
        <item x="11"/>
        <item x="0"/>
        <item t="default"/>
      </items>
    </pivotField>
    <pivotField showAll="0"/>
    <pivotField showAll="0"/>
    <pivotField showAll="0"/>
    <pivotField showAll="0"/>
    <pivotField showAll="0"/>
    <pivotField axis="axisRow" showAll="0">
      <items count="9">
        <item h="1" x="0"/>
        <item h="1" x="7"/>
        <item h="1" x="5"/>
        <item h="1" x="1"/>
        <item h="1" x="3"/>
        <item x="2"/>
        <item h="1" x="6"/>
        <item h="1" x="4"/>
        <item t="default"/>
      </items>
    </pivotField>
    <pivotField showAll="0"/>
    <pivotField dataField="1" showAll="0"/>
    <pivotField showAll="0"/>
    <pivotField showAll="0"/>
    <pivotField dataField="1" showAll="0"/>
  </pivotFields>
  <rowFields count="2">
    <field x="13"/>
    <field x="5"/>
  </rowFields>
  <rowItems count="6">
    <i>
      <x v="5"/>
    </i>
    <i r="1">
      <x v="1"/>
    </i>
    <i r="1">
      <x v="2"/>
    </i>
    <i r="1">
      <x v="8"/>
    </i>
    <i r="1">
      <x v="16"/>
    </i>
    <i t="grand">
      <x/>
    </i>
  </rowItems>
  <colFields count="1">
    <field x="-2"/>
  </colFields>
  <colItems count="2">
    <i>
      <x/>
    </i>
    <i i="1">
      <x v="1"/>
    </i>
  </colItems>
  <dataFields count="2">
    <dataField name="Sum of Sales" fld="15" baseField="0" baseItem="0"/>
    <dataField name="Sum of Profit" fld="1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36:C40" firstHeaderRow="1" firstDataRow="1" firstDataCol="1"/>
  <pivotFields count="19">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h="1" x="2"/>
        <item h="1" x="0"/>
        <item t="default"/>
      </items>
    </pivotField>
    <pivotField showAll="0">
      <items count="9">
        <item x="0"/>
        <item x="7"/>
        <item x="5"/>
        <item x="1"/>
        <item x="3"/>
        <item x="2"/>
        <item x="6"/>
        <item x="4"/>
        <item t="default"/>
      </items>
    </pivotField>
    <pivotField axis="axisRow" showAll="0">
      <items count="22">
        <item h="1" x="11"/>
        <item h="1" x="15"/>
        <item h="1" x="18"/>
        <item x="9"/>
        <item h="1" x="7"/>
        <item h="1" x="12"/>
        <item h="1" x="8"/>
        <item h="1" x="13"/>
        <item h="1" x="20"/>
        <item h="1" x="17"/>
        <item h="1" x="14"/>
        <item h="1" x="19"/>
        <item h="1" x="16"/>
        <item h="1" x="10"/>
        <item h="1" x="3"/>
        <item h="1" x="2"/>
        <item h="1" x="6"/>
        <item x="1"/>
        <item h="1" x="0"/>
        <item h="1" x="5"/>
        <item h="1" x="4"/>
        <item t="default"/>
      </items>
    </pivotField>
    <pivotField showAll="0"/>
    <pivotField showAll="0"/>
    <pivotField showAll="0"/>
    <pivotField dataField="1" showAll="0"/>
  </pivotFields>
  <rowFields count="2">
    <field x="12"/>
    <field x="14"/>
  </rowFields>
  <rowItems count="4">
    <i>
      <x/>
    </i>
    <i r="1">
      <x v="3"/>
    </i>
    <i r="1">
      <x v="17"/>
    </i>
    <i t="grand">
      <x/>
    </i>
  </rowItems>
  <colItems count="1">
    <i/>
  </colItems>
  <dataFields count="1">
    <dataField name="Sum of Profit" fld="1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s>
  <data>
    <tabular pivotCacheId="1">
      <items count="3">
        <i x="1" s="1"/>
        <i x="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1"/>
  </pivotTables>
  <data>
    <tabular pivotCacheId="1">
      <items count="21">
        <i x="11"/>
        <i x="9" s="1"/>
        <i x="7"/>
        <i x="13"/>
        <i x="20"/>
        <i x="6"/>
        <i x="1" s="1"/>
        <i x="15" nd="1"/>
        <i x="18" nd="1"/>
        <i x="12" nd="1"/>
        <i x="8" nd="1"/>
        <i x="17" nd="1"/>
        <i x="14" nd="1"/>
        <i x="19" nd="1"/>
        <i x="16" nd="1"/>
        <i x="10" nd="1"/>
        <i x="3" nd="1"/>
        <i x="2" nd="1"/>
        <i x="0" nd="1"/>
        <i x="5"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2" name="PivotTable3"/>
  </pivotTables>
  <data>
    <tabular pivotCacheId="1">
      <items count="3">
        <i x="1" s="1"/>
        <i x="2"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Name1" sourceName="Product Name">
  <pivotTables>
    <pivotTable tabId="2" name="PivotTable3"/>
  </pivotTables>
  <data>
    <tabular pivotCacheId="1">
      <items count="21">
        <i x="11"/>
        <i x="9" s="1"/>
        <i x="7"/>
        <i x="13"/>
        <i x="20"/>
        <i x="6"/>
        <i x="1" s="1"/>
        <i x="15" nd="1"/>
        <i x="18" nd="1"/>
        <i x="12" nd="1"/>
        <i x="8" nd="1"/>
        <i x="17" nd="1"/>
        <i x="14" nd="1"/>
        <i x="19" nd="1"/>
        <i x="16" nd="1"/>
        <i x="10" nd="1"/>
        <i x="3" nd="1"/>
        <i x="2" nd="1"/>
        <i x="0" nd="1"/>
        <i x="5"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6"/>
  </pivotTables>
  <data>
    <tabular pivotCacheId="1">
      <items count="21">
        <i x="3" s="1"/>
        <i x="2" s="1"/>
        <i x="12" s="1"/>
        <i x="5" s="1"/>
        <i x="10" s="1" nd="1"/>
        <i x="20" s="1" nd="1"/>
        <i x="9" s="1" nd="1"/>
        <i x="4" s="1" nd="1"/>
        <i x="7" s="1" nd="1"/>
        <i x="16" s="1" nd="1"/>
        <i x="11" s="1" nd="1"/>
        <i x="14" s="1" nd="1"/>
        <i x="0" s="1" nd="1"/>
        <i x="15" s="1" nd="1"/>
        <i x="6" s="1" nd="1"/>
        <i x="17" s="1" nd="1"/>
        <i x="8" s="1" nd="1"/>
        <i x="13" s="1" nd="1"/>
        <i x="18" s="1" nd="1"/>
        <i x="19"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Product Name" cache="Slicer_Product_Name" caption="Product Name" rowHeight="241300"/>
  <slicer name="Category 1" cache="Slicer_Category1" caption="Category" rowHeight="241300"/>
  <slicer name="Product Name 1" cache="Slicer_Product_Name1" caption="Product Name" startItem="6" rowHeight="241300"/>
  <slicer name="City"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98"/>
  <sheetViews>
    <sheetView topLeftCell="A81" workbookViewId="0">
      <selection activeCell="L96" sqref="L96"/>
    </sheetView>
  </sheetViews>
  <sheetFormatPr defaultRowHeight="15" x14ac:dyDescent="0.25"/>
  <cols>
    <col min="1" max="1" width="19.5703125" customWidth="1"/>
    <col min="2" max="2" width="19.7109375" customWidth="1"/>
    <col min="4" max="4" width="26.140625" customWidth="1"/>
    <col min="5" max="5" width="11.28515625" customWidth="1"/>
    <col min="6" max="6" width="13.42578125" customWidth="1"/>
    <col min="7" max="7" width="16.85546875" customWidth="1"/>
    <col min="10" max="10" width="22.7109375" customWidth="1"/>
  </cols>
  <sheetData>
    <row r="1" spans="1:6" x14ac:dyDescent="0.25">
      <c r="A1" s="34" t="s">
        <v>0</v>
      </c>
      <c r="B1" s="34"/>
      <c r="C1" s="34"/>
      <c r="D1" s="34"/>
      <c r="E1" s="34"/>
      <c r="F1" s="34"/>
    </row>
    <row r="3" spans="1:6" x14ac:dyDescent="0.25">
      <c r="A3" s="1" t="s">
        <v>1</v>
      </c>
      <c r="B3" s="1" t="s">
        <v>2</v>
      </c>
    </row>
    <row r="4" spans="1:6" x14ac:dyDescent="0.25">
      <c r="A4" s="1" t="s">
        <v>3</v>
      </c>
      <c r="B4" s="1">
        <v>2309.65</v>
      </c>
    </row>
    <row r="5" spans="1:6" x14ac:dyDescent="0.25">
      <c r="A5" s="1" t="s">
        <v>4</v>
      </c>
      <c r="B5" s="1">
        <v>3709.3949999999995</v>
      </c>
    </row>
    <row r="6" spans="1:6" x14ac:dyDescent="0.25">
      <c r="A6" s="1" t="s">
        <v>5</v>
      </c>
      <c r="B6" s="1">
        <v>5175.1710000000012</v>
      </c>
    </row>
    <row r="7" spans="1:6" x14ac:dyDescent="0.25">
      <c r="A7" s="1" t="s">
        <v>6</v>
      </c>
      <c r="B7" s="1">
        <v>2892.5099999999998</v>
      </c>
    </row>
    <row r="8" spans="1:6" x14ac:dyDescent="0.25">
      <c r="A8" s="1" t="s">
        <v>3</v>
      </c>
      <c r="B8" s="1">
        <v>2832.96</v>
      </c>
    </row>
    <row r="9" spans="1:6" x14ac:dyDescent="0.25">
      <c r="A9" s="1" t="s">
        <v>7</v>
      </c>
      <c r="B9" s="1">
        <v>2862.6750000000002</v>
      </c>
    </row>
    <row r="10" spans="1:6" x14ac:dyDescent="0.25">
      <c r="A10" s="1" t="s">
        <v>8</v>
      </c>
      <c r="B10" s="1">
        <v>1822.0799999999997</v>
      </c>
    </row>
    <row r="11" spans="1:6" x14ac:dyDescent="0.25">
      <c r="A11" s="1" t="s">
        <v>9</v>
      </c>
      <c r="B11" s="1">
        <v>5244.84</v>
      </c>
    </row>
    <row r="12" spans="1:6" x14ac:dyDescent="0.25">
      <c r="A12" s="1" t="s">
        <v>10</v>
      </c>
      <c r="B12" s="1">
        <v>5083.96</v>
      </c>
    </row>
    <row r="13" spans="1:6" x14ac:dyDescent="0.25">
      <c r="A13" s="1" t="s">
        <v>11</v>
      </c>
      <c r="B13" s="1">
        <v>4297.6440000000002</v>
      </c>
    </row>
    <row r="14" spans="1:6" x14ac:dyDescent="0.25">
      <c r="A14" s="1" t="s">
        <v>12</v>
      </c>
      <c r="B14" s="1">
        <v>4164.0499999999993</v>
      </c>
    </row>
    <row r="15" spans="1:6" x14ac:dyDescent="0.25">
      <c r="A15" s="1" t="s">
        <v>13</v>
      </c>
      <c r="B15" s="1">
        <v>4626.1499999999996</v>
      </c>
    </row>
    <row r="16" spans="1:6" x14ac:dyDescent="0.25">
      <c r="A16" s="1" t="s">
        <v>14</v>
      </c>
      <c r="B16" s="1">
        <v>2616.96</v>
      </c>
    </row>
    <row r="17" spans="1:6" x14ac:dyDescent="0.25">
      <c r="A17" s="1" t="s">
        <v>15</v>
      </c>
      <c r="B17" s="1">
        <v>2221.8000000000002</v>
      </c>
    </row>
    <row r="18" spans="1:6" x14ac:dyDescent="0.25">
      <c r="A18" s="1" t="s">
        <v>16</v>
      </c>
      <c r="B18" s="1">
        <v>3701.5199999999995</v>
      </c>
    </row>
    <row r="19" spans="1:6" x14ac:dyDescent="0.25">
      <c r="A19" s="1" t="s">
        <v>17</v>
      </c>
      <c r="B19" s="1">
        <v>1869.5879999999997</v>
      </c>
    </row>
    <row r="20" spans="1:6" x14ac:dyDescent="0.25">
      <c r="A20" s="1" t="s">
        <v>18</v>
      </c>
      <c r="B20" s="1">
        <v>2249.91</v>
      </c>
    </row>
    <row r="22" spans="1:6" x14ac:dyDescent="0.25">
      <c r="A22" s="34" t="s">
        <v>19</v>
      </c>
      <c r="B22" s="34"/>
      <c r="C22" s="34"/>
      <c r="D22" s="34"/>
      <c r="E22" s="34"/>
      <c r="F22" s="34"/>
    </row>
    <row r="23" spans="1:6" x14ac:dyDescent="0.25">
      <c r="B23" s="1"/>
    </row>
    <row r="24" spans="1:6" x14ac:dyDescent="0.25">
      <c r="B24" s="1"/>
    </row>
    <row r="25" spans="1:6" x14ac:dyDescent="0.25">
      <c r="A25" t="s">
        <v>265</v>
      </c>
      <c r="B25" s="1"/>
    </row>
    <row r="27" spans="1:6" x14ac:dyDescent="0.25">
      <c r="A27" t="s">
        <v>266</v>
      </c>
    </row>
    <row r="40" spans="1:6" x14ac:dyDescent="0.25">
      <c r="A40" s="34" t="s">
        <v>20</v>
      </c>
      <c r="B40" s="34"/>
      <c r="C40" s="34"/>
      <c r="D40" s="34"/>
      <c r="E40" s="34"/>
      <c r="F40" s="34"/>
    </row>
    <row r="42" spans="1:6" x14ac:dyDescent="0.25">
      <c r="A42" s="1" t="s">
        <v>21</v>
      </c>
      <c r="B42" s="1" t="s">
        <v>22</v>
      </c>
      <c r="C42" s="1" t="s">
        <v>2</v>
      </c>
    </row>
    <row r="43" spans="1:6" x14ac:dyDescent="0.25">
      <c r="A43" s="1" t="s">
        <v>3</v>
      </c>
      <c r="B43" s="1" t="s">
        <v>23</v>
      </c>
      <c r="C43" s="1">
        <v>2309.65</v>
      </c>
    </row>
    <row r="44" spans="1:6" hidden="1" x14ac:dyDescent="0.25">
      <c r="A44" s="1" t="s">
        <v>4</v>
      </c>
      <c r="B44" s="1" t="s">
        <v>24</v>
      </c>
      <c r="C44" s="1">
        <v>3709.3949999999995</v>
      </c>
    </row>
    <row r="45" spans="1:6" x14ac:dyDescent="0.25">
      <c r="A45" s="1" t="s">
        <v>5</v>
      </c>
      <c r="B45" s="1" t="s">
        <v>23</v>
      </c>
      <c r="C45" s="1">
        <v>5175.1710000000012</v>
      </c>
    </row>
    <row r="46" spans="1:6" x14ac:dyDescent="0.25">
      <c r="A46" s="1" t="s">
        <v>6</v>
      </c>
      <c r="B46" s="1" t="s">
        <v>23</v>
      </c>
      <c r="C46" s="1">
        <v>2892.5099999999998</v>
      </c>
    </row>
    <row r="47" spans="1:6" x14ac:dyDescent="0.25">
      <c r="A47" s="1" t="s">
        <v>3</v>
      </c>
      <c r="B47" s="1" t="s">
        <v>23</v>
      </c>
      <c r="C47" s="1">
        <v>2832.96</v>
      </c>
    </row>
    <row r="48" spans="1:6" x14ac:dyDescent="0.25">
      <c r="A48" s="1" t="s">
        <v>7</v>
      </c>
      <c r="B48" s="1" t="s">
        <v>23</v>
      </c>
      <c r="C48" s="1">
        <v>2862.6750000000002</v>
      </c>
    </row>
    <row r="49" spans="1:3" hidden="1" x14ac:dyDescent="0.25">
      <c r="A49" s="1" t="s">
        <v>8</v>
      </c>
      <c r="B49" s="1" t="s">
        <v>24</v>
      </c>
      <c r="C49" s="1">
        <v>1822.0799999999997</v>
      </c>
    </row>
    <row r="50" spans="1:3" hidden="1" x14ac:dyDescent="0.25">
      <c r="A50" s="1" t="s">
        <v>9</v>
      </c>
      <c r="B50" s="1" t="s">
        <v>24</v>
      </c>
      <c r="C50" s="1">
        <v>5244.84</v>
      </c>
    </row>
    <row r="51" spans="1:3" hidden="1" x14ac:dyDescent="0.25">
      <c r="A51" s="1" t="s">
        <v>10</v>
      </c>
      <c r="B51" s="1" t="s">
        <v>25</v>
      </c>
      <c r="C51" s="1">
        <v>5083.96</v>
      </c>
    </row>
    <row r="52" spans="1:3" hidden="1" x14ac:dyDescent="0.25">
      <c r="A52" s="1" t="s">
        <v>11</v>
      </c>
      <c r="B52" s="1" t="s">
        <v>24</v>
      </c>
      <c r="C52" s="1">
        <v>4297.6440000000002</v>
      </c>
    </row>
    <row r="53" spans="1:3" hidden="1" x14ac:dyDescent="0.25">
      <c r="A53" s="1" t="s">
        <v>12</v>
      </c>
      <c r="B53" s="1" t="s">
        <v>25</v>
      </c>
      <c r="C53" s="1">
        <v>4164.0499999999993</v>
      </c>
    </row>
    <row r="54" spans="1:3" hidden="1" x14ac:dyDescent="0.25">
      <c r="A54" s="1" t="s">
        <v>13</v>
      </c>
      <c r="B54" s="1" t="s">
        <v>24</v>
      </c>
      <c r="C54" s="1">
        <v>4626.1499999999996</v>
      </c>
    </row>
    <row r="55" spans="1:3" x14ac:dyDescent="0.25">
      <c r="A55" s="1" t="s">
        <v>14</v>
      </c>
      <c r="B55" s="1" t="s">
        <v>23</v>
      </c>
      <c r="C55" s="1">
        <v>2616.96</v>
      </c>
    </row>
    <row r="56" spans="1:3" hidden="1" x14ac:dyDescent="0.25">
      <c r="A56" s="1" t="s">
        <v>15</v>
      </c>
      <c r="B56" s="1" t="s">
        <v>24</v>
      </c>
      <c r="C56" s="1">
        <v>2221.8000000000002</v>
      </c>
    </row>
    <row r="57" spans="1:3" hidden="1" x14ac:dyDescent="0.25">
      <c r="A57" s="1" t="s">
        <v>16</v>
      </c>
      <c r="B57" s="1" t="s">
        <v>25</v>
      </c>
      <c r="C57" s="1">
        <v>3701.5199999999995</v>
      </c>
    </row>
    <row r="58" spans="1:3" hidden="1" x14ac:dyDescent="0.25">
      <c r="A58" s="1" t="s">
        <v>17</v>
      </c>
      <c r="B58" s="1" t="s">
        <v>25</v>
      </c>
      <c r="C58" s="1">
        <v>1869.5879999999997</v>
      </c>
    </row>
    <row r="59" spans="1:3" x14ac:dyDescent="0.25">
      <c r="A59" s="1" t="s">
        <v>18</v>
      </c>
      <c r="B59" s="1" t="s">
        <v>23</v>
      </c>
      <c r="C59" s="1">
        <v>2249.91</v>
      </c>
    </row>
    <row r="60" spans="1:3" hidden="1" x14ac:dyDescent="0.25">
      <c r="A60" s="1" t="s">
        <v>26</v>
      </c>
      <c r="B60" s="1" t="s">
        <v>25</v>
      </c>
      <c r="C60" s="1">
        <v>7958.58</v>
      </c>
    </row>
    <row r="61" spans="1:3" x14ac:dyDescent="0.25">
      <c r="A61" s="1" t="s">
        <v>27</v>
      </c>
      <c r="B61" s="1" t="s">
        <v>23</v>
      </c>
      <c r="C61" s="1">
        <v>2565.5940000000001</v>
      </c>
    </row>
    <row r="65" spans="1:9" x14ac:dyDescent="0.25">
      <c r="A65" t="s">
        <v>264</v>
      </c>
    </row>
    <row r="68" spans="1:9" ht="51" x14ac:dyDescent="0.25">
      <c r="A68" s="2" t="s">
        <v>28</v>
      </c>
      <c r="B68" s="2" t="s">
        <v>29</v>
      </c>
      <c r="C68" s="2" t="s">
        <v>30</v>
      </c>
      <c r="D68" s="2" t="s">
        <v>31</v>
      </c>
      <c r="E68" s="2" t="s">
        <v>32</v>
      </c>
      <c r="F68" s="2" t="s">
        <v>33</v>
      </c>
    </row>
    <row r="69" spans="1:9" x14ac:dyDescent="0.25">
      <c r="A69" s="1" t="s">
        <v>34</v>
      </c>
      <c r="B69" s="3" t="str">
        <f>UPPER(TRIM(A69))</f>
        <v>ANN BLUME</v>
      </c>
      <c r="C69" s="3" t="str">
        <f>MID(B69,5,1)</f>
        <v>B</v>
      </c>
      <c r="D69" s="3" t="str">
        <f>CONCATENATE(G69,"_",H69,"@abc.com")</f>
        <v>Ann_Blume@abc.com</v>
      </c>
      <c r="E69" s="3">
        <f>LEN(B69)</f>
        <v>9</v>
      </c>
      <c r="F69" s="3" t="str">
        <f>RIGHT(A69,5)</f>
        <v>Blume</v>
      </c>
      <c r="G69" t="s">
        <v>267</v>
      </c>
      <c r="H69" t="s">
        <v>268</v>
      </c>
    </row>
    <row r="70" spans="1:9" x14ac:dyDescent="0.25">
      <c r="A70" s="1" t="s">
        <v>35</v>
      </c>
      <c r="B70" s="3" t="str">
        <f t="shared" ref="B70:B73" si="0">UPPER(TRIM(A70))</f>
        <v>SUE ANN REED</v>
      </c>
      <c r="C70" s="3" t="str">
        <f>MID(B70,6,1)</f>
        <v>N</v>
      </c>
      <c r="D70" s="3" t="str">
        <f>CONCATENATE(G70,"_",H70,"_",I70,"@abc.com")</f>
        <v>Sue_Ann _Reed@abc.com</v>
      </c>
      <c r="E70" s="3">
        <f t="shared" ref="E70:E73" si="1">LEN(B70)</f>
        <v>12</v>
      </c>
      <c r="F70" s="3"/>
      <c r="G70" t="s">
        <v>269</v>
      </c>
      <c r="H70" t="s">
        <v>277</v>
      </c>
      <c r="I70" t="s">
        <v>270</v>
      </c>
    </row>
    <row r="71" spans="1:9" x14ac:dyDescent="0.25">
      <c r="A71" s="1" t="s">
        <v>36</v>
      </c>
      <c r="B71" s="3" t="str">
        <f t="shared" si="0"/>
        <v>JASON KLAMCZYNSKI</v>
      </c>
      <c r="C71" s="3" t="str">
        <f>MID(B71,9,1)</f>
        <v>A</v>
      </c>
      <c r="D71" s="3" t="str">
        <f t="shared" ref="D71:D73" si="2">CONCATENATE(G71,"_",H71,"@abc.com")</f>
        <v>Jason_Klamczynski@abc.com</v>
      </c>
      <c r="E71" s="3">
        <f t="shared" si="1"/>
        <v>17</v>
      </c>
      <c r="F71" s="3"/>
      <c r="G71" t="s">
        <v>271</v>
      </c>
      <c r="H71" t="s">
        <v>272</v>
      </c>
    </row>
    <row r="72" spans="1:9" x14ac:dyDescent="0.25">
      <c r="A72" s="1" t="s">
        <v>37</v>
      </c>
      <c r="B72" s="3" t="str">
        <f t="shared" si="0"/>
        <v>LAUREL BELTRAN</v>
      </c>
      <c r="C72" s="3" t="str">
        <f>MID(B72,8,1)</f>
        <v>B</v>
      </c>
      <c r="D72" s="3" t="str">
        <f t="shared" si="2"/>
        <v>Laurel_Beltran@abc.com</v>
      </c>
      <c r="E72" s="3">
        <f t="shared" si="1"/>
        <v>14</v>
      </c>
      <c r="F72" s="3"/>
      <c r="G72" t="s">
        <v>273</v>
      </c>
      <c r="H72" t="s">
        <v>274</v>
      </c>
    </row>
    <row r="73" spans="1:9" x14ac:dyDescent="0.25">
      <c r="A73" s="1" t="s">
        <v>38</v>
      </c>
      <c r="B73" s="3" t="str">
        <f t="shared" si="0"/>
        <v>NARESJ PATEL</v>
      </c>
      <c r="C73" s="3" t="str">
        <f>MID(B73,6,1)</f>
        <v>J</v>
      </c>
      <c r="D73" s="3" t="str">
        <f t="shared" si="2"/>
        <v>Naresj_Patel@abc.com</v>
      </c>
      <c r="E73" s="3">
        <f t="shared" si="1"/>
        <v>12</v>
      </c>
      <c r="F73" s="3"/>
      <c r="G73" t="s">
        <v>275</v>
      </c>
      <c r="H73" t="s">
        <v>276</v>
      </c>
    </row>
    <row r="76" spans="1:9" x14ac:dyDescent="0.25">
      <c r="A76" s="34" t="s">
        <v>39</v>
      </c>
      <c r="B76" s="34"/>
      <c r="C76" s="34"/>
      <c r="D76" s="34"/>
      <c r="E76" s="34"/>
      <c r="F76" s="34"/>
      <c r="G76" s="34"/>
      <c r="H76" s="34"/>
      <c r="I76" s="34"/>
    </row>
    <row r="78" spans="1:9" ht="89.25" x14ac:dyDescent="0.25">
      <c r="A78" s="4" t="s">
        <v>40</v>
      </c>
      <c r="B78" s="4" t="s">
        <v>41</v>
      </c>
      <c r="C78" s="4" t="s">
        <v>42</v>
      </c>
      <c r="D78" s="4" t="s">
        <v>43</v>
      </c>
      <c r="E78" s="4" t="s">
        <v>44</v>
      </c>
      <c r="F78" s="4" t="s">
        <v>45</v>
      </c>
      <c r="G78" s="4" t="s">
        <v>46</v>
      </c>
      <c r="H78" s="4" t="s">
        <v>47</v>
      </c>
    </row>
    <row r="79" spans="1:9" x14ac:dyDescent="0.25">
      <c r="A79" s="5">
        <f ca="1">TODAY()</f>
        <v>43647</v>
      </c>
      <c r="B79" s="6">
        <f ca="1">NOW()</f>
        <v>43647.479139930554</v>
      </c>
      <c r="C79" s="3" t="str">
        <f ca="1">TEXT(A79,"MMM")</f>
        <v>Jul</v>
      </c>
      <c r="D79" s="3" t="str">
        <f ca="1">TEXT(B79,"DDD")</f>
        <v>Mon</v>
      </c>
      <c r="E79" s="5">
        <v>43498</v>
      </c>
      <c r="F79" s="5">
        <v>43585</v>
      </c>
      <c r="G79" s="7">
        <f>DAYS360(E79,F79)</f>
        <v>88</v>
      </c>
      <c r="H79" s="3">
        <f>NETWORKDAYS(E79,F79)</f>
        <v>62</v>
      </c>
    </row>
    <row r="80" spans="1:9" x14ac:dyDescent="0.25">
      <c r="A80" s="5"/>
      <c r="B80" s="3"/>
      <c r="C80" s="3" t="str">
        <f ca="1">TEXT(A79,"MM")</f>
        <v>07</v>
      </c>
      <c r="D80" s="3" t="str">
        <f ca="1">TEXT(B79,"DD")</f>
        <v>01</v>
      </c>
      <c r="E80" s="3"/>
      <c r="F80" s="3"/>
      <c r="G80" s="3"/>
      <c r="H80" s="3"/>
    </row>
    <row r="81" spans="1:12" x14ac:dyDescent="0.25">
      <c r="A81" s="3"/>
      <c r="B81" s="3"/>
      <c r="C81" s="3"/>
      <c r="D81" s="3"/>
      <c r="E81" s="3"/>
      <c r="F81" s="3"/>
      <c r="G81" s="3"/>
      <c r="H81" s="3"/>
    </row>
    <row r="84" spans="1:12" x14ac:dyDescent="0.25">
      <c r="A84" t="s">
        <v>48</v>
      </c>
    </row>
    <row r="85" spans="1:12" ht="15.75" thickBot="1" x14ac:dyDescent="0.3"/>
    <row r="86" spans="1:12" ht="15.75" thickBot="1" x14ac:dyDescent="0.3">
      <c r="A86" s="8" t="s">
        <v>49</v>
      </c>
      <c r="B86" s="8" t="s">
        <v>28</v>
      </c>
      <c r="C86" s="8" t="s">
        <v>50</v>
      </c>
      <c r="D86" s="8" t="s">
        <v>51</v>
      </c>
      <c r="E86" s="8" t="s">
        <v>52</v>
      </c>
      <c r="F86" s="8" t="s">
        <v>53</v>
      </c>
      <c r="I86" s="35" t="s">
        <v>54</v>
      </c>
      <c r="J86" s="36"/>
      <c r="K86" s="37"/>
    </row>
    <row r="87" spans="1:12" x14ac:dyDescent="0.25">
      <c r="A87" s="9">
        <v>1</v>
      </c>
      <c r="B87" s="3" t="s">
        <v>55</v>
      </c>
      <c r="C87" s="3">
        <v>37</v>
      </c>
      <c r="D87" s="3" t="s">
        <v>56</v>
      </c>
      <c r="E87" s="3" t="s">
        <v>57</v>
      </c>
      <c r="F87" s="10">
        <v>65548</v>
      </c>
      <c r="I87" s="11" t="s">
        <v>58</v>
      </c>
      <c r="J87" s="12"/>
      <c r="K87" s="13">
        <f>AVERAGE(C87:C98)</f>
        <v>32.166666666666664</v>
      </c>
    </row>
    <row r="88" spans="1:12" x14ac:dyDescent="0.25">
      <c r="A88" s="9">
        <v>2</v>
      </c>
      <c r="B88" s="3" t="s">
        <v>59</v>
      </c>
      <c r="C88" s="3">
        <v>24</v>
      </c>
      <c r="D88" s="3" t="s">
        <v>60</v>
      </c>
      <c r="E88" s="3" t="s">
        <v>61</v>
      </c>
      <c r="F88" s="10">
        <v>22291</v>
      </c>
      <c r="I88" s="14" t="s">
        <v>62</v>
      </c>
      <c r="J88" s="15"/>
      <c r="K88" s="16">
        <f>COUNTA(B87:B98)</f>
        <v>12</v>
      </c>
    </row>
    <row r="89" spans="1:12" x14ac:dyDescent="0.25">
      <c r="A89" s="9">
        <v>3</v>
      </c>
      <c r="B89" s="3" t="s">
        <v>63</v>
      </c>
      <c r="C89" s="3">
        <v>36</v>
      </c>
      <c r="D89" s="3" t="s">
        <v>56</v>
      </c>
      <c r="E89" s="3" t="s">
        <v>64</v>
      </c>
      <c r="F89" s="10">
        <v>93904</v>
      </c>
      <c r="I89" s="14" t="s">
        <v>65</v>
      </c>
      <c r="J89" s="15"/>
      <c r="K89" s="16">
        <f>MAX(C87:C98)</f>
        <v>44</v>
      </c>
    </row>
    <row r="90" spans="1:12" x14ac:dyDescent="0.25">
      <c r="A90" s="9">
        <v>4</v>
      </c>
      <c r="B90" s="3" t="s">
        <v>66</v>
      </c>
      <c r="C90" s="3">
        <v>38</v>
      </c>
      <c r="D90" s="3" t="s">
        <v>60</v>
      </c>
      <c r="E90" s="3" t="s">
        <v>57</v>
      </c>
      <c r="F90" s="10">
        <v>38670</v>
      </c>
      <c r="I90" s="14" t="s">
        <v>67</v>
      </c>
      <c r="J90" s="15"/>
      <c r="K90" s="28">
        <f>MIN(F87:F98)</f>
        <v>10448</v>
      </c>
    </row>
    <row r="91" spans="1:12" x14ac:dyDescent="0.25">
      <c r="A91" s="9">
        <v>5</v>
      </c>
      <c r="B91" s="17" t="s">
        <v>68</v>
      </c>
      <c r="C91" s="3">
        <v>20</v>
      </c>
      <c r="D91" s="3" t="s">
        <v>60</v>
      </c>
      <c r="E91" s="3" t="s">
        <v>61</v>
      </c>
      <c r="F91" s="10">
        <v>62235</v>
      </c>
      <c r="I91" s="14" t="s">
        <v>69</v>
      </c>
      <c r="J91" s="15"/>
      <c r="K91" s="16">
        <f>LARGE(F87:F98,2)</f>
        <v>88185</v>
      </c>
    </row>
    <row r="92" spans="1:12" x14ac:dyDescent="0.25">
      <c r="A92" s="9">
        <v>6</v>
      </c>
      <c r="B92" s="17" t="s">
        <v>70</v>
      </c>
      <c r="C92" s="3">
        <v>44</v>
      </c>
      <c r="D92" s="3" t="s">
        <v>56</v>
      </c>
      <c r="E92" s="3" t="s">
        <v>61</v>
      </c>
      <c r="F92" s="10">
        <v>18547</v>
      </c>
      <c r="I92" s="14" t="s">
        <v>71</v>
      </c>
      <c r="J92" s="15"/>
      <c r="K92" s="16">
        <f>SMALL(F87:F98,3)</f>
        <v>22291</v>
      </c>
    </row>
    <row r="93" spans="1:12" x14ac:dyDescent="0.25">
      <c r="A93" s="9">
        <v>7</v>
      </c>
      <c r="B93" s="17" t="s">
        <v>72</v>
      </c>
      <c r="C93" s="3">
        <v>31</v>
      </c>
      <c r="D93" s="3" t="s">
        <v>56</v>
      </c>
      <c r="E93" s="3" t="s">
        <v>64</v>
      </c>
      <c r="F93" s="10">
        <v>10448</v>
      </c>
      <c r="I93" s="14" t="s">
        <v>73</v>
      </c>
      <c r="J93" s="15"/>
      <c r="K93" s="16">
        <f>SUMIF(E87:E98,"BLr",F87:F98)</f>
        <v>236027</v>
      </c>
    </row>
    <row r="94" spans="1:12" x14ac:dyDescent="0.25">
      <c r="A94" s="9">
        <v>8</v>
      </c>
      <c r="B94" s="17" t="s">
        <v>74</v>
      </c>
      <c r="C94" s="3">
        <v>30</v>
      </c>
      <c r="D94" s="3" t="s">
        <v>56</v>
      </c>
      <c r="E94" s="3" t="s">
        <v>57</v>
      </c>
      <c r="F94" s="10">
        <v>88185</v>
      </c>
      <c r="I94" s="14" t="s">
        <v>75</v>
      </c>
      <c r="J94" s="15"/>
      <c r="K94" s="16">
        <f>COUNTIF(E87:E98,"chn")</f>
        <v>4</v>
      </c>
    </row>
    <row r="95" spans="1:12" x14ac:dyDescent="0.25">
      <c r="A95" s="9">
        <v>9</v>
      </c>
      <c r="B95" s="17" t="s">
        <v>76</v>
      </c>
      <c r="C95" s="3">
        <v>27</v>
      </c>
      <c r="D95" s="3" t="s">
        <v>60</v>
      </c>
      <c r="E95" s="3" t="s">
        <v>57</v>
      </c>
      <c r="F95" s="10">
        <v>43624</v>
      </c>
      <c r="I95" s="14" t="s">
        <v>77</v>
      </c>
      <c r="J95" s="15"/>
      <c r="K95" s="16">
        <f>SUMIF(D87:D98,"F",F87:F98)</f>
        <v>166820</v>
      </c>
      <c r="L95" s="39">
        <f>SUMIFS(F87:F98,D87:D98,"F",E87:E98,"BLr")+SUMIFS(F87:F98,D87:D98,"F",E87:E98,"chn")+SUMIFS(F87:F98,D87:D98,"F",E87:E98,"Hyd")</f>
        <v>166820</v>
      </c>
    </row>
    <row r="96" spans="1:12" x14ac:dyDescent="0.25">
      <c r="A96" s="9">
        <v>10</v>
      </c>
      <c r="B96" s="17" t="s">
        <v>78</v>
      </c>
      <c r="C96" s="3">
        <v>42</v>
      </c>
      <c r="D96" s="3" t="s">
        <v>56</v>
      </c>
      <c r="E96" s="3" t="s">
        <v>61</v>
      </c>
      <c r="F96" s="10">
        <v>64927</v>
      </c>
      <c r="I96" s="14" t="s">
        <v>79</v>
      </c>
      <c r="J96" s="15"/>
      <c r="K96" s="16">
        <f>COUNTA(E87:E98)</f>
        <v>12</v>
      </c>
      <c r="L96">
        <f>COUNTIF(E87:E98,"BLr")+COUNTIF(E87:E98,"chn")+COUNTIF(E87:E98,"hyd")</f>
        <v>12</v>
      </c>
    </row>
    <row r="97" spans="1:11" x14ac:dyDescent="0.25">
      <c r="A97" s="9">
        <v>11</v>
      </c>
      <c r="B97" s="17" t="s">
        <v>80</v>
      </c>
      <c r="C97" s="3">
        <v>30</v>
      </c>
      <c r="D97" s="3" t="s">
        <v>56</v>
      </c>
      <c r="E97" s="3" t="s">
        <v>64</v>
      </c>
      <c r="F97" s="10">
        <v>62049</v>
      </c>
      <c r="I97" s="14"/>
      <c r="J97" s="15"/>
      <c r="K97" s="16"/>
    </row>
    <row r="98" spans="1:11" x14ac:dyDescent="0.25">
      <c r="A98" s="9">
        <v>12</v>
      </c>
      <c r="B98" s="17" t="s">
        <v>78</v>
      </c>
      <c r="C98" s="3">
        <v>27</v>
      </c>
      <c r="D98" s="3" t="s">
        <v>56</v>
      </c>
      <c r="E98" s="3" t="s">
        <v>64</v>
      </c>
      <c r="F98" s="10">
        <v>69713</v>
      </c>
      <c r="I98" s="14"/>
      <c r="J98" s="15"/>
      <c r="K98" s="16"/>
    </row>
    <row r="101" spans="1:11" x14ac:dyDescent="0.25">
      <c r="A101" t="s">
        <v>81</v>
      </c>
    </row>
    <row r="102" spans="1:11" x14ac:dyDescent="0.25">
      <c r="B102" s="38" t="s">
        <v>82</v>
      </c>
      <c r="C102" s="38"/>
      <c r="D102" s="38" t="s">
        <v>83</v>
      </c>
      <c r="E102" s="38"/>
    </row>
    <row r="103" spans="1:11" x14ac:dyDescent="0.25">
      <c r="A103" s="2" t="s">
        <v>49</v>
      </c>
      <c r="B103" s="2" t="s">
        <v>28</v>
      </c>
      <c r="C103" s="2" t="s">
        <v>52</v>
      </c>
      <c r="D103" s="2" t="s">
        <v>28</v>
      </c>
      <c r="E103" s="2" t="s">
        <v>52</v>
      </c>
    </row>
    <row r="104" spans="1:11" x14ac:dyDescent="0.25">
      <c r="A104" s="9">
        <v>4</v>
      </c>
      <c r="B104" s="3" t="str">
        <f>VLOOKUP(A104,$A$86:$F$98,2,FALSE)</f>
        <v>Tina</v>
      </c>
      <c r="C104" s="3" t="str">
        <f>VLOOKUP(A104,$A$86:$F$98,5,FALSE)</f>
        <v>BLr</v>
      </c>
      <c r="D104" s="3" t="str">
        <f>INDEX(B87:B98,MATCH(A104,A87:A98,0))</f>
        <v>Tina</v>
      </c>
      <c r="E104" s="3" t="str">
        <f>INDEX(E87:E98,MATCH(B104,B87:B98,0))</f>
        <v>BLr</v>
      </c>
    </row>
    <row r="105" spans="1:11" x14ac:dyDescent="0.25">
      <c r="A105" s="9">
        <v>5</v>
      </c>
      <c r="B105" s="3" t="str">
        <f t="shared" ref="B105:B112" si="3">VLOOKUP(A105,$A$86:$F$98,2,FALSE)</f>
        <v>Suba</v>
      </c>
      <c r="C105" s="3" t="str">
        <f t="shared" ref="C105:C112" si="4">VLOOKUP(A105,$A$86:$F$98,5,FALSE)</f>
        <v>chn</v>
      </c>
      <c r="D105" s="3" t="str">
        <f t="shared" ref="D105:D112" si="5">INDEX(B88:B99,MATCH(A105,A88:A99,0))</f>
        <v>Suba</v>
      </c>
      <c r="E105" s="3" t="str">
        <f t="shared" ref="E105:E112" si="6">INDEX(E88:E99,MATCH(B105,B88:B99,0))</f>
        <v>chn</v>
      </c>
    </row>
    <row r="106" spans="1:11" x14ac:dyDescent="0.25">
      <c r="A106" s="9">
        <v>6</v>
      </c>
      <c r="B106" s="3" t="str">
        <f t="shared" si="3"/>
        <v>Jim</v>
      </c>
      <c r="C106" s="3" t="str">
        <f t="shared" si="4"/>
        <v>chn</v>
      </c>
      <c r="D106" s="3" t="str">
        <f t="shared" si="5"/>
        <v>Jim</v>
      </c>
      <c r="E106" s="3" t="str">
        <f t="shared" si="6"/>
        <v>chn</v>
      </c>
    </row>
    <row r="107" spans="1:11" x14ac:dyDescent="0.25">
      <c r="A107" s="9">
        <v>7</v>
      </c>
      <c r="B107" s="3" t="str">
        <f t="shared" si="3"/>
        <v>Tim</v>
      </c>
      <c r="C107" s="3" t="str">
        <f t="shared" si="4"/>
        <v>hyd</v>
      </c>
      <c r="D107" s="3" t="str">
        <f t="shared" si="5"/>
        <v>Tim</v>
      </c>
      <c r="E107" s="3" t="str">
        <f t="shared" si="6"/>
        <v>hyd</v>
      </c>
    </row>
    <row r="108" spans="1:11" x14ac:dyDescent="0.25">
      <c r="A108" s="9">
        <v>8</v>
      </c>
      <c r="B108" s="3" t="str">
        <f t="shared" si="3"/>
        <v>Sam</v>
      </c>
      <c r="C108" s="3" t="str">
        <f t="shared" si="4"/>
        <v>BLr</v>
      </c>
      <c r="D108" s="3" t="str">
        <f t="shared" si="5"/>
        <v>Sam</v>
      </c>
      <c r="E108" s="3" t="str">
        <f t="shared" si="6"/>
        <v>BLr</v>
      </c>
    </row>
    <row r="109" spans="1:11" x14ac:dyDescent="0.25">
      <c r="A109" s="9">
        <v>9</v>
      </c>
      <c r="B109" s="3" t="str">
        <f t="shared" si="3"/>
        <v>Liza</v>
      </c>
      <c r="C109" s="3" t="str">
        <f t="shared" si="4"/>
        <v>BLr</v>
      </c>
      <c r="D109" s="3" t="str">
        <f t="shared" si="5"/>
        <v>Liza</v>
      </c>
      <c r="E109" s="3" t="str">
        <f t="shared" si="6"/>
        <v>BLr</v>
      </c>
    </row>
    <row r="110" spans="1:11" x14ac:dyDescent="0.25">
      <c r="A110" s="9">
        <v>10</v>
      </c>
      <c r="B110" s="3" t="str">
        <f t="shared" si="3"/>
        <v>Ram</v>
      </c>
      <c r="C110" s="3" t="str">
        <f t="shared" si="4"/>
        <v>chn</v>
      </c>
      <c r="D110" s="3" t="str">
        <f t="shared" si="5"/>
        <v>Ram</v>
      </c>
      <c r="E110" s="3" t="str">
        <f t="shared" si="6"/>
        <v>chn</v>
      </c>
    </row>
    <row r="111" spans="1:11" x14ac:dyDescent="0.25">
      <c r="A111" s="9">
        <v>11</v>
      </c>
      <c r="B111" s="3" t="str">
        <f t="shared" si="3"/>
        <v>Doug</v>
      </c>
      <c r="C111" s="3" t="str">
        <f t="shared" si="4"/>
        <v>hyd</v>
      </c>
      <c r="D111" s="3" t="str">
        <f t="shared" si="5"/>
        <v>Doug</v>
      </c>
      <c r="E111" s="3" t="str">
        <f t="shared" si="6"/>
        <v>hyd</v>
      </c>
    </row>
    <row r="112" spans="1:11" x14ac:dyDescent="0.25">
      <c r="A112" s="9">
        <v>12</v>
      </c>
      <c r="B112" s="3" t="str">
        <f t="shared" si="3"/>
        <v>Ram</v>
      </c>
      <c r="C112" s="3" t="str">
        <f t="shared" si="4"/>
        <v>hyd</v>
      </c>
      <c r="D112" s="3" t="str">
        <f t="shared" si="5"/>
        <v>Ram</v>
      </c>
      <c r="E112" s="3" t="str">
        <f t="shared" si="6"/>
        <v>chn</v>
      </c>
    </row>
    <row r="113" spans="1:8" x14ac:dyDescent="0.25">
      <c r="A113" s="9">
        <v>13</v>
      </c>
      <c r="B113" s="3"/>
      <c r="C113" s="3"/>
      <c r="D113" s="17"/>
      <c r="E113" s="3"/>
    </row>
    <row r="114" spans="1:8" x14ac:dyDescent="0.25">
      <c r="A114" s="9">
        <v>14</v>
      </c>
      <c r="B114" s="17"/>
      <c r="C114" s="3"/>
      <c r="D114" s="17"/>
      <c r="E114" s="3"/>
    </row>
    <row r="115" spans="1:8" x14ac:dyDescent="0.25">
      <c r="A115" s="9">
        <v>15</v>
      </c>
      <c r="B115" s="17"/>
      <c r="C115" s="3"/>
      <c r="D115" s="17"/>
      <c r="E115" s="3"/>
    </row>
    <row r="117" spans="1:8" ht="15.75" thickBot="1" x14ac:dyDescent="0.3">
      <c r="A117" s="34" t="s">
        <v>84</v>
      </c>
      <c r="B117" s="34"/>
      <c r="C117" s="34"/>
      <c r="D117" s="34"/>
      <c r="E117" s="34"/>
      <c r="F117" s="34"/>
    </row>
    <row r="118" spans="1:8" ht="30.75" thickBot="1" x14ac:dyDescent="0.3">
      <c r="G118" s="18" t="s">
        <v>85</v>
      </c>
      <c r="H118" s="18" t="s">
        <v>86</v>
      </c>
    </row>
    <row r="119" spans="1:8" x14ac:dyDescent="0.25">
      <c r="A119" t="s">
        <v>87</v>
      </c>
      <c r="B119" t="s">
        <v>88</v>
      </c>
      <c r="G119" s="19" t="s">
        <v>89</v>
      </c>
      <c r="H119" s="20" t="s">
        <v>90</v>
      </c>
    </row>
    <row r="120" spans="1:8" x14ac:dyDescent="0.25">
      <c r="A120">
        <v>45</v>
      </c>
      <c r="B120" t="str">
        <f>IF(A120&gt;89,"A",IF(AND(A120&lt;=89,A120&gt;=80),"B",IF(AND(A120&lt;=79,A120&gt;=70),"C",IF(AND(A120&lt;=69,A120&gt;=60),"D",IF(A120&lt;60,"F",0)))))</f>
        <v>F</v>
      </c>
      <c r="G120" s="21" t="s">
        <v>91</v>
      </c>
      <c r="H120" s="22" t="s">
        <v>92</v>
      </c>
    </row>
    <row r="121" spans="1:8" x14ac:dyDescent="0.25">
      <c r="A121">
        <v>60</v>
      </c>
      <c r="B121" t="str">
        <f t="shared" ref="B121:B125" si="7">IF(A121&gt;89,"A",IF(AND(A121&lt;=89,A121&gt;=80),"B",IF(AND(A121&lt;=79,A121&gt;=70),"C",IF(AND(A121&lt;=69,A121&gt;=60),"D",IF(A121&lt;60,"F",0)))))</f>
        <v>D</v>
      </c>
      <c r="G121" s="21" t="s">
        <v>93</v>
      </c>
      <c r="H121" s="22" t="s">
        <v>94</v>
      </c>
    </row>
    <row r="122" spans="1:8" x14ac:dyDescent="0.25">
      <c r="A122">
        <v>33</v>
      </c>
      <c r="B122" t="str">
        <f t="shared" si="7"/>
        <v>F</v>
      </c>
      <c r="G122" s="21" t="s">
        <v>95</v>
      </c>
      <c r="H122" s="22" t="s">
        <v>96</v>
      </c>
    </row>
    <row r="123" spans="1:8" ht="15.75" thickBot="1" x14ac:dyDescent="0.3">
      <c r="A123">
        <v>78</v>
      </c>
      <c r="B123" t="str">
        <f t="shared" si="7"/>
        <v>C</v>
      </c>
      <c r="G123" s="23" t="s">
        <v>97</v>
      </c>
      <c r="H123" s="24" t="s">
        <v>60</v>
      </c>
    </row>
    <row r="124" spans="1:8" x14ac:dyDescent="0.25">
      <c r="A124">
        <v>85</v>
      </c>
      <c r="B124" t="str">
        <f t="shared" si="7"/>
        <v>B</v>
      </c>
    </row>
    <row r="125" spans="1:8" x14ac:dyDescent="0.25">
      <c r="A125">
        <v>99</v>
      </c>
      <c r="B125" t="str">
        <f t="shared" si="7"/>
        <v>A</v>
      </c>
    </row>
    <row r="127" spans="1:8" x14ac:dyDescent="0.25">
      <c r="A127" s="34" t="s">
        <v>98</v>
      </c>
      <c r="B127" s="34"/>
      <c r="C127" s="34"/>
      <c r="D127" s="34"/>
      <c r="E127" s="34"/>
      <c r="F127" s="34"/>
    </row>
    <row r="129" spans="1:19" x14ac:dyDescent="0.25">
      <c r="A129" t="s">
        <v>278</v>
      </c>
    </row>
    <row r="138" spans="1:19" x14ac:dyDescent="0.25">
      <c r="A138" t="s">
        <v>99</v>
      </c>
    </row>
    <row r="139" spans="1:19" x14ac:dyDescent="0.25">
      <c r="B139" t="s">
        <v>100</v>
      </c>
    </row>
    <row r="140" spans="1:19" x14ac:dyDescent="0.25">
      <c r="B140" t="s">
        <v>101</v>
      </c>
    </row>
    <row r="142" spans="1:19" x14ac:dyDescent="0.25">
      <c r="A142" s="1" t="s">
        <v>102</v>
      </c>
      <c r="B142" s="1" t="s">
        <v>103</v>
      </c>
      <c r="C142" s="1" t="s">
        <v>104</v>
      </c>
      <c r="D142" s="1" t="s">
        <v>21</v>
      </c>
      <c r="E142" s="1" t="s">
        <v>105</v>
      </c>
      <c r="F142" s="1" t="s">
        <v>106</v>
      </c>
      <c r="G142" s="1" t="s">
        <v>107</v>
      </c>
      <c r="H142" s="1" t="s">
        <v>108</v>
      </c>
      <c r="I142" s="1" t="s">
        <v>109</v>
      </c>
      <c r="J142" s="1" t="s">
        <v>110</v>
      </c>
      <c r="K142" s="1" t="s">
        <v>111</v>
      </c>
      <c r="L142" s="1" t="s">
        <v>112</v>
      </c>
      <c r="M142" s="1" t="s">
        <v>22</v>
      </c>
      <c r="N142" s="1" t="s">
        <v>113</v>
      </c>
      <c r="O142" s="1" t="s">
        <v>114</v>
      </c>
      <c r="P142" s="1" t="s">
        <v>2</v>
      </c>
      <c r="Q142" s="1" t="s">
        <v>115</v>
      </c>
      <c r="R142" s="1" t="s">
        <v>116</v>
      </c>
      <c r="S142" s="1" t="s">
        <v>117</v>
      </c>
    </row>
    <row r="143" spans="1:19" x14ac:dyDescent="0.25">
      <c r="A143" s="25">
        <v>41121</v>
      </c>
      <c r="B143" s="1" t="s">
        <v>118</v>
      </c>
      <c r="C143" s="1" t="s">
        <v>119</v>
      </c>
      <c r="D143" s="1" t="s">
        <v>3</v>
      </c>
      <c r="E143" s="1" t="s">
        <v>120</v>
      </c>
      <c r="F143" s="1" t="s">
        <v>121</v>
      </c>
      <c r="G143" s="1" t="s">
        <v>122</v>
      </c>
      <c r="H143" s="1" t="s">
        <v>123</v>
      </c>
      <c r="I143" s="1">
        <v>10024</v>
      </c>
      <c r="J143" s="1" t="s">
        <v>124</v>
      </c>
      <c r="K143" s="1" t="s">
        <v>125</v>
      </c>
      <c r="L143" s="1" t="s">
        <v>126</v>
      </c>
      <c r="M143" s="1" t="s">
        <v>23</v>
      </c>
      <c r="N143" s="1" t="s">
        <v>127</v>
      </c>
      <c r="O143" s="1" t="s">
        <v>128</v>
      </c>
      <c r="P143" s="1">
        <v>2309.65</v>
      </c>
      <c r="Q143" s="1">
        <v>7</v>
      </c>
      <c r="R143" s="1">
        <v>0</v>
      </c>
      <c r="S143" s="1">
        <v>762.18449999999984</v>
      </c>
    </row>
    <row r="144" spans="1:19" x14ac:dyDescent="0.25">
      <c r="A144" s="25">
        <v>41312</v>
      </c>
      <c r="B144" s="1" t="s">
        <v>129</v>
      </c>
      <c r="C144" s="1" t="s">
        <v>130</v>
      </c>
      <c r="D144" s="1" t="s">
        <v>4</v>
      </c>
      <c r="E144" s="1" t="s">
        <v>131</v>
      </c>
      <c r="F144" s="1" t="s">
        <v>132</v>
      </c>
      <c r="G144" s="1" t="s">
        <v>133</v>
      </c>
      <c r="H144" s="1" t="s">
        <v>134</v>
      </c>
      <c r="I144" s="1"/>
      <c r="J144" s="1" t="s">
        <v>135</v>
      </c>
      <c r="K144" s="1" t="s">
        <v>136</v>
      </c>
      <c r="L144" s="1" t="s">
        <v>137</v>
      </c>
      <c r="M144" s="1" t="s">
        <v>24</v>
      </c>
      <c r="N144" s="1" t="s">
        <v>138</v>
      </c>
      <c r="O144" s="1" t="s">
        <v>139</v>
      </c>
      <c r="P144" s="1">
        <v>3709.3949999999995</v>
      </c>
      <c r="Q144" s="1">
        <v>9</v>
      </c>
      <c r="R144" s="1">
        <v>0.1</v>
      </c>
      <c r="S144" s="1">
        <v>-288.76499999999999</v>
      </c>
    </row>
    <row r="145" spans="1:19" x14ac:dyDescent="0.25">
      <c r="A145" s="25">
        <v>41565</v>
      </c>
      <c r="B145" s="1" t="s">
        <v>140</v>
      </c>
      <c r="C145" s="1" t="s">
        <v>141</v>
      </c>
      <c r="D145" s="1" t="s">
        <v>5</v>
      </c>
      <c r="E145" s="1" t="s">
        <v>120</v>
      </c>
      <c r="F145" s="1" t="s">
        <v>142</v>
      </c>
      <c r="G145" s="1" t="s">
        <v>143</v>
      </c>
      <c r="H145" s="1" t="s">
        <v>134</v>
      </c>
      <c r="I145" s="1"/>
      <c r="J145" s="1" t="s">
        <v>135</v>
      </c>
      <c r="K145" s="1" t="s">
        <v>136</v>
      </c>
      <c r="L145" s="1" t="s">
        <v>144</v>
      </c>
      <c r="M145" s="1" t="s">
        <v>23</v>
      </c>
      <c r="N145" s="1" t="s">
        <v>145</v>
      </c>
      <c r="O145" s="1" t="s">
        <v>146</v>
      </c>
      <c r="P145" s="1">
        <v>5175.1710000000012</v>
      </c>
      <c r="Q145" s="1">
        <v>9</v>
      </c>
      <c r="R145" s="1">
        <v>0.1</v>
      </c>
      <c r="S145" s="1">
        <v>919.97099999999966</v>
      </c>
    </row>
    <row r="146" spans="1:19" x14ac:dyDescent="0.25">
      <c r="A146" s="25">
        <v>41304</v>
      </c>
      <c r="B146" s="1" t="s">
        <v>140</v>
      </c>
      <c r="C146" s="1" t="s">
        <v>147</v>
      </c>
      <c r="D146" s="1" t="s">
        <v>6</v>
      </c>
      <c r="E146" s="1" t="s">
        <v>148</v>
      </c>
      <c r="F146" s="1" t="s">
        <v>149</v>
      </c>
      <c r="G146" s="1" t="s">
        <v>149</v>
      </c>
      <c r="H146" s="1" t="s">
        <v>150</v>
      </c>
      <c r="I146" s="1"/>
      <c r="J146" s="1" t="s">
        <v>151</v>
      </c>
      <c r="K146" s="1" t="s">
        <v>152</v>
      </c>
      <c r="L146" s="1" t="s">
        <v>153</v>
      </c>
      <c r="M146" s="1" t="s">
        <v>23</v>
      </c>
      <c r="N146" s="1" t="s">
        <v>145</v>
      </c>
      <c r="O146" s="1" t="s">
        <v>154</v>
      </c>
      <c r="P146" s="1">
        <v>2892.5099999999998</v>
      </c>
      <c r="Q146" s="1">
        <v>5</v>
      </c>
      <c r="R146" s="1">
        <v>0.1</v>
      </c>
      <c r="S146" s="1">
        <v>-96.540000000000049</v>
      </c>
    </row>
    <row r="147" spans="1:19" x14ac:dyDescent="0.25">
      <c r="A147" s="25">
        <v>41584</v>
      </c>
      <c r="B147" s="1" t="s">
        <v>118</v>
      </c>
      <c r="C147" s="1" t="s">
        <v>155</v>
      </c>
      <c r="D147" s="1" t="s">
        <v>3</v>
      </c>
      <c r="E147" s="1" t="s">
        <v>120</v>
      </c>
      <c r="F147" s="1" t="s">
        <v>156</v>
      </c>
      <c r="G147" s="1" t="s">
        <v>156</v>
      </c>
      <c r="H147" s="1" t="s">
        <v>157</v>
      </c>
      <c r="I147" s="1"/>
      <c r="J147" s="1" t="s">
        <v>158</v>
      </c>
      <c r="K147" s="1" t="s">
        <v>158</v>
      </c>
      <c r="L147" s="1" t="s">
        <v>159</v>
      </c>
      <c r="M147" s="1" t="s">
        <v>23</v>
      </c>
      <c r="N147" s="1" t="s">
        <v>160</v>
      </c>
      <c r="O147" s="1" t="s">
        <v>161</v>
      </c>
      <c r="P147" s="1">
        <v>2832.96</v>
      </c>
      <c r="Q147" s="1">
        <v>8</v>
      </c>
      <c r="R147" s="1">
        <v>0</v>
      </c>
      <c r="S147" s="1">
        <v>311.52</v>
      </c>
    </row>
    <row r="148" spans="1:19" x14ac:dyDescent="0.25">
      <c r="A148" s="25">
        <v>41456</v>
      </c>
      <c r="B148" s="1" t="s">
        <v>129</v>
      </c>
      <c r="C148" s="1" t="s">
        <v>162</v>
      </c>
      <c r="D148" s="1" t="s">
        <v>7</v>
      </c>
      <c r="E148" s="1" t="s">
        <v>131</v>
      </c>
      <c r="F148" s="1" t="s">
        <v>163</v>
      </c>
      <c r="G148" s="1" t="s">
        <v>133</v>
      </c>
      <c r="H148" s="1" t="s">
        <v>134</v>
      </c>
      <c r="I148" s="1"/>
      <c r="J148" s="1" t="s">
        <v>135</v>
      </c>
      <c r="K148" s="1" t="s">
        <v>136</v>
      </c>
      <c r="L148" s="1" t="s">
        <v>164</v>
      </c>
      <c r="M148" s="1" t="s">
        <v>23</v>
      </c>
      <c r="N148" s="1" t="s">
        <v>145</v>
      </c>
      <c r="O148" s="1" t="s">
        <v>165</v>
      </c>
      <c r="P148" s="1">
        <v>2862.6750000000002</v>
      </c>
      <c r="Q148" s="1">
        <v>5</v>
      </c>
      <c r="R148" s="1">
        <v>0.1</v>
      </c>
      <c r="S148" s="1">
        <v>763.27500000000009</v>
      </c>
    </row>
    <row r="149" spans="1:19" x14ac:dyDescent="0.25">
      <c r="A149" s="25">
        <v>40856</v>
      </c>
      <c r="B149" s="1" t="s">
        <v>140</v>
      </c>
      <c r="C149" s="1" t="s">
        <v>166</v>
      </c>
      <c r="D149" s="1" t="s">
        <v>8</v>
      </c>
      <c r="E149" s="1" t="s">
        <v>120</v>
      </c>
      <c r="F149" s="1" t="s">
        <v>167</v>
      </c>
      <c r="G149" s="1" t="s">
        <v>168</v>
      </c>
      <c r="H149" s="1" t="s">
        <v>169</v>
      </c>
      <c r="I149" s="1"/>
      <c r="J149" s="1" t="s">
        <v>135</v>
      </c>
      <c r="K149" s="1" t="s">
        <v>136</v>
      </c>
      <c r="L149" s="1" t="s">
        <v>170</v>
      </c>
      <c r="M149" s="1" t="s">
        <v>24</v>
      </c>
      <c r="N149" s="1" t="s">
        <v>138</v>
      </c>
      <c r="O149" s="1" t="s">
        <v>171</v>
      </c>
      <c r="P149" s="1">
        <v>1822.0799999999997</v>
      </c>
      <c r="Q149" s="1">
        <v>4</v>
      </c>
      <c r="R149" s="1">
        <v>0</v>
      </c>
      <c r="S149" s="1">
        <v>564.84</v>
      </c>
    </row>
    <row r="150" spans="1:19" x14ac:dyDescent="0.25">
      <c r="A150" s="25">
        <v>41017</v>
      </c>
      <c r="B150" s="1" t="s">
        <v>172</v>
      </c>
      <c r="C150" s="1" t="s">
        <v>173</v>
      </c>
      <c r="D150" s="1" t="s">
        <v>9</v>
      </c>
      <c r="E150" s="1" t="s">
        <v>120</v>
      </c>
      <c r="F150" s="1" t="s">
        <v>174</v>
      </c>
      <c r="G150" s="1" t="s">
        <v>175</v>
      </c>
      <c r="H150" s="1" t="s">
        <v>169</v>
      </c>
      <c r="I150" s="1"/>
      <c r="J150" s="1" t="s">
        <v>135</v>
      </c>
      <c r="K150" s="1" t="s">
        <v>136</v>
      </c>
      <c r="L150" s="1" t="s">
        <v>176</v>
      </c>
      <c r="M150" s="1" t="s">
        <v>24</v>
      </c>
      <c r="N150" s="1" t="s">
        <v>177</v>
      </c>
      <c r="O150" s="1" t="s">
        <v>178</v>
      </c>
      <c r="P150" s="1">
        <v>5244.84</v>
      </c>
      <c r="Q150" s="1">
        <v>6</v>
      </c>
      <c r="R150" s="1">
        <v>0</v>
      </c>
      <c r="S150" s="1">
        <v>996.4799999999999</v>
      </c>
    </row>
    <row r="151" spans="1:19" x14ac:dyDescent="0.25">
      <c r="A151" s="25">
        <v>41933</v>
      </c>
      <c r="B151" s="1" t="s">
        <v>172</v>
      </c>
      <c r="C151" s="1" t="s">
        <v>179</v>
      </c>
      <c r="D151" s="1" t="s">
        <v>10</v>
      </c>
      <c r="E151" s="1" t="s">
        <v>131</v>
      </c>
      <c r="F151" s="1" t="s">
        <v>180</v>
      </c>
      <c r="G151" s="1" t="s">
        <v>181</v>
      </c>
      <c r="H151" s="1" t="s">
        <v>123</v>
      </c>
      <c r="I151" s="1">
        <v>95823</v>
      </c>
      <c r="J151" s="1" t="s">
        <v>124</v>
      </c>
      <c r="K151" s="1" t="s">
        <v>182</v>
      </c>
      <c r="L151" s="1" t="s">
        <v>183</v>
      </c>
      <c r="M151" s="1" t="s">
        <v>25</v>
      </c>
      <c r="N151" s="1" t="s">
        <v>184</v>
      </c>
      <c r="O151" s="1" t="s">
        <v>185</v>
      </c>
      <c r="P151" s="1">
        <v>5083.96</v>
      </c>
      <c r="Q151" s="1">
        <v>5</v>
      </c>
      <c r="R151" s="1">
        <v>0.2</v>
      </c>
      <c r="S151" s="1">
        <v>1906.4849999999999</v>
      </c>
    </row>
    <row r="152" spans="1:19" x14ac:dyDescent="0.25">
      <c r="A152" s="25">
        <v>40939</v>
      </c>
      <c r="B152" s="1" t="s">
        <v>129</v>
      </c>
      <c r="C152" s="1" t="s">
        <v>186</v>
      </c>
      <c r="D152" s="1" t="s">
        <v>11</v>
      </c>
      <c r="E152" s="1" t="s">
        <v>120</v>
      </c>
      <c r="F152" s="1" t="s">
        <v>187</v>
      </c>
      <c r="G152" s="1" t="s">
        <v>188</v>
      </c>
      <c r="H152" s="1" t="s">
        <v>123</v>
      </c>
      <c r="I152" s="1">
        <v>28027</v>
      </c>
      <c r="J152" s="1" t="s">
        <v>124</v>
      </c>
      <c r="K152" s="1" t="s">
        <v>189</v>
      </c>
      <c r="L152" s="1" t="s">
        <v>190</v>
      </c>
      <c r="M152" s="1" t="s">
        <v>24</v>
      </c>
      <c r="N152" s="1" t="s">
        <v>177</v>
      </c>
      <c r="O152" s="1" t="s">
        <v>191</v>
      </c>
      <c r="P152" s="1">
        <v>4297.6440000000002</v>
      </c>
      <c r="Q152" s="1">
        <v>13</v>
      </c>
      <c r="R152" s="1">
        <v>0.4</v>
      </c>
      <c r="S152" s="1">
        <v>-1862.3124000000003</v>
      </c>
    </row>
    <row r="153" spans="1:19" x14ac:dyDescent="0.25">
      <c r="A153" s="25">
        <v>40642</v>
      </c>
      <c r="B153" s="1" t="s">
        <v>129</v>
      </c>
      <c r="C153" s="1" t="s">
        <v>192</v>
      </c>
      <c r="D153" s="1" t="s">
        <v>12</v>
      </c>
      <c r="E153" s="1" t="s">
        <v>131</v>
      </c>
      <c r="F153" s="1" t="s">
        <v>193</v>
      </c>
      <c r="G153" s="1" t="s">
        <v>194</v>
      </c>
      <c r="H153" s="1" t="s">
        <v>123</v>
      </c>
      <c r="I153" s="1">
        <v>22304</v>
      </c>
      <c r="J153" s="1" t="s">
        <v>124</v>
      </c>
      <c r="K153" s="1" t="s">
        <v>189</v>
      </c>
      <c r="L153" s="1" t="s">
        <v>195</v>
      </c>
      <c r="M153" s="1" t="s">
        <v>25</v>
      </c>
      <c r="N153" s="1" t="s">
        <v>196</v>
      </c>
      <c r="O153" s="1" t="s">
        <v>197</v>
      </c>
      <c r="P153" s="1">
        <v>4164.0499999999993</v>
      </c>
      <c r="Q153" s="1">
        <v>5</v>
      </c>
      <c r="R153" s="1">
        <v>0</v>
      </c>
      <c r="S153" s="1">
        <v>83.281000000000063</v>
      </c>
    </row>
    <row r="154" spans="1:19" x14ac:dyDescent="0.25">
      <c r="A154" s="25">
        <v>41021</v>
      </c>
      <c r="B154" s="1" t="s">
        <v>140</v>
      </c>
      <c r="C154" s="1" t="s">
        <v>198</v>
      </c>
      <c r="D154" s="1" t="s">
        <v>13</v>
      </c>
      <c r="E154" s="1" t="s">
        <v>131</v>
      </c>
      <c r="F154" s="1" t="s">
        <v>199</v>
      </c>
      <c r="G154" s="1" t="s">
        <v>199</v>
      </c>
      <c r="H154" s="1" t="s">
        <v>200</v>
      </c>
      <c r="I154" s="1"/>
      <c r="J154" s="1" t="s">
        <v>135</v>
      </c>
      <c r="K154" s="1" t="s">
        <v>201</v>
      </c>
      <c r="L154" s="1" t="s">
        <v>202</v>
      </c>
      <c r="M154" s="1" t="s">
        <v>24</v>
      </c>
      <c r="N154" s="1" t="s">
        <v>177</v>
      </c>
      <c r="O154" s="1" t="s">
        <v>203</v>
      </c>
      <c r="P154" s="1">
        <v>4626.1499999999996</v>
      </c>
      <c r="Q154" s="1">
        <v>5</v>
      </c>
      <c r="R154" s="1">
        <v>0</v>
      </c>
      <c r="S154" s="1">
        <v>647.54999999999995</v>
      </c>
    </row>
    <row r="155" spans="1:19" x14ac:dyDescent="0.25">
      <c r="A155" s="25">
        <v>40906</v>
      </c>
      <c r="B155" s="1" t="s">
        <v>129</v>
      </c>
      <c r="C155" s="1" t="s">
        <v>204</v>
      </c>
      <c r="D155" s="1" t="s">
        <v>14</v>
      </c>
      <c r="E155" s="1" t="s">
        <v>120</v>
      </c>
      <c r="F155" s="1" t="s">
        <v>205</v>
      </c>
      <c r="G155" s="1" t="s">
        <v>205</v>
      </c>
      <c r="H155" s="1" t="s">
        <v>206</v>
      </c>
      <c r="I155" s="1"/>
      <c r="J155" s="1" t="s">
        <v>207</v>
      </c>
      <c r="K155" s="1" t="s">
        <v>207</v>
      </c>
      <c r="L155" s="1" t="s">
        <v>208</v>
      </c>
      <c r="M155" s="1" t="s">
        <v>23</v>
      </c>
      <c r="N155" s="1" t="s">
        <v>145</v>
      </c>
      <c r="O155" s="1" t="s">
        <v>209</v>
      </c>
      <c r="P155" s="1">
        <v>2616.96</v>
      </c>
      <c r="Q155" s="1">
        <v>4</v>
      </c>
      <c r="R155" s="1">
        <v>0</v>
      </c>
      <c r="S155" s="1">
        <v>1151.4000000000001</v>
      </c>
    </row>
    <row r="156" spans="1:19" x14ac:dyDescent="0.25">
      <c r="A156" s="25">
        <v>41226</v>
      </c>
      <c r="B156" s="1" t="s">
        <v>118</v>
      </c>
      <c r="C156" s="1" t="s">
        <v>210</v>
      </c>
      <c r="D156" s="1" t="s">
        <v>15</v>
      </c>
      <c r="E156" s="1" t="s">
        <v>148</v>
      </c>
      <c r="F156" s="1" t="s">
        <v>211</v>
      </c>
      <c r="G156" s="1" t="s">
        <v>212</v>
      </c>
      <c r="H156" s="1" t="s">
        <v>213</v>
      </c>
      <c r="I156" s="1"/>
      <c r="J156" s="1" t="s">
        <v>214</v>
      </c>
      <c r="K156" s="1" t="s">
        <v>189</v>
      </c>
      <c r="L156" s="1" t="s">
        <v>215</v>
      </c>
      <c r="M156" s="1" t="s">
        <v>24</v>
      </c>
      <c r="N156" s="1" t="s">
        <v>138</v>
      </c>
      <c r="O156" s="1" t="s">
        <v>216</v>
      </c>
      <c r="P156" s="1">
        <v>2221.8000000000002</v>
      </c>
      <c r="Q156" s="1">
        <v>7</v>
      </c>
      <c r="R156" s="1">
        <v>0</v>
      </c>
      <c r="S156" s="1">
        <v>622.02</v>
      </c>
    </row>
    <row r="157" spans="1:19" x14ac:dyDescent="0.25">
      <c r="A157" s="25">
        <v>41433</v>
      </c>
      <c r="B157" s="1" t="s">
        <v>129</v>
      </c>
      <c r="C157" s="1" t="s">
        <v>217</v>
      </c>
      <c r="D157" s="1" t="s">
        <v>16</v>
      </c>
      <c r="E157" s="1" t="s">
        <v>120</v>
      </c>
      <c r="F157" s="1" t="s">
        <v>218</v>
      </c>
      <c r="G157" s="1" t="s">
        <v>219</v>
      </c>
      <c r="H157" s="1" t="s">
        <v>220</v>
      </c>
      <c r="I157" s="1"/>
      <c r="J157" s="1" t="s">
        <v>135</v>
      </c>
      <c r="K157" s="1" t="s">
        <v>221</v>
      </c>
      <c r="L157" s="1" t="s">
        <v>222</v>
      </c>
      <c r="M157" s="1" t="s">
        <v>25</v>
      </c>
      <c r="N157" s="1" t="s">
        <v>223</v>
      </c>
      <c r="O157" s="1" t="s">
        <v>224</v>
      </c>
      <c r="P157" s="1">
        <v>3701.5199999999995</v>
      </c>
      <c r="Q157" s="1">
        <v>12</v>
      </c>
      <c r="R157" s="1">
        <v>0</v>
      </c>
      <c r="S157" s="1">
        <v>1036.08</v>
      </c>
    </row>
    <row r="158" spans="1:19" x14ac:dyDescent="0.25">
      <c r="A158" s="25">
        <v>41854</v>
      </c>
      <c r="B158" s="1" t="s">
        <v>129</v>
      </c>
      <c r="C158" s="1" t="s">
        <v>225</v>
      </c>
      <c r="D158" s="1" t="s">
        <v>17</v>
      </c>
      <c r="E158" s="1" t="s">
        <v>131</v>
      </c>
      <c r="F158" s="1" t="s">
        <v>226</v>
      </c>
      <c r="G158" s="1" t="s">
        <v>227</v>
      </c>
      <c r="H158" s="1" t="s">
        <v>228</v>
      </c>
      <c r="I158" s="1"/>
      <c r="J158" s="1" t="s">
        <v>151</v>
      </c>
      <c r="K158" s="1" t="s">
        <v>152</v>
      </c>
      <c r="L158" s="1" t="s">
        <v>229</v>
      </c>
      <c r="M158" s="1" t="s">
        <v>25</v>
      </c>
      <c r="N158" s="1" t="s">
        <v>223</v>
      </c>
      <c r="O158" s="1" t="s">
        <v>230</v>
      </c>
      <c r="P158" s="1">
        <v>1869.5879999999997</v>
      </c>
      <c r="Q158" s="1">
        <v>4</v>
      </c>
      <c r="R158" s="1">
        <v>0.1</v>
      </c>
      <c r="S158" s="1">
        <v>186.94800000000004</v>
      </c>
    </row>
    <row r="159" spans="1:19" x14ac:dyDescent="0.25">
      <c r="A159" s="25">
        <v>41949</v>
      </c>
      <c r="B159" s="1" t="s">
        <v>129</v>
      </c>
      <c r="C159" s="1" t="s">
        <v>231</v>
      </c>
      <c r="D159" s="1" t="s">
        <v>18</v>
      </c>
      <c r="E159" s="1" t="s">
        <v>131</v>
      </c>
      <c r="F159" s="1" t="s">
        <v>232</v>
      </c>
      <c r="G159" s="1" t="s">
        <v>233</v>
      </c>
      <c r="H159" s="1" t="s">
        <v>123</v>
      </c>
      <c r="I159" s="1">
        <v>42420</v>
      </c>
      <c r="J159" s="1" t="s">
        <v>124</v>
      </c>
      <c r="K159" s="1" t="s">
        <v>189</v>
      </c>
      <c r="L159" s="1" t="s">
        <v>234</v>
      </c>
      <c r="M159" s="1" t="s">
        <v>23</v>
      </c>
      <c r="N159" s="1" t="s">
        <v>127</v>
      </c>
      <c r="O159" s="1" t="s">
        <v>235</v>
      </c>
      <c r="P159" s="1">
        <v>2249.91</v>
      </c>
      <c r="Q159" s="1">
        <v>9</v>
      </c>
      <c r="R159" s="1">
        <v>0</v>
      </c>
      <c r="S159" s="1">
        <v>517.47930000000008</v>
      </c>
    </row>
    <row r="160" spans="1:19" x14ac:dyDescent="0.25">
      <c r="A160" s="25">
        <v>41896</v>
      </c>
      <c r="B160" s="1" t="s">
        <v>172</v>
      </c>
      <c r="C160" s="1" t="s">
        <v>236</v>
      </c>
      <c r="D160" s="1" t="s">
        <v>26</v>
      </c>
      <c r="E160" s="1" t="s">
        <v>131</v>
      </c>
      <c r="F160" s="1" t="s">
        <v>237</v>
      </c>
      <c r="G160" s="1" t="s">
        <v>238</v>
      </c>
      <c r="H160" s="1" t="s">
        <v>239</v>
      </c>
      <c r="I160" s="1"/>
      <c r="J160" s="1" t="s">
        <v>151</v>
      </c>
      <c r="K160" s="1" t="s">
        <v>189</v>
      </c>
      <c r="L160" s="1" t="s">
        <v>240</v>
      </c>
      <c r="M160" s="1" t="s">
        <v>25</v>
      </c>
      <c r="N160" s="1" t="s">
        <v>223</v>
      </c>
      <c r="O160" s="1" t="s">
        <v>241</v>
      </c>
      <c r="P160" s="1">
        <v>7958.58</v>
      </c>
      <c r="Q160" s="1">
        <v>14</v>
      </c>
      <c r="R160" s="1">
        <v>0</v>
      </c>
      <c r="S160" s="1">
        <v>3979.0799999999995</v>
      </c>
    </row>
    <row r="161" spans="1:19" x14ac:dyDescent="0.25">
      <c r="A161" s="25">
        <v>41671</v>
      </c>
      <c r="B161" s="1" t="s">
        <v>140</v>
      </c>
      <c r="C161" s="1" t="s">
        <v>242</v>
      </c>
      <c r="D161" s="1" t="s">
        <v>27</v>
      </c>
      <c r="E161" s="1" t="s">
        <v>131</v>
      </c>
      <c r="F161" s="1" t="s">
        <v>243</v>
      </c>
      <c r="G161" s="1" t="s">
        <v>143</v>
      </c>
      <c r="H161" s="1" t="s">
        <v>134</v>
      </c>
      <c r="I161" s="1"/>
      <c r="J161" s="1" t="s">
        <v>135</v>
      </c>
      <c r="K161" s="1" t="s">
        <v>136</v>
      </c>
      <c r="L161" s="1" t="s">
        <v>244</v>
      </c>
      <c r="M161" s="1" t="s">
        <v>23</v>
      </c>
      <c r="N161" s="1" t="s">
        <v>160</v>
      </c>
      <c r="O161" s="1" t="s">
        <v>245</v>
      </c>
      <c r="P161" s="1">
        <v>2565.5940000000001</v>
      </c>
      <c r="Q161" s="1">
        <v>9</v>
      </c>
      <c r="R161" s="1">
        <v>0.1</v>
      </c>
      <c r="S161" s="1">
        <v>28.40399999999994</v>
      </c>
    </row>
    <row r="162" spans="1:19" x14ac:dyDescent="0.25">
      <c r="A162" s="25">
        <v>41980</v>
      </c>
      <c r="B162" s="1" t="s">
        <v>129</v>
      </c>
      <c r="C162" s="1" t="s">
        <v>246</v>
      </c>
      <c r="D162" s="1" t="s">
        <v>247</v>
      </c>
      <c r="E162" s="1" t="s">
        <v>120</v>
      </c>
      <c r="F162" s="1" t="s">
        <v>248</v>
      </c>
      <c r="G162" s="1" t="s">
        <v>249</v>
      </c>
      <c r="H162" s="1" t="s">
        <v>250</v>
      </c>
      <c r="I162" s="1"/>
      <c r="J162" s="1" t="s">
        <v>158</v>
      </c>
      <c r="K162" s="1" t="s">
        <v>158</v>
      </c>
      <c r="L162" s="1" t="s">
        <v>251</v>
      </c>
      <c r="M162" s="1" t="s">
        <v>25</v>
      </c>
      <c r="N162" s="1" t="s">
        <v>223</v>
      </c>
      <c r="O162" s="1" t="s">
        <v>252</v>
      </c>
      <c r="P162" s="1">
        <v>3409.74</v>
      </c>
      <c r="Q162" s="1">
        <v>6</v>
      </c>
      <c r="R162" s="1">
        <v>0</v>
      </c>
      <c r="S162" s="1">
        <v>818.28</v>
      </c>
    </row>
    <row r="163" spans="1:19" x14ac:dyDescent="0.25">
      <c r="A163" s="25">
        <v>41131</v>
      </c>
      <c r="B163" s="1" t="s">
        <v>140</v>
      </c>
      <c r="C163" s="1" t="s">
        <v>253</v>
      </c>
      <c r="D163" s="1" t="s">
        <v>34</v>
      </c>
      <c r="E163" s="1" t="s">
        <v>131</v>
      </c>
      <c r="F163" s="1" t="s">
        <v>254</v>
      </c>
      <c r="G163" s="1" t="s">
        <v>255</v>
      </c>
      <c r="H163" s="1" t="s">
        <v>256</v>
      </c>
      <c r="I163" s="1"/>
      <c r="J163" s="1" t="s">
        <v>207</v>
      </c>
      <c r="K163" s="1" t="s">
        <v>207</v>
      </c>
      <c r="L163" s="1" t="s">
        <v>257</v>
      </c>
      <c r="M163" s="1" t="s">
        <v>24</v>
      </c>
      <c r="N163" s="1" t="s">
        <v>177</v>
      </c>
      <c r="O163" s="1" t="s">
        <v>258</v>
      </c>
      <c r="P163" s="1">
        <v>1977.7199999999998</v>
      </c>
      <c r="Q163" s="1">
        <v>4</v>
      </c>
      <c r="R163" s="1">
        <v>0</v>
      </c>
      <c r="S163" s="1">
        <v>276.84000000000003</v>
      </c>
    </row>
    <row r="165" spans="1:19" x14ac:dyDescent="0.25">
      <c r="A165" t="s">
        <v>259</v>
      </c>
    </row>
    <row r="166" spans="1:19" x14ac:dyDescent="0.25">
      <c r="B166">
        <v>12</v>
      </c>
      <c r="C166">
        <v>13</v>
      </c>
      <c r="D166">
        <v>14</v>
      </c>
      <c r="E166">
        <v>33</v>
      </c>
    </row>
    <row r="167" spans="1:19" x14ac:dyDescent="0.25">
      <c r="A167">
        <v>1</v>
      </c>
      <c r="B167">
        <f>PRODUCT($B$166,A167)</f>
        <v>12</v>
      </c>
      <c r="C167">
        <f>PRODUCT($C$166,A167)</f>
        <v>13</v>
      </c>
      <c r="D167">
        <f>PRODUCT($D$166,A167)</f>
        <v>14</v>
      </c>
      <c r="E167">
        <f>PRODUCT($E$166,A167)</f>
        <v>33</v>
      </c>
    </row>
    <row r="168" spans="1:19" x14ac:dyDescent="0.25">
      <c r="A168">
        <v>2</v>
      </c>
      <c r="B168">
        <f t="shared" ref="B168:B176" si="8">PRODUCT($B$166,A168)</f>
        <v>24</v>
      </c>
      <c r="C168">
        <f t="shared" ref="C168:C176" si="9">PRODUCT($C$166,A168)</f>
        <v>26</v>
      </c>
      <c r="D168">
        <f t="shared" ref="D168:D176" si="10">PRODUCT($D$166,A168)</f>
        <v>28</v>
      </c>
      <c r="E168">
        <f t="shared" ref="E168:E176" si="11">PRODUCT($E$166,A168)</f>
        <v>66</v>
      </c>
    </row>
    <row r="169" spans="1:19" x14ac:dyDescent="0.25">
      <c r="A169">
        <v>3</v>
      </c>
      <c r="B169">
        <f t="shared" si="8"/>
        <v>36</v>
      </c>
      <c r="C169">
        <f t="shared" si="9"/>
        <v>39</v>
      </c>
      <c r="D169">
        <f t="shared" si="10"/>
        <v>42</v>
      </c>
      <c r="E169">
        <f t="shared" si="11"/>
        <v>99</v>
      </c>
    </row>
    <row r="170" spans="1:19" x14ac:dyDescent="0.25">
      <c r="A170">
        <v>4</v>
      </c>
      <c r="B170">
        <f t="shared" si="8"/>
        <v>48</v>
      </c>
      <c r="C170">
        <f t="shared" si="9"/>
        <v>52</v>
      </c>
      <c r="D170">
        <f t="shared" si="10"/>
        <v>56</v>
      </c>
      <c r="E170">
        <f t="shared" si="11"/>
        <v>132</v>
      </c>
    </row>
    <row r="171" spans="1:19" x14ac:dyDescent="0.25">
      <c r="A171">
        <v>5</v>
      </c>
      <c r="B171">
        <f t="shared" si="8"/>
        <v>60</v>
      </c>
      <c r="C171">
        <f t="shared" si="9"/>
        <v>65</v>
      </c>
      <c r="D171">
        <f t="shared" si="10"/>
        <v>70</v>
      </c>
      <c r="E171">
        <f t="shared" si="11"/>
        <v>165</v>
      </c>
    </row>
    <row r="172" spans="1:19" x14ac:dyDescent="0.25">
      <c r="A172">
        <v>6</v>
      </c>
      <c r="B172">
        <f t="shared" si="8"/>
        <v>72</v>
      </c>
      <c r="C172">
        <f t="shared" si="9"/>
        <v>78</v>
      </c>
      <c r="D172">
        <f t="shared" si="10"/>
        <v>84</v>
      </c>
      <c r="E172">
        <f t="shared" si="11"/>
        <v>198</v>
      </c>
    </row>
    <row r="173" spans="1:19" x14ac:dyDescent="0.25">
      <c r="A173">
        <v>7</v>
      </c>
      <c r="B173">
        <f t="shared" si="8"/>
        <v>84</v>
      </c>
      <c r="C173">
        <f t="shared" si="9"/>
        <v>91</v>
      </c>
      <c r="D173">
        <f t="shared" si="10"/>
        <v>98</v>
      </c>
      <c r="E173">
        <f t="shared" si="11"/>
        <v>231</v>
      </c>
    </row>
    <row r="174" spans="1:19" x14ac:dyDescent="0.25">
      <c r="A174">
        <v>8</v>
      </c>
      <c r="B174">
        <f t="shared" si="8"/>
        <v>96</v>
      </c>
      <c r="C174">
        <f t="shared" si="9"/>
        <v>104</v>
      </c>
      <c r="D174">
        <f t="shared" si="10"/>
        <v>112</v>
      </c>
      <c r="E174">
        <f t="shared" si="11"/>
        <v>264</v>
      </c>
    </row>
    <row r="175" spans="1:19" x14ac:dyDescent="0.25">
      <c r="A175">
        <v>9</v>
      </c>
      <c r="B175">
        <f t="shared" si="8"/>
        <v>108</v>
      </c>
      <c r="C175">
        <f t="shared" si="9"/>
        <v>117</v>
      </c>
      <c r="D175">
        <f t="shared" si="10"/>
        <v>126</v>
      </c>
      <c r="E175">
        <f t="shared" si="11"/>
        <v>297</v>
      </c>
    </row>
    <row r="176" spans="1:19" x14ac:dyDescent="0.25">
      <c r="A176">
        <v>10</v>
      </c>
      <c r="B176">
        <f t="shared" si="8"/>
        <v>120</v>
      </c>
      <c r="C176">
        <f t="shared" si="9"/>
        <v>130</v>
      </c>
      <c r="D176">
        <f t="shared" si="10"/>
        <v>140</v>
      </c>
      <c r="E176">
        <f t="shared" si="11"/>
        <v>330</v>
      </c>
    </row>
    <row r="179" spans="1:4" ht="15.75" x14ac:dyDescent="0.25">
      <c r="A179" s="26" t="s">
        <v>260</v>
      </c>
    </row>
    <row r="180" spans="1:4" x14ac:dyDescent="0.25">
      <c r="B180">
        <f>ROUND(12000.7789,0)</f>
        <v>12001</v>
      </c>
      <c r="D180" s="32" t="s">
        <v>283</v>
      </c>
    </row>
    <row r="182" spans="1:4" x14ac:dyDescent="0.25">
      <c r="A182" t="s">
        <v>261</v>
      </c>
    </row>
    <row r="183" spans="1:4" x14ac:dyDescent="0.25">
      <c r="B183" t="s">
        <v>284</v>
      </c>
    </row>
    <row r="185" spans="1:4" x14ac:dyDescent="0.25">
      <c r="A185" t="s">
        <v>262</v>
      </c>
    </row>
    <row r="188" spans="1:4" x14ac:dyDescent="0.25">
      <c r="B188" t="s">
        <v>285</v>
      </c>
    </row>
    <row r="189" spans="1:4" x14ac:dyDescent="0.25">
      <c r="B189" t="s">
        <v>286</v>
      </c>
    </row>
    <row r="193" spans="1:1" x14ac:dyDescent="0.25">
      <c r="A193" t="s">
        <v>263</v>
      </c>
    </row>
    <row r="195" spans="1:1" x14ac:dyDescent="0.25">
      <c r="A195" t="s">
        <v>287</v>
      </c>
    </row>
    <row r="196" spans="1:1" x14ac:dyDescent="0.25">
      <c r="A196" t="s">
        <v>288</v>
      </c>
    </row>
    <row r="198" spans="1:1" x14ac:dyDescent="0.25">
      <c r="A198" t="s">
        <v>289</v>
      </c>
    </row>
  </sheetData>
  <autoFilter ref="A42:C61">
    <filterColumn colId="1">
      <filters>
        <filter val="Technology"/>
      </filters>
    </filterColumn>
  </autoFilter>
  <mergeCells count="9">
    <mergeCell ref="A117:F117"/>
    <mergeCell ref="A127:F127"/>
    <mergeCell ref="A1:F1"/>
    <mergeCell ref="A22:F22"/>
    <mergeCell ref="A40:F40"/>
    <mergeCell ref="A76:I76"/>
    <mergeCell ref="I86:K86"/>
    <mergeCell ref="B102:C102"/>
    <mergeCell ref="D102:E102"/>
  </mergeCells>
  <conditionalFormatting sqref="B4:B20">
    <cfRule type="cellIs" dxfId="0" priority="1" operator="greaterThan">
      <formula>4250</formula>
    </cfRule>
  </conditionalFormatting>
  <dataValidations count="2">
    <dataValidation type="list" allowBlank="1" showInputMessage="1" showErrorMessage="1" sqref="E87:E98">
      <formula1>$R$3:$R$5</formula1>
    </dataValidation>
    <dataValidation type="list" allowBlank="1" showInputMessage="1" showErrorMessage="1" sqref="A131">
      <formula1>"*,A,B,C,D,E"</formula1>
    </dataValidation>
  </dataValidations>
  <pageMargins left="0.7" right="0.7" top="0.75" bottom="0.75" header="0.3" footer="0.3"/>
  <pageSetup paperSize="9" orientation="portrait" r:id="rId1"/>
  <ignoredErrors>
    <ignoredError sqref="D70:D7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62"/>
  <sheetViews>
    <sheetView tabSelected="1" topLeftCell="D51" zoomScaleNormal="100" workbookViewId="0">
      <selection activeCell="S87" sqref="S87"/>
    </sheetView>
  </sheetViews>
  <sheetFormatPr defaultRowHeight="15" x14ac:dyDescent="0.25"/>
  <cols>
    <col min="2" max="2" width="59.5703125" customWidth="1"/>
    <col min="3" max="3" width="12.140625" customWidth="1"/>
    <col min="4" max="4" width="12.5703125" bestFit="1" customWidth="1"/>
  </cols>
  <sheetData>
    <row r="6" spans="2:3" x14ac:dyDescent="0.25">
      <c r="B6" s="30" t="s">
        <v>281</v>
      </c>
      <c r="C6" t="s">
        <v>280</v>
      </c>
    </row>
    <row r="7" spans="2:3" x14ac:dyDescent="0.25">
      <c r="B7" s="33" t="s">
        <v>24</v>
      </c>
      <c r="C7" s="29">
        <v>8007.0389999999998</v>
      </c>
    </row>
    <row r="8" spans="2:3" x14ac:dyDescent="0.25">
      <c r="B8" s="31" t="s">
        <v>191</v>
      </c>
      <c r="C8" s="29">
        <v>4297.6440000000002</v>
      </c>
    </row>
    <row r="9" spans="2:3" x14ac:dyDescent="0.25">
      <c r="B9" s="31" t="s">
        <v>139</v>
      </c>
      <c r="C9" s="29">
        <v>3709.3949999999995</v>
      </c>
    </row>
    <row r="10" spans="2:3" x14ac:dyDescent="0.25">
      <c r="B10" s="33" t="s">
        <v>282</v>
      </c>
      <c r="C10" s="29">
        <v>8007.0389999999998</v>
      </c>
    </row>
    <row r="36" spans="2:3" x14ac:dyDescent="0.25">
      <c r="B36" s="30" t="s">
        <v>281</v>
      </c>
      <c r="C36" t="s">
        <v>279</v>
      </c>
    </row>
    <row r="37" spans="2:3" x14ac:dyDescent="0.25">
      <c r="B37" s="33" t="s">
        <v>24</v>
      </c>
      <c r="C37" s="29">
        <v>-2151.0774000000001</v>
      </c>
    </row>
    <row r="38" spans="2:3" x14ac:dyDescent="0.25">
      <c r="B38" s="31" t="s">
        <v>191</v>
      </c>
      <c r="C38" s="29">
        <v>-1862.3124000000003</v>
      </c>
    </row>
    <row r="39" spans="2:3" x14ac:dyDescent="0.25">
      <c r="B39" s="31" t="s">
        <v>139</v>
      </c>
      <c r="C39" s="29">
        <v>-288.76499999999999</v>
      </c>
    </row>
    <row r="40" spans="2:3" x14ac:dyDescent="0.25">
      <c r="B40" s="33" t="s">
        <v>282</v>
      </c>
      <c r="C40" s="29">
        <v>-2151.0774000000001</v>
      </c>
    </row>
    <row r="56" spans="2:4" x14ac:dyDescent="0.25">
      <c r="B56" s="30" t="s">
        <v>281</v>
      </c>
      <c r="C56" t="s">
        <v>280</v>
      </c>
      <c r="D56" t="s">
        <v>279</v>
      </c>
    </row>
    <row r="57" spans="2:4" x14ac:dyDescent="0.25">
      <c r="B57" s="27" t="s">
        <v>145</v>
      </c>
      <c r="C57" s="29">
        <v>13547.315999999999</v>
      </c>
      <c r="D57" s="29">
        <v>2738.1059999999998</v>
      </c>
    </row>
    <row r="58" spans="2:4" x14ac:dyDescent="0.25">
      <c r="B58" s="31" t="s">
        <v>149</v>
      </c>
      <c r="C58" s="29">
        <v>2892.5099999999998</v>
      </c>
      <c r="D58" s="29">
        <v>-96.540000000000049</v>
      </c>
    </row>
    <row r="59" spans="2:4" x14ac:dyDescent="0.25">
      <c r="B59" s="31" t="s">
        <v>142</v>
      </c>
      <c r="C59" s="29">
        <v>5175.1710000000012</v>
      </c>
      <c r="D59" s="29">
        <v>919.97099999999966</v>
      </c>
    </row>
    <row r="60" spans="2:4" x14ac:dyDescent="0.25">
      <c r="B60" s="31" t="s">
        <v>205</v>
      </c>
      <c r="C60" s="29">
        <v>2616.96</v>
      </c>
      <c r="D60" s="29">
        <v>1151.4000000000001</v>
      </c>
    </row>
    <row r="61" spans="2:4" x14ac:dyDescent="0.25">
      <c r="B61" s="31" t="s">
        <v>163</v>
      </c>
      <c r="C61" s="29">
        <v>2862.6750000000002</v>
      </c>
      <c r="D61" s="29">
        <v>763.27500000000009</v>
      </c>
    </row>
    <row r="62" spans="2:4" x14ac:dyDescent="0.25">
      <c r="B62" s="27" t="s">
        <v>282</v>
      </c>
      <c r="C62" s="29">
        <v>13547.315999999999</v>
      </c>
      <c r="D62" s="29">
        <v>2738.1059999999998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dc:creator>
  <cp:lastModifiedBy>DELL</cp:lastModifiedBy>
  <dcterms:created xsi:type="dcterms:W3CDTF">2019-06-27T09:33:07Z</dcterms:created>
  <dcterms:modified xsi:type="dcterms:W3CDTF">2019-07-01T06:00:58Z</dcterms:modified>
</cp:coreProperties>
</file>