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llanog\Desktop\PROJET_DECRO\FPGA_BRD\"/>
    </mc:Choice>
  </mc:AlternateContent>
  <bookViews>
    <workbookView xWindow="0" yWindow="0" windowWidth="19200" windowHeight="11595"/>
  </bookViews>
  <sheets>
    <sheet name="DETAILED_BOM" sheetId="1" r:id="rId1"/>
    <sheet name="Revisions" sheetId="2" r:id="rId2"/>
    <sheet name="ORDER_LIST" sheetId="3" r:id="rId3"/>
    <sheet name="Suppliers" sheetId="4" r:id="rId4"/>
  </sheet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H36" i="1" l="1"/>
  <c r="J36" i="1"/>
  <c r="R36" i="1"/>
  <c r="H35" i="1"/>
  <c r="J35" i="1"/>
  <c r="R35" i="1"/>
  <c r="J30" i="1" l="1"/>
  <c r="R30" i="1"/>
  <c r="H33" i="1"/>
  <c r="J33" i="1" s="1"/>
  <c r="R33" i="1"/>
  <c r="H34" i="1"/>
  <c r="R34" i="1" s="1"/>
  <c r="J34" i="1" l="1"/>
  <c r="H26" i="1"/>
  <c r="J26" i="1" s="1"/>
  <c r="R26" i="1"/>
  <c r="J29" i="1" l="1"/>
  <c r="R29" i="1"/>
  <c r="H31" i="1"/>
  <c r="R31" i="1" s="1"/>
  <c r="H27" i="1"/>
  <c r="R27" i="1" s="1"/>
  <c r="H13" i="1"/>
  <c r="R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R21" i="1" s="1"/>
  <c r="H22" i="1"/>
  <c r="J22" i="1" s="1"/>
  <c r="H23" i="1"/>
  <c r="J23" i="1" s="1"/>
  <c r="H24" i="1"/>
  <c r="J24" i="1" s="1"/>
  <c r="H25" i="1"/>
  <c r="J25" i="1" s="1"/>
  <c r="H28" i="1"/>
  <c r="J28" i="1" s="1"/>
  <c r="J32" i="1"/>
  <c r="H12" i="1"/>
  <c r="J12" i="1" s="1"/>
  <c r="J27" i="1" l="1"/>
  <c r="J31" i="1"/>
  <c r="J21" i="1"/>
  <c r="J13" i="1"/>
  <c r="R25" i="1"/>
  <c r="R32" i="1"/>
  <c r="R20" i="1"/>
  <c r="R17" i="1"/>
  <c r="R24" i="1"/>
  <c r="R16" i="1"/>
  <c r="R12" i="1"/>
  <c r="R23" i="1"/>
  <c r="R19" i="1"/>
  <c r="R15" i="1"/>
  <c r="R28" i="1"/>
  <c r="R22" i="1"/>
  <c r="R18" i="1"/>
  <c r="R14" i="1"/>
  <c r="I4" i="3" l="1"/>
  <c r="J1" i="3"/>
  <c r="E1" i="3" s="1"/>
  <c r="G37" i="1"/>
  <c r="C6" i="1"/>
  <c r="E5" i="1"/>
  <c r="H37" i="1" l="1"/>
  <c r="J37" i="1" l="1"/>
</calcChain>
</file>

<file path=xl/sharedStrings.xml><?xml version="1.0" encoding="utf-8"?>
<sst xmlns="http://schemas.openxmlformats.org/spreadsheetml/2006/main" count="270" uniqueCount="194">
  <si>
    <t>Bill of materials</t>
  </si>
  <si>
    <t>Project</t>
  </si>
  <si>
    <t>DECRO</t>
  </si>
  <si>
    <t>System</t>
  </si>
  <si>
    <t>Version info</t>
  </si>
  <si>
    <t>Notes :</t>
  </si>
  <si>
    <t>Author</t>
  </si>
  <si>
    <t>DNP = DO NOT POPULATE if YES</t>
  </si>
  <si>
    <t>Date</t>
  </si>
  <si>
    <t>MOQ = Minimum Order Quantity</t>
  </si>
  <si>
    <t>Quantity of board</t>
  </si>
  <si>
    <t>Check</t>
  </si>
  <si>
    <t>REF</t>
  </si>
  <si>
    <t>Item value</t>
  </si>
  <si>
    <t>DNP*</t>
  </si>
  <si>
    <t>Package</t>
  </si>
  <si>
    <t>Qty on board</t>
  </si>
  <si>
    <t>Vol Qty</t>
  </si>
  <si>
    <t>Price</t>
  </si>
  <si>
    <t>Cost</t>
  </si>
  <si>
    <t>Item Description</t>
  </si>
  <si>
    <t>Manufacturer</t>
  </si>
  <si>
    <t>Manufacturer Part Name</t>
  </si>
  <si>
    <t>Supplier</t>
  </si>
  <si>
    <t>Supplier Part ref</t>
  </si>
  <si>
    <t>Packaging</t>
  </si>
  <si>
    <t>MOQ</t>
  </si>
  <si>
    <t>Supplier Order Qty</t>
  </si>
  <si>
    <t>Alt-Supplier</t>
  </si>
  <si>
    <t>Alt-Supplier Part-Ref</t>
  </si>
  <si>
    <t>Packaging Qty2</t>
  </si>
  <si>
    <t>CSV FORMAT</t>
  </si>
  <si>
    <t>Alt-Manuf</t>
  </si>
  <si>
    <t>Alt-Ref</t>
  </si>
  <si>
    <t>Alt-Manuf2</t>
  </si>
  <si>
    <t>Alt-Ref3</t>
  </si>
  <si>
    <t>Alt-Ref4</t>
  </si>
  <si>
    <t>Farnell</t>
  </si>
  <si>
    <t>Version</t>
  </si>
  <si>
    <t>Auteur</t>
  </si>
  <si>
    <t>Commentaire</t>
  </si>
  <si>
    <t>A0001</t>
  </si>
  <si>
    <t>T.FLENET</t>
  </si>
  <si>
    <t>Version initale</t>
  </si>
  <si>
    <t>BOM Single</t>
  </si>
  <si>
    <t>BOM for</t>
  </si>
  <si>
    <t>parts</t>
  </si>
  <si>
    <t>Order Code</t>
  </si>
  <si>
    <t>Single Order Qty</t>
  </si>
  <si>
    <t>Volume Qty</t>
  </si>
  <si>
    <t>Somme de Supplier Order Qty</t>
  </si>
  <si>
    <t>(vide)</t>
  </si>
  <si>
    <t>Total général</t>
  </si>
  <si>
    <t>Suppliers</t>
  </si>
  <si>
    <t>Status</t>
  </si>
  <si>
    <t>Mouser</t>
  </si>
  <si>
    <t>Approved</t>
  </si>
  <si>
    <t>Digi-Key</t>
  </si>
  <si>
    <t>To Check</t>
  </si>
  <si>
    <t>Issue</t>
  </si>
  <si>
    <t>Newark</t>
  </si>
  <si>
    <t>element14</t>
  </si>
  <si>
    <t xml:space="preserve">Future Electronics </t>
  </si>
  <si>
    <t>Arrow</t>
  </si>
  <si>
    <t>Allied</t>
  </si>
  <si>
    <t>RS Components</t>
  </si>
  <si>
    <t>Through Hole</t>
  </si>
  <si>
    <t>Connecteur IDC 02x5 2,54mm</t>
  </si>
  <si>
    <t>Connecteur SPOX 01x2 2,5mm</t>
  </si>
  <si>
    <t>MOLEX</t>
  </si>
  <si>
    <t>22-02-5025.</t>
  </si>
  <si>
    <t>Connecteur Signaux DC (P-N)</t>
  </si>
  <si>
    <t>Connecteur IDC 02X5</t>
  </si>
  <si>
    <t>70246-1004</t>
  </si>
  <si>
    <t>PCB_CARTE_FPGA</t>
  </si>
  <si>
    <t>10M02SCE144C8G</t>
  </si>
  <si>
    <t>FPGA MAX10 2k LE's</t>
  </si>
  <si>
    <t>EQFP-144</t>
  </si>
  <si>
    <t>FPGA MAX10</t>
  </si>
  <si>
    <t>ALTERA</t>
  </si>
  <si>
    <t>989-10M02SCE144C8G</t>
  </si>
  <si>
    <t>CB3LV-3I-50M0000</t>
  </si>
  <si>
    <t>Oscillateur 50MHz</t>
  </si>
  <si>
    <t>Oscillateurs d'horloge standard</t>
  </si>
  <si>
    <t>CTS</t>
  </si>
  <si>
    <t>774-CB3LV-3I-50M0000</t>
  </si>
  <si>
    <t>PTS645SM43SMTR 92 LFS</t>
  </si>
  <si>
    <t>Button</t>
  </si>
  <si>
    <t>C&amp;K</t>
  </si>
  <si>
    <t>611-PTS645SM43SMTR92</t>
  </si>
  <si>
    <t>TLMP1100-GS08</t>
  </si>
  <si>
    <t>LED</t>
  </si>
  <si>
    <t>LED Vert</t>
  </si>
  <si>
    <t>VISHAY</t>
  </si>
  <si>
    <t>78-TLMP1100-GS08</t>
  </si>
  <si>
    <t>BLM18AG601SN1D</t>
  </si>
  <si>
    <t>Ferrite 600 Ohms 500mA</t>
  </si>
  <si>
    <t>MURATA</t>
  </si>
  <si>
    <t>81-BLM11A601S</t>
  </si>
  <si>
    <t>GRM188R71E104KA01D</t>
  </si>
  <si>
    <t>Capacitor 0.1uF</t>
  </si>
  <si>
    <t>Capacitor 0.1 uF</t>
  </si>
  <si>
    <t>81-GRM39X104K25</t>
  </si>
  <si>
    <t>Capacitor 1uF</t>
  </si>
  <si>
    <t>GRM188R71E105KA12D</t>
  </si>
  <si>
    <t>Capacitor 1 uF</t>
  </si>
  <si>
    <t>81-GRM188R71E105KA2D</t>
  </si>
  <si>
    <t>Capacitor 10uF</t>
  </si>
  <si>
    <t>GRM188R61E106MA73D</t>
  </si>
  <si>
    <t>Capacitor 10 uF</t>
  </si>
  <si>
    <t xml:space="preserve">81-GRM188R61E106MA3D </t>
  </si>
  <si>
    <t>LD1117S33CTR</t>
  </si>
  <si>
    <t>Regulator tension 3v3</t>
  </si>
  <si>
    <t>STM</t>
  </si>
  <si>
    <t>511-LD1117S33C</t>
  </si>
  <si>
    <t>ERJ-1GEJ101C</t>
  </si>
  <si>
    <t>Resistor 100 Ohms</t>
  </si>
  <si>
    <t>PANASONIC</t>
  </si>
  <si>
    <t>667-ERJ-1GEJ101C</t>
  </si>
  <si>
    <t>Resistor 1k Ohms</t>
  </si>
  <si>
    <t>ERJ-1GEJ102C</t>
  </si>
  <si>
    <t>667-ERJ-1GEJ102C</t>
  </si>
  <si>
    <t>Resistor 10k Ohms</t>
  </si>
  <si>
    <t>Resistor 0 Ohms</t>
  </si>
  <si>
    <t>ERJ-1GEJ103C</t>
  </si>
  <si>
    <t>ERJ-U010R00C</t>
  </si>
  <si>
    <t>667-ERJ-1GEJ103C</t>
  </si>
  <si>
    <t>667-ERJ-U010R00C</t>
  </si>
  <si>
    <t>M1</t>
  </si>
  <si>
    <t>SW1,SW2,SW3</t>
  </si>
  <si>
    <t>D1;D6;D7;D4;D5;D2;D3</t>
  </si>
  <si>
    <t>SMD-CUSTOM</t>
  </si>
  <si>
    <t>SMD-0603</t>
  </si>
  <si>
    <t>C8;C24;C9;C10;C11;C26;C27;C14;C12;C25;C28;C15;C1;C16;C2;C17;C3;C18;C4;C5;C6;C21;C22;C13;C7;C19;C23;C20;C31;C29;C32</t>
  </si>
  <si>
    <t>Capacitors_SMD:C_0603</t>
  </si>
  <si>
    <t>C38;C39</t>
  </si>
  <si>
    <t>C33;C34;C35;C36;C37</t>
  </si>
  <si>
    <t>TO_SOT_Packages_SMD:SOT-223</t>
  </si>
  <si>
    <t>U1</t>
  </si>
  <si>
    <t>R17;R18;R15;R16;R13;R14</t>
  </si>
  <si>
    <t>Resistors_SMD:R_0603</t>
  </si>
  <si>
    <t>R11;R7</t>
  </si>
  <si>
    <t>R2;R1;R3;R4;R9;R10;R12;R5;R6;R8</t>
  </si>
  <si>
    <t>P1;P4</t>
  </si>
  <si>
    <t>DECRO_CONNECTORS:MOLEX-SPOX-5268-02x01-vertical</t>
  </si>
  <si>
    <t>Pin_Headers:Pin_Header_Straight_1x03</t>
  </si>
  <si>
    <t>JP1;JP3</t>
  </si>
  <si>
    <t>DNP</t>
  </si>
  <si>
    <t>DECRO_IDC:IDC_T821_2x04</t>
  </si>
  <si>
    <t>P5</t>
  </si>
  <si>
    <t>DECRO_IDC:IDC_T821_2x05_MODIFIED</t>
  </si>
  <si>
    <t>Connecteur Femele IDC 02x5 2,54mm</t>
  </si>
  <si>
    <t>Connecteur IDC Femelle 02x5</t>
  </si>
  <si>
    <t>P3</t>
  </si>
  <si>
    <t>TE CONNECTIVITY</t>
  </si>
  <si>
    <t>Remarques</t>
  </si>
  <si>
    <t>G.VILLANOG</t>
  </si>
  <si>
    <t>A0002</t>
  </si>
  <si>
    <t>R19;R20;RST</t>
  </si>
  <si>
    <t>P10</t>
  </si>
  <si>
    <t>Connecteur IDC 02x8 2,54mm</t>
  </si>
  <si>
    <t>L1</t>
  </si>
  <si>
    <t>X1</t>
  </si>
  <si>
    <t>Pin Headers 3x1</t>
  </si>
  <si>
    <t>826629-4</t>
  </si>
  <si>
    <t>571-826629-4</t>
  </si>
  <si>
    <t>Jumper</t>
  </si>
  <si>
    <t>-</t>
  </si>
  <si>
    <t>Pin Headers</t>
  </si>
  <si>
    <t>3M</t>
  </si>
  <si>
    <t>969102-0000-DA</t>
  </si>
  <si>
    <t>517-9691020000DA</t>
  </si>
  <si>
    <t>538-70246-1004</t>
  </si>
  <si>
    <t>Connecteur IDC 02X8</t>
  </si>
  <si>
    <t xml:space="preserve">
70246-1004
70246-1004
70246-1004
70246-1004
70246-1004
 70246-1004</t>
  </si>
  <si>
    <t>538-22-55-2102</t>
  </si>
  <si>
    <t>22-55-2102</t>
  </si>
  <si>
    <t>90130-1116</t>
  </si>
  <si>
    <t>538-90130-1116</t>
  </si>
  <si>
    <t xml:space="preserve"> 90142-0016</t>
  </si>
  <si>
    <t>538-90142-0016</t>
  </si>
  <si>
    <t>Connecteur IDC Femelle 02X8</t>
  </si>
  <si>
    <t>Nappe  10P</t>
  </si>
  <si>
    <t>Nappe 16P</t>
  </si>
  <si>
    <t>Connecteur Femele IDC 02x8 2,54mm</t>
  </si>
  <si>
    <t>Nappe 10P 28AWG</t>
  </si>
  <si>
    <t>2205106-3</t>
  </si>
  <si>
    <t>571-2205106-3</t>
  </si>
  <si>
    <t>Nappe 16P 28AWG</t>
  </si>
  <si>
    <t>2205109-3</t>
  </si>
  <si>
    <t>571-2205109-3</t>
  </si>
  <si>
    <t>2205109-3
70246-1004
70246-1004
70246-1004
70246-1004
70246-1004
 70246-1004</t>
  </si>
  <si>
    <t>Entretoise 3mm F</t>
  </si>
  <si>
    <t>Entretoise 3mm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</si>
</sst>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scheme val="minor"/>
    </font>
    <font>
      <u/>
      <sz val="14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theme="6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5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7" fillId="2" borderId="0" applyNumberFormat="0" applyBorder="0" applyAlignment="0" applyProtection="0"/>
  </cellStyleXfs>
  <cellXfs count="105">
    <xf numFmtId="0" fontId="0" fillId="0" borderId="0" xfId="0"/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1" fillId="0" borderId="0" xfId="5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0" fontId="0" fillId="4" borderId="7" xfId="2" applyFont="1" applyBorder="1"/>
    <xf numFmtId="0" fontId="0" fillId="4" borderId="8" xfId="2" applyFont="1" applyBorder="1" applyAlignment="1">
      <alignment horizontal="left"/>
    </xf>
    <xf numFmtId="14" fontId="19" fillId="4" borderId="8" xfId="2" applyNumberFormat="1" applyBorder="1" applyAlignment="1">
      <alignment horizontal="left"/>
    </xf>
    <xf numFmtId="0" fontId="0" fillId="0" borderId="0" xfId="0" applyProtection="1">
      <protection locked="0"/>
    </xf>
    <xf numFmtId="0" fontId="15" fillId="5" borderId="0" xfId="3"/>
    <xf numFmtId="0" fontId="0" fillId="0" borderId="0" xfId="0" applyFill="1" applyAlignment="1" applyProtection="1">
      <alignment wrapText="1"/>
      <protection locked="0"/>
    </xf>
    <xf numFmtId="0" fontId="0" fillId="0" borderId="0" xfId="0" applyProtection="1"/>
    <xf numFmtId="0" fontId="0" fillId="0" borderId="0" xfId="0" applyAlignment="1" applyProtection="1">
      <alignment wrapText="1"/>
      <protection locked="0"/>
    </xf>
    <xf numFmtId="0" fontId="0" fillId="0" borderId="0" xfId="0" applyNumberFormat="1" applyProtection="1"/>
    <xf numFmtId="164" fontId="0" fillId="0" borderId="0" xfId="0" applyNumberFormat="1" applyAlignment="1" applyProtection="1">
      <alignment wrapText="1"/>
    </xf>
    <xf numFmtId="0" fontId="0" fillId="0" borderId="22" xfId="0" applyFont="1" applyBorder="1" applyAlignment="1">
      <alignment wrapText="1"/>
    </xf>
    <xf numFmtId="49" fontId="0" fillId="0" borderId="23" xfId="0" applyNumberFormat="1" applyFont="1" applyBorder="1"/>
    <xf numFmtId="49" fontId="0" fillId="0" borderId="24" xfId="0" applyNumberFormat="1" applyFont="1" applyBorder="1"/>
    <xf numFmtId="0" fontId="16" fillId="0" borderId="0" xfId="6" applyProtection="1">
      <protection locked="0"/>
    </xf>
    <xf numFmtId="0" fontId="16" fillId="0" borderId="0" xfId="6" applyNumberFormat="1" applyProtection="1">
      <protection locked="0"/>
    </xf>
    <xf numFmtId="0" fontId="16" fillId="0" borderId="0" xfId="6" applyNumberFormat="1" applyAlignment="1" applyProtection="1">
      <alignment horizontal="left"/>
    </xf>
    <xf numFmtId="0" fontId="0" fillId="0" borderId="0" xfId="0" applyNumberFormat="1" applyProtection="1">
      <protection locked="0"/>
    </xf>
    <xf numFmtId="0" fontId="18" fillId="7" borderId="25" xfId="0" applyFont="1" applyFill="1" applyBorder="1" applyProtection="1">
      <protection locked="0"/>
    </xf>
    <xf numFmtId="0" fontId="18" fillId="7" borderId="26" xfId="0" applyFont="1" applyFill="1" applyBorder="1" applyProtection="1">
      <protection locked="0"/>
    </xf>
    <xf numFmtId="14" fontId="16" fillId="0" borderId="0" xfId="6" applyNumberFormat="1" applyProtection="1">
      <protection locked="0"/>
    </xf>
    <xf numFmtId="0" fontId="16" fillId="0" borderId="0" xfId="6"/>
    <xf numFmtId="0" fontId="20" fillId="5" borderId="0" xfId="3" applyFont="1"/>
    <xf numFmtId="0" fontId="20" fillId="5" borderId="0" xfId="3" applyFont="1" applyAlignment="1">
      <alignment horizontal="right"/>
    </xf>
    <xf numFmtId="0" fontId="8" fillId="0" borderId="0" xfId="0" applyFont="1" applyProtection="1">
      <protection locked="0"/>
    </xf>
    <xf numFmtId="0" fontId="16" fillId="0" borderId="0" xfId="6" applyAlignment="1">
      <alignment horizontal="left"/>
    </xf>
    <xf numFmtId="0" fontId="21" fillId="0" borderId="0" xfId="6" applyNumberFormat="1" applyFo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horizontal="right"/>
    </xf>
    <xf numFmtId="0" fontId="7" fillId="0" borderId="0" xfId="0" applyFont="1" applyFill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Alignment="1">
      <alignment horizontal="right"/>
    </xf>
    <xf numFmtId="0" fontId="6" fillId="0" borderId="0" xfId="0" applyFont="1" applyFill="1" applyAlignment="1" applyProtection="1">
      <alignment horizontal="left" wrapText="1"/>
      <protection locked="0"/>
    </xf>
    <xf numFmtId="0" fontId="6" fillId="0" borderId="0" xfId="0" applyFont="1" applyAlignment="1" applyProtection="1">
      <alignment wrapText="1"/>
      <protection locked="0"/>
    </xf>
    <xf numFmtId="49" fontId="0" fillId="0" borderId="0" xfId="0" applyNumberFormat="1"/>
    <xf numFmtId="49" fontId="0" fillId="0" borderId="27" xfId="0" applyNumberFormat="1" applyFont="1" applyBorder="1"/>
    <xf numFmtId="0" fontId="6" fillId="0" borderId="0" xfId="0" applyFont="1" applyProtection="1">
      <protection locked="0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6" fillId="0" borderId="28" xfId="6" applyBorder="1" applyAlignment="1">
      <alignment vertical="center" wrapText="1"/>
    </xf>
    <xf numFmtId="0" fontId="16" fillId="0" borderId="29" xfId="6" applyBorder="1" applyAlignment="1">
      <alignment vertical="center" wrapText="1"/>
    </xf>
    <xf numFmtId="0" fontId="16" fillId="0" borderId="30" xfId="6" applyBorder="1" applyAlignment="1">
      <alignment vertical="center" wrapText="1"/>
    </xf>
    <xf numFmtId="0" fontId="5" fillId="0" borderId="0" xfId="0" applyFont="1" applyProtection="1">
      <protection locked="0"/>
    </xf>
    <xf numFmtId="0" fontId="5" fillId="0" borderId="0" xfId="0" applyFont="1" applyFill="1" applyAlignment="1" applyProtection="1">
      <alignment wrapText="1"/>
      <protection locked="0"/>
    </xf>
    <xf numFmtId="0" fontId="5" fillId="0" borderId="0" xfId="0" applyFont="1" applyFill="1" applyAlignment="1" applyProtection="1">
      <alignment horizontal="left" wrapText="1"/>
      <protection locked="0"/>
    </xf>
    <xf numFmtId="0" fontId="4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>
      <alignment wrapText="1"/>
    </xf>
    <xf numFmtId="0" fontId="4" fillId="0" borderId="0" xfId="0" applyFont="1"/>
    <xf numFmtId="164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16" fillId="0" borderId="0" xfId="6" applyAlignment="1">
      <alignment wrapText="1"/>
    </xf>
    <xf numFmtId="0" fontId="22" fillId="0" borderId="0" xfId="0" applyFont="1" applyAlignment="1" applyProtection="1">
      <alignment wrapText="1"/>
      <protection locked="0"/>
    </xf>
    <xf numFmtId="0" fontId="17" fillId="6" borderId="0" xfId="7" applyAlignment="1">
      <alignment horizontal="center"/>
    </xf>
    <xf numFmtId="0" fontId="0" fillId="0" borderId="0" xfId="0" applyAlignment="1">
      <alignment horizontal="left" wrapText="1"/>
    </xf>
    <xf numFmtId="0" fontId="12" fillId="2" borderId="2" xfId="8" applyFont="1" applyBorder="1" applyAlignment="1">
      <alignment horizontal="left" vertical="center"/>
    </xf>
    <xf numFmtId="0" fontId="12" fillId="2" borderId="3" xfId="8" applyFont="1" applyBorder="1" applyAlignment="1">
      <alignment horizontal="left" vertical="center"/>
    </xf>
    <xf numFmtId="0" fontId="12" fillId="2" borderId="13" xfId="8" applyFont="1" applyBorder="1" applyAlignment="1">
      <alignment horizontal="left" vertical="center"/>
    </xf>
    <xf numFmtId="0" fontId="13" fillId="3" borderId="4" xfId="1" applyFont="1" applyBorder="1" applyAlignment="1">
      <alignment horizontal="left" vertical="center"/>
    </xf>
    <xf numFmtId="0" fontId="13" fillId="3" borderId="5" xfId="1" applyFont="1" applyBorder="1" applyAlignment="1">
      <alignment horizontal="left" vertical="center"/>
    </xf>
    <xf numFmtId="0" fontId="13" fillId="3" borderId="6" xfId="1" applyFont="1" applyBorder="1" applyAlignment="1">
      <alignment horizontal="left" vertical="center"/>
    </xf>
    <xf numFmtId="0" fontId="13" fillId="3" borderId="14" xfId="1" applyFont="1" applyBorder="1" applyAlignment="1">
      <alignment horizontal="left"/>
    </xf>
    <xf numFmtId="0" fontId="13" fillId="3" borderId="5" xfId="1" applyFont="1" applyBorder="1" applyAlignment="1">
      <alignment horizontal="left"/>
    </xf>
    <xf numFmtId="0" fontId="13" fillId="3" borderId="15" xfId="1" applyFont="1" applyBorder="1" applyAlignment="1">
      <alignment horizontal="left"/>
    </xf>
    <xf numFmtId="0" fontId="19" fillId="4" borderId="4" xfId="2" applyBorder="1" applyAlignment="1">
      <alignment horizontal="left" vertical="center"/>
    </xf>
    <xf numFmtId="0" fontId="19" fillId="4" borderId="5" xfId="2" applyBorder="1" applyAlignment="1">
      <alignment horizontal="left" vertical="center"/>
    </xf>
    <xf numFmtId="0" fontId="19" fillId="4" borderId="6" xfId="2" applyBorder="1" applyAlignment="1">
      <alignment horizontal="left" vertical="center"/>
    </xf>
    <xf numFmtId="0" fontId="0" fillId="4" borderId="14" xfId="2" applyFont="1" applyBorder="1" applyAlignment="1">
      <alignment horizontal="left"/>
    </xf>
    <xf numFmtId="0" fontId="19" fillId="4" borderId="5" xfId="2" applyBorder="1" applyAlignment="1">
      <alignment horizontal="left"/>
    </xf>
    <xf numFmtId="0" fontId="19" fillId="4" borderId="15" xfId="2" applyBorder="1" applyAlignment="1">
      <alignment horizontal="left"/>
    </xf>
    <xf numFmtId="0" fontId="14" fillId="3" borderId="11" xfId="1" applyFont="1" applyBorder="1" applyAlignment="1">
      <alignment horizontal="left" vertical="center"/>
    </xf>
    <xf numFmtId="0" fontId="14" fillId="3" borderId="12" xfId="1" applyFont="1" applyBorder="1" applyAlignment="1">
      <alignment horizontal="left" vertical="center"/>
    </xf>
    <xf numFmtId="0" fontId="14" fillId="3" borderId="12" xfId="1" applyFont="1" applyBorder="1" applyAlignment="1">
      <alignment horizontal="left"/>
    </xf>
    <xf numFmtId="0" fontId="14" fillId="3" borderId="21" xfId="1" applyFont="1" applyBorder="1" applyAlignment="1">
      <alignment horizontal="left"/>
    </xf>
    <xf numFmtId="0" fontId="19" fillId="4" borderId="9" xfId="2" applyBorder="1" applyAlignment="1">
      <alignment horizontal="center"/>
    </xf>
    <xf numFmtId="0" fontId="19" fillId="4" borderId="17" xfId="2" applyBorder="1" applyAlignment="1">
      <alignment horizontal="center"/>
    </xf>
    <xf numFmtId="0" fontId="19" fillId="4" borderId="18" xfId="2" applyBorder="1" applyAlignment="1">
      <alignment horizontal="center"/>
    </xf>
    <xf numFmtId="0" fontId="19" fillId="4" borderId="10" xfId="2" applyBorder="1" applyAlignment="1">
      <alignment horizontal="center"/>
    </xf>
    <xf numFmtId="0" fontId="19" fillId="4" borderId="19" xfId="2" applyBorder="1" applyAlignment="1">
      <alignment horizontal="center"/>
    </xf>
    <xf numFmtId="0" fontId="19" fillId="4" borderId="20" xfId="2" applyBorder="1" applyAlignment="1">
      <alignment horizontal="center"/>
    </xf>
    <xf numFmtId="0" fontId="14" fillId="3" borderId="7" xfId="1" applyFont="1" applyBorder="1" applyAlignment="1">
      <alignment horizontal="left" vertical="center"/>
    </xf>
    <xf numFmtId="0" fontId="14" fillId="3" borderId="8" xfId="1" applyFont="1" applyBorder="1" applyAlignment="1">
      <alignment horizontal="left" vertical="center"/>
    </xf>
    <xf numFmtId="0" fontId="14" fillId="3" borderId="8" xfId="1" applyFont="1" applyBorder="1" applyAlignment="1">
      <alignment horizontal="left"/>
    </xf>
    <xf numFmtId="0" fontId="14" fillId="3" borderId="16" xfId="1" applyFont="1" applyBorder="1" applyAlignment="1">
      <alignment horizontal="left"/>
    </xf>
    <xf numFmtId="0" fontId="10" fillId="0" borderId="0" xfId="4" applyAlignment="1">
      <alignment horizontal="center"/>
    </xf>
    <xf numFmtId="0" fontId="10" fillId="0" borderId="1" xfId="4" applyBorder="1" applyAlignment="1">
      <alignment horizontal="center"/>
    </xf>
    <xf numFmtId="0" fontId="23" fillId="0" borderId="0" xfId="0" applyFont="1" applyProtection="1">
      <protection locked="0"/>
    </xf>
    <xf numFmtId="44" fontId="23" fillId="0" borderId="0" xfId="0" applyNumberFormat="1" applyFont="1" applyProtection="1">
      <protection locked="0"/>
    </xf>
    <xf numFmtId="0" fontId="23" fillId="0" borderId="0" xfId="0" applyFont="1" applyAlignment="1" applyProtection="1">
      <alignment wrapText="1"/>
      <protection locked="0"/>
    </xf>
    <xf numFmtId="0" fontId="24" fillId="0" borderId="0" xfId="0" applyFont="1" applyAlignment="1" applyProtection="1">
      <alignment horizontal="left"/>
      <protection locked="0"/>
    </xf>
    <xf numFmtId="0" fontId="24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</cellXfs>
  <cellStyles count="9">
    <cellStyle name="20 % - Accent3" xfId="2" builtinId="38"/>
    <cellStyle name="40 % - Accent5" xfId="1" builtinId="47"/>
    <cellStyle name="60 % - Accent3" xfId="7" builtinId="40"/>
    <cellStyle name="Accent5" xfId="8" builtinId="45"/>
    <cellStyle name="Lien hypertexte" xfId="6" builtinId="8"/>
    <cellStyle name="Normal" xfId="0" builtinId="0"/>
    <cellStyle name="Satisfaisant" xfId="3" builtinId="26"/>
    <cellStyle name="Titre" xfId="4" builtinId="15"/>
    <cellStyle name="Titre 4" xfId="5" builtinId="19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"/>
        <scheme val="minor"/>
      </font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* #,##0.00\ &quot;€&quot;_-;\-* #,##0.00\ &quot;€&quot;_-;_-* &quot;-&quot;??\ &quot;€&quot;_-;_-@_-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protection locked="0" hidden="0"/>
    </dxf>
    <dxf>
      <numFmt numFmtId="0" formatCode="General"/>
    </dxf>
    <dxf>
      <numFmt numFmtId="164" formatCode="_-* #,##0.00\ [$€-40C]_-;\-* #,##0.00\ [$€-40C]_-;_-* &quot;-&quot;??\ [$€-40C]_-;_-@_-"/>
    </dxf>
    <dxf>
      <numFmt numFmtId="0" formatCode="General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1</xdr:row>
      <xdr:rowOff>11206</xdr:rowOff>
    </xdr:from>
    <xdr:to>
      <xdr:col>10</xdr:col>
      <xdr:colOff>941293</xdr:colOff>
      <xdr:row>4</xdr:row>
      <xdr:rowOff>0</xdr:rowOff>
    </xdr:to>
    <xdr:grpSp>
      <xdr:nvGrpSpPr>
        <xdr:cNvPr id="4" name="Groupe 3"/>
        <xdr:cNvGrpSpPr/>
      </xdr:nvGrpSpPr>
      <xdr:grpSpPr>
        <a:xfrm>
          <a:off x="11127441" y="201706"/>
          <a:ext cx="7362264" cy="818029"/>
          <a:chOff x="6420972" y="1277471"/>
          <a:chExt cx="3978088" cy="874059"/>
        </a:xfrm>
      </xdr:grpSpPr>
      <xdr:sp macro="" textlink="">
        <xdr:nvSpPr>
          <xdr:cNvPr id="3" name="ZoneTexte 2"/>
          <xdr:cNvSpPr txBox="1"/>
        </xdr:nvSpPr>
        <xdr:spPr>
          <a:xfrm>
            <a:off x="6420972" y="1277471"/>
            <a:ext cx="3978088" cy="8740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fr-FR" sz="1100"/>
          </a:p>
        </xdr:txBody>
      </xdr:sp>
      <xdr:pic>
        <xdr:nvPicPr>
          <xdr:cNvPr id="9" name="Image 8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89058" y="1479177"/>
            <a:ext cx="1164338" cy="487681"/>
          </a:xfrm>
          <a:prstGeom prst="rect">
            <a:avLst/>
          </a:prstGeom>
        </xdr:spPr>
      </xdr:pic>
      <xdr:pic>
        <xdr:nvPicPr>
          <xdr:cNvPr id="10" name="il_fi" descr="http://images.slideplayer.fr/1/186572/slides/slide_1.jpg"/>
          <xdr:cNvPicPr/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9092" t="58798" r="37921" b="12745"/>
          <a:stretch>
            <a:fillRect/>
          </a:stretch>
        </xdr:blipFill>
        <xdr:spPr>
          <a:xfrm>
            <a:off x="8101855" y="1344706"/>
            <a:ext cx="741045" cy="68707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1" name="Image 10"/>
          <xdr:cNvPicPr/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4353" y="1434353"/>
            <a:ext cx="923925" cy="685800"/>
          </a:xfrm>
          <a:prstGeom prst="rect">
            <a:avLst/>
          </a:prstGeom>
        </xdr:spPr>
      </xdr:pic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lenett" refreshedDate="42394.632989236103" recordCount="17">
  <cacheSource type="worksheet">
    <worksheetSource ref="B11:AA28" sheet="DETAILED_BOM"/>
  </cacheSource>
  <cacheFields count="27">
    <cacheField name="REF">
      <sharedItems containsBlank="1" count="87">
        <m/>
        <s v="P501,P502"/>
        <s v="R508"/>
        <s v="P103, P202, P203, P301"/>
        <s v="U501"/>
        <s v="TP202,TP213,TP214,TP303,TP301,TP402,TP403,TP409,TP410,TP404,TP405,TP411,TP412,TP417,TP418,TP421,TP426,TP415,TP416,TP429,TP430,TP435,TP436,TP437,TP438,TP414,TP406,TP407,TP420,TP419,TP427,TP428,TP431,TP432,TP433,TP434,TP413,"/>
        <s v="C206, C207,C217, C218,C438, C439"/>
        <s v="TP101,TP102,TP103,TP104,TP106,TP107,TP105,TP201,TP207,TP204,TP205,TP206,TP203,TP212,TP209,TP210,TP211,TP208,TP304,TP305,TP306,TP307,TP308,TP401,TP422,TP425,TP408,TP505,TP503,TP506,TP507,TP504,TP502,TP501,TP508,"/>
        <s v="C405,C431,C421,C430,C440,C448,C449,C441"/>
        <s v="R102,R103,R105,R106"/>
        <s v="C211"/>
        <s v="R301"/>
        <s v="RAD1"/>
        <s v="CON_ECG_V1,CON_ECG_V3,CON_ECG_V5,CON_ECG_V7"/>
        <s v="CON_ECG_RLD"/>
        <s v="R509"/>
        <s v="BOX1"/>
        <s v="C203,C219,C309,311,C312,C310,C409,C415,C452,C455,C458,C461,C464,C467,C518,C520,C517,C519"/>
        <s v="D101,D102"/>
        <s v="P401,P405,P407"/>
        <s v="L501,L502"/>
        <s v="C504, C505, C506, C513,C514"/>
        <s v="CON_ACC"/>
        <s v="R302,R305"/>
        <s v="C205,C209,C212,C214,C222,C302,C510"/>
        <s v="P350,P351,P352,P353,P354,P355,P356,P357"/>
        <s v="C506,C504,C514,C513,C505"/>
        <s v="PCB1"/>
        <s v="C403, C404, C406, C416, C422, C424, C432, C433, C442, C443"/>
        <s v="U405,U407,U416"/>
        <s v="U503"/>
        <s v="C401,C402,C426,C427,C417,C420,C428,C429,C434,C435,C444,C445,C446,C447,C436,C437,C418,C469,C471,C473,C419,C468,C470,C472"/>
        <s v="R101,R104"/>
        <s v="P106,P508,P507,P509,P514,P513,P512,P204,P205,P511,P402"/>
        <s v="P302,P102"/>
        <s v="P403, P404, P406, P409, P410"/>
        <s v="P104"/>
        <s v="C304"/>
        <s v="C509,C507,C516,C515,C508"/>
        <s v="R303,R304"/>
        <s v="C203, C219, C309, C310, C311, C312, C409, C415, C452, C455, C458, C461, C464, C467, C517, C518, C519, C520"/>
        <s v="C405, C421, C430, C431, C440, C441, C448, C449"/>
        <s v="U201"/>
        <s v="U302"/>
        <s v="P102, P302"/>
        <s v="JP201, JP202, JP301, JP302, JP303, JP304, JP305, JP306, JP307, JP308, JP309, JP310, JP311, JP312, JP313, JP314, JP315, JP316, JP317, JP318, JP319, JP320, JP321, JP401, JP402, JP403, JP405, JP406, JP501, JP502, JP503, JP504, JP505, JP506"/>
        <s v="U504"/>
        <s v="C204,C216,C210,C208,C213,C215,C223,C303,C301,C305,C306,C308,C313,C314,C315,C423,C410,C413,C414,C407,C425,C411,C450,C453,C456,C459,C462,C465,C408,C412,C451,C454,C457,C460,C463,C466,C503,C501,C523,C521,C511,C512"/>
        <s v="R201,R202,R205,R206,R203,R306,R307,R308,R309,R310,R311,R312,R313,R107,R108,"/>
        <s v="P202,P203,P301,P103"/>
        <s v="CON_AIN"/>
        <s v="P105"/>
        <s v="CON_DEBIT"/>
        <s v="P206"/>
        <s v="P106,P206,P508,P507,P509,P514,P513,P512,P204,P205,P511"/>
        <s v="P402"/>
        <s v="C507, C508, C509, C515, C516"/>
        <s v="C201, C202, C220, C221"/>
        <s v="CON_ECG_V2,CON_ECG_V4,CON_ECG_V6,CON_ECG_V8"/>
        <s v="C404,C416,C422,C424,C403,C406,C442,C443,C432,C433"/>
        <s v="R506"/>
        <s v="R405,R401,R402,R406,R417,R413,R414,R418,R407,R403,R404,R408,R419,R415,R416,R420,R429,R425,R426,R430,R441,R437,R438,R442,R443,R439,R444,R440,R431,R428,R427,R432,"/>
        <s v="C204, C208, C210, C213, C215, C216, C223, C301, C313, C314, C315, C521, C523,C303, C305, C306, C308, C407, C408, C410, C411, C412, C413, C414, C423, C425, C450, C451, C453, C454, C456, C457, C459, C460, C462, C463, C465, C466, C501, C502, C503, C511"/>
        <s v="C206,C207,C218,C217,C439,C438"/>
        <s v="P206,P350,P351,P352,P353,P354,P355,P356,P357"/>
        <s v="C522,C512"/>
        <s v="P201"/>
        <s v="R204"/>
        <s v="C201,C202,C220,C221"/>
        <s v="TP503,TP505,TP506,TP507,TP504,TP502,TP501,"/>
        <s v="U202,U203"/>
        <s v="JP201,JP202,JP301,JP304,JP303,JP302,JP320,JP319,JP318,JP317,JP316,JP315,JP314,JP313,JP312,JP311,JP310,JP309,JP308,JP307,JP306,JP305,JP401,JP403,JP405,JP406,JP502,JP402,JP501,JP506,JP503,JP504,JP505,"/>
        <s v="P504,P510,P505,P506,P503"/>
        <s v="C205,C209,C212,C214,C222,C302,C510,C512,C522"/>
        <s v="P403,P406,P409,P410,P404"/>
        <s v="R507"/>
        <s v="P101, P201, P501, P502"/>
        <s v="R409,R410,R421,R422,R411,R412,R423,R424,R433,R434,R445,R446,R447,R448,R435,R436,"/>
        <s v="IC301"/>
        <s v="U506"/>
        <s v="U505,U502"/>
        <s v="U402,U403,U401,U404,U408,U410,U411,U409,"/>
        <s v="P101"/>
        <s v="U301,U303,U406"/>
        <s v="C307"/>
        <s v="P303"/>
        <s v="R201,R202,R205,R206,R203,R306,R307,R308,R309,R310,R311,R312,R313,R107,R108,R450"/>
      </sharedItems>
    </cacheField>
    <cacheField name="Item value">
      <sharedItems containsSemiMixedTypes="0" containsNonDate="0" containsString="0"/>
    </cacheField>
    <cacheField name="DNP*">
      <sharedItems containsSemiMixedTypes="0" containsNonDate="0" containsString="0"/>
    </cacheField>
    <cacheField name="Package">
      <sharedItems containsSemiMixedTypes="0" containsNonDate="0" containsString="0"/>
    </cacheField>
    <cacheField name="Qty on board">
      <sharedItems containsSemiMixedTypes="0" containsNonDate="0" containsString="0"/>
    </cacheField>
    <cacheField name="Vol Qty">
      <sharedItems containsSemiMixedTypes="0" containsNonDate="0" containsString="0"/>
    </cacheField>
    <cacheField name="Price">
      <sharedItems containsSemiMixedTypes="0" containsNonDate="0" containsString="0"/>
    </cacheField>
    <cacheField name="Cost">
      <sharedItems containsSemiMixedTypes="0" containsNonDate="0" containsString="0"/>
    </cacheField>
    <cacheField name="Item Description">
      <sharedItems containsSemiMixedTypes="0" containsNonDate="0" containsString="0"/>
    </cacheField>
    <cacheField name="Manufacturer">
      <sharedItems containsSemiMixedTypes="0" containsNonDate="0" containsString="0"/>
    </cacheField>
    <cacheField name="Manufacturer Part Name">
      <sharedItems containsSemiMixedTypes="0" containsNonDate="0" containsString="0"/>
    </cacheField>
    <cacheField name="Supplier">
      <sharedItems containsBlank="1" count="6">
        <s v="Farnell"/>
        <m/>
        <s v="Mouser"/>
        <s v="SDM Medical"/>
        <s v="Mind"/>
        <s v="Fablab-MSTIC"/>
      </sharedItems>
    </cacheField>
    <cacheField name="Supplier Part ref">
      <sharedItems containsString="0" containsBlank="1" containsNumber="1" containsInteger="1" count="83">
        <n v="1207287"/>
        <m/>
        <n v="3041487"/>
        <n v="1759479"/>
        <n v="1961654"/>
        <n v="1500629"/>
        <n v="2332835"/>
        <n v="2116517"/>
        <n v="2280657"/>
        <n v="3041440"/>
        <n v="2116541"/>
        <n v="9694471"/>
        <n v="2396301"/>
        <n v="3418327"/>
        <n v="2079192"/>
        <n v="2333542"/>
        <n v="1457413"/>
        <n v="2333564"/>
        <n v="1330978"/>
        <n v="1653252"/>
        <n v="1111286"/>
        <n v="2396254"/>
        <n v="2116536"/>
        <n v="1527581"/>
        <n v="2008005"/>
        <n v="2116552"/>
        <n v="2008009"/>
        <n v="2353929"/>
        <n v="2309034"/>
        <n v="2077770"/>
        <n v="2008393"/>
        <n v="1577593"/>
        <n v="1855117"/>
        <n v="2138425"/>
        <n v="8693994"/>
        <n v="8694010"/>
        <n v="2138453"/>
        <n v="2353920"/>
        <n v="2353922"/>
        <n v="2353928"/>
        <n v="1081177"/>
        <n v="2353930"/>
        <n v="1833899"/>
        <n v="1608609"/>
        <n v="1603390"/>
        <n v="1414664"/>
        <n v="1855553"/>
        <n v="1106197"/>
        <n v="1752239"/>
        <n v="1527325"/>
        <n v="1740695"/>
        <n v="1414696"/>
        <n v="2116816"/>
        <n v="1672443"/>
        <n v="2333916"/>
        <n v="1301686"/>
        <n v="2138468"/>
        <n v="1698950"/>
        <n v="1698951"/>
        <n v="1755647"/>
        <n v="8820210"/>
        <n v="1698954"/>
        <n v="1207342"/>
        <n v="1755654"/>
        <n v="1803405"/>
        <n v="2331766"/>
        <n v="1759403"/>
        <n v="1135390"/>
        <n v="2112482"/>
        <n v="1135395"/>
        <n v="8694052"/>
        <n v="2320775"/>
        <n v="2068653"/>
        <n v="1755708"/>
        <n v="1702000"/>
        <n v="8731250"/>
        <n v="2323799"/>
        <n v="1095137"/>
        <n v="2332009"/>
        <n v="1500598"/>
        <n v="2099882"/>
        <n v="3041475"/>
        <n v="2211185"/>
      </sharedItems>
    </cacheField>
    <cacheField name="Packaging">
      <sharedItems containsSemiMixedTypes="0" containsNonDate="0" containsString="0"/>
    </cacheField>
    <cacheField name="MOQ">
      <sharedItems containsSemiMixedTypes="0" containsNonDate="0" containsString="0"/>
    </cacheField>
    <cacheField name="Supplier Order Qty">
      <sharedItems containsSemiMixedTypes="0" containsNonDate="0" containsString="0"/>
    </cacheField>
    <cacheField name="Alt-Supplier">
      <sharedItems containsSemiMixedTypes="0" containsNonDate="0" containsString="0"/>
    </cacheField>
    <cacheField name="Alt-Supplier Part-Ref">
      <sharedItems containsSemiMixedTypes="0" containsNonDate="0" containsString="0"/>
    </cacheField>
    <cacheField name="Packaging Qty2">
      <sharedItems containsSemiMixedTypes="0" containsNonDate="0" containsString="0"/>
    </cacheField>
    <cacheField name="CSV FORMAT">
      <sharedItems containsSemiMixedTypes="0" containsNonDate="0" containsString="0"/>
    </cacheField>
    <cacheField name="Alt-Manuf">
      <sharedItems containsSemiMixedTypes="0" containsNonDate="0" containsString="0"/>
    </cacheField>
    <cacheField name="Alt-Ref">
      <sharedItems containsSemiMixedTypes="0" containsNonDate="0" containsString="0"/>
    </cacheField>
    <cacheField name="Alt-Manuf2">
      <sharedItems containsSemiMixedTypes="0" containsNonDate="0" containsString="0"/>
    </cacheField>
    <cacheField name="Alt-Ref3">
      <sharedItems containsSemiMixedTypes="0" containsNonDate="0" containsString="0"/>
    </cacheField>
    <cacheField name="Alt-Ref4">
      <sharedItems containsSemiMixedTypes="0" containsNonDate="0" containsString="0"/>
    </cacheField>
    <cacheField name="Champ1">
      <sharedItems containsSemiMixedTypes="0" containsNonDate="0" containsString="0"/>
    </cacheField>
    <cacheField name="Champ2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m/>
    <m/>
    <m/>
    <m/>
    <n v="0"/>
    <n v="1.52"/>
    <s v=""/>
    <s v="VIRTUAL GROUND"/>
    <s v="Texas Instruments"/>
    <s v="TLE2426CLPE3"/>
    <x v="0"/>
    <x v="0"/>
    <m/>
    <m/>
    <n v="0"/>
    <m/>
    <m/>
    <m/>
    <e v="#REF!"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  <r>
    <x v="0"/>
    <m/>
    <m/>
    <m/>
    <m/>
    <n v="0"/>
    <m/>
    <s v=""/>
    <m/>
    <m/>
    <m/>
    <x v="1"/>
    <x v="1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onnées" cacheId="0" dataPosition="0" applyNumberFormats="0" applyBorderFormats="0" applyFontFormats="0" applyPatternFormats="0" applyAlignmentFormats="0" applyWidthHeightFormats="1" dataCaption="Données" useAutoFormatting="1" compact="0" compactData="0" gridDropZones="1">
  <location ref="A2:B5" firstHeaderRow="2" firstDataRow="2" firstDataCol="1"/>
  <pivotFields count="27">
    <pivotField axis="axisRow" compact="0" showAll="0">
      <items count="88">
        <item x="68"/>
        <item x="17"/>
        <item x="47"/>
        <item x="73"/>
        <item x="63"/>
        <item x="10"/>
        <item x="37"/>
        <item x="84"/>
        <item x="31"/>
        <item x="59"/>
        <item x="8"/>
        <item x="26"/>
        <item x="38"/>
        <item x="18"/>
        <item x="78"/>
        <item x="71"/>
        <item x="20"/>
        <item x="82"/>
        <item x="36"/>
        <item x="51"/>
        <item x="54"/>
        <item x="66"/>
        <item x="49"/>
        <item x="34"/>
        <item x="85"/>
        <item x="19"/>
        <item x="55"/>
        <item x="74"/>
        <item x="1"/>
        <item x="72"/>
        <item x="32"/>
        <item x="9"/>
        <item x="48"/>
        <item x="67"/>
        <item x="11"/>
        <item x="23"/>
        <item x="39"/>
        <item x="61"/>
        <item x="77"/>
        <item x="60"/>
        <item x="75"/>
        <item x="2"/>
        <item x="15"/>
        <item x="69"/>
        <item x="42"/>
        <item x="70"/>
        <item x="83"/>
        <item x="43"/>
        <item x="81"/>
        <item x="29"/>
        <item x="4"/>
        <item x="30"/>
        <item x="46"/>
        <item x="80"/>
        <item x="79"/>
        <item x="0"/>
        <item x="57"/>
        <item x="40"/>
        <item x="62"/>
        <item x="6"/>
        <item x="28"/>
        <item x="41"/>
        <item x="21"/>
        <item x="56"/>
        <item x="45"/>
        <item x="76"/>
        <item x="44"/>
        <item x="3"/>
        <item x="33"/>
        <item x="53"/>
        <item x="25"/>
        <item x="35"/>
        <item x="86"/>
        <item x="7"/>
        <item x="5"/>
        <item x="27"/>
        <item x="65"/>
        <item x="24"/>
        <item x="64"/>
        <item x="12"/>
        <item x="50"/>
        <item x="22"/>
        <item x="13"/>
        <item x="58"/>
        <item x="14"/>
        <item x="52"/>
        <item x="16"/>
        <item t="default"/>
      </items>
    </pivotField>
    <pivotField compact="0" showAll="0"/>
    <pivotField compact="0" showAll="0" defaultSubtotal="0"/>
    <pivotField compact="0" showAl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/>
    <pivotField compact="0" showAll="0" defaultSubtotal="0"/>
    <pivotField compact="0" showAll="0"/>
    <pivotField compact="0" showAll="0"/>
    <pivotField compact="0" showAll="0"/>
    <pivotField compact="0" showAll="0" defaultSubtotal="0"/>
    <pivotField compact="0" showAll="0" defaultSubtotal="0"/>
    <pivotField compact="0" showAll="0" defaultSubtotal="0"/>
    <pivotField compact="0" showAll="0"/>
    <pivotField compact="0" showAl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dataField="1" compact="0" showAll="0" defaultSubtotal="0"/>
    <pivotField compact="0" showAll="0" defaultSubtotal="0"/>
  </pivotFields>
  <rowFields count="1">
    <field x="0"/>
  </rowFields>
  <rowItems count="2">
    <i>
      <x v="55"/>
    </i>
    <i t="grand">
      <x/>
    </i>
  </rowItems>
  <colItems count="1">
    <i/>
  </colItems>
  <dataFields count="1">
    <dataField name="Single Order Qty" fld="25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eau croisé dynamique" cacheId="0" dataPosition="0" applyNumberFormats="0" applyBorderFormats="0" applyFontFormats="0" applyPatternFormats="0" applyAlignmentFormats="0" applyWidthHeightFormats="1" dataCaption="Données" useAutoFormatting="1" compact="0" compactData="0" gridDropZones="1">
  <location ref="E2:H6" firstHeaderRow="1" firstDataRow="2" firstDataCol="2"/>
  <pivotFields count="27">
    <pivotField compact="0" showAll="0"/>
    <pivotField compact="0" showAll="0"/>
    <pivotField compact="0" showAll="0" defaultSubtotal="0"/>
    <pivotField compact="0" showAll="0"/>
    <pivotField compact="0" showAll="0" defaultSubtotal="0"/>
    <pivotField dataField="1" compact="0" showAll="0" defaultSubtotal="0"/>
    <pivotField compact="0" showAll="0" defaultSubtotal="0"/>
    <pivotField compact="0" showAll="0" defaultSubtotal="0"/>
    <pivotField compact="0" showAll="0"/>
    <pivotField compact="0" showAll="0" defaultSubtotal="0"/>
    <pivotField compact="0" showAll="0"/>
    <pivotField axis="axisRow" compact="0" showAll="0">
      <items count="7">
        <item x="2"/>
        <item h="1" x="1"/>
        <item x="0"/>
        <item x="4"/>
        <item h="1" x="3"/>
        <item h="1" x="5"/>
        <item t="default"/>
      </items>
    </pivotField>
    <pivotField axis="axisRow" compact="0" showAll="0">
      <items count="84">
        <item x="40"/>
        <item x="77"/>
        <item x="43"/>
        <item x="50"/>
        <item x="64"/>
        <item x="42"/>
        <item x="4"/>
        <item x="30"/>
        <item x="68"/>
        <item x="6"/>
        <item x="15"/>
        <item x="17"/>
        <item x="54"/>
        <item x="21"/>
        <item x="75"/>
        <item x="60"/>
        <item x="1"/>
        <item x="51"/>
        <item x="16"/>
        <item x="45"/>
        <item x="23"/>
        <item x="3"/>
        <item x="53"/>
        <item x="32"/>
        <item x="8"/>
        <item x="65"/>
        <item x="80"/>
        <item x="2"/>
        <item x="12"/>
        <item x="13"/>
        <item x="44"/>
        <item x="47"/>
        <item x="19"/>
        <item x="72"/>
        <item x="31"/>
        <item x="52"/>
        <item x="76"/>
        <item x="11"/>
        <item x="26"/>
        <item x="73"/>
        <item x="49"/>
        <item x="66"/>
        <item x="5"/>
        <item x="18"/>
        <item x="81"/>
        <item x="14"/>
        <item x="69"/>
        <item x="71"/>
        <item x="82"/>
        <item x="67"/>
        <item x="62"/>
        <item x="22"/>
        <item x="7"/>
        <item x="55"/>
        <item x="59"/>
        <item x="10"/>
        <item x="79"/>
        <item x="9"/>
        <item x="74"/>
        <item x="46"/>
        <item x="25"/>
        <item x="48"/>
        <item x="24"/>
        <item x="56"/>
        <item x="36"/>
        <item x="28"/>
        <item x="33"/>
        <item x="78"/>
        <item x="63"/>
        <item x="29"/>
        <item x="37"/>
        <item x="41"/>
        <item x="39"/>
        <item x="27"/>
        <item x="38"/>
        <item x="58"/>
        <item x="57"/>
        <item x="61"/>
        <item x="20"/>
        <item x="70"/>
        <item x="34"/>
        <item x="35"/>
        <item x="0"/>
        <item t="default"/>
      </items>
    </pivotField>
    <pivotField compact="0" showAll="0" defaultSubtotal="0"/>
    <pivotField compact="0" showAll="0" defaultSubtotal="0"/>
    <pivotField dataField="1" compact="0" showAll="0" defaultSubtotal="0"/>
    <pivotField compact="0" showAll="0"/>
    <pivotField compact="0" showAl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</pivotFields>
  <rowFields count="2">
    <field x="11"/>
    <field x="12"/>
  </rowFields>
  <rowItems count="3">
    <i>
      <x v="2"/>
      <x/>
    </i>
    <i r="1">
      <x v="2"/>
    </i>
    <i t="grand">
      <x/>
      <x v="82"/>
    </i>
  </rowItems>
  <colFields count="1">
    <field x="-2"/>
  </colFields>
  <colItems count="2">
    <i>
      <x/>
    </i>
    <i i="1">
      <x v="1"/>
    </i>
  </colItems>
  <dataFields count="2">
    <dataField name="Volume Qty" fld="5" baseField="0" baseItem="0"/>
    <dataField name="Somme de Supplier Order Qty" fld="15" baseField="11" baseItem="1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au1" displayName="Tableau1" ref="B11:AA37" totalsRowCount="1">
  <autoFilter ref="B11:AA36"/>
  <sortState ref="B11:AA17">
    <sortCondition ref="C11:C70"/>
  </sortState>
  <tableColumns count="26">
    <tableColumn id="1" name="Check" totalsRowDxfId="24"/>
    <tableColumn id="2" name="REF"/>
    <tableColumn id="3" name="Item value" totalsRowDxfId="23"/>
    <tableColumn id="4" name="DNP*" totalsRowDxfId="22"/>
    <tableColumn id="5" name="Package" totalsRowDxfId="21"/>
    <tableColumn id="6" name="Qty on board" totalsRowFunction="sum" totalsRowDxfId="20"/>
    <tableColumn id="7" name="Vol Qty" totalsRowFunction="sum" dataDxfId="27" totalsRowDxfId="19">
      <calculatedColumnFormula>$E$8*Tableau1[[#This Row],[Qty on board]]</calculatedColumnFormula>
    </tableColumn>
    <tableColumn id="8" name="Price" totalsRowDxfId="18"/>
    <tableColumn id="9" name="Cost" totalsRowFunction="sum" dataDxfId="26" totalsRowDxfId="17">
      <calculatedColumnFormula>IF(Tableau1[[#This Row],[MOQ]],Tableau1[[#This Row],[Price]]*Tableau1[[#This Row],[Vol Qty]],Tableau1[[#This Row],[Price]]*Tableau1[[#This Row],[MOQ]])</calculatedColumnFormula>
    </tableColumn>
    <tableColumn id="10" name="Item Description" totalsRowDxfId="16"/>
    <tableColumn id="11" name="Manufacturer" totalsRowDxfId="15"/>
    <tableColumn id="12" name="Manufacturer Part Name" totalsRowDxfId="14"/>
    <tableColumn id="13" name="Supplier" totalsRowDxfId="13"/>
    <tableColumn id="14" name="Supplier Part ref" totalsRowDxfId="12"/>
    <tableColumn id="15" name="Packaging" totalsRowDxfId="11"/>
    <tableColumn id="16" name="MOQ" totalsRowDxfId="10"/>
    <tableColumn id="17" name="Supplier Order Qty" dataDxfId="25" totalsRowDxfId="9">
      <calculatedColumnFormula>IF(Tableau1[[#This Row],[DNP*]]&gt;0,"",CEILING(MAX(Tableau1[[#This Row],[Vol Qty]],Tableau1[[#This Row],[MOQ]]),Tableau1[[#This Row],[Packaging]]))</calculatedColumnFormula>
    </tableColumn>
    <tableColumn id="18" name="Alt-Supplier" totalsRowDxfId="8"/>
    <tableColumn id="19" name="Alt-Supplier Part-Ref" totalsRowDxfId="7"/>
    <tableColumn id="20" name="Packaging Qty2" totalsRowDxfId="6"/>
    <tableColumn id="21" name="CSV FORMAT" totalsRowDxfId="5"/>
    <tableColumn id="22" name="Alt-Manuf" totalsRowDxfId="4"/>
    <tableColumn id="23" name="Alt-Ref" totalsRowDxfId="3"/>
    <tableColumn id="24" name="Alt-Manuf2" totalsRowDxfId="2"/>
    <tableColumn id="25" name="Alt-Ref3" totalsRowDxfId="1"/>
    <tableColumn id="26" name="Alt-Ref4" totalsRow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:D5" totalsRowShown="0">
  <autoFilter ref="A1:D5"/>
  <tableColumns count="4">
    <tableColumn id="1" name="Date"/>
    <tableColumn id="2" name="Version"/>
    <tableColumn id="3" name="Auteur"/>
    <tableColumn id="4" name="Commentair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1:A10" totalsRowShown="0">
  <autoFilter ref="A1:A10"/>
  <tableColumns count="1">
    <tableColumn id="1" name="Suppli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C1:C4" totalsRowShown="0">
  <autoFilter ref="C1:C4"/>
  <tableColumns count="1">
    <tableColumn id="1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ouser.fr/ProductDetail/Murata/BLM18AG601SN1D/?qs=%2fha2pyFadugaXrdTm9z6ujoHK9ziqVaZDl9lDPSbK0ptDeQWgq1exg%3d%3d" TargetMode="External"/><Relationship Id="rId18" Type="http://schemas.openxmlformats.org/officeDocument/2006/relationships/hyperlink" Target="http://www.mouser.fr/ProductDetail/CTS-Electronic-Components/CB3LV-3I-50M0000/?qs=Y%252bbv3wgQbXmmu1oU3s0JeQ%3d%3d" TargetMode="External"/><Relationship Id="rId26" Type="http://schemas.openxmlformats.org/officeDocument/2006/relationships/hyperlink" Target="http://fr.farnell.com/molex/22-03-5025/boitier-vertical-2-5mm-2voies/dp/9979611" TargetMode="External"/><Relationship Id="rId39" Type="http://schemas.openxmlformats.org/officeDocument/2006/relationships/hyperlink" Target="http://fr.farnell.com/molex/70246-1004/header-shrouded-10way/dp/1392408" TargetMode="External"/><Relationship Id="rId3" Type="http://schemas.openxmlformats.org/officeDocument/2006/relationships/hyperlink" Target="http://www.mouser.fr/ProductDetail/Panasonic/ERJ-1GEJ102C/?qs=sGAEpiMZZMtlubZbdhIBIK3npJetIt%252b5jEpSmtWKXY8%3d" TargetMode="External"/><Relationship Id="rId21" Type="http://schemas.openxmlformats.org/officeDocument/2006/relationships/hyperlink" Target="http://www.mouser.fr/ProductDetail/Murata-Electronics/GRM188R71E105KA12D/?qs=sGAEpiMZZMs0AnBnWHyRQJtXYVd%252bW8S0dJNhNgriF9A%3d" TargetMode="External"/><Relationship Id="rId34" Type="http://schemas.openxmlformats.org/officeDocument/2006/relationships/hyperlink" Target="http://www.mouser.fr/ProductDetail/Molex/70246-1004/?qs=sGAEpiMZZMs%252bGHln7q6pm5csBm4szniC3PkazN4cK%252b8%3d" TargetMode="External"/><Relationship Id="rId42" Type="http://schemas.openxmlformats.org/officeDocument/2006/relationships/hyperlink" Target="http://www.mouser.fr/ProductDetail/TE-Connectivity/2205106-3/?qs=sGAEpiMZZMsgIz308WEU0zCxSkmQyG1avO7g2JacTggjQ3iPgUGPZw%3d%3d" TargetMode="External"/><Relationship Id="rId47" Type="http://schemas.openxmlformats.org/officeDocument/2006/relationships/hyperlink" Target="http://www.mouser.fr/Search/ProductDetail.aspx?qs=kEwmkoUtv7Tg2H5guvFtvw%3d%3d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www.mouser.fr/ProductDetail/STMicroelectronics/LD1117S33CTR/?qs=sGAEpiMZZMv1cg40gLeF3niL8zTTD8ml" TargetMode="External"/><Relationship Id="rId12" Type="http://schemas.openxmlformats.org/officeDocument/2006/relationships/hyperlink" Target="http://www.mouser.fr/ProductDetail/Vishay/TLMP1100-GS08/?qs=%2fha2pyFaduizDTUvpqXieObDzg67RkihZpEgTuczbP%252bA72BOTLWmhQ%3d%3d" TargetMode="External"/><Relationship Id="rId17" Type="http://schemas.openxmlformats.org/officeDocument/2006/relationships/hyperlink" Target="http://www.mouser.fr/ProductDetail/CTS-Electronic-Components/CB3LV-3I-50M0000/?qs=Y%252bbv3wgQbXmmu1oU3s0JeQ%3d%3d" TargetMode="External"/><Relationship Id="rId25" Type="http://schemas.openxmlformats.org/officeDocument/2006/relationships/hyperlink" Target="http://www.mouser.fr/ProductDetail/Panasonic/ERJ-1GEJ103C/?qs=%2fha2pyFadugyLqMXFZxsjCsBja8kXhYG7q11GyGAxb3QutoKH64jDw%3d%3d" TargetMode="External"/><Relationship Id="rId33" Type="http://schemas.openxmlformats.org/officeDocument/2006/relationships/hyperlink" Target="http://www.mouser.fr/ProductDetail/3M/969102-0000-DA/?qs=%2fha2pyFadujkdlw%252bPSS7vXCH4bTZQGpnhuSt765vwA8TVIt2QnG3vg%3d%3d" TargetMode="External"/><Relationship Id="rId38" Type="http://schemas.openxmlformats.org/officeDocument/2006/relationships/hyperlink" Target="http://www.mouser.fr/ProductDetail/Molex/90130-1116/?qs=sGAEpiMZZMs%252bGHln7q6pm8vS1T4l2rafaZbUe7QVIhw%3d" TargetMode="External"/><Relationship Id="rId46" Type="http://schemas.openxmlformats.org/officeDocument/2006/relationships/hyperlink" Target="http://www.mouser.fr/Search/ProductDetail.aspx?qs=kEwmkoUtv7Tg2H5guvFtvw%3d%3d" TargetMode="External"/><Relationship Id="rId2" Type="http://schemas.openxmlformats.org/officeDocument/2006/relationships/hyperlink" Target="http://www.mouser.fr/ProductDetail/Panasonic/ERJ-U010R00C/?qs=%2fha2pyFaduitpKHnKUHcQRUIdQ349ensVHz2VhGuqMyubpUZUeYhpg%3d%3d" TargetMode="External"/><Relationship Id="rId16" Type="http://schemas.openxmlformats.org/officeDocument/2006/relationships/hyperlink" Target="http://www.mouser.fr/ProductDetail/Altera/10M02SCE144C8G/?qs=%2fha2pyFaduhBEC2gvF%2fKULA%2fz4w%2f2ArCZaNbgt2SFnw%3d" TargetMode="External"/><Relationship Id="rId20" Type="http://schemas.openxmlformats.org/officeDocument/2006/relationships/hyperlink" Target="http://www.mouser.fr/ProductDetail/CK-Components/PTS645SM43SMTR-92-LFS/?qs=rqnA19JZHeRCP414DV8bog%3d%3d" TargetMode="External"/><Relationship Id="rId29" Type="http://schemas.openxmlformats.org/officeDocument/2006/relationships/hyperlink" Target="http://fr.farnell.com/molex/70246-1004/header-shrouded-10way/dp/1392408" TargetMode="External"/><Relationship Id="rId41" Type="http://schemas.openxmlformats.org/officeDocument/2006/relationships/hyperlink" Target="http://www.mouser.fr/ProductDetail/Molex/70246-1004/?qs=sGAEpiMZZMs%252bGHln7q6pm5csBm4szniC3PkazN4cK%252b8%3d" TargetMode="External"/><Relationship Id="rId1" Type="http://schemas.openxmlformats.org/officeDocument/2006/relationships/hyperlink" Target="http://www.mouser.fr/ProductDetail/Panasonic/ERJ-U010R00C/?qs=%2fha2pyFaduitpKHnKUHcQRUIdQ349ensVHz2VhGuqMyubpUZUeYhpg%3d%3d" TargetMode="External"/><Relationship Id="rId6" Type="http://schemas.openxmlformats.org/officeDocument/2006/relationships/hyperlink" Target="http://www.mouser.fr/ProductDetail/Murata/GRM188R71E104KA01D/?qs=%2fha2pyFaduiZGTXBCPzk%2fmTbMtAE8bS6%252bO3gVgb8hKBi1xePxGtiOg%3d%3d" TargetMode="External"/><Relationship Id="rId11" Type="http://schemas.openxmlformats.org/officeDocument/2006/relationships/hyperlink" Target="http://www.mouser.fr/ProductDetail/Vishay/TLMP1100-GS08/?qs=%2fha2pyFaduizDTUvpqXieObDzg67RkihZpEgTuczbP%252bA72BOTLWmhQ%3d%3d" TargetMode="External"/><Relationship Id="rId24" Type="http://schemas.openxmlformats.org/officeDocument/2006/relationships/hyperlink" Target="http://www.mouser.fr/ProductDetail/Panasonic/ERJ-1GEJ103C/?qs=%2fha2pyFadugyLqMXFZxsjCsBja8kXhYG7q11GyGAxb3QutoKH64jDw%3d%3d" TargetMode="External"/><Relationship Id="rId32" Type="http://schemas.openxmlformats.org/officeDocument/2006/relationships/hyperlink" Target="http://www.mouser.fr/ProductDetail/3M/969102-0000-DA/?qs=%2fha2pyFadujkdlw%252bPSS7vXCH4bTZQGpnhuSt765vwA8TVIt2QnG3vg%3d%3d" TargetMode="External"/><Relationship Id="rId37" Type="http://schemas.openxmlformats.org/officeDocument/2006/relationships/hyperlink" Target="http://www.mouser.fr/Search/ProductDetail.aspx?qs=c7V%252bsbZfmquqV0p89PkyOQ%3d%3d" TargetMode="External"/><Relationship Id="rId40" Type="http://schemas.openxmlformats.org/officeDocument/2006/relationships/hyperlink" Target="http://fr.farnell.com/molex/70246-1004/header-shrouded-10way/dp/1392408" TargetMode="External"/><Relationship Id="rId45" Type="http://schemas.openxmlformats.org/officeDocument/2006/relationships/hyperlink" Target="http://www.mouser.fr/ProductDetail/TE-Connectivity/2205109-3/?qs=sGAEpiMZZMsgIz308WEU0zCxSkmQyG1aG2T5Sp%252bxZEPAxoTR4HMAdw%3d%3d" TargetMode="External"/><Relationship Id="rId5" Type="http://schemas.openxmlformats.org/officeDocument/2006/relationships/hyperlink" Target="http://www.mouser.fr/ProductDetail/Panasonic/ERJ-1GEJ101C/?qs=sGAEpiMZZMtlubZbdhIBIK3npJetIt%252b5NKRY9diMAmo%3d" TargetMode="External"/><Relationship Id="rId15" Type="http://schemas.openxmlformats.org/officeDocument/2006/relationships/hyperlink" Target="http://www.mouser.fr/ProductDetail/Altera/10M02SCE144C8G/?qs=%2fha2pyFaduhBEC2gvF%2fKULA%2fz4w%2f2ArCZaNbgt2SFnw%3d" TargetMode="External"/><Relationship Id="rId23" Type="http://schemas.openxmlformats.org/officeDocument/2006/relationships/hyperlink" Target="http://www.mouser.fr/ProductDetail/Panasonic/ERJ-1GEJ101C/?qs=sGAEpiMZZMtlubZbdhIBIK3npJetIt%252b5NKRY9diMAmo%3d" TargetMode="External"/><Relationship Id="rId28" Type="http://schemas.openxmlformats.org/officeDocument/2006/relationships/hyperlink" Target="http://fr.farnell.com/molex/70246-1004/header-shrouded-10way/dp/1392408" TargetMode="External"/><Relationship Id="rId36" Type="http://schemas.openxmlformats.org/officeDocument/2006/relationships/hyperlink" Target="http://www.mouser.fr/ProductDetail/Molex/90130-1116/?qs=sGAEpiMZZMs%252bGHln7q6pm8vS1T4l2rafaZbUe7QVIhw%3d" TargetMode="External"/><Relationship Id="rId49" Type="http://schemas.openxmlformats.org/officeDocument/2006/relationships/hyperlink" Target="http://www.mouser.fr/ProductDetail/Murata/GRM188R71E104KA01D/?qs=%2fha2pyFaduiZGTXBCPzk%2fmTbMtAE8bS6%252bO3gVgb8hKBi1xePxGtiOg%3d%3d" TargetMode="External"/><Relationship Id="rId10" Type="http://schemas.openxmlformats.org/officeDocument/2006/relationships/hyperlink" Target="http://www.mouser.fr/ProductDetail/Murata-Electronics/GRM188R61E106MA73D/?qs=sGAEpiMZZMs0AnBnWHyRQIZixQmbPHkYf%252bY8KErrUR8%3d" TargetMode="External"/><Relationship Id="rId19" Type="http://schemas.openxmlformats.org/officeDocument/2006/relationships/hyperlink" Target="http://www.mouser.fr/ProductDetail/CK-Components/PTS645SM43SMTR-92-LFS/?qs=rqnA19JZHeRCP414DV8bog%3d%3d" TargetMode="External"/><Relationship Id="rId31" Type="http://schemas.openxmlformats.org/officeDocument/2006/relationships/hyperlink" Target="http://www.mouser.fr/ProductDetail/TE-Connectivity/826629-4/?qs=%2fha2pyFadugsjaN1g1K6glw2uRDJ5xUkN2bprbo2AzYniOon6sIJqw%3d%3d&amp;utm_medium=aggregator&amp;utm_source=octopart&amp;utm_campaign=octopart-temporary-tag" TargetMode="External"/><Relationship Id="rId44" Type="http://schemas.openxmlformats.org/officeDocument/2006/relationships/hyperlink" Target="http://www.mouser.fr/ProductDetail/TE-Connectivity/2205109-3/?qs=sGAEpiMZZMsgIz308WEU0zCxSkmQyG1aG2T5Sp%252bxZEPAxoTR4HMAdw%3d%3d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://www.mouser.fr/ProductDetail/Panasonic/ERJ-1GEJ102C/?qs=sGAEpiMZZMtlubZbdhIBIK3npJetIt%252b5jEpSmtWKXY8%3d" TargetMode="External"/><Relationship Id="rId9" Type="http://schemas.openxmlformats.org/officeDocument/2006/relationships/hyperlink" Target="http://www.mouser.fr/ProductDetail/Murata-Electronics/GRM188R61E106MA73D/?qs=sGAEpiMZZMs0AnBnWHyRQIZixQmbPHkYf%252bY8KErrUR8%3d" TargetMode="External"/><Relationship Id="rId14" Type="http://schemas.openxmlformats.org/officeDocument/2006/relationships/hyperlink" Target="http://www.mouser.fr/ProductDetail/Murata/BLM18AG601SN1D/?qs=%2fha2pyFadugaXrdTm9z6ujoHK9ziqVaZDl9lDPSbK0ptDeQWgq1exg%3d%3d" TargetMode="External"/><Relationship Id="rId22" Type="http://schemas.openxmlformats.org/officeDocument/2006/relationships/hyperlink" Target="http://www.mouser.fr/ProductDetail/Murata-Electronics/GRM188R71E105KA12D/?qs=sGAEpiMZZMs0AnBnWHyRQJtXYVd%252bW8S0dJNhNgriF9A%3d" TargetMode="External"/><Relationship Id="rId27" Type="http://schemas.openxmlformats.org/officeDocument/2006/relationships/hyperlink" Target="http://fr.farnell.com/molex/22-03-5025/boitier-vertical-2-5mm-2voies/dp/9979611" TargetMode="External"/><Relationship Id="rId30" Type="http://schemas.openxmlformats.org/officeDocument/2006/relationships/hyperlink" Target="http://www.mouser.fr/ProductDetail/TE-Connectivity/826629-4/?qs=%2fha2pyFadugsjaN1g1K6glw2uRDJ5xUkN2bprbo2AzYniOon6sIJqw%3d%3d&amp;utm_medium=aggregator&amp;utm_source=octopart&amp;utm_campaign=octopart-temporary-tag" TargetMode="External"/><Relationship Id="rId35" Type="http://schemas.openxmlformats.org/officeDocument/2006/relationships/hyperlink" Target="http://www.mouser.fr/Search/ProductDetail.aspx?qs=c7V%252bsbZfmquqV0p89PkyOQ%3d%3d" TargetMode="External"/><Relationship Id="rId43" Type="http://schemas.openxmlformats.org/officeDocument/2006/relationships/hyperlink" Target="http://www.mouser.fr/ProductDetail/TE-Connectivity/2205106-3/?qs=sGAEpiMZZMsgIz308WEU0zCxSkmQyG1avO7g2JacTggjQ3iPgUGPZw%3d%3d" TargetMode="External"/><Relationship Id="rId48" Type="http://schemas.openxmlformats.org/officeDocument/2006/relationships/hyperlink" Target="http://www.mouser.fr/ProductDetail/TE-Connectivity/2205109-3/?qs=sGAEpiMZZMsgIz308WEU0zCxSkmQyG1aG2T5Sp%252bxZEPAxoTR4HMAdw%3d%3d" TargetMode="External"/><Relationship Id="rId8" Type="http://schemas.openxmlformats.org/officeDocument/2006/relationships/hyperlink" Target="http://www.mouser.fr/ProductDetail/STMicroelectronics/LD1117S33CTR/?qs=sGAEpiMZZMv1cg40gLeF3niL8zTTD8ml" TargetMode="External"/><Relationship Id="rId5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9"/>
  <sheetViews>
    <sheetView tabSelected="1" topLeftCell="B1" zoomScale="85" zoomScaleNormal="85" workbookViewId="0">
      <selection activeCell="F28" sqref="F28"/>
    </sheetView>
  </sheetViews>
  <sheetFormatPr baseColWidth="10" defaultColWidth="9" defaultRowHeight="15"/>
  <cols>
    <col min="1" max="1" width="2.7109375" hidden="1" customWidth="1"/>
    <col min="2" max="2" width="58" customWidth="1"/>
    <col min="3" max="3" width="29.42578125" customWidth="1"/>
    <col min="4" max="4" width="29.140625" customWidth="1"/>
    <col min="5" max="5" width="17.28515625" customWidth="1"/>
    <col min="6" max="6" width="17" customWidth="1"/>
    <col min="7" max="7" width="13.140625" customWidth="1"/>
    <col min="8" max="8" width="12.28515625" customWidth="1"/>
    <col min="9" max="9" width="16.28515625" customWidth="1"/>
    <col min="10" max="10" width="70.7109375" style="7" customWidth="1"/>
    <col min="11" max="11" width="43" customWidth="1"/>
    <col min="12" max="12" width="16.5703125" bestFit="1" customWidth="1"/>
    <col min="13" max="13" width="25.42578125" bestFit="1" customWidth="1"/>
    <col min="14" max="14" width="10.85546875" customWidth="1"/>
    <col min="15" max="15" width="23.7109375" customWidth="1"/>
    <col min="16" max="16" width="12.28515625" bestFit="1" customWidth="1"/>
    <col min="17" max="17" width="8.140625" bestFit="1" customWidth="1"/>
    <col min="18" max="18" width="30.42578125" customWidth="1"/>
    <col min="19" max="19" width="16.85546875" customWidth="1"/>
    <col min="20" max="20" width="26.7109375" customWidth="1"/>
  </cols>
  <sheetData>
    <row r="2" spans="2:27" ht="31.5" customHeight="1">
      <c r="B2" s="67" t="s">
        <v>0</v>
      </c>
      <c r="C2" s="68"/>
      <c r="D2" s="68"/>
      <c r="E2" s="68"/>
      <c r="F2" s="68"/>
      <c r="G2" s="69"/>
    </row>
    <row r="3" spans="2:27" ht="18.75">
      <c r="B3" s="70" t="s">
        <v>1</v>
      </c>
      <c r="C3" s="71"/>
      <c r="D3" s="72"/>
      <c r="E3" s="73" t="s">
        <v>2</v>
      </c>
      <c r="F3" s="74"/>
      <c r="G3" s="75"/>
    </row>
    <row r="4" spans="2:27">
      <c r="B4" s="76" t="s">
        <v>3</v>
      </c>
      <c r="C4" s="77"/>
      <c r="D4" s="78"/>
      <c r="E4" s="79" t="s">
        <v>74</v>
      </c>
      <c r="F4" s="80"/>
      <c r="G4" s="81"/>
    </row>
    <row r="5" spans="2:27" ht="21">
      <c r="B5" s="92" t="s">
        <v>4</v>
      </c>
      <c r="C5" s="93"/>
      <c r="D5" s="93"/>
      <c r="E5" s="94" t="str">
        <f>VLOOKUP(MAX(Tableau2[[#All],[Date]]),Tableau2[],2,TRUE)</f>
        <v>A0001</v>
      </c>
      <c r="F5" s="94"/>
      <c r="G5" s="95"/>
      <c r="N5" s="65" t="s">
        <v>5</v>
      </c>
      <c r="O5" s="65"/>
    </row>
    <row r="6" spans="2:27">
      <c r="B6" s="8" t="s">
        <v>6</v>
      </c>
      <c r="C6" s="9" t="str">
        <f>VLOOKUP(MAX(Tableau2[[#All],[Date]]),Tableau2[],3,TRUE)</f>
        <v>G.VILLANOG</v>
      </c>
      <c r="D6" s="86"/>
      <c r="E6" s="87"/>
      <c r="F6" s="87"/>
      <c r="G6" s="88"/>
      <c r="N6" s="66" t="s">
        <v>7</v>
      </c>
      <c r="O6" s="66"/>
    </row>
    <row r="7" spans="2:27">
      <c r="B7" s="8" t="s">
        <v>8</v>
      </c>
      <c r="C7" s="10">
        <v>42393</v>
      </c>
      <c r="D7" s="89"/>
      <c r="E7" s="90"/>
      <c r="F7" s="90"/>
      <c r="G7" s="91"/>
      <c r="N7" s="66" t="s">
        <v>9</v>
      </c>
      <c r="O7" s="66"/>
    </row>
    <row r="8" spans="2:27" ht="21">
      <c r="B8" s="82" t="s">
        <v>10</v>
      </c>
      <c r="C8" s="83"/>
      <c r="D8" s="83"/>
      <c r="E8" s="84">
        <v>1</v>
      </c>
      <c r="F8" s="84"/>
      <c r="G8" s="85"/>
    </row>
    <row r="11" spans="2:27">
      <c r="B11" s="11" t="s">
        <v>11</v>
      </c>
      <c r="C11" s="11" t="s">
        <v>12</v>
      </c>
      <c r="D11" s="11" t="s">
        <v>13</v>
      </c>
      <c r="E11" s="11" t="s">
        <v>14</v>
      </c>
      <c r="F11" s="11" t="s">
        <v>15</v>
      </c>
      <c r="G11" s="11" t="s">
        <v>16</v>
      </c>
      <c r="H11" s="14" t="s">
        <v>17</v>
      </c>
      <c r="I11" s="11" t="s">
        <v>18</v>
      </c>
      <c r="J11" s="14" t="s">
        <v>19</v>
      </c>
      <c r="K11" s="15" t="s">
        <v>20</v>
      </c>
      <c r="L11" s="11" t="s">
        <v>21</v>
      </c>
      <c r="M11" s="11" t="s">
        <v>22</v>
      </c>
      <c r="N11" s="11" t="s">
        <v>23</v>
      </c>
      <c r="O11" s="11" t="s">
        <v>24</v>
      </c>
      <c r="P11" s="11" t="s">
        <v>25</v>
      </c>
      <c r="Q11" s="11" t="s">
        <v>26</v>
      </c>
      <c r="R11" s="11" t="s">
        <v>27</v>
      </c>
      <c r="S11" s="11" t="s">
        <v>28</v>
      </c>
      <c r="T11" s="11" t="s">
        <v>29</v>
      </c>
      <c r="U11" s="11" t="s">
        <v>30</v>
      </c>
      <c r="V11" s="11" t="s">
        <v>31</v>
      </c>
      <c r="W11" s="11" t="s">
        <v>32</v>
      </c>
      <c r="X11" s="11" t="s">
        <v>33</v>
      </c>
      <c r="Y11" s="25" t="s">
        <v>34</v>
      </c>
      <c r="Z11" s="26" t="s">
        <v>35</v>
      </c>
      <c r="AA11" s="11" t="s">
        <v>36</v>
      </c>
    </row>
    <row r="12" spans="2:27" ht="15.75" customHeight="1">
      <c r="B12" s="12"/>
      <c r="C12" s="13" t="s">
        <v>128</v>
      </c>
      <c r="D12" s="34" t="s">
        <v>76</v>
      </c>
      <c r="E12" s="11"/>
      <c r="F12" s="15" t="s">
        <v>77</v>
      </c>
      <c r="G12" s="11">
        <v>1</v>
      </c>
      <c r="H12" s="16">
        <f>$E$8*Tableau1[[#This Row],[Qty on board]]</f>
        <v>1</v>
      </c>
      <c r="I12" s="11">
        <v>6.75</v>
      </c>
      <c r="J12" s="17">
        <f>IF(Tableau1[[#This Row],[MOQ]],Tableau1[[#This Row],[Price]]*Tableau1[[#This Row],[Vol Qty]],Tableau1[[#This Row],[Price]]*Tableau1[[#This Row],[MOQ]])</f>
        <v>6.75</v>
      </c>
      <c r="K12" s="35" t="s">
        <v>78</v>
      </c>
      <c r="L12" s="21" t="s">
        <v>79</v>
      </c>
      <c r="M12" s="21" t="s">
        <v>75</v>
      </c>
      <c r="N12" s="34" t="s">
        <v>55</v>
      </c>
      <c r="O12" s="36" t="s">
        <v>80</v>
      </c>
      <c r="P12" s="21">
        <v>1</v>
      </c>
      <c r="Q12" s="22">
        <v>1</v>
      </c>
      <c r="R12" s="23">
        <f>IF(Tableau1[[#This Row],[DNP*]]&gt;0,"",CEILING(MAX(Tableau1[[#This Row],[Vol Qty]],Tableau1[[#This Row],[MOQ]]),Tableau1[[#This Row],[Packaging]]))</f>
        <v>1</v>
      </c>
      <c r="S12" s="22"/>
      <c r="T12" s="24"/>
      <c r="U12" s="21"/>
      <c r="V12" s="24"/>
      <c r="W12" s="11"/>
      <c r="X12" s="11"/>
      <c r="Y12" s="11"/>
      <c r="Z12" s="11"/>
      <c r="AA12" s="11"/>
    </row>
    <row r="13" spans="2:27" ht="14.25" customHeight="1">
      <c r="B13" s="12"/>
      <c r="C13" s="52" t="s">
        <v>162</v>
      </c>
      <c r="D13" s="34" t="s">
        <v>82</v>
      </c>
      <c r="E13" s="11"/>
      <c r="F13" s="41" t="s">
        <v>131</v>
      </c>
      <c r="G13" s="11">
        <v>1</v>
      </c>
      <c r="H13" s="16">
        <f>$E$8*Tableau1[[#This Row],[Qty on board]]</f>
        <v>1</v>
      </c>
      <c r="I13" s="11">
        <v>1.23</v>
      </c>
      <c r="J13" s="17">
        <f>IF(Tableau1[[#This Row],[MOQ]],Tableau1[[#This Row],[Price]]*Tableau1[[#This Row],[Vol Qty]],Tableau1[[#This Row],[Price]]*Tableau1[[#This Row],[MOQ]])</f>
        <v>1.23</v>
      </c>
      <c r="K13" t="s">
        <v>83</v>
      </c>
      <c r="L13" s="21" t="s">
        <v>84</v>
      </c>
      <c r="M13" s="21" t="s">
        <v>81</v>
      </c>
      <c r="N13" s="34" t="s">
        <v>55</v>
      </c>
      <c r="O13" s="36" t="s">
        <v>85</v>
      </c>
      <c r="P13" s="21">
        <v>1</v>
      </c>
      <c r="Q13" s="22">
        <v>1</v>
      </c>
      <c r="R13" s="23">
        <f>IF(Tableau1[[#This Row],[DNP*]]&gt;0,"",CEILING(MAX(Tableau1[[#This Row],[Vol Qty]],Tableau1[[#This Row],[MOQ]]),Tableau1[[#This Row],[Packaging]]))</f>
        <v>1</v>
      </c>
      <c r="S13" s="22"/>
      <c r="T13" s="24"/>
      <c r="U13" s="21"/>
      <c r="V13" s="24"/>
      <c r="W13" s="11"/>
      <c r="X13" s="11"/>
      <c r="Y13" s="11"/>
      <c r="Z13" s="11"/>
      <c r="AA13" s="11"/>
    </row>
    <row r="14" spans="2:27">
      <c r="B14" s="12"/>
      <c r="C14" s="52" t="s">
        <v>129</v>
      </c>
      <c r="D14" s="34" t="s">
        <v>87</v>
      </c>
      <c r="E14" s="11"/>
      <c r="F14" s="38" t="s">
        <v>66</v>
      </c>
      <c r="G14" s="11">
        <v>3</v>
      </c>
      <c r="H14" s="16">
        <f>$E$8*Tableau1[[#This Row],[Qty on board]]</f>
        <v>3</v>
      </c>
      <c r="I14" s="11">
        <v>0.13700000000000001</v>
      </c>
      <c r="J14" s="17">
        <f>IF(Tableau1[[#This Row],[MOQ]],Tableau1[[#This Row],[Price]]*Tableau1[[#This Row],[Vol Qty]],Tableau1[[#This Row],[Price]]*Tableau1[[#This Row],[MOQ]])</f>
        <v>0.41100000000000003</v>
      </c>
      <c r="K14" s="38" t="s">
        <v>87</v>
      </c>
      <c r="L14" s="21" t="s">
        <v>88</v>
      </c>
      <c r="M14" s="21" t="s">
        <v>86</v>
      </c>
      <c r="N14" s="34" t="s">
        <v>55</v>
      </c>
      <c r="O14" s="36" t="s">
        <v>89</v>
      </c>
      <c r="P14" s="21">
        <v>1</v>
      </c>
      <c r="Q14" s="22">
        <v>1</v>
      </c>
      <c r="R14" s="23">
        <f>IF(Tableau1[[#This Row],[DNP*]]&gt;0,"",CEILING(MAX(Tableau1[[#This Row],[Vol Qty]],Tableau1[[#This Row],[MOQ]]),Tableau1[[#This Row],[Packaging]]))</f>
        <v>3</v>
      </c>
      <c r="S14" s="22"/>
      <c r="T14" s="24"/>
      <c r="U14" s="21"/>
      <c r="V14" s="24"/>
      <c r="W14" s="11"/>
      <c r="X14" s="11"/>
      <c r="Y14" s="11"/>
      <c r="Z14" s="11"/>
      <c r="AA14" s="11"/>
    </row>
    <row r="15" spans="2:27" ht="13.5" customHeight="1">
      <c r="B15" s="12"/>
      <c r="C15" s="37" t="s">
        <v>130</v>
      </c>
      <c r="D15" s="34" t="s">
        <v>91</v>
      </c>
      <c r="E15" s="11"/>
      <c r="F15" s="41" t="s">
        <v>132</v>
      </c>
      <c r="G15" s="11">
        <v>7</v>
      </c>
      <c r="H15" s="16">
        <f>$E$8*Tableau1[[#This Row],[Qty on board]]</f>
        <v>7</v>
      </c>
      <c r="I15" s="11">
        <v>0.42499999999999999</v>
      </c>
      <c r="J15" s="17">
        <f>IF(Tableau1[[#This Row],[MOQ]],Tableau1[[#This Row],[Price]]*Tableau1[[#This Row],[Vol Qty]],Tableau1[[#This Row],[Price]]*Tableau1[[#This Row],[MOQ]])</f>
        <v>2.9750000000000001</v>
      </c>
      <c r="K15" s="38" t="s">
        <v>92</v>
      </c>
      <c r="L15" s="21" t="s">
        <v>93</v>
      </c>
      <c r="M15" s="27" t="s">
        <v>90</v>
      </c>
      <c r="N15" s="34" t="s">
        <v>55</v>
      </c>
      <c r="O15" s="36" t="s">
        <v>94</v>
      </c>
      <c r="P15" s="21">
        <v>1</v>
      </c>
      <c r="Q15" s="22">
        <v>1</v>
      </c>
      <c r="R15" s="23">
        <f>IF(Tableau1[[#This Row],[DNP*]]&gt;0,"",CEILING(MAX(Tableau1[[#This Row],[Vol Qty]],Tableau1[[#This Row],[MOQ]]),Tableau1[[#This Row],[Packaging]]))</f>
        <v>7</v>
      </c>
      <c r="S15" s="22"/>
      <c r="T15" s="24"/>
      <c r="U15" s="21"/>
      <c r="V15" s="24"/>
      <c r="W15" s="11"/>
      <c r="X15" s="11"/>
      <c r="Y15" s="11"/>
      <c r="Z15" s="11"/>
      <c r="AA15" s="11"/>
    </row>
    <row r="16" spans="2:27" ht="13.5" customHeight="1">
      <c r="B16" s="12"/>
      <c r="C16" s="53" t="s">
        <v>161</v>
      </c>
      <c r="D16" s="34" t="s">
        <v>96</v>
      </c>
      <c r="E16" s="11"/>
      <c r="F16" s="41" t="s">
        <v>131</v>
      </c>
      <c r="G16" s="11">
        <v>1</v>
      </c>
      <c r="H16" s="16">
        <f>$E$8*Tableau1[[#This Row],[Qty on board]]</f>
        <v>1</v>
      </c>
      <c r="I16" s="11">
        <v>9.0999999999999998E-2</v>
      </c>
      <c r="J16" s="17">
        <f>IF(Tableau1[[#This Row],[MOQ]],Tableau1[[#This Row],[Price]]*Tableau1[[#This Row],[Vol Qty]],Tableau1[[#This Row],[Price]]*Tableau1[[#This Row],[MOQ]])</f>
        <v>9.0999999999999998E-2</v>
      </c>
      <c r="K16" s="38" t="s">
        <v>96</v>
      </c>
      <c r="L16" s="21" t="s">
        <v>97</v>
      </c>
      <c r="M16" s="27" t="s">
        <v>95</v>
      </c>
      <c r="N16" s="34" t="s">
        <v>55</v>
      </c>
      <c r="O16" s="36" t="s">
        <v>98</v>
      </c>
      <c r="P16" s="21">
        <v>1</v>
      </c>
      <c r="Q16" s="22">
        <v>1</v>
      </c>
      <c r="R16" s="23">
        <f>IF(Tableau1[[#This Row],[DNP*]]&gt;0,"",CEILING(MAX(Tableau1[[#This Row],[Vol Qty]],Tableau1[[#This Row],[MOQ]]),Tableau1[[#This Row],[Packaging]]))</f>
        <v>1</v>
      </c>
      <c r="S16" s="22"/>
      <c r="T16" s="24"/>
      <c r="U16" s="21"/>
      <c r="V16" s="24"/>
      <c r="W16" s="11"/>
      <c r="X16" s="11"/>
      <c r="Y16" s="11"/>
      <c r="Z16" s="11"/>
      <c r="AA16" s="11"/>
    </row>
    <row r="17" spans="2:27">
      <c r="B17" s="12"/>
      <c r="C17" t="s">
        <v>133</v>
      </c>
      <c r="D17" t="s">
        <v>100</v>
      </c>
      <c r="F17" t="s">
        <v>134</v>
      </c>
      <c r="G17">
        <v>31</v>
      </c>
      <c r="H17" s="16">
        <f>$E$8*Tableau1[[#This Row],[Qty on board]]</f>
        <v>31</v>
      </c>
      <c r="I17" s="11">
        <v>9.0999999999999998E-2</v>
      </c>
      <c r="J17" s="17">
        <f>IF(Tableau1[[#This Row],[MOQ]],Tableau1[[#This Row],[Price]]*Tableau1[[#This Row],[Vol Qty]],Tableau1[[#This Row],[Price]]*Tableau1[[#This Row],[MOQ]])</f>
        <v>2.8209999999999997</v>
      </c>
      <c r="K17" s="38" t="s">
        <v>101</v>
      </c>
      <c r="L17" s="21" t="s">
        <v>97</v>
      </c>
      <c r="M17" s="27" t="s">
        <v>99</v>
      </c>
      <c r="N17" s="34" t="s">
        <v>55</v>
      </c>
      <c r="O17" s="36" t="s">
        <v>102</v>
      </c>
      <c r="P17" s="21">
        <v>1</v>
      </c>
      <c r="Q17" s="22">
        <v>1</v>
      </c>
      <c r="R17" s="23">
        <f>IF(Tableau1[[#This Row],[DNP*]]&gt;0,"",CEILING(MAX(Tableau1[[#This Row],[Vol Qty]],Tableau1[[#This Row],[MOQ]]),Tableau1[[#This Row],[Packaging]]))</f>
        <v>31</v>
      </c>
      <c r="S17" s="22"/>
      <c r="T17" s="24"/>
      <c r="U17" s="21"/>
      <c r="V17" s="24"/>
      <c r="W17" s="11"/>
      <c r="X17" s="11"/>
      <c r="Y17" s="11"/>
      <c r="Z17" s="11"/>
      <c r="AA17" s="11"/>
    </row>
    <row r="18" spans="2:27">
      <c r="B18" s="30"/>
      <c r="C18" s="42" t="s">
        <v>136</v>
      </c>
      <c r="D18" s="34" t="s">
        <v>103</v>
      </c>
      <c r="E18" s="11"/>
      <c r="F18" s="42" t="s">
        <v>134</v>
      </c>
      <c r="G18" s="11">
        <v>5</v>
      </c>
      <c r="H18" s="16">
        <f>$E$8*Tableau1[[#This Row],[Qty on board]]</f>
        <v>5</v>
      </c>
      <c r="I18" s="11">
        <v>0.217</v>
      </c>
      <c r="J18" s="17">
        <f>IF(Tableau1[[#This Row],[MOQ]],Tableau1[[#This Row],[Price]]*Tableau1[[#This Row],[Vol Qty]],Tableau1[[#This Row],[Price]]*Tableau1[[#This Row],[MOQ]])</f>
        <v>1.085</v>
      </c>
      <c r="K18" s="15" t="s">
        <v>105</v>
      </c>
      <c r="L18" s="21" t="s">
        <v>97</v>
      </c>
      <c r="M18" s="28" t="s">
        <v>104</v>
      </c>
      <c r="N18" s="34" t="s">
        <v>55</v>
      </c>
      <c r="O18" s="36" t="s">
        <v>106</v>
      </c>
      <c r="P18" s="21">
        <v>1</v>
      </c>
      <c r="Q18" s="22">
        <v>1</v>
      </c>
      <c r="R18" s="23">
        <f>IF(Tableau1[[#This Row],[DNP*]]&gt;0,"",CEILING(MAX(Tableau1[[#This Row],[Vol Qty]],Tableau1[[#This Row],[MOQ]]),Tableau1[[#This Row],[Packaging]]))</f>
        <v>5</v>
      </c>
      <c r="S18" s="22"/>
      <c r="T18" s="24"/>
      <c r="U18" s="21"/>
      <c r="V18" s="24"/>
      <c r="W18" s="11"/>
      <c r="X18" s="11"/>
      <c r="Y18" s="11"/>
      <c r="Z18" s="11"/>
      <c r="AA18" s="11"/>
    </row>
    <row r="19" spans="2:27">
      <c r="B19" s="12"/>
      <c r="C19" s="42" t="s">
        <v>135</v>
      </c>
      <c r="D19" s="34" t="s">
        <v>107</v>
      </c>
      <c r="E19" s="11"/>
      <c r="F19" s="42" t="s">
        <v>134</v>
      </c>
      <c r="G19" s="11">
        <v>2</v>
      </c>
      <c r="H19" s="16">
        <f>$E$8*Tableau1[[#This Row],[Qty on board]]</f>
        <v>2</v>
      </c>
      <c r="I19" s="11">
        <v>0.32600000000000001</v>
      </c>
      <c r="J19" s="17">
        <f>IF(Tableau1[[#This Row],[MOQ]],Tableau1[[#This Row],[Price]]*Tableau1[[#This Row],[Vol Qty]],Tableau1[[#This Row],[Price]]*Tableau1[[#This Row],[MOQ]])</f>
        <v>0.65200000000000002</v>
      </c>
      <c r="K19" s="15" t="s">
        <v>109</v>
      </c>
      <c r="L19" s="21" t="s">
        <v>97</v>
      </c>
      <c r="M19" s="21" t="s">
        <v>108</v>
      </c>
      <c r="N19" s="11" t="s">
        <v>55</v>
      </c>
      <c r="O19" t="s">
        <v>110</v>
      </c>
      <c r="P19" s="21">
        <v>1</v>
      </c>
      <c r="Q19" s="22">
        <v>1</v>
      </c>
      <c r="R19" s="23">
        <f>IF(Tableau1[[#This Row],[DNP*]]&gt;0,"",CEILING(MAX(Tableau1[[#This Row],[Vol Qty]],Tableau1[[#This Row],[MOQ]]),Tableau1[[#This Row],[Packaging]]))</f>
        <v>2</v>
      </c>
      <c r="S19" s="22"/>
      <c r="T19" s="24"/>
      <c r="U19" s="21"/>
      <c r="V19" s="24"/>
      <c r="W19" s="11"/>
      <c r="X19" s="11"/>
      <c r="Y19" s="11"/>
      <c r="Z19" s="11"/>
      <c r="AA19" s="11"/>
    </row>
    <row r="20" spans="2:27">
      <c r="B20" s="30"/>
      <c r="C20" s="40" t="s">
        <v>138</v>
      </c>
      <c r="D20" s="34" t="s">
        <v>112</v>
      </c>
      <c r="E20" s="11"/>
      <c r="F20" s="42" t="s">
        <v>137</v>
      </c>
      <c r="G20" s="11">
        <v>1</v>
      </c>
      <c r="H20" s="16">
        <f>$E$8*Tableau1[[#This Row],[Qty on board]]</f>
        <v>1</v>
      </c>
      <c r="I20" s="11">
        <v>0.39800000000000002</v>
      </c>
      <c r="J20" s="17">
        <f>IF(Tableau1[[#This Row],[MOQ]],Tableau1[[#This Row],[Price]]*Tableau1[[#This Row],[Vol Qty]],Tableau1[[#This Row],[Price]]*Tableau1[[#This Row],[MOQ]])</f>
        <v>0.39800000000000002</v>
      </c>
      <c r="K20" s="15" t="s">
        <v>112</v>
      </c>
      <c r="L20" s="21" t="s">
        <v>113</v>
      </c>
      <c r="M20" s="21" t="s">
        <v>111</v>
      </c>
      <c r="N20" s="11" t="s">
        <v>55</v>
      </c>
      <c r="O20" s="36" t="s">
        <v>114</v>
      </c>
      <c r="P20" s="21">
        <v>1</v>
      </c>
      <c r="Q20" s="22">
        <v>1</v>
      </c>
      <c r="R20" s="23">
        <f>IF(Tableau1[[#This Row],[DNP*]]&gt;0,"",CEILING(MAX(Tableau1[[#This Row],[Vol Qty]],Tableau1[[#This Row],[MOQ]]),Tableau1[[#This Row],[Packaging]]))</f>
        <v>1</v>
      </c>
      <c r="S20" s="22"/>
      <c r="T20" s="24"/>
      <c r="U20" s="21"/>
      <c r="V20" s="24"/>
      <c r="W20" s="11"/>
      <c r="X20" s="11"/>
      <c r="Y20" s="11"/>
      <c r="Z20" s="11"/>
      <c r="AA20" s="11"/>
    </row>
    <row r="21" spans="2:27">
      <c r="B21" s="29"/>
      <c r="C21" s="42" t="s">
        <v>139</v>
      </c>
      <c r="D21" s="34" t="s">
        <v>116</v>
      </c>
      <c r="E21" s="11"/>
      <c r="F21" s="42" t="s">
        <v>140</v>
      </c>
      <c r="G21" s="11">
        <v>6</v>
      </c>
      <c r="H21" s="16">
        <f>$E$8*Tableau1[[#This Row],[Qty on board]]</f>
        <v>6</v>
      </c>
      <c r="I21" s="11">
        <v>9.0999999999999998E-2</v>
      </c>
      <c r="J21" s="17">
        <f>IF(Tableau1[[#This Row],[MOQ]],Tableau1[[#This Row],[Price]]*Tableau1[[#This Row],[Vol Qty]],Tableau1[[#This Row],[Price]]*Tableau1[[#This Row],[MOQ]])</f>
        <v>0.54600000000000004</v>
      </c>
      <c r="K21" s="15" t="s">
        <v>116</v>
      </c>
      <c r="L21" s="21" t="s">
        <v>117</v>
      </c>
      <c r="M21" s="28" t="s">
        <v>115</v>
      </c>
      <c r="N21" s="11" t="s">
        <v>55</v>
      </c>
      <c r="O21" s="36" t="s">
        <v>118</v>
      </c>
      <c r="P21" s="21">
        <v>1</v>
      </c>
      <c r="Q21" s="22">
        <v>1</v>
      </c>
      <c r="R21" s="23">
        <f>IF(Tableau1[[#This Row],[DNP*]]&gt;0,"",CEILING(MAX(Tableau1[[#This Row],[Vol Qty]],Tableau1[[#This Row],[MOQ]]),Tableau1[[#This Row],[Packaging]]))</f>
        <v>6</v>
      </c>
      <c r="S21" s="22"/>
      <c r="T21" s="24"/>
      <c r="U21" s="21"/>
      <c r="V21" s="24"/>
      <c r="W21" s="11"/>
      <c r="X21" s="11"/>
      <c r="Y21" s="11"/>
      <c r="Z21" s="11"/>
      <c r="AA21" s="11"/>
    </row>
    <row r="22" spans="2:27">
      <c r="B22" s="29"/>
      <c r="C22" s="42" t="s">
        <v>141</v>
      </c>
      <c r="D22" s="34" t="s">
        <v>119</v>
      </c>
      <c r="E22" s="11"/>
      <c r="F22" s="42" t="s">
        <v>140</v>
      </c>
      <c r="G22" s="11">
        <v>2</v>
      </c>
      <c r="H22" s="16">
        <f>$E$8*Tableau1[[#This Row],[Qty on board]]</f>
        <v>2</v>
      </c>
      <c r="I22" s="11">
        <v>9.0999999999999998E-2</v>
      </c>
      <c r="J22" s="17">
        <f>IF(Tableau1[[#This Row],[MOQ]],Tableau1[[#This Row],[Price]]*Tableau1[[#This Row],[Vol Qty]],Tableau1[[#This Row],[Price]]*Tableau1[[#This Row],[MOQ]])</f>
        <v>0.182</v>
      </c>
      <c r="K22" s="38" t="s">
        <v>119</v>
      </c>
      <c r="L22" s="21" t="s">
        <v>117</v>
      </c>
      <c r="M22" s="21" t="s">
        <v>120</v>
      </c>
      <c r="N22" s="34" t="s">
        <v>55</v>
      </c>
      <c r="O22" s="36" t="s">
        <v>121</v>
      </c>
      <c r="P22" s="21">
        <v>1</v>
      </c>
      <c r="Q22" s="22">
        <v>1</v>
      </c>
      <c r="R22" s="23">
        <f>IF(Tableau1[[#This Row],[DNP*]]&gt;0,"",CEILING(MAX(Tableau1[[#This Row],[Vol Qty]],Tableau1[[#This Row],[MOQ]]),Tableau1[[#This Row],[Packaging]]))</f>
        <v>2</v>
      </c>
      <c r="S22" s="22"/>
      <c r="T22" s="24"/>
      <c r="U22" s="21"/>
      <c r="V22" s="24"/>
      <c r="W22" s="11"/>
      <c r="X22" s="11"/>
      <c r="Y22" s="11"/>
      <c r="Z22" s="11"/>
      <c r="AA22" s="11"/>
    </row>
    <row r="23" spans="2:27">
      <c r="B23" s="29"/>
      <c r="C23" s="42" t="s">
        <v>142</v>
      </c>
      <c r="D23" s="34" t="s">
        <v>122</v>
      </c>
      <c r="E23" s="11"/>
      <c r="F23" s="42" t="s">
        <v>140</v>
      </c>
      <c r="G23" s="11">
        <v>10</v>
      </c>
      <c r="H23" s="16">
        <f>$E$8*Tableau1[[#This Row],[Qty on board]]</f>
        <v>10</v>
      </c>
      <c r="I23" s="11">
        <v>9.0999999999999998E-2</v>
      </c>
      <c r="J23" s="17">
        <f>IF(Tableau1[[#This Row],[MOQ]],Tableau1[[#This Row],[Price]]*Tableau1[[#This Row],[Vol Qty]],Tableau1[[#This Row],[Price]]*Tableau1[[#This Row],[MOQ]])</f>
        <v>0.90999999999999992</v>
      </c>
      <c r="K23" s="38" t="s">
        <v>122</v>
      </c>
      <c r="L23" s="21" t="s">
        <v>117</v>
      </c>
      <c r="M23" s="32" t="s">
        <v>124</v>
      </c>
      <c r="N23" s="34" t="s">
        <v>55</v>
      </c>
      <c r="O23" s="39" t="s">
        <v>126</v>
      </c>
      <c r="P23" s="21">
        <v>1</v>
      </c>
      <c r="Q23" s="22">
        <v>1</v>
      </c>
      <c r="R23" s="23">
        <f>IF(Tableau1[[#This Row],[DNP*]]&gt;0,"",CEILING(MAX(Tableau1[[#This Row],[Vol Qty]],Tableau1[[#This Row],[MOQ]]),Tableau1[[#This Row],[Packaging]]))</f>
        <v>10</v>
      </c>
      <c r="S23" s="22"/>
      <c r="T23" s="24"/>
      <c r="U23" s="21"/>
      <c r="V23" s="24"/>
      <c r="W23" s="11"/>
      <c r="X23" s="11"/>
      <c r="Y23" s="11"/>
      <c r="Z23" s="11"/>
      <c r="AA23" s="11"/>
    </row>
    <row r="24" spans="2:27">
      <c r="B24" s="12"/>
      <c r="C24" s="42" t="s">
        <v>158</v>
      </c>
      <c r="D24" s="34" t="s">
        <v>123</v>
      </c>
      <c r="E24" s="31"/>
      <c r="F24" s="42" t="s">
        <v>140</v>
      </c>
      <c r="G24" s="11">
        <v>2</v>
      </c>
      <c r="H24" s="16">
        <f>$E$8*Tableau1[[#This Row],[Qty on board]]</f>
        <v>2</v>
      </c>
      <c r="I24" s="31">
        <v>0.50700000000000001</v>
      </c>
      <c r="J24" s="17">
        <f>IF(Tableau1[[#This Row],[MOQ]],Tableau1[[#This Row],[Price]]*Tableau1[[#This Row],[Vol Qty]],Tableau1[[#This Row],[Price]]*Tableau1[[#This Row],[MOQ]])</f>
        <v>1.014</v>
      </c>
      <c r="K24" s="38" t="s">
        <v>123</v>
      </c>
      <c r="L24" s="21" t="s">
        <v>117</v>
      </c>
      <c r="M24" s="32" t="s">
        <v>125</v>
      </c>
      <c r="N24" s="34" t="s">
        <v>55</v>
      </c>
      <c r="O24" s="39" t="s">
        <v>127</v>
      </c>
      <c r="P24" s="21">
        <v>1</v>
      </c>
      <c r="Q24" s="22">
        <v>1</v>
      </c>
      <c r="R24" s="23">
        <f>IF(Tableau1[[#This Row],[DNP*]]&gt;0,"",CEILING(MAX(Tableau1[[#This Row],[Vol Qty]],Tableau1[[#This Row],[MOQ]]),Tableau1[[#This Row],[Packaging]]))</f>
        <v>2</v>
      </c>
      <c r="S24" s="33"/>
      <c r="T24" s="24"/>
      <c r="U24" s="21"/>
      <c r="V24" s="24"/>
      <c r="W24" s="11"/>
      <c r="X24" s="11"/>
      <c r="Y24" s="11"/>
      <c r="Z24" s="11"/>
      <c r="AA24" s="11"/>
    </row>
    <row r="25" spans="2:27">
      <c r="B25" s="12"/>
      <c r="C25" s="42" t="s">
        <v>143</v>
      </c>
      <c r="D25" s="34" t="s">
        <v>68</v>
      </c>
      <c r="E25" s="11"/>
      <c r="F25" s="42" t="s">
        <v>144</v>
      </c>
      <c r="G25" s="11">
        <v>2</v>
      </c>
      <c r="H25" s="16">
        <f>$E$8*Tableau1[[#This Row],[Qty on board]]</f>
        <v>2</v>
      </c>
      <c r="I25" s="11">
        <v>0.16200000000000001</v>
      </c>
      <c r="J25" s="17">
        <f>IF(Tableau1[[#This Row],[MOQ]],Tableau1[[#This Row],[Price]]*Tableau1[[#This Row],[Vol Qty]],Tableau1[[#This Row],[Price]]*Tableau1[[#This Row],[MOQ]])</f>
        <v>0.32400000000000001</v>
      </c>
      <c r="K25" s="64" t="s">
        <v>71</v>
      </c>
      <c r="L25" s="21" t="s">
        <v>69</v>
      </c>
      <c r="M25" s="27" t="s">
        <v>70</v>
      </c>
      <c r="N25" s="34" t="s">
        <v>37</v>
      </c>
      <c r="O25" s="36">
        <v>9979611</v>
      </c>
      <c r="P25" s="21">
        <v>1</v>
      </c>
      <c r="Q25" s="22">
        <v>10</v>
      </c>
      <c r="R25" s="23">
        <f>IF(Tableau1[[#This Row],[DNP*]]&gt;0,"",CEILING(MAX(Tableau1[[#This Row],[Vol Qty]],Tableau1[[#This Row],[MOQ]]),Tableau1[[#This Row],[Packaging]]))</f>
        <v>10</v>
      </c>
      <c r="S25" s="22"/>
      <c r="T25" s="24"/>
      <c r="U25" s="21"/>
      <c r="V25" s="24"/>
      <c r="W25" s="11"/>
      <c r="X25" s="11"/>
      <c r="Y25" s="11"/>
      <c r="Z25" s="11"/>
      <c r="AA25" s="11"/>
    </row>
    <row r="26" spans="2:27">
      <c r="B26" s="12"/>
      <c r="C26" s="42" t="s">
        <v>146</v>
      </c>
      <c r="D26" s="55" t="s">
        <v>166</v>
      </c>
      <c r="E26" s="11" t="s">
        <v>147</v>
      </c>
      <c r="F26" s="42" t="s">
        <v>167</v>
      </c>
      <c r="G26" s="11">
        <v>2</v>
      </c>
      <c r="H26" s="16">
        <f>$E$8*Tableau1[[#This Row],[Qty on board]]</f>
        <v>2</v>
      </c>
      <c r="I26" s="11">
        <v>9.4E-2</v>
      </c>
      <c r="J26" s="17">
        <f>IF(Tableau1[[#This Row],[MOQ]],Tableau1[[#This Row],[Price]]*Tableau1[[#This Row],[Vol Qty]],Tableau1[[#This Row],[Price]]*Tableau1[[#This Row],[MOQ]])</f>
        <v>0.188</v>
      </c>
      <c r="K26" s="54" t="s">
        <v>166</v>
      </c>
      <c r="L26" s="21" t="s">
        <v>169</v>
      </c>
      <c r="M26" s="28" t="s">
        <v>171</v>
      </c>
      <c r="N26" s="55" t="s">
        <v>55</v>
      </c>
      <c r="O26" s="36" t="s">
        <v>170</v>
      </c>
      <c r="P26" s="21">
        <v>1</v>
      </c>
      <c r="Q26" s="22">
        <v>1</v>
      </c>
      <c r="R26" s="23" t="str">
        <f>IF(Tableau1[[#This Row],[DNP*]]&gt;0,"",CEILING(MAX(Tableau1[[#This Row],[Vol Qty]],Tableau1[[#This Row],[MOQ]]),Tableau1[[#This Row],[Packaging]]))</f>
        <v/>
      </c>
      <c r="S26" s="22"/>
      <c r="T26" s="24"/>
      <c r="U26" s="21"/>
      <c r="V26" s="24"/>
      <c r="W26" s="11"/>
      <c r="X26" s="11"/>
      <c r="Y26" s="11"/>
      <c r="Z26" s="11"/>
      <c r="AA26" s="11"/>
    </row>
    <row r="27" spans="2:27" ht="18" customHeight="1">
      <c r="B27" s="12"/>
      <c r="C27" s="42" t="s">
        <v>146</v>
      </c>
      <c r="D27" s="55" t="s">
        <v>168</v>
      </c>
      <c r="E27" s="11"/>
      <c r="F27" s="43" t="s">
        <v>145</v>
      </c>
      <c r="G27" s="11">
        <v>2</v>
      </c>
      <c r="H27" s="16">
        <f>$E$8*Tableau1[[#This Row],[Qty on board]]</f>
        <v>2</v>
      </c>
      <c r="I27" s="11">
        <v>0.46100000000000002</v>
      </c>
      <c r="J27" s="17">
        <f>IF(Tableau1[[#This Row],[MOQ]],Tableau1[[#This Row],[Price]]*Tableau1[[#This Row],[Vol Qty]],Tableau1[[#This Row],[Price]]*Tableau1[[#This Row],[MOQ]])</f>
        <v>0.92200000000000004</v>
      </c>
      <c r="K27" s="54" t="s">
        <v>163</v>
      </c>
      <c r="L27" s="21" t="s">
        <v>154</v>
      </c>
      <c r="M27" s="27" t="s">
        <v>164</v>
      </c>
      <c r="N27" s="55" t="s">
        <v>55</v>
      </c>
      <c r="O27" s="36" t="s">
        <v>165</v>
      </c>
      <c r="P27" s="21">
        <v>1</v>
      </c>
      <c r="Q27" s="22">
        <v>1</v>
      </c>
      <c r="R27" s="23">
        <f>IF(Tableau1[[#This Row],[DNP*]]&gt;0,"",CEILING(MAX(Tableau1[[#This Row],[Vol Qty]],Tableau1[[#This Row],[MOQ]]),Tableau1[[#This Row],[Packaging]]))</f>
        <v>2</v>
      </c>
      <c r="S27" s="22"/>
      <c r="T27" s="24"/>
      <c r="U27" s="21"/>
      <c r="V27" s="24"/>
      <c r="W27" s="11"/>
      <c r="X27" s="11"/>
      <c r="Y27" s="11"/>
      <c r="Z27" s="11"/>
      <c r="AA27" s="11"/>
    </row>
    <row r="28" spans="2:27" ht="19.5" customHeight="1">
      <c r="B28" s="12"/>
      <c r="C28" t="s">
        <v>153</v>
      </c>
      <c r="D28" s="34" t="s">
        <v>67</v>
      </c>
      <c r="E28" s="11"/>
      <c r="F28" s="15" t="s">
        <v>150</v>
      </c>
      <c r="G28" s="11">
        <v>1</v>
      </c>
      <c r="H28" s="16">
        <f>$E$8*Tableau1[[#This Row],[Qty on board]]</f>
        <v>1</v>
      </c>
      <c r="I28" s="11">
        <v>1.0900000000000001</v>
      </c>
      <c r="J28" s="17">
        <f>IF(Tableau1[[#This Row],[MOQ]],Tableau1[[#This Row],[Price]]*Tableau1[[#This Row],[Vol Qty]],Tableau1[[#This Row],[Price]]*Tableau1[[#This Row],[MOQ]])</f>
        <v>1.0900000000000001</v>
      </c>
      <c r="K28" s="15" t="s">
        <v>72</v>
      </c>
      <c r="L28" s="28" t="s">
        <v>69</v>
      </c>
      <c r="M28" s="56" t="s">
        <v>174</v>
      </c>
      <c r="N28" t="s">
        <v>55</v>
      </c>
      <c r="O28" s="57" t="s">
        <v>172</v>
      </c>
      <c r="P28" s="21">
        <v>1</v>
      </c>
      <c r="Q28" s="22">
        <v>5</v>
      </c>
      <c r="R28" s="23">
        <f>IF(Tableau1[[#This Row],[DNP*]]&gt;0,"",CEILING(MAX(Tableau1[[#This Row],[Vol Qty]],Tableau1[[#This Row],[MOQ]]),Tableau1[[#This Row],[Packaging]]))</f>
        <v>5</v>
      </c>
      <c r="S28" s="11" t="s">
        <v>37</v>
      </c>
      <c r="T28">
        <v>1392408</v>
      </c>
      <c r="U28" s="21"/>
      <c r="V28" s="24"/>
      <c r="W28" s="11"/>
      <c r="X28" s="11"/>
      <c r="Y28" s="21" t="s">
        <v>69</v>
      </c>
      <c r="Z28" s="21" t="s">
        <v>73</v>
      </c>
      <c r="AA28" s="11"/>
    </row>
    <row r="29" spans="2:27">
      <c r="B29" s="12"/>
      <c r="C29" t="s">
        <v>153</v>
      </c>
      <c r="D29" s="44" t="s">
        <v>151</v>
      </c>
      <c r="E29" s="11" t="s">
        <v>147</v>
      </c>
      <c r="F29" s="15"/>
      <c r="G29" s="11">
        <v>1</v>
      </c>
      <c r="H29" s="16">
        <v>2</v>
      </c>
      <c r="I29" s="11">
        <v>1.43</v>
      </c>
      <c r="J29" s="17">
        <f>IF(Tableau1[[#This Row],[MOQ]],Tableau1[[#This Row],[Price]]*Tableau1[[#This Row],[Vol Qty]],Tableau1[[#This Row],[Price]]*Tableau1[[#This Row],[MOQ]])</f>
        <v>2.86</v>
      </c>
      <c r="K29" s="15" t="s">
        <v>152</v>
      </c>
      <c r="L29" s="21" t="s">
        <v>69</v>
      </c>
      <c r="M29" s="28" t="s">
        <v>176</v>
      </c>
      <c r="N29" s="11" t="s">
        <v>55</v>
      </c>
      <c r="O29" s="57" t="s">
        <v>175</v>
      </c>
      <c r="P29" s="21">
        <v>1</v>
      </c>
      <c r="Q29" s="22">
        <v>1</v>
      </c>
      <c r="R29" s="23" t="str">
        <f>IF(Tableau1[[#This Row],[DNP*]]&gt;0,"",CEILING(MAX(Tableau1[[#This Row],[Vol Qty]],Tableau1[[#This Row],[MOQ]]),Tableau1[[#This Row],[Packaging]]))</f>
        <v/>
      </c>
      <c r="S29" s="22"/>
      <c r="T29" s="24"/>
      <c r="U29" s="21"/>
      <c r="V29" s="24"/>
      <c r="W29" s="11"/>
      <c r="X29" s="11"/>
      <c r="Y29" s="11"/>
      <c r="Z29" s="11"/>
      <c r="AA29" s="11"/>
    </row>
    <row r="30" spans="2:27">
      <c r="B30" s="12"/>
      <c r="C30" s="57" t="s">
        <v>153</v>
      </c>
      <c r="D30" s="55" t="s">
        <v>182</v>
      </c>
      <c r="E30" s="55" t="s">
        <v>147</v>
      </c>
      <c r="F30" s="15"/>
      <c r="G30" s="11">
        <v>0</v>
      </c>
      <c r="H30" s="16">
        <v>1</v>
      </c>
      <c r="I30" s="11">
        <v>1.85</v>
      </c>
      <c r="J30" s="17">
        <f>IF(Tableau1[[#This Row],[MOQ]],Tableau1[[#This Row],[Price]]*Tableau1[[#This Row],[Vol Qty]],Tableau1[[#This Row],[Price]]*Tableau1[[#This Row],[MOQ]])</f>
        <v>1.85</v>
      </c>
      <c r="K30" s="61" t="s">
        <v>185</v>
      </c>
      <c r="L30" s="21" t="s">
        <v>154</v>
      </c>
      <c r="M30" s="28" t="s">
        <v>186</v>
      </c>
      <c r="N30" s="62" t="s">
        <v>55</v>
      </c>
      <c r="O30" s="60" t="s">
        <v>187</v>
      </c>
      <c r="P30" s="21">
        <v>1</v>
      </c>
      <c r="Q30" s="22">
        <v>1</v>
      </c>
      <c r="R30" s="23" t="str">
        <f>IF(Tableau1[[#This Row],[DNP*]]&gt;0,"",CEILING(MAX(Tableau1[[#This Row],[Vol Qty]],Tableau1[[#This Row],[MOQ]]),Tableau1[[#This Row],[Packaging]]))</f>
        <v/>
      </c>
      <c r="S30" s="22"/>
      <c r="T30" s="24"/>
      <c r="U30" s="21"/>
      <c r="V30" s="24"/>
      <c r="W30" s="11"/>
      <c r="X30" s="11"/>
      <c r="Y30" s="11"/>
      <c r="Z30" s="11"/>
      <c r="AA30" s="11"/>
    </row>
    <row r="31" spans="2:27">
      <c r="B31" s="12"/>
      <c r="C31" t="s">
        <v>159</v>
      </c>
      <c r="D31" s="51" t="s">
        <v>160</v>
      </c>
      <c r="F31" s="42"/>
      <c r="G31" s="11">
        <v>1</v>
      </c>
      <c r="H31" s="16">
        <f>$E$8*Tableau1[[#This Row],[Qty on board]]</f>
        <v>1</v>
      </c>
      <c r="I31" s="11">
        <v>1.35</v>
      </c>
      <c r="J31" s="17">
        <f>IF(Tableau1[[#This Row],[MOQ]],Tableau1[[#This Row],[Price]]*Tableau1[[#This Row],[Vol Qty]],Tableau1[[#This Row],[Price]]*Tableau1[[#This Row],[MOQ]])</f>
        <v>1.35</v>
      </c>
      <c r="K31" t="s">
        <v>173</v>
      </c>
      <c r="L31" s="21" t="s">
        <v>69</v>
      </c>
      <c r="M31" s="48" t="s">
        <v>177</v>
      </c>
      <c r="N31" s="55" t="s">
        <v>55</v>
      </c>
      <c r="O31" s="57" t="s">
        <v>178</v>
      </c>
      <c r="P31" s="21">
        <v>1</v>
      </c>
      <c r="Q31" s="22">
        <v>1</v>
      </c>
      <c r="R31" s="23">
        <f>IF(Tableau1[[#This Row],[DNP*]]&gt;0,"",CEILING(MAX(Tableau1[[#This Row],[Vol Qty]],Tableau1[[#This Row],[MOQ]]),Tableau1[[#This Row],[Packaging]]))</f>
        <v>1</v>
      </c>
      <c r="S31" s="22"/>
      <c r="T31" s="24"/>
      <c r="U31" s="21"/>
      <c r="V31" s="24"/>
      <c r="W31" s="11"/>
      <c r="X31" s="11"/>
      <c r="Y31" s="11"/>
      <c r="Z31" s="11"/>
      <c r="AA31" s="11"/>
    </row>
    <row r="32" spans="2:27" ht="17.25" customHeight="1">
      <c r="B32" s="29"/>
      <c r="C32" s="57" t="s">
        <v>159</v>
      </c>
      <c r="D32" s="59" t="s">
        <v>184</v>
      </c>
      <c r="E32" s="57" t="s">
        <v>147</v>
      </c>
      <c r="F32" t="s">
        <v>148</v>
      </c>
      <c r="G32">
        <v>1</v>
      </c>
      <c r="H32">
        <v>2</v>
      </c>
      <c r="I32">
        <v>1.43</v>
      </c>
      <c r="J32">
        <f>IF(Tableau1[[#This Row],[MOQ]],Tableau1[[#This Row],[Price]]*Tableau1[[#This Row],[Vol Qty]],Tableau1[[#This Row],[Price]]*Tableau1[[#This Row],[MOQ]])</f>
        <v>2.86</v>
      </c>
      <c r="K32" s="57" t="s">
        <v>181</v>
      </c>
      <c r="L32" s="28" t="s">
        <v>69</v>
      </c>
      <c r="M32" s="28" t="s">
        <v>179</v>
      </c>
      <c r="N32" t="s">
        <v>55</v>
      </c>
      <c r="O32" t="s">
        <v>180</v>
      </c>
      <c r="P32">
        <v>1</v>
      </c>
      <c r="Q32">
        <v>1</v>
      </c>
      <c r="R32" s="23" t="str">
        <f>IF(Tableau1[[#This Row],[DNP*]]&gt;0,"",CEILING(MAX(Tableau1[[#This Row],[Vol Qty]],Tableau1[[#This Row],[MOQ]]),Tableau1[[#This Row],[Packaging]]))</f>
        <v/>
      </c>
      <c r="S32" s="22"/>
      <c r="T32" s="24"/>
      <c r="U32" s="21"/>
      <c r="V32" s="24"/>
      <c r="W32" s="11"/>
      <c r="X32" s="11"/>
      <c r="Y32" s="11"/>
      <c r="Z32" s="11"/>
      <c r="AA32" s="11"/>
    </row>
    <row r="33" spans="2:27" ht="16.5" customHeight="1">
      <c r="B33" s="29"/>
      <c r="C33" s="57" t="s">
        <v>159</v>
      </c>
      <c r="D33" s="57" t="s">
        <v>183</v>
      </c>
      <c r="E33" s="57" t="s">
        <v>147</v>
      </c>
      <c r="G33">
        <v>1</v>
      </c>
      <c r="H33" s="3">
        <f>$E$8*Tableau1[[#This Row],[Qty on board]]</f>
        <v>1</v>
      </c>
      <c r="I33">
        <v>2.74</v>
      </c>
      <c r="J33" s="58">
        <f>IF(Tableau1[[#This Row],[MOQ]],Tableau1[[#This Row],[Price]]*Tableau1[[#This Row],[Vol Qty]],Tableau1[[#This Row],[Price]]*Tableau1[[#This Row],[MOQ]])</f>
        <v>2.74</v>
      </c>
      <c r="K33" s="60" t="s">
        <v>188</v>
      </c>
      <c r="L33" s="28" t="s">
        <v>154</v>
      </c>
      <c r="M33" s="28" t="s">
        <v>189</v>
      </c>
      <c r="N33" s="60" t="s">
        <v>55</v>
      </c>
      <c r="O33" s="60" t="s">
        <v>190</v>
      </c>
      <c r="P33">
        <v>1</v>
      </c>
      <c r="Q33">
        <v>1</v>
      </c>
      <c r="R33" s="23" t="str">
        <f>IF(Tableau1[[#This Row],[DNP*]]&gt;0,"",CEILING(MAX(Tableau1[[#This Row],[Vol Qty]],Tableau1[[#This Row],[MOQ]]),Tableau1[[#This Row],[Packaging]]))</f>
        <v/>
      </c>
      <c r="S33" s="22"/>
      <c r="T33" s="24"/>
      <c r="U33" s="21"/>
      <c r="V33" s="24"/>
      <c r="W33" s="11"/>
      <c r="X33" s="11"/>
      <c r="Y33" s="11"/>
      <c r="Z33" s="11"/>
      <c r="AA33" s="11"/>
    </row>
    <row r="34" spans="2:27" ht="15" customHeight="1">
      <c r="B34" s="12"/>
      <c r="C34" s="57" t="s">
        <v>149</v>
      </c>
      <c r="D34" s="34" t="s">
        <v>67</v>
      </c>
      <c r="E34" s="11"/>
      <c r="F34" s="15" t="s">
        <v>150</v>
      </c>
      <c r="G34" s="11">
        <v>1</v>
      </c>
      <c r="H34" s="16">
        <f>$E$8*Tableau1[[#This Row],[Qty on board]]</f>
        <v>1</v>
      </c>
      <c r="I34" s="11">
        <v>1.0900000000000001</v>
      </c>
      <c r="J34" s="17">
        <f>IF(Tableau1[[#This Row],[MOQ]],Tableau1[[#This Row],[Price]]*Tableau1[[#This Row],[Vol Qty]],Tableau1[[#This Row],[Price]]*Tableau1[[#This Row],[MOQ]])</f>
        <v>1.0900000000000001</v>
      </c>
      <c r="K34" s="15" t="s">
        <v>72</v>
      </c>
      <c r="L34" s="28" t="s">
        <v>69</v>
      </c>
      <c r="M34" s="63" t="s">
        <v>191</v>
      </c>
      <c r="N34" t="s">
        <v>55</v>
      </c>
      <c r="O34" s="57" t="s">
        <v>172</v>
      </c>
      <c r="P34" s="21">
        <v>1</v>
      </c>
      <c r="Q34" s="22">
        <v>5</v>
      </c>
      <c r="R34" s="23">
        <f>IF(Tableau1[[#This Row],[DNP*]]&gt;0,"",CEILING(MAX(Tableau1[[#This Row],[Vol Qty]],Tableau1[[#This Row],[MOQ]]),Tableau1[[#This Row],[Packaging]]))</f>
        <v>5</v>
      </c>
      <c r="S34" s="11" t="s">
        <v>37</v>
      </c>
      <c r="T34">
        <v>1392408</v>
      </c>
      <c r="U34" s="21"/>
      <c r="V34" s="24"/>
      <c r="W34" s="11"/>
      <c r="X34" s="11"/>
      <c r="Y34" s="21" t="s">
        <v>69</v>
      </c>
      <c r="Z34" s="21" t="s">
        <v>73</v>
      </c>
      <c r="AA34" s="11"/>
    </row>
    <row r="35" spans="2:27">
      <c r="B35" s="12"/>
      <c r="C35" s="104" t="s">
        <v>167</v>
      </c>
      <c r="D35" s="103" t="s">
        <v>193</v>
      </c>
      <c r="E35" s="11" t="s">
        <v>147</v>
      </c>
      <c r="F35" s="15"/>
      <c r="G35" s="11">
        <v>4</v>
      </c>
      <c r="H35" s="16">
        <f>$E$8*Tableau1[[#This Row],[Qty on board]]</f>
        <v>4</v>
      </c>
      <c r="I35" s="11"/>
      <c r="J35" s="17">
        <f>IF(Tableau1[[#This Row],[MOQ]],Tableau1[[#This Row],[Price]]*Tableau1[[#This Row],[Vol Qty]],Tableau1[[#This Row],[Price]]*Tableau1[[#This Row],[MOQ]])</f>
        <v>0</v>
      </c>
      <c r="K35" s="15"/>
      <c r="L35" s="28"/>
      <c r="M35" s="63"/>
      <c r="O35" s="57"/>
      <c r="P35" s="21"/>
      <c r="Q35" s="22"/>
      <c r="R35" s="23" t="str">
        <f>IF(Tableau1[[#This Row],[DNP*]]&gt;0,"",CEILING(MAX(Tableau1[[#This Row],[Vol Qty]],Tableau1[[#This Row],[MOQ]]),Tableau1[[#This Row],[Packaging]]))</f>
        <v/>
      </c>
      <c r="S35" s="11"/>
      <c r="U35" s="21"/>
      <c r="V35" s="24"/>
      <c r="W35" s="11"/>
      <c r="X35" s="11"/>
      <c r="Y35" s="21"/>
      <c r="Z35" s="21"/>
      <c r="AA35" s="11"/>
    </row>
    <row r="36" spans="2:27">
      <c r="B36" s="12"/>
      <c r="C36" s="104" t="s">
        <v>167</v>
      </c>
      <c r="D36" s="103" t="s">
        <v>192</v>
      </c>
      <c r="E36" s="11" t="s">
        <v>147</v>
      </c>
      <c r="F36" s="15"/>
      <c r="G36" s="11">
        <v>4</v>
      </c>
      <c r="H36" s="16">
        <f>$E$8*Tableau1[[#This Row],[Qty on board]]</f>
        <v>4</v>
      </c>
      <c r="I36" s="11"/>
      <c r="J36" s="17">
        <f>IF(Tableau1[[#This Row],[MOQ]],Tableau1[[#This Row],[Price]]*Tableau1[[#This Row],[Vol Qty]],Tableau1[[#This Row],[Price]]*Tableau1[[#This Row],[MOQ]])</f>
        <v>0</v>
      </c>
      <c r="K36" s="15"/>
      <c r="L36" s="28"/>
      <c r="M36" s="63"/>
      <c r="O36" s="57"/>
      <c r="P36" s="21"/>
      <c r="Q36" s="22"/>
      <c r="R36" s="23" t="str">
        <f>IF(Tableau1[[#This Row],[DNP*]]&gt;0,"",CEILING(MAX(Tableau1[[#This Row],[Vol Qty]],Tableau1[[#This Row],[MOQ]]),Tableau1[[#This Row],[Packaging]]))</f>
        <v/>
      </c>
      <c r="S36" s="11"/>
      <c r="U36" s="21"/>
      <c r="V36" s="24"/>
      <c r="W36" s="11"/>
      <c r="X36" s="11"/>
      <c r="Y36" s="21"/>
      <c r="Z36" s="21"/>
      <c r="AA36" s="11"/>
    </row>
    <row r="37" spans="2:27" ht="18.75">
      <c r="B37" s="98"/>
      <c r="D37" s="98"/>
      <c r="E37" s="98"/>
      <c r="F37" s="98"/>
      <c r="G37" s="98">
        <f>SUBTOTAL(109,Tableau1[Qty on board])</f>
        <v>92</v>
      </c>
      <c r="H37" s="98">
        <f>SUBTOTAL(109,Tableau1[Vol Qty])</f>
        <v>95</v>
      </c>
      <c r="I37" s="98"/>
      <c r="J37" s="99">
        <f>SUBTOTAL(109,Tableau1[Cost])</f>
        <v>34.339000000000006</v>
      </c>
      <c r="K37" s="100"/>
      <c r="L37" s="98"/>
      <c r="M37" s="98"/>
      <c r="N37" s="98"/>
      <c r="O37" s="101"/>
      <c r="P37" s="101"/>
      <c r="Q37" s="101"/>
      <c r="R37" s="101"/>
      <c r="S37" s="102"/>
      <c r="T37" s="98"/>
      <c r="U37" s="98"/>
      <c r="V37" s="98"/>
      <c r="W37" s="98"/>
      <c r="X37" s="98"/>
      <c r="Y37" s="98"/>
      <c r="Z37" s="98"/>
      <c r="AA37" s="98"/>
    </row>
    <row r="39" spans="2:27">
      <c r="L39" s="18"/>
    </row>
    <row r="41" spans="2:27">
      <c r="J41" s="45"/>
    </row>
    <row r="42" spans="2:27">
      <c r="J42" s="45"/>
    </row>
    <row r="43" spans="2:27">
      <c r="J43" s="46"/>
      <c r="K43" s="49"/>
    </row>
    <row r="44" spans="2:27">
      <c r="J44" s="46"/>
      <c r="K44" s="49"/>
    </row>
    <row r="45" spans="2:27">
      <c r="J45" s="47"/>
      <c r="K45" s="50"/>
    </row>
    <row r="60" spans="9:10">
      <c r="I60" s="19"/>
      <c r="J60" s="20"/>
    </row>
    <row r="89" spans="3:4">
      <c r="C89" s="19"/>
      <c r="D89" s="20"/>
    </row>
  </sheetData>
  <mergeCells count="13">
    <mergeCell ref="B8:D8"/>
    <mergeCell ref="E8:G8"/>
    <mergeCell ref="D6:G7"/>
    <mergeCell ref="B5:D5"/>
    <mergeCell ref="E5:G5"/>
    <mergeCell ref="N5:O5"/>
    <mergeCell ref="N6:O6"/>
    <mergeCell ref="N7:O7"/>
    <mergeCell ref="B2:G2"/>
    <mergeCell ref="B3:D3"/>
    <mergeCell ref="E3:G3"/>
    <mergeCell ref="B4:D4"/>
    <mergeCell ref="E4:G4"/>
  </mergeCells>
  <hyperlinks>
    <hyperlink ref="M24" r:id="rId1"/>
    <hyperlink ref="L24" r:id="rId2"/>
    <hyperlink ref="M22" r:id="rId3"/>
    <hyperlink ref="L22" r:id="rId4"/>
    <hyperlink ref="M21" r:id="rId5"/>
    <hyperlink ref="L17" r:id="rId6"/>
    <hyperlink ref="M20" r:id="rId7"/>
    <hyperlink ref="L20" r:id="rId8"/>
    <hyperlink ref="M19" r:id="rId9"/>
    <hyperlink ref="L19" r:id="rId10"/>
    <hyperlink ref="M15" r:id="rId11"/>
    <hyperlink ref="L15" r:id="rId12"/>
    <hyperlink ref="M16" r:id="rId13"/>
    <hyperlink ref="L16" r:id="rId14"/>
    <hyperlink ref="L12" r:id="rId15"/>
    <hyperlink ref="M12" r:id="rId16"/>
    <hyperlink ref="L13" r:id="rId17"/>
    <hyperlink ref="M13" r:id="rId18"/>
    <hyperlink ref="L14" r:id="rId19"/>
    <hyperlink ref="M14" r:id="rId20"/>
    <hyperlink ref="M18" r:id="rId21"/>
    <hyperlink ref="L18" r:id="rId22"/>
    <hyperlink ref="L21" r:id="rId23"/>
    <hyperlink ref="L23" r:id="rId24"/>
    <hyperlink ref="M23" r:id="rId25"/>
    <hyperlink ref="L25" r:id="rId26"/>
    <hyperlink ref="M25" r:id="rId27"/>
    <hyperlink ref="Y28" r:id="rId28"/>
    <hyperlink ref="Z28" r:id="rId29"/>
    <hyperlink ref="L27" r:id="rId30"/>
    <hyperlink ref="M27" r:id="rId31"/>
    <hyperlink ref="L26" r:id="rId32"/>
    <hyperlink ref="M26" r:id="rId33"/>
    <hyperlink ref="L28" r:id="rId34"/>
    <hyperlink ref="M29" r:id="rId35"/>
    <hyperlink ref="M31" r:id="rId36"/>
    <hyperlink ref="L29" r:id="rId37"/>
    <hyperlink ref="L31" r:id="rId38"/>
    <hyperlink ref="Y34" r:id="rId39"/>
    <hyperlink ref="Z34" r:id="rId40"/>
    <hyperlink ref="L34" r:id="rId41"/>
    <hyperlink ref="L30" r:id="rId42"/>
    <hyperlink ref="M30" r:id="rId43"/>
    <hyperlink ref="L33" r:id="rId44"/>
    <hyperlink ref="M33" r:id="rId45"/>
    <hyperlink ref="L32" r:id="rId46"/>
    <hyperlink ref="M32" r:id="rId47"/>
    <hyperlink ref="M34" r:id="rId48" display="http://www.mouser.fr/ProductDetail/TE-Connectivity/2205109-3/?qs=sGAEpiMZZMsgIz308WEU0zCxSkmQyG1aG2T5Sp%252bxZEPAxoTR4HMAdw%3d%3d"/>
    <hyperlink ref="M17" r:id="rId49"/>
  </hyperlinks>
  <pageMargins left="0.69930555555555596" right="0.69930555555555596" top="0.58750000000000002" bottom="0.75" header="0.3" footer="0.3"/>
  <pageSetup paperSize="8" orientation="landscape" r:id="rId50"/>
  <headerFooter>
    <oddHeader>&amp;L&amp;12Bill of Material&amp;C&amp;F&amp;RPRETA - TIMC - &amp;P /&amp;N</oddHeader>
  </headerFooter>
  <drawing r:id="rId51"/>
  <tableParts count="1">
    <tablePart r:id="rId5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baseColWidth="10" defaultColWidth="9" defaultRowHeight="15"/>
  <cols>
    <col min="4" max="4" width="98.5703125" customWidth="1"/>
  </cols>
  <sheetData>
    <row r="1" spans="1:4">
      <c r="A1" t="s">
        <v>8</v>
      </c>
      <c r="B1" t="s">
        <v>38</v>
      </c>
      <c r="C1" t="s">
        <v>39</v>
      </c>
      <c r="D1" t="s">
        <v>40</v>
      </c>
    </row>
    <row r="2" spans="1:4">
      <c r="A2" s="6">
        <v>42291</v>
      </c>
      <c r="B2" t="s">
        <v>41</v>
      </c>
      <c r="C2" t="s">
        <v>156</v>
      </c>
      <c r="D2" t="s">
        <v>43</v>
      </c>
    </row>
    <row r="3" spans="1:4">
      <c r="A3" s="6"/>
      <c r="B3" t="s">
        <v>157</v>
      </c>
      <c r="C3" t="s">
        <v>42</v>
      </c>
      <c r="D3" t="s">
        <v>155</v>
      </c>
    </row>
    <row r="4" spans="1:4">
      <c r="A4" s="6"/>
    </row>
    <row r="5" spans="1:4">
      <c r="A5" s="6"/>
    </row>
    <row r="6" spans="1:4">
      <c r="A6" s="6"/>
    </row>
    <row r="9" spans="1:4">
      <c r="B9" s="6"/>
    </row>
  </sheetData>
  <pageMargins left="0.69930555555555596" right="0.69930555555555596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51" workbookViewId="0">
      <selection activeCell="E63" sqref="E63"/>
    </sheetView>
  </sheetViews>
  <sheetFormatPr baseColWidth="10" defaultColWidth="9" defaultRowHeight="15"/>
  <cols>
    <col min="1" max="1" width="13.42578125" customWidth="1"/>
    <col min="2" max="4" width="15.5703125" customWidth="1"/>
    <col min="5" max="5" width="13.42578125" customWidth="1"/>
    <col min="6" max="6" width="11.5703125" hidden="1" customWidth="1"/>
    <col min="7" max="7" width="27.85546875" customWidth="1"/>
    <col min="8" max="8" width="23.28515625" customWidth="1"/>
    <col min="9" max="9" width="15" customWidth="1"/>
    <col min="10" max="10" width="27.7109375" customWidth="1"/>
    <col min="11" max="11" width="32" customWidth="1"/>
  </cols>
  <sheetData>
    <row r="1" spans="1:11" ht="23.25">
      <c r="A1" s="96" t="s">
        <v>44</v>
      </c>
      <c r="B1" s="96"/>
      <c r="C1" s="96"/>
      <c r="E1" s="97" t="str">
        <f>CONCATENATE(I1," ",J1," ",K1)</f>
        <v>BOM for 1 parts</v>
      </c>
      <c r="F1" s="97"/>
      <c r="G1" s="97"/>
      <c r="I1" s="5" t="s">
        <v>45</v>
      </c>
      <c r="J1" s="5">
        <f>DETAILED_BOM!E8</f>
        <v>1</v>
      </c>
      <c r="K1" s="5" t="s">
        <v>46</v>
      </c>
    </row>
    <row r="2" spans="1:11">
      <c r="A2" t="s">
        <v>47</v>
      </c>
      <c r="B2" t="s">
        <v>48</v>
      </c>
      <c r="E2" t="s">
        <v>47</v>
      </c>
      <c r="F2" t="s">
        <v>49</v>
      </c>
      <c r="G2" t="s">
        <v>50</v>
      </c>
    </row>
    <row r="3" spans="1:11">
      <c r="A3" s="2" t="s">
        <v>51</v>
      </c>
      <c r="B3" s="3" t="e">
        <v>#NAME?</v>
      </c>
      <c r="E3" s="2" t="s">
        <v>37</v>
      </c>
      <c r="F3" s="3">
        <v>0</v>
      </c>
      <c r="G3" s="3">
        <v>0</v>
      </c>
    </row>
    <row r="4" spans="1:11">
      <c r="A4" s="2" t="s">
        <v>52</v>
      </c>
      <c r="B4" s="3" t="e">
        <v>#NAME?</v>
      </c>
      <c r="E4" s="4">
        <v>1207287</v>
      </c>
      <c r="F4" s="3">
        <v>0</v>
      </c>
      <c r="G4" s="3">
        <v>0</v>
      </c>
      <c r="I4" t="e">
        <f>CONCATENER</f>
        <v>#NAME?</v>
      </c>
    </row>
    <row r="5" spans="1:11">
      <c r="E5" s="2" t="s">
        <v>52</v>
      </c>
      <c r="F5" s="3">
        <v>0</v>
      </c>
      <c r="G5" s="3">
        <v>0</v>
      </c>
    </row>
  </sheetData>
  <mergeCells count="2">
    <mergeCell ref="A1:C1"/>
    <mergeCell ref="E1:G1"/>
  </mergeCell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baseColWidth="10" defaultColWidth="9" defaultRowHeight="15"/>
  <sheetData>
    <row r="1" spans="1:3">
      <c r="A1" t="s">
        <v>53</v>
      </c>
      <c r="C1" t="s">
        <v>54</v>
      </c>
    </row>
    <row r="2" spans="1:3" ht="15.75">
      <c r="A2" s="1" t="s">
        <v>55</v>
      </c>
      <c r="C2" t="s">
        <v>56</v>
      </c>
    </row>
    <row r="3" spans="1:3" ht="15.75">
      <c r="A3" s="1" t="s">
        <v>57</v>
      </c>
      <c r="C3" t="s">
        <v>58</v>
      </c>
    </row>
    <row r="4" spans="1:3" ht="15.75">
      <c r="A4" s="1" t="s">
        <v>37</v>
      </c>
      <c r="C4" t="s">
        <v>59</v>
      </c>
    </row>
    <row r="5" spans="1:3" ht="15.75">
      <c r="A5" s="1" t="s">
        <v>60</v>
      </c>
    </row>
    <row r="6" spans="1:3" ht="15.75">
      <c r="A6" s="1" t="s">
        <v>61</v>
      </c>
    </row>
    <row r="7" spans="1:3" ht="15.75">
      <c r="A7" s="1" t="s">
        <v>62</v>
      </c>
    </row>
    <row r="8" spans="1:3" ht="15.75">
      <c r="A8" s="1" t="s">
        <v>63</v>
      </c>
    </row>
    <row r="9" spans="1:3" ht="15.75">
      <c r="A9" s="1" t="s">
        <v>64</v>
      </c>
    </row>
    <row r="10" spans="1:3" ht="15.75">
      <c r="A10" s="1" t="s">
        <v>65</v>
      </c>
    </row>
  </sheetData>
  <pageMargins left="0.69930555555555596" right="0.69930555555555596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DETAILED_BOM</vt:lpstr>
      <vt:lpstr>Revisions</vt:lpstr>
      <vt:lpstr>ORDER_LIST</vt:lpstr>
      <vt:lpstr>Suppliers</vt:lpstr>
    </vt:vector>
  </TitlesOfParts>
  <Company>DECRO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flenett</dc:creator>
  <cp:keywords>BOM</cp:keywords>
  <cp:lastModifiedBy>villanog</cp:lastModifiedBy>
  <cp:lastPrinted>2016-02-24T14:28:00Z</cp:lastPrinted>
  <dcterms:created xsi:type="dcterms:W3CDTF">2014-12-04T19:18:00Z</dcterms:created>
  <dcterms:modified xsi:type="dcterms:W3CDTF">2016-07-08T07:58:42Z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1036-10.1.0.5503</vt:lpwstr>
  </property>
</Properties>
</file>