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"/>
    </mc:Choice>
  </mc:AlternateContent>
  <bookViews>
    <workbookView xWindow="0" yWindow="0" windowWidth="20490" windowHeight="9050" tabRatio="790"/>
  </bookViews>
  <sheets>
    <sheet name="MIL" sheetId="26" r:id="rId1"/>
    <sheet name="Larrabee" sheetId="7" r:id="rId2"/>
    <sheet name="E193" sheetId="18" r:id="rId3"/>
    <sheet name="BE50_50" sheetId="17" state="hidden" r:id="rId4"/>
    <sheet name="BE50_100" sheetId="14" r:id="rId5"/>
    <sheet name="BE50_200" sheetId="27" state="hidden" r:id="rId6"/>
    <sheet name="CR001_100" sheetId="12" r:id="rId7"/>
    <sheet name="HS1430_50" sheetId="22" r:id="rId8"/>
    <sheet name="HS1620_50" sheetId="24" r:id="rId9"/>
    <sheet name="HS1712_50" sheetId="21" r:id="rId10"/>
    <sheet name="HS1712_100" sheetId="11" r:id="rId11"/>
    <sheet name="HS1708_50" sheetId="25" r:id="rId12"/>
    <sheet name="HS1606_50" sheetId="20" r:id="rId13"/>
    <sheet name="HS1404_50" sheetId="2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6" l="1"/>
  <c r="M13" i="26" l="1"/>
  <c r="K4" i="18" l="1"/>
  <c r="J4" i="18"/>
  <c r="C11" i="7" l="1"/>
  <c r="M13" i="7"/>
  <c r="M14" i="26"/>
  <c r="F3" i="14" l="1"/>
  <c r="L3" i="27" l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J99" i="27"/>
  <c r="I99" i="27"/>
  <c r="J98" i="27"/>
  <c r="I98" i="27"/>
  <c r="J97" i="27"/>
  <c r="I97" i="27"/>
  <c r="J96" i="27"/>
  <c r="I96" i="27"/>
  <c r="J95" i="27"/>
  <c r="I95" i="27"/>
  <c r="J94" i="27"/>
  <c r="I94" i="27"/>
  <c r="J93" i="27"/>
  <c r="I93" i="27"/>
  <c r="J92" i="27"/>
  <c r="I92" i="27"/>
  <c r="J91" i="27"/>
  <c r="I91" i="27"/>
  <c r="J90" i="27"/>
  <c r="I90" i="27"/>
  <c r="J89" i="27"/>
  <c r="I89" i="27"/>
  <c r="J88" i="27"/>
  <c r="I88" i="27"/>
  <c r="J87" i="27"/>
  <c r="I87" i="27"/>
  <c r="J86" i="27"/>
  <c r="I86" i="27"/>
  <c r="J85" i="27"/>
  <c r="I85" i="27"/>
  <c r="J84" i="27"/>
  <c r="I84" i="27"/>
  <c r="J83" i="27"/>
  <c r="I83" i="27"/>
  <c r="J82" i="27"/>
  <c r="I82" i="27"/>
  <c r="J81" i="27"/>
  <c r="I81" i="27"/>
  <c r="J80" i="27"/>
  <c r="I80" i="27"/>
  <c r="J79" i="27"/>
  <c r="I79" i="27"/>
  <c r="J78" i="27"/>
  <c r="I78" i="27"/>
  <c r="J77" i="27"/>
  <c r="I77" i="27"/>
  <c r="J76" i="27"/>
  <c r="I76" i="27"/>
  <c r="J75" i="27"/>
  <c r="I75" i="27"/>
  <c r="J74" i="27"/>
  <c r="I74" i="27"/>
  <c r="J73" i="27"/>
  <c r="I73" i="27"/>
  <c r="J72" i="27"/>
  <c r="I72" i="27"/>
  <c r="J71" i="27"/>
  <c r="I71" i="27"/>
  <c r="J70" i="27"/>
  <c r="I70" i="27"/>
  <c r="J69" i="27"/>
  <c r="I69" i="27"/>
  <c r="J68" i="27"/>
  <c r="I68" i="27"/>
  <c r="J67" i="27"/>
  <c r="I67" i="27"/>
  <c r="J66" i="27"/>
  <c r="I66" i="27"/>
  <c r="J65" i="27"/>
  <c r="I65" i="27"/>
  <c r="J64" i="27"/>
  <c r="I64" i="27"/>
  <c r="J63" i="27"/>
  <c r="I63" i="27"/>
  <c r="J62" i="27"/>
  <c r="I62" i="27"/>
  <c r="J61" i="27"/>
  <c r="I61" i="27"/>
  <c r="J60" i="27"/>
  <c r="I60" i="27"/>
  <c r="J59" i="27"/>
  <c r="I59" i="27"/>
  <c r="J58" i="27"/>
  <c r="I58" i="27"/>
  <c r="J57" i="27"/>
  <c r="I57" i="27"/>
  <c r="J56" i="27"/>
  <c r="I56" i="27"/>
  <c r="J55" i="27"/>
  <c r="I55" i="27"/>
  <c r="J54" i="27"/>
  <c r="I54" i="27"/>
  <c r="J53" i="27"/>
  <c r="I53" i="27"/>
  <c r="J52" i="27"/>
  <c r="I52" i="27"/>
  <c r="J51" i="27"/>
  <c r="I51" i="27"/>
  <c r="J50" i="27"/>
  <c r="I50" i="27"/>
  <c r="J49" i="27"/>
  <c r="I49" i="27"/>
  <c r="J48" i="27"/>
  <c r="I48" i="27"/>
  <c r="J47" i="27"/>
  <c r="I47" i="27"/>
  <c r="J46" i="27"/>
  <c r="I46" i="27"/>
  <c r="J45" i="27"/>
  <c r="I45" i="27"/>
  <c r="J44" i="27"/>
  <c r="I44" i="27"/>
  <c r="J43" i="27"/>
  <c r="I43" i="27"/>
  <c r="J42" i="27"/>
  <c r="I42" i="27"/>
  <c r="J41" i="27"/>
  <c r="I41" i="27"/>
  <c r="J40" i="27"/>
  <c r="I40" i="27"/>
  <c r="J39" i="27"/>
  <c r="I39" i="27"/>
  <c r="J38" i="27"/>
  <c r="I38" i="27"/>
  <c r="J37" i="27"/>
  <c r="I37" i="27"/>
  <c r="J36" i="27"/>
  <c r="I36" i="27"/>
  <c r="J35" i="27"/>
  <c r="I35" i="27"/>
  <c r="J34" i="27"/>
  <c r="I34" i="27"/>
  <c r="J33" i="27"/>
  <c r="I33" i="27"/>
  <c r="J32" i="27"/>
  <c r="I32" i="27"/>
  <c r="J31" i="27"/>
  <c r="I31" i="27"/>
  <c r="J30" i="27"/>
  <c r="I30" i="27"/>
  <c r="J29" i="27"/>
  <c r="I29" i="27"/>
  <c r="J28" i="27"/>
  <c r="I28" i="27"/>
  <c r="J27" i="27"/>
  <c r="I27" i="27"/>
  <c r="J26" i="27"/>
  <c r="I26" i="27"/>
  <c r="H4" i="27" s="1" a="1"/>
  <c r="J25" i="27"/>
  <c r="I25" i="27"/>
  <c r="J24" i="27"/>
  <c r="I24" i="27"/>
  <c r="J23" i="27"/>
  <c r="I23" i="27"/>
  <c r="J22" i="27"/>
  <c r="I22" i="27"/>
  <c r="J21" i="27"/>
  <c r="I21" i="27"/>
  <c r="J20" i="27"/>
  <c r="I20" i="27"/>
  <c r="J19" i="27"/>
  <c r="I19" i="27"/>
  <c r="J18" i="27"/>
  <c r="I18" i="27"/>
  <c r="J17" i="27"/>
  <c r="I17" i="27"/>
  <c r="J16" i="27"/>
  <c r="I16" i="27"/>
  <c r="J15" i="27"/>
  <c r="I15" i="27"/>
  <c r="J14" i="27"/>
  <c r="I14" i="27"/>
  <c r="J13" i="27"/>
  <c r="I13" i="27"/>
  <c r="J12" i="27"/>
  <c r="I12" i="27"/>
  <c r="J11" i="27"/>
  <c r="I11" i="27"/>
  <c r="J10" i="27"/>
  <c r="I10" i="27"/>
  <c r="J9" i="27"/>
  <c r="I9" i="27"/>
  <c r="J8" i="27"/>
  <c r="M3" i="27" l="1"/>
  <c r="R15" i="27" s="1"/>
  <c r="N3" i="27"/>
  <c r="H4" i="27"/>
  <c r="I3" i="27" s="1"/>
  <c r="I4" i="27"/>
  <c r="H3" i="27" s="1"/>
  <c r="R17" i="27"/>
  <c r="R13" i="27"/>
  <c r="R9" i="27"/>
  <c r="R8" i="27"/>
  <c r="R10" i="27"/>
  <c r="R12" i="27"/>
  <c r="R14" i="27"/>
  <c r="R16" i="27"/>
  <c r="R18" i="27"/>
  <c r="U8" i="27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T18" i="27" s="1"/>
  <c r="F5" i="26"/>
  <c r="F6" i="26" s="1"/>
  <c r="F7" i="26" s="1"/>
  <c r="F8" i="26" s="1"/>
  <c r="F9" i="26" s="1"/>
  <c r="F10" i="26" s="1"/>
  <c r="F11" i="26" s="1"/>
  <c r="F12" i="26" s="1"/>
  <c r="F13" i="26" s="1"/>
  <c r="F14" i="26" s="1"/>
  <c r="R11" i="27" l="1"/>
  <c r="T9" i="27"/>
  <c r="T10" i="27"/>
  <c r="T13" i="27"/>
  <c r="T17" i="27"/>
  <c r="T12" i="27"/>
  <c r="T8" i="27"/>
  <c r="T15" i="27"/>
  <c r="T11" i="27"/>
  <c r="T16" i="27"/>
  <c r="T14" i="27"/>
  <c r="M4" i="26"/>
  <c r="E20" i="26"/>
  <c r="W5" i="26"/>
  <c r="V5" i="26"/>
  <c r="V17" i="26"/>
  <c r="U4" i="26"/>
  <c r="T4" i="26"/>
  <c r="M3" i="26"/>
  <c r="H4" i="22" a="1"/>
  <c r="H4" i="22" s="1"/>
  <c r="K3" i="22"/>
  <c r="J3" i="22"/>
  <c r="J79" i="22"/>
  <c r="I79" i="22"/>
  <c r="J78" i="22"/>
  <c r="I78" i="22"/>
  <c r="J77" i="22"/>
  <c r="I77" i="22"/>
  <c r="J76" i="22"/>
  <c r="I76" i="22"/>
  <c r="J75" i="22"/>
  <c r="I75" i="22"/>
  <c r="J74" i="22"/>
  <c r="I74" i="22"/>
  <c r="J73" i="22"/>
  <c r="I73" i="22"/>
  <c r="J72" i="22"/>
  <c r="I72" i="22"/>
  <c r="J71" i="22"/>
  <c r="I71" i="22"/>
  <c r="J70" i="22"/>
  <c r="I70" i="22"/>
  <c r="J69" i="22"/>
  <c r="I69" i="22"/>
  <c r="J68" i="22"/>
  <c r="I68" i="22"/>
  <c r="J67" i="22"/>
  <c r="I67" i="22"/>
  <c r="J66" i="22"/>
  <c r="I66" i="22"/>
  <c r="J65" i="22"/>
  <c r="I65" i="22"/>
  <c r="J64" i="22"/>
  <c r="I64" i="22"/>
  <c r="J63" i="22"/>
  <c r="I63" i="22"/>
  <c r="J62" i="22"/>
  <c r="I62" i="22"/>
  <c r="J61" i="22"/>
  <c r="I61" i="22"/>
  <c r="J60" i="22"/>
  <c r="I60" i="22"/>
  <c r="J59" i="22"/>
  <c r="I59" i="22"/>
  <c r="J58" i="22"/>
  <c r="I58" i="22"/>
  <c r="J57" i="22"/>
  <c r="I57" i="22"/>
  <c r="J56" i="22"/>
  <c r="I56" i="22"/>
  <c r="J55" i="22"/>
  <c r="I55" i="22"/>
  <c r="J54" i="22"/>
  <c r="I54" i="22"/>
  <c r="J53" i="22"/>
  <c r="I53" i="22"/>
  <c r="J52" i="22"/>
  <c r="I52" i="22"/>
  <c r="J51" i="22"/>
  <c r="I51" i="22"/>
  <c r="J50" i="22"/>
  <c r="I50" i="22"/>
  <c r="J49" i="22"/>
  <c r="I49" i="22"/>
  <c r="J48" i="22"/>
  <c r="I48" i="22"/>
  <c r="J47" i="22"/>
  <c r="I47" i="22"/>
  <c r="J46" i="22"/>
  <c r="I46" i="22"/>
  <c r="J45" i="22"/>
  <c r="I45" i="22"/>
  <c r="J44" i="22"/>
  <c r="I44" i="22"/>
  <c r="J43" i="22"/>
  <c r="I43" i="22"/>
  <c r="J42" i="22"/>
  <c r="I42" i="22"/>
  <c r="J41" i="22"/>
  <c r="I41" i="22"/>
  <c r="J40" i="22"/>
  <c r="I40" i="22"/>
  <c r="J39" i="22"/>
  <c r="I39" i="22"/>
  <c r="J38" i="22"/>
  <c r="I38" i="22"/>
  <c r="J37" i="22"/>
  <c r="I37" i="22"/>
  <c r="J36" i="22"/>
  <c r="I36" i="22"/>
  <c r="J35" i="22"/>
  <c r="I35" i="22"/>
  <c r="J34" i="22"/>
  <c r="I34" i="22"/>
  <c r="J33" i="22"/>
  <c r="I33" i="22"/>
  <c r="J32" i="22"/>
  <c r="I32" i="22"/>
  <c r="J31" i="22"/>
  <c r="I31" i="22"/>
  <c r="J30" i="22"/>
  <c r="I30" i="22"/>
  <c r="J29" i="22"/>
  <c r="I29" i="22"/>
  <c r="J28" i="22"/>
  <c r="I28" i="22"/>
  <c r="J27" i="22"/>
  <c r="I27" i="22"/>
  <c r="J26" i="22"/>
  <c r="I26" i="22"/>
  <c r="J25" i="22"/>
  <c r="I25" i="22"/>
  <c r="J24" i="22"/>
  <c r="I24" i="22"/>
  <c r="J23" i="22"/>
  <c r="I23" i="22"/>
  <c r="J22" i="22"/>
  <c r="I22" i="22"/>
  <c r="J21" i="22"/>
  <c r="I21" i="22"/>
  <c r="J20" i="22"/>
  <c r="I20" i="22"/>
  <c r="J19" i="22"/>
  <c r="I19" i="22"/>
  <c r="J18" i="22"/>
  <c r="I18" i="22"/>
  <c r="J17" i="22"/>
  <c r="I17" i="22"/>
  <c r="J16" i="22"/>
  <c r="I16" i="22"/>
  <c r="J15" i="22"/>
  <c r="I15" i="22"/>
  <c r="J14" i="22"/>
  <c r="I14" i="22"/>
  <c r="J13" i="22"/>
  <c r="I13" i="22"/>
  <c r="J12" i="22"/>
  <c r="I12" i="22"/>
  <c r="J11" i="22"/>
  <c r="I11" i="22"/>
  <c r="J10" i="22"/>
  <c r="I10" i="22"/>
  <c r="J9" i="22"/>
  <c r="I9" i="22"/>
  <c r="J8" i="22"/>
  <c r="O3" i="22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N3" i="22"/>
  <c r="L3" i="22"/>
  <c r="M3" i="22" s="1"/>
  <c r="H4" i="24" a="1"/>
  <c r="H4" i="24" s="1"/>
  <c r="K3" i="24"/>
  <c r="J3" i="24"/>
  <c r="J79" i="24"/>
  <c r="I79" i="24"/>
  <c r="J78" i="24"/>
  <c r="I78" i="24"/>
  <c r="J77" i="24"/>
  <c r="I77" i="24"/>
  <c r="J76" i="24"/>
  <c r="I76" i="24"/>
  <c r="J75" i="24"/>
  <c r="I75" i="24"/>
  <c r="J74" i="24"/>
  <c r="I74" i="24"/>
  <c r="J73" i="24"/>
  <c r="I73" i="24"/>
  <c r="J72" i="24"/>
  <c r="I72" i="24"/>
  <c r="J71" i="24"/>
  <c r="I71" i="24"/>
  <c r="J70" i="24"/>
  <c r="I70" i="24"/>
  <c r="J69" i="24"/>
  <c r="I69" i="24"/>
  <c r="J68" i="24"/>
  <c r="I68" i="24"/>
  <c r="J67" i="24"/>
  <c r="I67" i="24"/>
  <c r="J66" i="24"/>
  <c r="I66" i="24"/>
  <c r="J65" i="24"/>
  <c r="I65" i="24"/>
  <c r="J64" i="24"/>
  <c r="I64" i="24"/>
  <c r="J63" i="24"/>
  <c r="I63" i="24"/>
  <c r="J62" i="24"/>
  <c r="I62" i="24"/>
  <c r="J61" i="24"/>
  <c r="I61" i="24"/>
  <c r="J60" i="24"/>
  <c r="I60" i="24"/>
  <c r="J59" i="24"/>
  <c r="I59" i="24"/>
  <c r="J58" i="24"/>
  <c r="I58" i="24"/>
  <c r="J57" i="24"/>
  <c r="I57" i="24"/>
  <c r="J56" i="24"/>
  <c r="I56" i="24"/>
  <c r="J55" i="24"/>
  <c r="I55" i="24"/>
  <c r="J54" i="24"/>
  <c r="I54" i="24"/>
  <c r="J53" i="24"/>
  <c r="I53" i="24"/>
  <c r="J52" i="24"/>
  <c r="I52" i="24"/>
  <c r="J51" i="24"/>
  <c r="I51" i="24"/>
  <c r="J50" i="24"/>
  <c r="I50" i="24"/>
  <c r="J49" i="24"/>
  <c r="I49" i="24"/>
  <c r="J48" i="24"/>
  <c r="I48" i="24"/>
  <c r="J47" i="24"/>
  <c r="I47" i="24"/>
  <c r="J46" i="24"/>
  <c r="I46" i="24"/>
  <c r="J45" i="24"/>
  <c r="I45" i="24"/>
  <c r="J44" i="24"/>
  <c r="I44" i="24"/>
  <c r="J43" i="24"/>
  <c r="I43" i="24"/>
  <c r="J42" i="24"/>
  <c r="I42" i="24"/>
  <c r="J41" i="24"/>
  <c r="I41" i="24"/>
  <c r="J40" i="24"/>
  <c r="I40" i="24"/>
  <c r="J39" i="24"/>
  <c r="I39" i="24"/>
  <c r="J38" i="24"/>
  <c r="I38" i="24"/>
  <c r="J37" i="24"/>
  <c r="I37" i="24"/>
  <c r="J36" i="24"/>
  <c r="I36" i="24"/>
  <c r="J35" i="24"/>
  <c r="I35" i="24"/>
  <c r="J34" i="24"/>
  <c r="I34" i="24"/>
  <c r="J33" i="24"/>
  <c r="I33" i="24"/>
  <c r="J32" i="24"/>
  <c r="I32" i="24"/>
  <c r="J31" i="24"/>
  <c r="I31" i="24"/>
  <c r="J30" i="24"/>
  <c r="I30" i="24"/>
  <c r="J29" i="24"/>
  <c r="I29" i="24"/>
  <c r="J28" i="24"/>
  <c r="I28" i="24"/>
  <c r="J27" i="24"/>
  <c r="I27" i="24"/>
  <c r="J26" i="24"/>
  <c r="I26" i="24"/>
  <c r="J25" i="24"/>
  <c r="I25" i="24"/>
  <c r="J24" i="24"/>
  <c r="I24" i="24"/>
  <c r="J23" i="24"/>
  <c r="I23" i="24"/>
  <c r="J22" i="24"/>
  <c r="I22" i="24"/>
  <c r="J21" i="24"/>
  <c r="I21" i="24"/>
  <c r="J20" i="24"/>
  <c r="I20" i="24"/>
  <c r="J19" i="24"/>
  <c r="I19" i="24"/>
  <c r="J18" i="24"/>
  <c r="I18" i="24"/>
  <c r="J17" i="24"/>
  <c r="I17" i="24"/>
  <c r="J16" i="24"/>
  <c r="I16" i="24"/>
  <c r="J15" i="24"/>
  <c r="I15" i="24"/>
  <c r="J14" i="24"/>
  <c r="I14" i="24"/>
  <c r="J13" i="24"/>
  <c r="I13" i="24"/>
  <c r="J12" i="24"/>
  <c r="I12" i="24"/>
  <c r="J11" i="24"/>
  <c r="I11" i="24"/>
  <c r="J10" i="24"/>
  <c r="I10" i="24"/>
  <c r="J9" i="24"/>
  <c r="J8" i="24" s="1"/>
  <c r="I9" i="24"/>
  <c r="L3" i="24"/>
  <c r="H4" i="21" a="1"/>
  <c r="H4" i="21" s="1"/>
  <c r="K3" i="21"/>
  <c r="J3" i="21"/>
  <c r="J79" i="21"/>
  <c r="I79" i="21"/>
  <c r="J78" i="21"/>
  <c r="I78" i="21"/>
  <c r="J77" i="21"/>
  <c r="I77" i="21"/>
  <c r="J76" i="21"/>
  <c r="I76" i="21"/>
  <c r="J75" i="21"/>
  <c r="I75" i="21"/>
  <c r="J74" i="21"/>
  <c r="I74" i="21"/>
  <c r="J73" i="21"/>
  <c r="I73" i="21"/>
  <c r="J72" i="21"/>
  <c r="I72" i="21"/>
  <c r="J71" i="21"/>
  <c r="I71" i="21"/>
  <c r="J70" i="21"/>
  <c r="I70" i="21"/>
  <c r="J69" i="21"/>
  <c r="I69" i="21"/>
  <c r="J68" i="21"/>
  <c r="I68" i="21"/>
  <c r="J67" i="21"/>
  <c r="I67" i="21"/>
  <c r="J66" i="21"/>
  <c r="I66" i="21"/>
  <c r="J65" i="21"/>
  <c r="I65" i="21"/>
  <c r="J64" i="21"/>
  <c r="I64" i="21"/>
  <c r="J63" i="21"/>
  <c r="I63" i="21"/>
  <c r="J62" i="21"/>
  <c r="I62" i="21"/>
  <c r="J61" i="21"/>
  <c r="I61" i="21"/>
  <c r="J60" i="21"/>
  <c r="I60" i="21"/>
  <c r="J59" i="21"/>
  <c r="I59" i="21"/>
  <c r="J58" i="21"/>
  <c r="I58" i="21"/>
  <c r="J57" i="21"/>
  <c r="I57" i="21"/>
  <c r="J56" i="21"/>
  <c r="I56" i="21"/>
  <c r="J55" i="21"/>
  <c r="I55" i="21"/>
  <c r="J54" i="21"/>
  <c r="I54" i="21"/>
  <c r="J53" i="21"/>
  <c r="I53" i="21"/>
  <c r="J52" i="21"/>
  <c r="I52" i="21"/>
  <c r="J51" i="21"/>
  <c r="I51" i="21"/>
  <c r="J50" i="21"/>
  <c r="I50" i="21"/>
  <c r="J49" i="21"/>
  <c r="I49" i="21"/>
  <c r="J48" i="21"/>
  <c r="I48" i="21"/>
  <c r="J47" i="21"/>
  <c r="I47" i="21"/>
  <c r="J46" i="21"/>
  <c r="I46" i="21"/>
  <c r="J45" i="21"/>
  <c r="I45" i="21"/>
  <c r="J44" i="21"/>
  <c r="I44" i="21"/>
  <c r="J43" i="21"/>
  <c r="I43" i="21"/>
  <c r="J42" i="21"/>
  <c r="I42" i="21"/>
  <c r="J41" i="21"/>
  <c r="I41" i="21"/>
  <c r="J40" i="21"/>
  <c r="I40" i="21"/>
  <c r="J39" i="21"/>
  <c r="I39" i="21"/>
  <c r="J38" i="21"/>
  <c r="I38" i="21"/>
  <c r="J37" i="21"/>
  <c r="I37" i="21"/>
  <c r="J36" i="21"/>
  <c r="I36" i="21"/>
  <c r="J35" i="21"/>
  <c r="I35" i="21"/>
  <c r="J34" i="21"/>
  <c r="I34" i="21"/>
  <c r="J33" i="21"/>
  <c r="I33" i="21"/>
  <c r="J32" i="21"/>
  <c r="I32" i="21"/>
  <c r="J31" i="21"/>
  <c r="I31" i="21"/>
  <c r="J30" i="21"/>
  <c r="I30" i="21"/>
  <c r="J29" i="21"/>
  <c r="I29" i="21"/>
  <c r="J28" i="21"/>
  <c r="I28" i="21"/>
  <c r="J27" i="21"/>
  <c r="I27" i="21"/>
  <c r="J26" i="21"/>
  <c r="I26" i="21"/>
  <c r="J25" i="21"/>
  <c r="I25" i="21"/>
  <c r="J24" i="21"/>
  <c r="I24" i="21"/>
  <c r="J23" i="21"/>
  <c r="I23" i="21"/>
  <c r="J22" i="21"/>
  <c r="I22" i="21"/>
  <c r="J21" i="21"/>
  <c r="I21" i="21"/>
  <c r="J20" i="21"/>
  <c r="I20" i="21"/>
  <c r="J19" i="21"/>
  <c r="I19" i="21"/>
  <c r="J18" i="21"/>
  <c r="I18" i="21"/>
  <c r="J17" i="21"/>
  <c r="I17" i="21"/>
  <c r="J16" i="21"/>
  <c r="I16" i="21"/>
  <c r="J15" i="21"/>
  <c r="I15" i="21"/>
  <c r="J14" i="21"/>
  <c r="I14" i="21"/>
  <c r="J13" i="21"/>
  <c r="I13" i="21"/>
  <c r="J12" i="21"/>
  <c r="I12" i="21"/>
  <c r="J11" i="21"/>
  <c r="I11" i="21"/>
  <c r="J10" i="21"/>
  <c r="I10" i="21"/>
  <c r="J9" i="21"/>
  <c r="J8" i="21" s="1"/>
  <c r="I9" i="21"/>
  <c r="H4" i="25" a="1"/>
  <c r="H4" i="25" s="1"/>
  <c r="J79" i="25"/>
  <c r="I79" i="25"/>
  <c r="J78" i="25"/>
  <c r="I78" i="25"/>
  <c r="J77" i="25"/>
  <c r="I77" i="25"/>
  <c r="J76" i="25"/>
  <c r="I76" i="25"/>
  <c r="J75" i="25"/>
  <c r="I75" i="25"/>
  <c r="J74" i="25"/>
  <c r="I74" i="25"/>
  <c r="J73" i="25"/>
  <c r="I73" i="25"/>
  <c r="J72" i="25"/>
  <c r="I72" i="25"/>
  <c r="J71" i="25"/>
  <c r="I71" i="25"/>
  <c r="J70" i="25"/>
  <c r="I70" i="25"/>
  <c r="J69" i="25"/>
  <c r="I69" i="25"/>
  <c r="J68" i="25"/>
  <c r="I68" i="25"/>
  <c r="J67" i="25"/>
  <c r="I67" i="25"/>
  <c r="J66" i="25"/>
  <c r="I66" i="25"/>
  <c r="J65" i="25"/>
  <c r="I65" i="25"/>
  <c r="J64" i="25"/>
  <c r="I64" i="25"/>
  <c r="J63" i="25"/>
  <c r="I63" i="25"/>
  <c r="J62" i="25"/>
  <c r="I62" i="25"/>
  <c r="J61" i="25"/>
  <c r="I61" i="25"/>
  <c r="J60" i="25"/>
  <c r="I60" i="25"/>
  <c r="J59" i="25"/>
  <c r="I59" i="25"/>
  <c r="J58" i="25"/>
  <c r="I58" i="25"/>
  <c r="J57" i="25"/>
  <c r="I57" i="25"/>
  <c r="J56" i="25"/>
  <c r="I56" i="25"/>
  <c r="J55" i="25"/>
  <c r="I55" i="25"/>
  <c r="J54" i="25"/>
  <c r="I54" i="25"/>
  <c r="J53" i="25"/>
  <c r="I53" i="25"/>
  <c r="J52" i="25"/>
  <c r="I52" i="25"/>
  <c r="J51" i="25"/>
  <c r="I51" i="25"/>
  <c r="J50" i="25"/>
  <c r="I50" i="25"/>
  <c r="J49" i="25"/>
  <c r="I49" i="25"/>
  <c r="J48" i="25"/>
  <c r="I48" i="25"/>
  <c r="J47" i="25"/>
  <c r="I47" i="25"/>
  <c r="J46" i="25"/>
  <c r="I46" i="25"/>
  <c r="J45" i="25"/>
  <c r="I45" i="25"/>
  <c r="J44" i="25"/>
  <c r="I44" i="25"/>
  <c r="J43" i="25"/>
  <c r="I43" i="25"/>
  <c r="J42" i="25"/>
  <c r="I42" i="25"/>
  <c r="J41" i="25"/>
  <c r="I41" i="25"/>
  <c r="J40" i="25"/>
  <c r="I40" i="25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I29" i="25"/>
  <c r="J28" i="25"/>
  <c r="I28" i="25"/>
  <c r="J27" i="25"/>
  <c r="I27" i="25"/>
  <c r="J26" i="25"/>
  <c r="I26" i="25"/>
  <c r="J25" i="25"/>
  <c r="I25" i="25"/>
  <c r="J24" i="25"/>
  <c r="I24" i="25"/>
  <c r="J23" i="25"/>
  <c r="I23" i="25"/>
  <c r="J22" i="25"/>
  <c r="I22" i="25"/>
  <c r="J21" i="25"/>
  <c r="I21" i="25"/>
  <c r="J20" i="25"/>
  <c r="I20" i="25"/>
  <c r="J19" i="25"/>
  <c r="I19" i="25"/>
  <c r="J18" i="25"/>
  <c r="I18" i="25"/>
  <c r="J17" i="25"/>
  <c r="I17" i="25"/>
  <c r="J16" i="25"/>
  <c r="I16" i="25"/>
  <c r="J15" i="25"/>
  <c r="I15" i="25"/>
  <c r="J14" i="25"/>
  <c r="I14" i="25"/>
  <c r="J13" i="25"/>
  <c r="I13" i="25"/>
  <c r="J12" i="25"/>
  <c r="I12" i="25"/>
  <c r="J11" i="25"/>
  <c r="I11" i="25"/>
  <c r="J10" i="25"/>
  <c r="I10" i="25"/>
  <c r="J9" i="25"/>
  <c r="I9" i="25"/>
  <c r="J8" i="25"/>
  <c r="L3" i="25"/>
  <c r="S10" i="20"/>
  <c r="S11" i="20" s="1"/>
  <c r="S12" i="20" s="1"/>
  <c r="S13" i="20" s="1"/>
  <c r="S14" i="20" s="1"/>
  <c r="S15" i="20" s="1"/>
  <c r="S16" i="20" s="1"/>
  <c r="S17" i="20" s="1"/>
  <c r="S18" i="20" s="1"/>
  <c r="S9" i="20"/>
  <c r="H4" i="23" a="1"/>
  <c r="H4" i="23" s="1"/>
  <c r="H4" i="20" a="1"/>
  <c r="H4" i="20" s="1"/>
  <c r="I3" i="20" s="1"/>
  <c r="O3" i="23"/>
  <c r="M3" i="23"/>
  <c r="L3" i="23"/>
  <c r="J79" i="23"/>
  <c r="I79" i="23"/>
  <c r="J78" i="23"/>
  <c r="I78" i="23"/>
  <c r="J77" i="23"/>
  <c r="I77" i="23"/>
  <c r="J76" i="23"/>
  <c r="I76" i="23"/>
  <c r="J75" i="23"/>
  <c r="I75" i="23"/>
  <c r="J74" i="23"/>
  <c r="I74" i="23"/>
  <c r="J73" i="23"/>
  <c r="I73" i="23"/>
  <c r="J72" i="23"/>
  <c r="I72" i="23"/>
  <c r="J71" i="23"/>
  <c r="I71" i="23"/>
  <c r="J70" i="23"/>
  <c r="I70" i="23"/>
  <c r="J69" i="23"/>
  <c r="I69" i="23"/>
  <c r="J68" i="23"/>
  <c r="I68" i="23"/>
  <c r="J67" i="23"/>
  <c r="I67" i="23"/>
  <c r="J66" i="23"/>
  <c r="I66" i="23"/>
  <c r="J65" i="23"/>
  <c r="I65" i="23"/>
  <c r="J64" i="23"/>
  <c r="I64" i="23"/>
  <c r="J63" i="23"/>
  <c r="I63" i="23"/>
  <c r="J62" i="23"/>
  <c r="I62" i="23"/>
  <c r="J61" i="23"/>
  <c r="I61" i="23"/>
  <c r="J60" i="23"/>
  <c r="I60" i="23"/>
  <c r="J59" i="23"/>
  <c r="I59" i="23"/>
  <c r="J58" i="23"/>
  <c r="I58" i="23"/>
  <c r="J57" i="23"/>
  <c r="I57" i="23"/>
  <c r="J56" i="23"/>
  <c r="I56" i="23"/>
  <c r="J55" i="23"/>
  <c r="I55" i="23"/>
  <c r="J54" i="23"/>
  <c r="I54" i="23"/>
  <c r="J53" i="23"/>
  <c r="I53" i="23"/>
  <c r="J52" i="23"/>
  <c r="I52" i="23"/>
  <c r="J51" i="23"/>
  <c r="I51" i="23"/>
  <c r="J50" i="23"/>
  <c r="I50" i="23"/>
  <c r="J49" i="23"/>
  <c r="I49" i="23"/>
  <c r="J48" i="23"/>
  <c r="I48" i="23"/>
  <c r="J47" i="23"/>
  <c r="I47" i="23"/>
  <c r="J46" i="23"/>
  <c r="I46" i="23"/>
  <c r="J45" i="23"/>
  <c r="I45" i="23"/>
  <c r="J44" i="23"/>
  <c r="I44" i="23"/>
  <c r="J43" i="23"/>
  <c r="I43" i="23"/>
  <c r="J42" i="23"/>
  <c r="I42" i="23"/>
  <c r="J41" i="23"/>
  <c r="I41" i="23"/>
  <c r="J40" i="23"/>
  <c r="I40" i="23"/>
  <c r="J39" i="23"/>
  <c r="I39" i="23"/>
  <c r="J38" i="23"/>
  <c r="I38" i="23"/>
  <c r="J37" i="23"/>
  <c r="I37" i="23"/>
  <c r="J36" i="23"/>
  <c r="I36" i="23"/>
  <c r="J35" i="23"/>
  <c r="I35" i="23"/>
  <c r="J34" i="23"/>
  <c r="I34" i="23"/>
  <c r="J33" i="23"/>
  <c r="I33" i="23"/>
  <c r="J32" i="23"/>
  <c r="I32" i="23"/>
  <c r="J31" i="23"/>
  <c r="I31" i="23"/>
  <c r="J30" i="23"/>
  <c r="I30" i="23"/>
  <c r="J29" i="23"/>
  <c r="I29" i="23"/>
  <c r="J28" i="23"/>
  <c r="I28" i="23"/>
  <c r="J27" i="23"/>
  <c r="I27" i="23"/>
  <c r="J26" i="23"/>
  <c r="I26" i="23"/>
  <c r="J25" i="23"/>
  <c r="I25" i="23"/>
  <c r="J24" i="23"/>
  <c r="I24" i="23"/>
  <c r="J23" i="23"/>
  <c r="I23" i="23"/>
  <c r="J22" i="23"/>
  <c r="I22" i="23"/>
  <c r="J21" i="23"/>
  <c r="I21" i="23"/>
  <c r="J20" i="23"/>
  <c r="I20" i="23"/>
  <c r="J19" i="23"/>
  <c r="I19" i="23"/>
  <c r="J18" i="23"/>
  <c r="I18" i="23"/>
  <c r="J17" i="23"/>
  <c r="I17" i="23"/>
  <c r="J16" i="23"/>
  <c r="I16" i="23"/>
  <c r="J15" i="23"/>
  <c r="I15" i="23"/>
  <c r="J14" i="23"/>
  <c r="I14" i="23"/>
  <c r="J13" i="23"/>
  <c r="I13" i="23"/>
  <c r="J12" i="23"/>
  <c r="I12" i="23"/>
  <c r="J11" i="23"/>
  <c r="I11" i="23"/>
  <c r="J10" i="23"/>
  <c r="I10" i="23"/>
  <c r="J9" i="23"/>
  <c r="J8" i="23" s="1"/>
  <c r="I9" i="23"/>
  <c r="J8" i="20"/>
  <c r="J84" i="20"/>
  <c r="I84" i="20"/>
  <c r="J83" i="20"/>
  <c r="I83" i="20"/>
  <c r="J82" i="20"/>
  <c r="I82" i="20"/>
  <c r="J81" i="20"/>
  <c r="I81" i="20"/>
  <c r="J80" i="20"/>
  <c r="I80" i="20"/>
  <c r="J79" i="20"/>
  <c r="I79" i="20"/>
  <c r="J78" i="20"/>
  <c r="I78" i="20"/>
  <c r="J77" i="20"/>
  <c r="I77" i="20"/>
  <c r="J76" i="20"/>
  <c r="I76" i="20"/>
  <c r="J75" i="20"/>
  <c r="I75" i="20"/>
  <c r="J74" i="20"/>
  <c r="I74" i="20"/>
  <c r="J73" i="20"/>
  <c r="I73" i="20"/>
  <c r="J72" i="20"/>
  <c r="I72" i="20"/>
  <c r="J71" i="20"/>
  <c r="I71" i="20"/>
  <c r="J70" i="20"/>
  <c r="I70" i="20"/>
  <c r="J69" i="20"/>
  <c r="I69" i="20"/>
  <c r="J68" i="20"/>
  <c r="I68" i="20"/>
  <c r="J67" i="20"/>
  <c r="I67" i="20"/>
  <c r="J66" i="20"/>
  <c r="I66" i="20"/>
  <c r="J65" i="20"/>
  <c r="I65" i="20"/>
  <c r="J64" i="20"/>
  <c r="I64" i="20"/>
  <c r="J63" i="20"/>
  <c r="I63" i="20"/>
  <c r="J62" i="20"/>
  <c r="I62" i="20"/>
  <c r="J61" i="20"/>
  <c r="I61" i="20"/>
  <c r="J60" i="20"/>
  <c r="I60" i="20"/>
  <c r="J59" i="20"/>
  <c r="I59" i="20"/>
  <c r="J58" i="20"/>
  <c r="I58" i="20"/>
  <c r="J57" i="20"/>
  <c r="I57" i="20"/>
  <c r="J56" i="20"/>
  <c r="I56" i="20"/>
  <c r="J55" i="20"/>
  <c r="I55" i="20"/>
  <c r="J54" i="20"/>
  <c r="I54" i="20"/>
  <c r="J53" i="20"/>
  <c r="I53" i="20"/>
  <c r="J52" i="20"/>
  <c r="I52" i="20"/>
  <c r="J51" i="20"/>
  <c r="I51" i="20"/>
  <c r="J50" i="20"/>
  <c r="I50" i="20"/>
  <c r="J49" i="20"/>
  <c r="I49" i="20"/>
  <c r="J48" i="20"/>
  <c r="I48" i="20"/>
  <c r="J47" i="20"/>
  <c r="I47" i="20"/>
  <c r="J46" i="20"/>
  <c r="I46" i="20"/>
  <c r="J45" i="20"/>
  <c r="I45" i="20"/>
  <c r="J44" i="20"/>
  <c r="I44" i="20"/>
  <c r="J43" i="20"/>
  <c r="I43" i="20"/>
  <c r="J42" i="20"/>
  <c r="I42" i="20"/>
  <c r="J41" i="20"/>
  <c r="I41" i="20"/>
  <c r="J40" i="20"/>
  <c r="I40" i="20"/>
  <c r="J39" i="20"/>
  <c r="I39" i="20"/>
  <c r="J38" i="20"/>
  <c r="I38" i="20"/>
  <c r="J37" i="20"/>
  <c r="I37" i="20"/>
  <c r="J36" i="20"/>
  <c r="I36" i="20"/>
  <c r="J35" i="20"/>
  <c r="I35" i="20"/>
  <c r="J34" i="20"/>
  <c r="I34" i="20"/>
  <c r="J33" i="20"/>
  <c r="I33" i="20"/>
  <c r="J32" i="20"/>
  <c r="I32" i="20"/>
  <c r="J31" i="20"/>
  <c r="I31" i="20"/>
  <c r="J30" i="20"/>
  <c r="I30" i="20"/>
  <c r="J29" i="20"/>
  <c r="I29" i="20"/>
  <c r="J28" i="20"/>
  <c r="I28" i="20"/>
  <c r="J27" i="20"/>
  <c r="I27" i="20"/>
  <c r="J26" i="20"/>
  <c r="I26" i="20"/>
  <c r="J25" i="20"/>
  <c r="I25" i="20"/>
  <c r="J24" i="20"/>
  <c r="I24" i="20"/>
  <c r="J23" i="20"/>
  <c r="I23" i="20"/>
  <c r="J22" i="20"/>
  <c r="I22" i="20"/>
  <c r="J21" i="20"/>
  <c r="I21" i="20"/>
  <c r="J20" i="20"/>
  <c r="I20" i="20"/>
  <c r="J19" i="20"/>
  <c r="I19" i="20"/>
  <c r="J18" i="20"/>
  <c r="I18" i="20"/>
  <c r="J17" i="20"/>
  <c r="I17" i="20"/>
  <c r="J16" i="20"/>
  <c r="I16" i="20"/>
  <c r="J15" i="20"/>
  <c r="I15" i="20"/>
  <c r="J14" i="20"/>
  <c r="I14" i="20"/>
  <c r="J13" i="20"/>
  <c r="I13" i="20"/>
  <c r="J12" i="20"/>
  <c r="I12" i="20"/>
  <c r="J11" i="20"/>
  <c r="I11" i="20"/>
  <c r="J10" i="20"/>
  <c r="I10" i="20"/>
  <c r="J9" i="20"/>
  <c r="I9" i="20"/>
  <c r="L3" i="20"/>
  <c r="X10" i="26"/>
  <c r="AE23" i="26"/>
  <c r="J9" i="26"/>
  <c r="Y20" i="26"/>
  <c r="AB22" i="26"/>
  <c r="AF24" i="26"/>
  <c r="V7" i="26"/>
  <c r="Z24" i="26"/>
  <c r="AE24" i="26"/>
  <c r="V8" i="26"/>
  <c r="AF19" i="26"/>
  <c r="Z22" i="26"/>
  <c r="AD25" i="26"/>
  <c r="AE19" i="26"/>
  <c r="AA18" i="26"/>
  <c r="AG25" i="26"/>
  <c r="Z19" i="26"/>
  <c r="Z20" i="26"/>
  <c r="I12" i="26"/>
  <c r="AA21" i="26"/>
  <c r="AD22" i="26"/>
  <c r="Z25" i="26"/>
  <c r="J12" i="26"/>
  <c r="J4" i="26"/>
  <c r="Y21" i="26"/>
  <c r="AE22" i="26"/>
  <c r="Y18" i="26"/>
  <c r="W10" i="26"/>
  <c r="AD23" i="26"/>
  <c r="J7" i="26"/>
  <c r="AE17" i="26"/>
  <c r="W8" i="26"/>
  <c r="Y23" i="26"/>
  <c r="I8" i="26"/>
  <c r="Y19" i="26"/>
  <c r="AB23" i="26"/>
  <c r="AG18" i="26"/>
  <c r="AC24" i="26"/>
  <c r="Y25" i="26"/>
  <c r="W7" i="26"/>
  <c r="Z23" i="26"/>
  <c r="AD24" i="26"/>
  <c r="AA24" i="26"/>
  <c r="AF18" i="26"/>
  <c r="J8" i="26"/>
  <c r="AD19" i="26"/>
  <c r="J5" i="26"/>
  <c r="Y17" i="26"/>
  <c r="AB20" i="26"/>
  <c r="AC19" i="26"/>
  <c r="AA22" i="26"/>
  <c r="AA19" i="26"/>
  <c r="Y10" i="26"/>
  <c r="AB25" i="26"/>
  <c r="Y24" i="26"/>
  <c r="AC18" i="26"/>
  <c r="AF21" i="26"/>
  <c r="AC22" i="26"/>
  <c r="I13" i="26"/>
  <c r="I9" i="26"/>
  <c r="AB18" i="26"/>
  <c r="AB17" i="26"/>
  <c r="J13" i="26"/>
  <c r="AA25" i="26"/>
  <c r="AG24" i="26"/>
  <c r="V10" i="26"/>
  <c r="AF23" i="26"/>
  <c r="AG22" i="26"/>
  <c r="Z17" i="26"/>
  <c r="I4" i="26"/>
  <c r="AF22" i="26"/>
  <c r="Z21" i="26"/>
  <c r="AG21" i="26"/>
  <c r="AG19" i="26"/>
  <c r="I11" i="26"/>
  <c r="AE25" i="26"/>
  <c r="AB19" i="26"/>
  <c r="AG20" i="26"/>
  <c r="AE18" i="26"/>
  <c r="I10" i="26"/>
  <c r="AD17" i="26"/>
  <c r="AF20" i="26"/>
  <c r="AA23" i="26"/>
  <c r="Z18" i="26"/>
  <c r="J14" i="26"/>
  <c r="AG23" i="26"/>
  <c r="Y22" i="26"/>
  <c r="AC23" i="26"/>
  <c r="AC21" i="26"/>
  <c r="I6" i="26"/>
  <c r="AF17" i="26"/>
  <c r="AB24" i="26"/>
  <c r="AB21" i="26"/>
  <c r="AA17" i="26"/>
  <c r="AG17" i="26"/>
  <c r="I14" i="26"/>
  <c r="V11" i="26"/>
  <c r="AD18" i="26"/>
  <c r="J11" i="26"/>
  <c r="J10" i="26"/>
  <c r="AA20" i="26"/>
  <c r="AC17" i="26"/>
  <c r="J6" i="26"/>
  <c r="AF25" i="26"/>
  <c r="AC20" i="26"/>
  <c r="AC25" i="26"/>
  <c r="M5" i="26" l="1"/>
  <c r="M6" i="26" s="1"/>
  <c r="B1" i="26"/>
  <c r="V3" i="26" s="1"/>
  <c r="V18" i="26"/>
  <c r="F22" i="26"/>
  <c r="F25" i="26"/>
  <c r="F20" i="26"/>
  <c r="F24" i="26"/>
  <c r="F26" i="26"/>
  <c r="F27" i="26"/>
  <c r="F28" i="26"/>
  <c r="F30" i="26"/>
  <c r="F29" i="26"/>
  <c r="U5" i="26"/>
  <c r="E21" i="26"/>
  <c r="I4" i="22"/>
  <c r="I3" i="22"/>
  <c r="H3" i="22"/>
  <c r="R15" i="22"/>
  <c r="R11" i="22"/>
  <c r="R17" i="22"/>
  <c r="R13" i="22"/>
  <c r="R9" i="22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T18" i="22" s="1"/>
  <c r="R8" i="22"/>
  <c r="R10" i="22"/>
  <c r="R12" i="22"/>
  <c r="R14" i="22"/>
  <c r="R16" i="22"/>
  <c r="R18" i="22"/>
  <c r="I4" i="24"/>
  <c r="H3" i="24" s="1"/>
  <c r="I3" i="24"/>
  <c r="O3" i="24"/>
  <c r="M3" i="24" s="1"/>
  <c r="I4" i="21"/>
  <c r="I3" i="21"/>
  <c r="H3" i="21"/>
  <c r="I4" i="25"/>
  <c r="H3" i="25" s="1"/>
  <c r="I3" i="25"/>
  <c r="I4" i="23"/>
  <c r="H3" i="23" s="1"/>
  <c r="I4" i="20"/>
  <c r="I3" i="23"/>
  <c r="M3" i="20"/>
  <c r="N3" i="20"/>
  <c r="H3" i="20"/>
  <c r="I5" i="26"/>
  <c r="I7" i="26"/>
  <c r="I20" i="26" l="1"/>
  <c r="I21" i="26"/>
  <c r="E22" i="26"/>
  <c r="G22" i="26" s="1"/>
  <c r="H22" i="26" s="1"/>
  <c r="I22" i="26"/>
  <c r="U6" i="26"/>
  <c r="E23" i="26"/>
  <c r="G23" i="26" s="1"/>
  <c r="H23" i="26" s="1"/>
  <c r="F23" i="26"/>
  <c r="F21" i="26"/>
  <c r="G20" i="26"/>
  <c r="H20" i="26" s="1"/>
  <c r="J20" i="26" s="1"/>
  <c r="G21" i="26"/>
  <c r="H21" i="26" s="1"/>
  <c r="J21" i="26" s="1"/>
  <c r="T17" i="22"/>
  <c r="T13" i="22"/>
  <c r="T9" i="22"/>
  <c r="T10" i="22"/>
  <c r="T12" i="22"/>
  <c r="T15" i="22"/>
  <c r="T11" i="22"/>
  <c r="T14" i="22"/>
  <c r="T16" i="22"/>
  <c r="T8" i="22"/>
  <c r="R11" i="24"/>
  <c r="R9" i="24"/>
  <c r="R8" i="24"/>
  <c r="S8" i="24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R18" i="24" s="1"/>
  <c r="U8" i="24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N3" i="24"/>
  <c r="S8" i="2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N3" i="21"/>
  <c r="U8" i="2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M3" i="21"/>
  <c r="S8" i="25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N3" i="25"/>
  <c r="U8" i="25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M3" i="25"/>
  <c r="U8" i="23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S8" i="23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N3" i="23"/>
  <c r="T9" i="20"/>
  <c r="S8" i="20"/>
  <c r="U8" i="20"/>
  <c r="U9" i="20" s="1"/>
  <c r="U10" i="20" s="1"/>
  <c r="AD21" i="26"/>
  <c r="AE21" i="26"/>
  <c r="AD20" i="26"/>
  <c r="AE20" i="26"/>
  <c r="V19" i="26" l="1"/>
  <c r="I23" i="26"/>
  <c r="J23" i="26" s="1"/>
  <c r="J22" i="26"/>
  <c r="M22" i="26" s="1"/>
  <c r="U8" i="26"/>
  <c r="U7" i="26"/>
  <c r="O20" i="26"/>
  <c r="Q20" i="26"/>
  <c r="Q21" i="26"/>
  <c r="O21" i="26"/>
  <c r="M21" i="26"/>
  <c r="N21" i="26" s="1"/>
  <c r="K21" i="26"/>
  <c r="L21" i="26" s="1"/>
  <c r="R16" i="24"/>
  <c r="R14" i="24"/>
  <c r="R15" i="24"/>
  <c r="R13" i="24"/>
  <c r="T16" i="24"/>
  <c r="T8" i="24"/>
  <c r="T18" i="24"/>
  <c r="T14" i="24"/>
  <c r="T12" i="24"/>
  <c r="T10" i="24"/>
  <c r="T9" i="24"/>
  <c r="T13" i="24"/>
  <c r="T17" i="24"/>
  <c r="T11" i="24"/>
  <c r="T15" i="24"/>
  <c r="R12" i="24"/>
  <c r="R10" i="24"/>
  <c r="R17" i="24"/>
  <c r="R9" i="21"/>
  <c r="R17" i="21"/>
  <c r="R15" i="21"/>
  <c r="R13" i="21"/>
  <c r="R11" i="21"/>
  <c r="R8" i="21"/>
  <c r="R12" i="21"/>
  <c r="R16" i="21"/>
  <c r="R10" i="21"/>
  <c r="R14" i="21"/>
  <c r="R18" i="21"/>
  <c r="T18" i="21"/>
  <c r="T16" i="21"/>
  <c r="T14" i="21"/>
  <c r="T12" i="21"/>
  <c r="T10" i="21"/>
  <c r="T8" i="21"/>
  <c r="T9" i="21"/>
  <c r="T13" i="21"/>
  <c r="T17" i="21"/>
  <c r="T11" i="21"/>
  <c r="T15" i="21"/>
  <c r="T18" i="25"/>
  <c r="T14" i="25"/>
  <c r="T12" i="25"/>
  <c r="T16" i="25"/>
  <c r="T10" i="25"/>
  <c r="T8" i="25"/>
  <c r="T11" i="25"/>
  <c r="T15" i="25"/>
  <c r="T9" i="25"/>
  <c r="T13" i="25"/>
  <c r="T17" i="25"/>
  <c r="R17" i="25"/>
  <c r="R13" i="25"/>
  <c r="R11" i="25"/>
  <c r="R9" i="25"/>
  <c r="R15" i="25"/>
  <c r="R10" i="25"/>
  <c r="R14" i="25"/>
  <c r="R18" i="25"/>
  <c r="R8" i="25"/>
  <c r="R12" i="25"/>
  <c r="R16" i="25"/>
  <c r="T8" i="20"/>
  <c r="R11" i="23"/>
  <c r="R15" i="23"/>
  <c r="R10" i="23"/>
  <c r="R14" i="23"/>
  <c r="R18" i="23"/>
  <c r="R9" i="23"/>
  <c r="R13" i="23"/>
  <c r="R17" i="23"/>
  <c r="R8" i="23"/>
  <c r="R12" i="23"/>
  <c r="R16" i="23"/>
  <c r="T10" i="23"/>
  <c r="T14" i="23"/>
  <c r="T18" i="23"/>
  <c r="T9" i="23"/>
  <c r="T13" i="23"/>
  <c r="T17" i="23"/>
  <c r="T8" i="23"/>
  <c r="T12" i="23"/>
  <c r="T16" i="23"/>
  <c r="T11" i="23"/>
  <c r="T15" i="23"/>
  <c r="R9" i="20"/>
  <c r="R8" i="20"/>
  <c r="U11" i="20"/>
  <c r="T10" i="20"/>
  <c r="O22" i="26" l="1"/>
  <c r="E24" i="26"/>
  <c r="G24" i="26" s="1"/>
  <c r="H24" i="26" s="1"/>
  <c r="V21" i="26"/>
  <c r="Q22" i="26"/>
  <c r="V20" i="26"/>
  <c r="K22" i="26"/>
  <c r="L22" i="26" s="1"/>
  <c r="I24" i="26"/>
  <c r="P21" i="26"/>
  <c r="N22" i="26"/>
  <c r="U9" i="26"/>
  <c r="E25" i="26"/>
  <c r="Q23" i="26"/>
  <c r="O23" i="26"/>
  <c r="M23" i="26"/>
  <c r="K23" i="26"/>
  <c r="R21" i="26"/>
  <c r="R10" i="20"/>
  <c r="U12" i="20"/>
  <c r="T11" i="20"/>
  <c r="J3" i="18"/>
  <c r="K3" i="18"/>
  <c r="L3" i="18"/>
  <c r="I9" i="18"/>
  <c r="J9" i="18"/>
  <c r="I10" i="18"/>
  <c r="J10" i="18"/>
  <c r="I11" i="18"/>
  <c r="J11" i="18"/>
  <c r="I12" i="18"/>
  <c r="J12" i="18"/>
  <c r="I13" i="18"/>
  <c r="J13" i="18"/>
  <c r="I14" i="18"/>
  <c r="J14" i="18"/>
  <c r="I15" i="18"/>
  <c r="J15" i="18"/>
  <c r="I16" i="18"/>
  <c r="J16" i="18"/>
  <c r="I17" i="18"/>
  <c r="J17" i="18"/>
  <c r="I18" i="18"/>
  <c r="J18" i="18"/>
  <c r="I19" i="18"/>
  <c r="J19" i="18"/>
  <c r="I20" i="18"/>
  <c r="J20" i="18"/>
  <c r="I21" i="18"/>
  <c r="J21" i="18"/>
  <c r="I22" i="18"/>
  <c r="J22" i="18"/>
  <c r="I23" i="18"/>
  <c r="J23" i="18"/>
  <c r="I24" i="18"/>
  <c r="J24" i="18"/>
  <c r="I25" i="18"/>
  <c r="J25" i="18"/>
  <c r="I26" i="18"/>
  <c r="J26" i="18"/>
  <c r="I27" i="18"/>
  <c r="J27" i="18"/>
  <c r="I28" i="18"/>
  <c r="J28" i="18"/>
  <c r="I29" i="18"/>
  <c r="J29" i="18"/>
  <c r="I30" i="18"/>
  <c r="J30" i="18"/>
  <c r="I31" i="18"/>
  <c r="J31" i="18"/>
  <c r="I32" i="18"/>
  <c r="J32" i="18"/>
  <c r="I33" i="18"/>
  <c r="J33" i="18"/>
  <c r="I34" i="18"/>
  <c r="J34" i="18"/>
  <c r="I35" i="18"/>
  <c r="J35" i="18"/>
  <c r="I36" i="18"/>
  <c r="J36" i="18"/>
  <c r="I37" i="18"/>
  <c r="J37" i="18"/>
  <c r="I38" i="18"/>
  <c r="J38" i="18"/>
  <c r="I39" i="18"/>
  <c r="J39" i="18"/>
  <c r="I40" i="18"/>
  <c r="J40" i="18"/>
  <c r="I41" i="18"/>
  <c r="J41" i="18"/>
  <c r="I42" i="18"/>
  <c r="J42" i="18"/>
  <c r="I43" i="18"/>
  <c r="J43" i="18"/>
  <c r="I44" i="18"/>
  <c r="J44" i="18"/>
  <c r="I45" i="18"/>
  <c r="J45" i="18"/>
  <c r="I46" i="18"/>
  <c r="J46" i="18"/>
  <c r="I47" i="18"/>
  <c r="J47" i="18"/>
  <c r="I48" i="18"/>
  <c r="J48" i="18"/>
  <c r="I49" i="18"/>
  <c r="J49" i="18"/>
  <c r="I50" i="18"/>
  <c r="J50" i="18"/>
  <c r="I51" i="18"/>
  <c r="J51" i="18"/>
  <c r="I52" i="18"/>
  <c r="J52" i="18"/>
  <c r="I53" i="18"/>
  <c r="J53" i="18"/>
  <c r="I54" i="18"/>
  <c r="J54" i="18"/>
  <c r="I55" i="18"/>
  <c r="J55" i="18"/>
  <c r="I56" i="18"/>
  <c r="J56" i="18"/>
  <c r="I57" i="18"/>
  <c r="J57" i="18"/>
  <c r="I58" i="18"/>
  <c r="J58" i="18"/>
  <c r="I59" i="18"/>
  <c r="J59" i="18"/>
  <c r="I60" i="18"/>
  <c r="H4" i="18" s="1" a="1"/>
  <c r="H4" i="18" s="1"/>
  <c r="I3" i="18" s="1"/>
  <c r="J60" i="18"/>
  <c r="I61" i="18"/>
  <c r="J61" i="18"/>
  <c r="I62" i="18"/>
  <c r="J62" i="18"/>
  <c r="I63" i="18"/>
  <c r="J63" i="18"/>
  <c r="I64" i="18"/>
  <c r="J64" i="18"/>
  <c r="I65" i="18"/>
  <c r="J65" i="18"/>
  <c r="I66" i="18"/>
  <c r="J66" i="18"/>
  <c r="I67" i="18"/>
  <c r="J67" i="18"/>
  <c r="I68" i="18"/>
  <c r="J68" i="18"/>
  <c r="I69" i="18"/>
  <c r="J69" i="18"/>
  <c r="I70" i="18"/>
  <c r="J70" i="18"/>
  <c r="I71" i="18"/>
  <c r="J71" i="18"/>
  <c r="I72" i="18"/>
  <c r="J72" i="18"/>
  <c r="I73" i="18"/>
  <c r="J73" i="18"/>
  <c r="I74" i="18"/>
  <c r="J74" i="18"/>
  <c r="I75" i="18"/>
  <c r="J75" i="18"/>
  <c r="I76" i="18"/>
  <c r="J76" i="18"/>
  <c r="I77" i="18"/>
  <c r="J77" i="18"/>
  <c r="I78" i="18"/>
  <c r="J78" i="18"/>
  <c r="I79" i="18"/>
  <c r="J79" i="18"/>
  <c r="I80" i="18"/>
  <c r="J80" i="18"/>
  <c r="I81" i="18"/>
  <c r="J81" i="18"/>
  <c r="I82" i="18"/>
  <c r="J82" i="18"/>
  <c r="I83" i="18"/>
  <c r="J83" i="18"/>
  <c r="I84" i="18"/>
  <c r="J84" i="18"/>
  <c r="I85" i="18"/>
  <c r="J85" i="18"/>
  <c r="I86" i="18"/>
  <c r="J86" i="18"/>
  <c r="I87" i="18"/>
  <c r="J87" i="18"/>
  <c r="I88" i="18"/>
  <c r="J88" i="18"/>
  <c r="I89" i="18"/>
  <c r="J89" i="18"/>
  <c r="I90" i="18"/>
  <c r="J90" i="18"/>
  <c r="I91" i="18"/>
  <c r="J91" i="18"/>
  <c r="I92" i="18"/>
  <c r="J92" i="18"/>
  <c r="I93" i="18"/>
  <c r="J93" i="18"/>
  <c r="I94" i="18"/>
  <c r="J94" i="18"/>
  <c r="I95" i="18"/>
  <c r="J95" i="18"/>
  <c r="I96" i="18"/>
  <c r="J96" i="18"/>
  <c r="I97" i="18"/>
  <c r="J97" i="18"/>
  <c r="I98" i="18"/>
  <c r="J98" i="18"/>
  <c r="J24" i="26" l="1"/>
  <c r="Q24" i="26" s="1"/>
  <c r="P22" i="26"/>
  <c r="P23" i="26" s="1"/>
  <c r="I25" i="26"/>
  <c r="R22" i="26"/>
  <c r="R23" i="26" s="1"/>
  <c r="L23" i="26"/>
  <c r="N23" i="26"/>
  <c r="G25" i="26"/>
  <c r="H25" i="26" s="1"/>
  <c r="U13" i="20"/>
  <c r="T12" i="20"/>
  <c r="R12" i="20"/>
  <c r="R11" i="20"/>
  <c r="J8" i="18"/>
  <c r="O3" i="18"/>
  <c r="L6" i="18"/>
  <c r="N6" i="18"/>
  <c r="I4" i="18"/>
  <c r="H3" i="18" s="1"/>
  <c r="M24" i="26" l="1"/>
  <c r="N24" i="26" s="1"/>
  <c r="K24" i="26"/>
  <c r="L24" i="26" s="1"/>
  <c r="O24" i="26"/>
  <c r="P24" i="26" s="1"/>
  <c r="U10" i="26"/>
  <c r="V22" i="26"/>
  <c r="J25" i="26"/>
  <c r="Q25" i="26" s="1"/>
  <c r="E26" i="26"/>
  <c r="G26" i="26" s="1"/>
  <c r="H26" i="26" s="1"/>
  <c r="I26" i="26"/>
  <c r="R24" i="26"/>
  <c r="U11" i="26"/>
  <c r="E27" i="26"/>
  <c r="V23" i="26"/>
  <c r="I27" i="26"/>
  <c r="U14" i="20"/>
  <c r="T13" i="20"/>
  <c r="R13" i="20"/>
  <c r="S8" i="18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U8" i="18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M6" i="18"/>
  <c r="N3" i="18" s="1"/>
  <c r="O6" i="18"/>
  <c r="M3" i="18" s="1"/>
  <c r="K25" i="26" l="1"/>
  <c r="L25" i="26" s="1"/>
  <c r="J26" i="26"/>
  <c r="K26" i="26" s="1"/>
  <c r="R25" i="26"/>
  <c r="M25" i="26"/>
  <c r="N25" i="26" s="1"/>
  <c r="O25" i="26"/>
  <c r="P25" i="26" s="1"/>
  <c r="E28" i="26"/>
  <c r="V24" i="26"/>
  <c r="U12" i="26"/>
  <c r="I28" i="26"/>
  <c r="G27" i="26"/>
  <c r="H27" i="26" s="1"/>
  <c r="J27" i="26" s="1"/>
  <c r="U15" i="20"/>
  <c r="T14" i="20"/>
  <c r="R14" i="20"/>
  <c r="R12" i="18"/>
  <c r="R16" i="18"/>
  <c r="R10" i="18"/>
  <c r="R13" i="18"/>
  <c r="R14" i="18"/>
  <c r="R11" i="18"/>
  <c r="R9" i="18"/>
  <c r="R15" i="18"/>
  <c r="R8" i="18"/>
  <c r="R17" i="18"/>
  <c r="R18" i="18"/>
  <c r="T14" i="18"/>
  <c r="T15" i="18"/>
  <c r="T17" i="18"/>
  <c r="T11" i="18"/>
  <c r="T12" i="18"/>
  <c r="T13" i="18"/>
  <c r="T10" i="18"/>
  <c r="T16" i="18"/>
  <c r="T9" i="18"/>
  <c r="T18" i="18"/>
  <c r="T8" i="18"/>
  <c r="O26" i="26" l="1"/>
  <c r="P26" i="26" s="1"/>
  <c r="M26" i="26"/>
  <c r="N26" i="26" s="1"/>
  <c r="Q26" i="26"/>
  <c r="R26" i="26" s="1"/>
  <c r="L26" i="26"/>
  <c r="G28" i="26"/>
  <c r="H28" i="26" s="1"/>
  <c r="J28" i="26" s="1"/>
  <c r="E29" i="26"/>
  <c r="U13" i="26"/>
  <c r="V25" i="26"/>
  <c r="I29" i="26"/>
  <c r="M27" i="26"/>
  <c r="K27" i="26"/>
  <c r="Q27" i="26"/>
  <c r="O27" i="26"/>
  <c r="U16" i="20"/>
  <c r="T15" i="20"/>
  <c r="R15" i="20"/>
  <c r="P27" i="26" l="1"/>
  <c r="R27" i="26"/>
  <c r="L27" i="26"/>
  <c r="N27" i="26"/>
  <c r="E30" i="26"/>
  <c r="U14" i="26"/>
  <c r="I30" i="26"/>
  <c r="M28" i="26"/>
  <c r="K28" i="26"/>
  <c r="Q28" i="26"/>
  <c r="O28" i="26"/>
  <c r="G29" i="26"/>
  <c r="H29" i="26" s="1"/>
  <c r="J29" i="26" s="1"/>
  <c r="U17" i="20"/>
  <c r="T16" i="20"/>
  <c r="R16" i="20"/>
  <c r="K3" i="17"/>
  <c r="J3" i="17"/>
  <c r="J92" i="17"/>
  <c r="I92" i="17"/>
  <c r="J91" i="17"/>
  <c r="I91" i="17"/>
  <c r="J90" i="17"/>
  <c r="I90" i="17"/>
  <c r="J89" i="17"/>
  <c r="I89" i="17"/>
  <c r="J88" i="17"/>
  <c r="I88" i="17"/>
  <c r="J87" i="17"/>
  <c r="I87" i="17"/>
  <c r="J86" i="17"/>
  <c r="I86" i="17"/>
  <c r="J85" i="17"/>
  <c r="I85" i="17"/>
  <c r="J84" i="17"/>
  <c r="I84" i="17"/>
  <c r="J83" i="17"/>
  <c r="I83" i="17"/>
  <c r="J82" i="17"/>
  <c r="I82" i="17"/>
  <c r="J81" i="17"/>
  <c r="I81" i="17"/>
  <c r="J80" i="17"/>
  <c r="I80" i="17"/>
  <c r="J79" i="17"/>
  <c r="I79" i="17"/>
  <c r="J78" i="17"/>
  <c r="I78" i="17"/>
  <c r="J77" i="17"/>
  <c r="I77" i="17"/>
  <c r="J76" i="17"/>
  <c r="I76" i="17"/>
  <c r="J75" i="17"/>
  <c r="I75" i="17"/>
  <c r="J74" i="17"/>
  <c r="I74" i="17"/>
  <c r="J73" i="17"/>
  <c r="I73" i="17"/>
  <c r="J72" i="17"/>
  <c r="I72" i="17"/>
  <c r="J71" i="17"/>
  <c r="I71" i="17"/>
  <c r="J70" i="17"/>
  <c r="I70" i="17"/>
  <c r="J69" i="17"/>
  <c r="I69" i="17"/>
  <c r="J68" i="17"/>
  <c r="I68" i="17"/>
  <c r="J67" i="17"/>
  <c r="I67" i="17"/>
  <c r="J66" i="17"/>
  <c r="I66" i="17"/>
  <c r="J65" i="17"/>
  <c r="I65" i="17"/>
  <c r="J64" i="17"/>
  <c r="I64" i="17"/>
  <c r="J63" i="17"/>
  <c r="I63" i="17"/>
  <c r="J62" i="17"/>
  <c r="I62" i="17"/>
  <c r="J61" i="17"/>
  <c r="I61" i="17"/>
  <c r="J60" i="17"/>
  <c r="I60" i="17"/>
  <c r="J59" i="17"/>
  <c r="I59" i="17"/>
  <c r="J58" i="17"/>
  <c r="I58" i="17"/>
  <c r="J57" i="17"/>
  <c r="I57" i="17"/>
  <c r="J56" i="17"/>
  <c r="I56" i="17"/>
  <c r="J55" i="17"/>
  <c r="I55" i="17"/>
  <c r="J54" i="17"/>
  <c r="I54" i="17"/>
  <c r="J53" i="17"/>
  <c r="I53" i="17"/>
  <c r="J52" i="17"/>
  <c r="I52" i="17"/>
  <c r="J51" i="17"/>
  <c r="I51" i="17"/>
  <c r="J50" i="17"/>
  <c r="I50" i="17"/>
  <c r="J49" i="17"/>
  <c r="I49" i="17"/>
  <c r="J48" i="17"/>
  <c r="I48" i="17"/>
  <c r="J47" i="17"/>
  <c r="I47" i="17"/>
  <c r="J46" i="17"/>
  <c r="I46" i="17"/>
  <c r="J45" i="17"/>
  <c r="I45" i="17"/>
  <c r="J44" i="17"/>
  <c r="I44" i="17"/>
  <c r="J43" i="17"/>
  <c r="I43" i="17"/>
  <c r="J42" i="17"/>
  <c r="I42" i="17"/>
  <c r="J41" i="17"/>
  <c r="I41" i="17"/>
  <c r="J40" i="17"/>
  <c r="I40" i="17"/>
  <c r="J39" i="17"/>
  <c r="I39" i="17"/>
  <c r="J38" i="17"/>
  <c r="I38" i="17"/>
  <c r="J37" i="17"/>
  <c r="I37" i="17"/>
  <c r="J36" i="17"/>
  <c r="I36" i="17"/>
  <c r="J35" i="17"/>
  <c r="I35" i="17"/>
  <c r="J34" i="17"/>
  <c r="I34" i="17"/>
  <c r="J33" i="17"/>
  <c r="I33" i="17"/>
  <c r="J32" i="17"/>
  <c r="I32" i="17"/>
  <c r="J31" i="17"/>
  <c r="I31" i="17"/>
  <c r="J30" i="17"/>
  <c r="I30" i="17"/>
  <c r="J29" i="17"/>
  <c r="I29" i="17"/>
  <c r="J28" i="17"/>
  <c r="I28" i="17"/>
  <c r="J27" i="17"/>
  <c r="I27" i="17"/>
  <c r="J26" i="17"/>
  <c r="I26" i="17"/>
  <c r="J25" i="17"/>
  <c r="I25" i="17"/>
  <c r="J24" i="17"/>
  <c r="I24" i="17"/>
  <c r="J23" i="17"/>
  <c r="I23" i="17"/>
  <c r="J22" i="17"/>
  <c r="I22" i="17"/>
  <c r="J21" i="17"/>
  <c r="I21" i="17"/>
  <c r="J20" i="17"/>
  <c r="I20" i="17"/>
  <c r="J19" i="17"/>
  <c r="I19" i="17"/>
  <c r="J18" i="17"/>
  <c r="I18" i="17"/>
  <c r="J17" i="17"/>
  <c r="I17" i="17"/>
  <c r="J16" i="17"/>
  <c r="I16" i="17"/>
  <c r="J15" i="17"/>
  <c r="I15" i="17"/>
  <c r="J14" i="17"/>
  <c r="I14" i="17"/>
  <c r="J13" i="17"/>
  <c r="I13" i="17"/>
  <c r="J12" i="17"/>
  <c r="I12" i="17"/>
  <c r="J11" i="17"/>
  <c r="I11" i="17"/>
  <c r="J10" i="17"/>
  <c r="I10" i="17"/>
  <c r="J9" i="17"/>
  <c r="I9" i="17"/>
  <c r="L3" i="17"/>
  <c r="O3" i="17" s="1"/>
  <c r="R28" i="26" l="1"/>
  <c r="P28" i="26"/>
  <c r="L28" i="26"/>
  <c r="N28" i="26"/>
  <c r="M29" i="26"/>
  <c r="K29" i="26"/>
  <c r="Q29" i="26"/>
  <c r="O29" i="26"/>
  <c r="J30" i="26"/>
  <c r="U18" i="20"/>
  <c r="T18" i="20" s="1"/>
  <c r="T17" i="20"/>
  <c r="R17" i="20"/>
  <c r="H4" i="17" a="1"/>
  <c r="H4" i="17" s="1"/>
  <c r="I3" i="17" s="1"/>
  <c r="J8" i="17"/>
  <c r="N3" i="17"/>
  <c r="R29" i="26" l="1"/>
  <c r="P29" i="26"/>
  <c r="L29" i="26"/>
  <c r="N29" i="26"/>
  <c r="O30" i="26"/>
  <c r="Q30" i="26"/>
  <c r="M30" i="26"/>
  <c r="K30" i="26"/>
  <c r="R18" i="20"/>
  <c r="I4" i="17"/>
  <c r="H3" i="17" s="1"/>
  <c r="S8" i="17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U8" i="17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T18" i="17" s="1"/>
  <c r="M3" i="17"/>
  <c r="R30" i="26" l="1"/>
  <c r="P30" i="26"/>
  <c r="L30" i="26"/>
  <c r="N30" i="26"/>
  <c r="T17" i="17"/>
  <c r="T12" i="17"/>
  <c r="T14" i="17"/>
  <c r="T15" i="17"/>
  <c r="R11" i="17"/>
  <c r="R9" i="17"/>
  <c r="R12" i="17"/>
  <c r="R15" i="17"/>
  <c r="R14" i="17"/>
  <c r="R13" i="17"/>
  <c r="R8" i="17"/>
  <c r="R18" i="17"/>
  <c r="R17" i="17"/>
  <c r="R16" i="17"/>
  <c r="R10" i="17"/>
  <c r="T13" i="17"/>
  <c r="T11" i="17"/>
  <c r="T10" i="17"/>
  <c r="T8" i="17"/>
  <c r="T16" i="17"/>
  <c r="T9" i="17"/>
  <c r="M7" i="26" l="1"/>
  <c r="L3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9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H4" i="14" s="1" a="1"/>
  <c r="H4" i="14" s="1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O4" i="26" l="1"/>
  <c r="P4" i="26" s="1"/>
  <c r="O13" i="26"/>
  <c r="P13" i="26" s="1"/>
  <c r="O14" i="26"/>
  <c r="P14" i="26" s="1"/>
  <c r="O12" i="26"/>
  <c r="P12" i="26" s="1"/>
  <c r="O6" i="26"/>
  <c r="P6" i="26" s="1"/>
  <c r="X18" i="26" s="1"/>
  <c r="O10" i="26"/>
  <c r="O9" i="26"/>
  <c r="P9" i="26" s="1"/>
  <c r="X21" i="26" s="1"/>
  <c r="O7" i="26"/>
  <c r="P7" i="26" s="1"/>
  <c r="X19" i="26" s="1"/>
  <c r="M8" i="26"/>
  <c r="M9" i="26"/>
  <c r="M10" i="26" s="1"/>
  <c r="O11" i="26"/>
  <c r="P11" i="26" s="1"/>
  <c r="M15" i="26" s="1"/>
  <c r="O8" i="26"/>
  <c r="P8" i="26" s="1"/>
  <c r="X20" i="26" s="1"/>
  <c r="O5" i="26"/>
  <c r="P5" i="26" s="1"/>
  <c r="X17" i="26" s="1"/>
  <c r="T20" i="26"/>
  <c r="Q4" i="26" s="1"/>
  <c r="R4" i="26" s="1"/>
  <c r="J8" i="14"/>
  <c r="O3" i="14"/>
  <c r="I4" i="14"/>
  <c r="I3" i="14"/>
  <c r="M3" i="14"/>
  <c r="H3" i="14"/>
  <c r="X25" i="26" l="1"/>
  <c r="P10" i="26"/>
  <c r="X22" i="26" s="1"/>
  <c r="X24" i="26"/>
  <c r="X23" i="26"/>
  <c r="S21" i="26"/>
  <c r="T5" i="26" s="1"/>
  <c r="S30" i="26"/>
  <c r="T30" i="26" s="1"/>
  <c r="S14" i="26" s="1"/>
  <c r="S29" i="26"/>
  <c r="T13" i="26" s="1"/>
  <c r="S26" i="26"/>
  <c r="T26" i="26" s="1"/>
  <c r="Q10" i="26" s="1"/>
  <c r="M11" i="26"/>
  <c r="S28" i="26"/>
  <c r="T12" i="26" s="1"/>
  <c r="S22" i="26"/>
  <c r="T22" i="26" s="1"/>
  <c r="S4" i="26"/>
  <c r="S27" i="26"/>
  <c r="T27" i="26" s="1"/>
  <c r="Q11" i="26" s="1"/>
  <c r="S23" i="26"/>
  <c r="T23" i="26" s="1"/>
  <c r="S25" i="26"/>
  <c r="T9" i="26" s="1"/>
  <c r="S24" i="26"/>
  <c r="T8" i="26" s="1"/>
  <c r="N3" i="14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S8" i="14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R18" i="14" s="1"/>
  <c r="T29" i="26" l="1"/>
  <c r="Q13" i="26" s="1"/>
  <c r="W25" i="26" s="1"/>
  <c r="S10" i="26"/>
  <c r="Q14" i="26"/>
  <c r="R14" i="26" s="1"/>
  <c r="T21" i="26"/>
  <c r="Q5" i="26" s="1"/>
  <c r="T14" i="26"/>
  <c r="T10" i="26"/>
  <c r="T6" i="26"/>
  <c r="T25" i="26"/>
  <c r="Q9" i="26" s="1"/>
  <c r="W21" i="26" s="1"/>
  <c r="T7" i="26"/>
  <c r="T28" i="26"/>
  <c r="S12" i="26" s="1"/>
  <c r="S11" i="26"/>
  <c r="T11" i="26"/>
  <c r="T24" i="26"/>
  <c r="S8" i="26" s="1"/>
  <c r="Q7" i="26"/>
  <c r="S7" i="26"/>
  <c r="S6" i="26"/>
  <c r="Q6" i="26"/>
  <c r="W23" i="26"/>
  <c r="R11" i="26"/>
  <c r="W22" i="26"/>
  <c r="R10" i="26"/>
  <c r="R15" i="14"/>
  <c r="T8" i="14"/>
  <c r="T11" i="14"/>
  <c r="T14" i="14"/>
  <c r="T9" i="14"/>
  <c r="T12" i="14"/>
  <c r="T15" i="14"/>
  <c r="T16" i="14"/>
  <c r="T17" i="14"/>
  <c r="T18" i="14"/>
  <c r="T10" i="14"/>
  <c r="T13" i="14"/>
  <c r="R10" i="14"/>
  <c r="R8" i="14"/>
  <c r="R14" i="14"/>
  <c r="R16" i="14"/>
  <c r="R12" i="14"/>
  <c r="R13" i="14"/>
  <c r="R11" i="14"/>
  <c r="R9" i="14"/>
  <c r="R17" i="14"/>
  <c r="L3" i="12"/>
  <c r="L3" i="11"/>
  <c r="O3" i="11" s="1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9" i="12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9" i="11"/>
  <c r="R13" i="26" l="1"/>
  <c r="S13" i="26"/>
  <c r="S5" i="26"/>
  <c r="R9" i="26"/>
  <c r="S9" i="26"/>
  <c r="Q12" i="26"/>
  <c r="W24" i="26" s="1"/>
  <c r="Q8" i="26"/>
  <c r="W20" i="26" s="1"/>
  <c r="W17" i="26"/>
  <c r="R5" i="26"/>
  <c r="R7" i="26"/>
  <c r="W19" i="26"/>
  <c r="R6" i="26"/>
  <c r="W18" i="26"/>
  <c r="O3" i="12"/>
  <c r="M3" i="12"/>
  <c r="N3" i="12"/>
  <c r="M3" i="11"/>
  <c r="N3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U8" i="12"/>
  <c r="U9" i="12" s="1"/>
  <c r="S8" i="12"/>
  <c r="U8" i="11"/>
  <c r="U9" i="11" s="1"/>
  <c r="U10" i="11" s="1"/>
  <c r="S8" i="11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H4" i="12" s="1" a="1"/>
  <c r="H4" i="12" s="1"/>
  <c r="I3" i="12" s="1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J8" i="11"/>
  <c r="I9" i="11"/>
  <c r="R12" i="26" l="1"/>
  <c r="R8" i="26"/>
  <c r="T8" i="12"/>
  <c r="H4" i="11" a="1"/>
  <c r="I4" i="12"/>
  <c r="H3" i="12" s="1"/>
  <c r="R8" i="11"/>
  <c r="J8" i="12"/>
  <c r="R8" i="12"/>
  <c r="T8" i="11"/>
  <c r="S9" i="11"/>
  <c r="S10" i="11" s="1"/>
  <c r="R10" i="11" s="1"/>
  <c r="U10" i="12"/>
  <c r="T9" i="12"/>
  <c r="S9" i="12"/>
  <c r="T10" i="11"/>
  <c r="U11" i="11"/>
  <c r="T9" i="11"/>
  <c r="H4" i="11" l="1"/>
  <c r="I3" i="11" s="1"/>
  <c r="I4" i="11"/>
  <c r="H3" i="11" s="1"/>
  <c r="S11" i="11"/>
  <c r="S12" i="11" s="1"/>
  <c r="R9" i="11"/>
  <c r="T10" i="12"/>
  <c r="U11" i="12"/>
  <c r="S10" i="12"/>
  <c r="R9" i="12"/>
  <c r="U12" i="11"/>
  <c r="T11" i="11"/>
  <c r="R11" i="11" l="1"/>
  <c r="U12" i="12"/>
  <c r="T11" i="12"/>
  <c r="R10" i="12"/>
  <c r="S11" i="12"/>
  <c r="R12" i="11"/>
  <c r="S13" i="11"/>
  <c r="T12" i="11"/>
  <c r="U13" i="11"/>
  <c r="T12" i="12" l="1"/>
  <c r="U13" i="12"/>
  <c r="S12" i="12"/>
  <c r="R11" i="12"/>
  <c r="S14" i="11"/>
  <c r="R13" i="11"/>
  <c r="U14" i="11"/>
  <c r="T13" i="11"/>
  <c r="U14" i="12" l="1"/>
  <c r="T13" i="12"/>
  <c r="R12" i="12"/>
  <c r="S13" i="12"/>
  <c r="R14" i="11"/>
  <c r="S15" i="11"/>
  <c r="T14" i="11"/>
  <c r="U15" i="11"/>
  <c r="S14" i="12" l="1"/>
  <c r="R13" i="12"/>
  <c r="T14" i="12"/>
  <c r="U15" i="12"/>
  <c r="S16" i="11"/>
  <c r="R15" i="11"/>
  <c r="U16" i="11"/>
  <c r="T15" i="11"/>
  <c r="R14" i="12" l="1"/>
  <c r="S15" i="12"/>
  <c r="U16" i="12"/>
  <c r="T15" i="12"/>
  <c r="R16" i="11"/>
  <c r="S17" i="11"/>
  <c r="T16" i="11"/>
  <c r="U17" i="11"/>
  <c r="S16" i="12" l="1"/>
  <c r="R15" i="12"/>
  <c r="T16" i="12"/>
  <c r="U17" i="12"/>
  <c r="U18" i="11"/>
  <c r="T18" i="11" s="1"/>
  <c r="T17" i="11"/>
  <c r="S18" i="11"/>
  <c r="R18" i="11" s="1"/>
  <c r="R17" i="11"/>
  <c r="R16" i="12" l="1"/>
  <c r="S17" i="12"/>
  <c r="U18" i="12"/>
  <c r="T18" i="12" s="1"/>
  <c r="T17" i="12"/>
  <c r="S18" i="12" l="1"/>
  <c r="R18" i="12" s="1"/>
  <c r="R17" i="12"/>
  <c r="M4" i="7" l="1"/>
  <c r="C15" i="7"/>
  <c r="C16" i="7"/>
  <c r="W5" i="7" s="1"/>
  <c r="V5" i="7"/>
  <c r="F5" i="7"/>
  <c r="T4" i="7"/>
  <c r="S4" i="7"/>
  <c r="I9" i="7"/>
  <c r="I14" i="7"/>
  <c r="J13" i="7"/>
  <c r="I11" i="7"/>
  <c r="AA23" i="7"/>
  <c r="AG18" i="7"/>
  <c r="AG21" i="7"/>
  <c r="AB20" i="7"/>
  <c r="J4" i="7"/>
  <c r="AB17" i="7"/>
  <c r="W8" i="7"/>
  <c r="J5" i="7"/>
  <c r="I6" i="7"/>
  <c r="AG24" i="7"/>
  <c r="AG25" i="7"/>
  <c r="AG20" i="7"/>
  <c r="AG17" i="7"/>
  <c r="AB19" i="7"/>
  <c r="AA22" i="7"/>
  <c r="AA17" i="7"/>
  <c r="AA19" i="7"/>
  <c r="AB22" i="7"/>
  <c r="I7" i="7"/>
  <c r="I5" i="7"/>
  <c r="AB21" i="7"/>
  <c r="AB24" i="7"/>
  <c r="I13" i="7"/>
  <c r="AA21" i="7"/>
  <c r="AG23" i="7"/>
  <c r="J6" i="7"/>
  <c r="AA25" i="7"/>
  <c r="J8" i="7"/>
  <c r="AA24" i="7"/>
  <c r="V11" i="7"/>
  <c r="AB23" i="7"/>
  <c r="AG22" i="7"/>
  <c r="AB18" i="7"/>
  <c r="J9" i="7"/>
  <c r="AA20" i="7"/>
  <c r="I12" i="7"/>
  <c r="J14" i="7"/>
  <c r="V8" i="7"/>
  <c r="J7" i="7"/>
  <c r="J12" i="7"/>
  <c r="I8" i="7"/>
  <c r="AG19" i="7"/>
  <c r="J11" i="7"/>
  <c r="I4" i="7"/>
  <c r="AA18" i="7"/>
  <c r="AB25" i="7"/>
  <c r="I10" i="7"/>
  <c r="J10" i="7"/>
  <c r="M3" i="7" l="1"/>
  <c r="E21" i="7"/>
  <c r="Q4" i="7"/>
  <c r="R4" i="7" s="1"/>
  <c r="E1" i="7"/>
  <c r="V3" i="7" s="1"/>
  <c r="M5" i="7"/>
  <c r="I21" i="7" s="1"/>
  <c r="F24" i="7"/>
  <c r="F29" i="7"/>
  <c r="F30" i="7"/>
  <c r="F22" i="7"/>
  <c r="F20" i="7"/>
  <c r="F23" i="7"/>
  <c r="F25" i="7"/>
  <c r="F27" i="7"/>
  <c r="F28" i="7"/>
  <c r="F21" i="7"/>
  <c r="F26" i="7"/>
  <c r="F6" i="7"/>
  <c r="I22" i="7" s="1"/>
  <c r="V17" i="7"/>
  <c r="Z19" i="7"/>
  <c r="AC22" i="7"/>
  <c r="V10" i="7"/>
  <c r="Z24" i="7"/>
  <c r="AC23" i="7"/>
  <c r="AC20" i="7"/>
  <c r="Z23" i="7"/>
  <c r="AC17" i="7"/>
  <c r="AC25" i="7"/>
  <c r="AC21" i="7"/>
  <c r="Z22" i="7"/>
  <c r="Z21" i="7"/>
  <c r="AC19" i="7"/>
  <c r="Z18" i="7"/>
  <c r="Z25" i="7"/>
  <c r="Z17" i="7"/>
  <c r="AC18" i="7"/>
  <c r="Z20" i="7"/>
  <c r="W7" i="7"/>
  <c r="AC24" i="7"/>
  <c r="I20" i="7" l="1"/>
  <c r="M6" i="7"/>
  <c r="G20" i="7" s="1"/>
  <c r="H20" i="7" s="1"/>
  <c r="J20" i="7" s="1"/>
  <c r="V18" i="7"/>
  <c r="F7" i="7"/>
  <c r="E22" i="7"/>
  <c r="AF17" i="7"/>
  <c r="AF23" i="7"/>
  <c r="Y23" i="7"/>
  <c r="Y10" i="7"/>
  <c r="Y24" i="7"/>
  <c r="AF18" i="7"/>
  <c r="AF21" i="7"/>
  <c r="Y22" i="7"/>
  <c r="AF24" i="7"/>
  <c r="Y17" i="7"/>
  <c r="V7" i="7"/>
  <c r="AF22" i="7"/>
  <c r="Y25" i="7"/>
  <c r="AF20" i="7"/>
  <c r="Y21" i="7"/>
  <c r="Y19" i="7"/>
  <c r="AF25" i="7"/>
  <c r="Y18" i="7"/>
  <c r="Y20" i="7"/>
  <c r="AF19" i="7"/>
  <c r="G21" i="7" l="1"/>
  <c r="H21" i="7" s="1"/>
  <c r="J21" i="7" s="1"/>
  <c r="O21" i="7" s="1"/>
  <c r="P21" i="7" s="1"/>
  <c r="G22" i="7"/>
  <c r="H22" i="7" s="1"/>
  <c r="J22" i="7" s="1"/>
  <c r="Q22" i="7" s="1"/>
  <c r="F8" i="7"/>
  <c r="E23" i="7"/>
  <c r="V19" i="7"/>
  <c r="I23" i="7"/>
  <c r="AD22" i="7"/>
  <c r="AE20" i="7"/>
  <c r="AD24" i="7"/>
  <c r="AE24" i="7"/>
  <c r="AD18" i="7"/>
  <c r="AD23" i="7"/>
  <c r="AE23" i="7"/>
  <c r="AD19" i="7"/>
  <c r="AE19" i="7"/>
  <c r="AE22" i="7"/>
  <c r="AD25" i="7"/>
  <c r="AD17" i="7"/>
  <c r="AE21" i="7"/>
  <c r="AE18" i="7"/>
  <c r="AD20" i="7"/>
  <c r="W10" i="7"/>
  <c r="X10" i="7"/>
  <c r="AE25" i="7"/>
  <c r="AE17" i="7"/>
  <c r="AD21" i="7"/>
  <c r="Q21" i="7" l="1"/>
  <c r="R21" i="7" s="1"/>
  <c r="R22" i="7" s="1"/>
  <c r="K22" i="7"/>
  <c r="M22" i="7"/>
  <c r="M21" i="7"/>
  <c r="N21" i="7" s="1"/>
  <c r="O22" i="7"/>
  <c r="P22" i="7" s="1"/>
  <c r="K21" i="7"/>
  <c r="L21" i="7" s="1"/>
  <c r="G23" i="7"/>
  <c r="H23" i="7" s="1"/>
  <c r="J23" i="7" s="1"/>
  <c r="F9" i="7"/>
  <c r="E24" i="7"/>
  <c r="V20" i="7"/>
  <c r="I24" i="7"/>
  <c r="L22" i="7" l="1"/>
  <c r="N22" i="7"/>
  <c r="M23" i="7"/>
  <c r="K23" i="7"/>
  <c r="Q23" i="7"/>
  <c r="R23" i="7" s="1"/>
  <c r="O23" i="7"/>
  <c r="P23" i="7" s="1"/>
  <c r="G24" i="7"/>
  <c r="H24" i="7" s="1"/>
  <c r="J24" i="7" s="1"/>
  <c r="E25" i="7"/>
  <c r="V21" i="7"/>
  <c r="F10" i="7"/>
  <c r="I25" i="7"/>
  <c r="L23" i="7" l="1"/>
  <c r="N23" i="7"/>
  <c r="Q24" i="7"/>
  <c r="R24" i="7" s="1"/>
  <c r="O24" i="7"/>
  <c r="P24" i="7" s="1"/>
  <c r="K24" i="7"/>
  <c r="M24" i="7"/>
  <c r="F11" i="7"/>
  <c r="E26" i="7"/>
  <c r="V22" i="7"/>
  <c r="I26" i="7"/>
  <c r="G25" i="7"/>
  <c r="H25" i="7" s="1"/>
  <c r="J25" i="7" s="1"/>
  <c r="N24" i="7" l="1"/>
  <c r="L24" i="7"/>
  <c r="M25" i="7"/>
  <c r="O25" i="7"/>
  <c r="P25" i="7" s="1"/>
  <c r="K25" i="7"/>
  <c r="Q25" i="7"/>
  <c r="R25" i="7" s="1"/>
  <c r="G26" i="7"/>
  <c r="H26" i="7" s="1"/>
  <c r="J26" i="7" s="1"/>
  <c r="V23" i="7"/>
  <c r="F12" i="7"/>
  <c r="E27" i="7"/>
  <c r="I27" i="7"/>
  <c r="N25" i="7" l="1"/>
  <c r="L25" i="7"/>
  <c r="F13" i="7"/>
  <c r="E28" i="7"/>
  <c r="V24" i="7"/>
  <c r="I28" i="7"/>
  <c r="G27" i="7"/>
  <c r="H27" i="7" s="1"/>
  <c r="J27" i="7" s="1"/>
  <c r="Q26" i="7"/>
  <c r="R26" i="7" s="1"/>
  <c r="O26" i="7"/>
  <c r="P26" i="7" s="1"/>
  <c r="K26" i="7"/>
  <c r="M26" i="7"/>
  <c r="L26" i="7" l="1"/>
  <c r="N26" i="7"/>
  <c r="G28" i="7"/>
  <c r="H28" i="7" s="1"/>
  <c r="J28" i="7" s="1"/>
  <c r="F14" i="7"/>
  <c r="V25" i="7"/>
  <c r="E29" i="7"/>
  <c r="I29" i="7"/>
  <c r="Q27" i="7"/>
  <c r="R27" i="7" s="1"/>
  <c r="O27" i="7"/>
  <c r="P27" i="7" s="1"/>
  <c r="M27" i="7"/>
  <c r="K27" i="7"/>
  <c r="N27" i="7" l="1"/>
  <c r="L27" i="7"/>
  <c r="Q28" i="7"/>
  <c r="R28" i="7" s="1"/>
  <c r="O28" i="7"/>
  <c r="P28" i="7" s="1"/>
  <c r="K28" i="7"/>
  <c r="M28" i="7"/>
  <c r="G29" i="7"/>
  <c r="H29" i="7" s="1"/>
  <c r="J29" i="7" s="1"/>
  <c r="E30" i="7"/>
  <c r="I30" i="7"/>
  <c r="N28" i="7" l="1"/>
  <c r="L28" i="7"/>
  <c r="J30" i="7"/>
  <c r="Q29" i="7"/>
  <c r="R29" i="7" s="1"/>
  <c r="K29" i="7"/>
  <c r="O29" i="7"/>
  <c r="P29" i="7" s="1"/>
  <c r="M29" i="7"/>
  <c r="N29" i="7" l="1"/>
  <c r="L29" i="7"/>
  <c r="K30" i="7"/>
  <c r="Q30" i="7"/>
  <c r="R30" i="7" s="1"/>
  <c r="O30" i="7"/>
  <c r="P30" i="7" s="1"/>
  <c r="M30" i="7"/>
  <c r="N30" i="7" l="1"/>
  <c r="L30" i="7"/>
  <c r="M7" i="7"/>
  <c r="O6" i="7" l="1"/>
  <c r="P6" i="7" s="1"/>
  <c r="O10" i="7"/>
  <c r="P10" i="7" s="1"/>
  <c r="O14" i="7"/>
  <c r="P14" i="7" s="1"/>
  <c r="O7" i="7"/>
  <c r="P7" i="7" s="1"/>
  <c r="O11" i="7"/>
  <c r="P11" i="7" s="1"/>
  <c r="O8" i="7"/>
  <c r="P8" i="7" s="1"/>
  <c r="O12" i="7"/>
  <c r="P12" i="7" s="1"/>
  <c r="O9" i="7"/>
  <c r="P9" i="7" s="1"/>
  <c r="O13" i="7"/>
  <c r="P13" i="7" s="1"/>
  <c r="O4" i="7"/>
  <c r="P4" i="7" s="1"/>
  <c r="O5" i="7"/>
  <c r="P5" i="7" s="1"/>
  <c r="M8" i="7"/>
  <c r="M9" i="7"/>
  <c r="M10" i="7" s="1"/>
  <c r="M14" i="7" l="1"/>
  <c r="S23" i="7"/>
  <c r="T7" i="7" s="1"/>
  <c r="X18" i="7"/>
  <c r="X25" i="7"/>
  <c r="S28" i="7"/>
  <c r="T12" i="7" s="1"/>
  <c r="X17" i="7"/>
  <c r="S25" i="7"/>
  <c r="T9" i="7" s="1"/>
  <c r="X20" i="7"/>
  <c r="S26" i="7"/>
  <c r="T26" i="7" s="1"/>
  <c r="Q10" i="7" s="1"/>
  <c r="S21" i="7"/>
  <c r="T5" i="7" s="1"/>
  <c r="S27" i="7"/>
  <c r="T11" i="7" s="1"/>
  <c r="X24" i="7"/>
  <c r="S29" i="7"/>
  <c r="T13" i="7" s="1"/>
  <c r="X21" i="7"/>
  <c r="S24" i="7"/>
  <c r="T8" i="7" s="1"/>
  <c r="S22" i="7"/>
  <c r="T6" i="7" s="1"/>
  <c r="S30" i="7"/>
  <c r="T30" i="7" s="1"/>
  <c r="X19" i="7"/>
  <c r="X23" i="7"/>
  <c r="X22" i="7"/>
  <c r="M11" i="7"/>
  <c r="T23" i="7" l="1"/>
  <c r="Q7" i="7" s="1"/>
  <c r="W19" i="7" s="1"/>
  <c r="T28" i="7"/>
  <c r="S12" i="7" s="1"/>
  <c r="S10" i="7"/>
  <c r="T25" i="7"/>
  <c r="Q9" i="7" s="1"/>
  <c r="W21" i="7" s="1"/>
  <c r="T10" i="7"/>
  <c r="T27" i="7"/>
  <c r="Q11" i="7" s="1"/>
  <c r="W23" i="7" s="1"/>
  <c r="T21" i="7"/>
  <c r="T29" i="7"/>
  <c r="Q13" i="7" s="1"/>
  <c r="T24" i="7"/>
  <c r="S8" i="7" s="1"/>
  <c r="T14" i="7"/>
  <c r="T22" i="7"/>
  <c r="Q6" i="7" s="1"/>
  <c r="R10" i="7"/>
  <c r="W22" i="7"/>
  <c r="Q14" i="7"/>
  <c r="R14" i="7" s="1"/>
  <c r="S14" i="7"/>
  <c r="R9" i="7" l="1"/>
  <c r="Q12" i="7"/>
  <c r="R12" i="7" s="1"/>
  <c r="R7" i="7"/>
  <c r="S7" i="7"/>
  <c r="S11" i="7"/>
  <c r="R11" i="7"/>
  <c r="S9" i="7"/>
  <c r="Q5" i="7"/>
  <c r="S5" i="7"/>
  <c r="S13" i="7"/>
  <c r="Q8" i="7"/>
  <c r="W20" i="7" s="1"/>
  <c r="S6" i="7"/>
  <c r="W18" i="7"/>
  <c r="R6" i="7"/>
  <c r="W25" i="7"/>
  <c r="R13" i="7"/>
  <c r="W24" i="7" l="1"/>
  <c r="R5" i="7"/>
  <c r="W17" i="7"/>
  <c r="R8" i="7"/>
</calcChain>
</file>

<file path=xl/comments1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comments2.xml><?xml version="1.0" encoding="utf-8"?>
<comments xmlns="http://schemas.openxmlformats.org/spreadsheetml/2006/main">
  <authors>
    <author>Diego Montero</author>
  </authors>
  <commentList>
    <comment ref="M3" authorId="0" shapeId="0">
      <text>
        <r>
          <rPr>
            <b/>
            <sz val="9"/>
            <color indexed="81"/>
            <rFont val="Segoe UI"/>
            <family val="2"/>
          </rPr>
          <t>Diego Montero:</t>
        </r>
        <r>
          <rPr>
            <sz val="9"/>
            <color indexed="81"/>
            <rFont val="Segoe UI"/>
            <family val="2"/>
          </rPr>
          <t xml:space="preserve">
&lt;=0,2, ponto de projeto</t>
        </r>
      </text>
    </comment>
  </commentList>
</comments>
</file>

<file path=xl/sharedStrings.xml><?xml version="1.0" encoding="utf-8"?>
<sst xmlns="http://schemas.openxmlformats.org/spreadsheetml/2006/main" count="640" uniqueCount="150">
  <si>
    <t>P [W]</t>
  </si>
  <si>
    <t>ro [kg/m3]</t>
  </si>
  <si>
    <t>Pc</t>
  </si>
  <si>
    <t>num</t>
  </si>
  <si>
    <t>G</t>
  </si>
  <si>
    <t>x</t>
  </si>
  <si>
    <t>eng rpm</t>
  </si>
  <si>
    <t>D/L</t>
  </si>
  <si>
    <t>I1</t>
  </si>
  <si>
    <t>I2</t>
  </si>
  <si>
    <t>J1</t>
  </si>
  <si>
    <t>J2</t>
  </si>
  <si>
    <t>Int</t>
  </si>
  <si>
    <t>f</t>
  </si>
  <si>
    <t>adv ratio</t>
  </si>
  <si>
    <t>F</t>
  </si>
  <si>
    <t>eff</t>
  </si>
  <si>
    <t>W/V</t>
  </si>
  <si>
    <t>c/R</t>
  </si>
  <si>
    <t>Thrust C</t>
  </si>
  <si>
    <t>CL</t>
  </si>
  <si>
    <t>CD</t>
  </si>
  <si>
    <t>vsound [m/s]</t>
  </si>
  <si>
    <t>V [m/s]</t>
  </si>
  <si>
    <t>Ma</t>
  </si>
  <si>
    <t>Re</t>
  </si>
  <si>
    <t>Medium input</t>
  </si>
  <si>
    <t>gear ratio</t>
  </si>
  <si>
    <t>Stations Input</t>
  </si>
  <si>
    <t>Stations Output</t>
  </si>
  <si>
    <t>Propeller Output</t>
  </si>
  <si>
    <t>Boat Input</t>
  </si>
  <si>
    <t>Propeller geometry</t>
  </si>
  <si>
    <t>dvisc [Pa.s]</t>
  </si>
  <si>
    <t>c [pol]</t>
  </si>
  <si>
    <t>c [mm]</t>
  </si>
  <si>
    <t>v'/V</t>
  </si>
  <si>
    <t>Stations Calculations</t>
  </si>
  <si>
    <t>w [rad/s]</t>
  </si>
  <si>
    <t>Torq [Nm]</t>
  </si>
  <si>
    <t>Thrust [N]</t>
  </si>
  <si>
    <t>r/R</t>
  </si>
  <si>
    <t>alfa °</t>
  </si>
  <si>
    <t>r [m]</t>
  </si>
  <si>
    <t>Hub_dia [m]</t>
  </si>
  <si>
    <t>Prop_dia [m]</t>
  </si>
  <si>
    <t>Blades</t>
  </si>
  <si>
    <t>w [rpm]</t>
  </si>
  <si>
    <t>Profile</t>
  </si>
  <si>
    <t>+atk ang °</t>
  </si>
  <si>
    <t>CD2l</t>
  </si>
  <si>
    <t>CLCD0</t>
  </si>
  <si>
    <t>CD2u</t>
  </si>
  <si>
    <t>CD0</t>
  </si>
  <si>
    <t>Clmax</t>
  </si>
  <si>
    <t>Clmin</t>
  </si>
  <si>
    <t>Cl0</t>
  </si>
  <si>
    <t>CL_a</t>
  </si>
  <si>
    <t>--------</t>
  </si>
  <si>
    <t>---------</t>
  </si>
  <si>
    <t>------</t>
  </si>
  <si>
    <t>L/D</t>
  </si>
  <si>
    <t>Bot_Xtr</t>
  </si>
  <si>
    <t>Top_Xtr</t>
  </si>
  <si>
    <t>CM</t>
  </si>
  <si>
    <t>CDp</t>
  </si>
  <si>
    <t>alpha</t>
  </si>
  <si>
    <t>E193</t>
  </si>
  <si>
    <t>!  REref  Reexp</t>
  </si>
  <si>
    <t>!  CD0    CD2u   CD2l   CLCD0</t>
  </si>
  <si>
    <t>! CLmin   Clmax</t>
  </si>
  <si>
    <t>! CL0     CL_a</t>
  </si>
  <si>
    <t>! Nblades  [ R ]</t>
  </si>
  <si>
    <t xml:space="preserve">!  Rfac   Cfac   Bfac  </t>
  </si>
  <si>
    <t xml:space="preserve">!  Radd   Cadd   Badd  </t>
  </si>
  <si>
    <t xml:space="preserve">#  r </t>
  </si>
  <si>
    <t xml:space="preserve">chord  </t>
  </si>
  <si>
    <t xml:space="preserve"> [  CL0  </t>
  </si>
  <si>
    <t xml:space="preserve">CL_a  </t>
  </si>
  <si>
    <t xml:space="preserve"> Clmin</t>
  </si>
  <si>
    <t xml:space="preserve"> Clmax</t>
  </si>
  <si>
    <t xml:space="preserve">  CD0  </t>
  </si>
  <si>
    <t xml:space="preserve"> CD2u   </t>
  </si>
  <si>
    <t xml:space="preserve">CD2l  </t>
  </si>
  <si>
    <t xml:space="preserve"> CLCD0 </t>
  </si>
  <si>
    <t xml:space="preserve"> REref  </t>
  </si>
  <si>
    <t>REexp ]</t>
  </si>
  <si>
    <t>0.001</t>
  </si>
  <si>
    <t>beta°</t>
  </si>
  <si>
    <t>alpha rad</t>
  </si>
  <si>
    <r>
      <rPr>
        <b/>
        <sz val="11"/>
        <color theme="1"/>
        <rFont val="Calibri"/>
        <family val="2"/>
        <scheme val="minor"/>
      </rPr>
      <t>Output for QPROP</t>
    </r>
    <r>
      <rPr>
        <i/>
        <sz val="11"/>
        <color theme="1"/>
        <rFont val="Calibri"/>
        <family val="2"/>
        <scheme val="minor"/>
      </rPr>
      <t xml:space="preserve"> (Replace special characters when exporting to txt)</t>
    </r>
  </si>
  <si>
    <t>Propeller Name</t>
  </si>
  <si>
    <t>Larrabee Prop</t>
  </si>
  <si>
    <t>Up CD</t>
  </si>
  <si>
    <t>Up CL</t>
  </si>
  <si>
    <t>Down CD</t>
  </si>
  <si>
    <t>Down CL</t>
  </si>
  <si>
    <r>
      <t>Reynolds number:</t>
    </r>
    <r>
      <rPr>
        <sz val="8"/>
        <color rgb="FF555555"/>
        <rFont val="Arial"/>
        <family val="2"/>
      </rPr>
      <t> 100,000</t>
    </r>
  </si>
  <si>
    <r>
      <t>Description:</t>
    </r>
    <r>
      <rPr>
        <sz val="8"/>
        <color rgb="FF555555"/>
        <rFont val="Arial"/>
        <family val="2"/>
      </rPr>
      <t> Mach=0 Ncrit=5</t>
    </r>
  </si>
  <si>
    <t>Airfoil: HAM-STD HS1-712 AIRFOIL (hs1712-il)</t>
  </si>
  <si>
    <t>Airfoil: cr001sm (cr001sm-il)</t>
  </si>
  <si>
    <r>
      <t>Max Cl/Cd:</t>
    </r>
    <r>
      <rPr>
        <sz val="8"/>
        <color rgb="FF555555"/>
        <rFont val="Arial"/>
        <family val="2"/>
      </rPr>
      <t> 64.26 at α=4.75°</t>
    </r>
  </si>
  <si>
    <t>CD up</t>
  </si>
  <si>
    <t>CD low</t>
  </si>
  <si>
    <t>CL up</t>
  </si>
  <si>
    <t>CL low</t>
  </si>
  <si>
    <t>Max thickness 12% at 36% chord.</t>
  </si>
  <si>
    <t>Max camber 4.9% at 44% chord</t>
  </si>
  <si>
    <t>Max thickness 7.3% at 23.8% chord.</t>
  </si>
  <si>
    <t>Max camber 4% at 45.4% chord</t>
  </si>
  <si>
    <t>Airfoil: BE50 (smoothed) (be50sm-il)</t>
  </si>
  <si>
    <r>
      <t>Max Cl/Cd:</t>
    </r>
    <r>
      <rPr>
        <sz val="8"/>
        <color rgb="FF555555"/>
        <rFont val="Arial"/>
        <family val="2"/>
      </rPr>
      <t> 59.21 at α=4°</t>
    </r>
  </si>
  <si>
    <r>
      <t>Reynolds number:</t>
    </r>
    <r>
      <rPr>
        <sz val="8"/>
        <color rgb="FF555555"/>
        <rFont val="Arial"/>
        <family val="2"/>
      </rPr>
      <t> 50,000</t>
    </r>
  </si>
  <si>
    <t>Max Cl/Cd: 43,02 at α=4,75°</t>
  </si>
  <si>
    <t>Max thickness 7,3% at 23,8% chord,</t>
  </si>
  <si>
    <t>Max camber 4% at 45,4% chord</t>
  </si>
  <si>
    <t>phi rad</t>
  </si>
  <si>
    <t>beta °</t>
  </si>
  <si>
    <t xml:space="preserve"> Mach =   0,000     Re =     0,100 e 6     Ncrit =   9,000</t>
  </si>
  <si>
    <t>deltaCLu</t>
  </si>
  <si>
    <t>deltaCDu</t>
  </si>
  <si>
    <t>deltaCLl</t>
  </si>
  <si>
    <t>deltaCDl</t>
  </si>
  <si>
    <t xml:space="preserve"> xtrf =   1,000 (top)        1,000 (bottom)  </t>
  </si>
  <si>
    <t xml:space="preserve">  Re = 100 000</t>
  </si>
  <si>
    <t xml:space="preserve"> 1 1 Reynolds number fixed          Mach number fixed         </t>
  </si>
  <si>
    <t xml:space="preserve"> Calculated polar for: E193  (10,22%)                                  </t>
  </si>
  <si>
    <t xml:space="preserve">       XFOIL         Version 6,96</t>
  </si>
  <si>
    <t>Airfoil: HAM-STD HS1-606 AIRFOIL (hs1606-il)</t>
  </si>
  <si>
    <t>Airfoil: HAM-STD HS1-430 AIRFOIL (hs1430-il)</t>
  </si>
  <si>
    <t>Airfoil: HAM-STD HS1-404 AIRFOIL (hs1404-il)</t>
  </si>
  <si>
    <t>Airfoil: HAM-STD HS1-620 AIRFOIL (hs1620-il)</t>
  </si>
  <si>
    <t>Airfoil: HAM-STD HS1-708 AIRFOIL (hs1708-il)</t>
  </si>
  <si>
    <r>
      <t>Reynolds number:</t>
    </r>
    <r>
      <rPr>
        <sz val="11"/>
        <color rgb="FF555555"/>
        <rFont val="Calibri"/>
        <family val="2"/>
        <scheme val="minor"/>
      </rPr>
      <t> 50,000</t>
    </r>
  </si>
  <si>
    <r>
      <t>Max Cl/Cd:</t>
    </r>
    <r>
      <rPr>
        <sz val="11"/>
        <color rgb="FF555555"/>
        <rFont val="Calibri"/>
        <family val="2"/>
        <scheme val="minor"/>
      </rPr>
      <t> 43 at α=6.5°</t>
    </r>
  </si>
  <si>
    <r>
      <t>Description:</t>
    </r>
    <r>
      <rPr>
        <sz val="11"/>
        <color rgb="FF555555"/>
        <rFont val="Calibri"/>
        <family val="2"/>
        <scheme val="minor"/>
      </rPr>
      <t> Mach=0 Ncrit=5</t>
    </r>
  </si>
  <si>
    <r>
      <t>Max Cl/Cd:</t>
    </r>
    <r>
      <rPr>
        <sz val="11"/>
        <color rgb="FF555555"/>
        <rFont val="Calibri"/>
        <family val="2"/>
        <scheme val="minor"/>
      </rPr>
      <t> 25.22 at α=8.25°</t>
    </r>
  </si>
  <si>
    <r>
      <t>Max Cl/Cd:</t>
    </r>
    <r>
      <rPr>
        <sz val="11"/>
        <color rgb="FF555555"/>
        <rFont val="Calibri"/>
        <family val="2"/>
        <scheme val="minor"/>
      </rPr>
      <t> 42.53 at α=4°</t>
    </r>
  </si>
  <si>
    <r>
      <t>Max Cl/Cd:</t>
    </r>
    <r>
      <rPr>
        <sz val="11"/>
        <color rgb="FF555555"/>
        <rFont val="Calibri"/>
        <family val="2"/>
        <scheme val="minor"/>
      </rPr>
      <t> 14.2 at α=8°</t>
    </r>
  </si>
  <si>
    <r>
      <t>Max Cl/Cd:</t>
    </r>
    <r>
      <rPr>
        <sz val="11"/>
        <color rgb="FF555555"/>
        <rFont val="Calibri"/>
        <family val="2"/>
        <scheme val="minor"/>
      </rPr>
      <t> 38.34 at α=6.75°</t>
    </r>
  </si>
  <si>
    <r>
      <t>Max Cl/Cd:</t>
    </r>
    <r>
      <rPr>
        <sz val="11"/>
        <color rgb="FF555555"/>
        <rFont val="Calibri"/>
        <family val="2"/>
        <scheme val="minor"/>
      </rPr>
      <t> 45.02 at α=5.5°</t>
    </r>
  </si>
  <si>
    <r>
      <t>Reynolds number:</t>
    </r>
    <r>
      <rPr>
        <sz val="11"/>
        <color rgb="FF555555"/>
        <rFont val="Calibri"/>
        <family val="2"/>
        <scheme val="minor"/>
      </rPr>
      <t> 100,000</t>
    </r>
  </si>
  <si>
    <r>
      <t>Max Cl/Cd:</t>
    </r>
    <r>
      <rPr>
        <sz val="11"/>
        <color rgb="FF555555"/>
        <rFont val="Calibri"/>
        <family val="2"/>
        <scheme val="minor"/>
      </rPr>
      <t> 58.37 at α=4.25°</t>
    </r>
  </si>
  <si>
    <t>***</t>
  </si>
  <si>
    <t>**</t>
  </si>
  <si>
    <t>Pitch</t>
  </si>
  <si>
    <t>Diam</t>
  </si>
  <si>
    <t>Nemo</t>
  </si>
  <si>
    <t>0.7r</t>
  </si>
  <si>
    <t>BE50_100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</si>
</sst>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555555"/>
      <name val="Lucida Console"/>
      <family val="3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555555"/>
      <name val="Calibri"/>
      <family val="2"/>
      <scheme val="minor"/>
    </font>
    <font>
      <sz val="5"/>
      <color rgb="FF555555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2" borderId="1" xfId="0" applyFill="1" applyBorder="1"/>
    <xf numFmtId="0" fontId="0" fillId="2" borderId="3" xfId="0" applyFill="1" applyBorder="1"/>
    <xf numFmtId="164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 vertical="center"/>
    </xf>
    <xf numFmtId="166" fontId="0" fillId="2" borderId="9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6" fontId="0" fillId="2" borderId="12" xfId="0" applyNumberFormat="1" applyFill="1" applyBorder="1" applyAlignment="1">
      <alignment horizontal="center" vertical="center"/>
    </xf>
    <xf numFmtId="166" fontId="2" fillId="2" borderId="12" xfId="0" applyNumberFormat="1" applyFont="1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/>
    </xf>
    <xf numFmtId="0" fontId="0" fillId="2" borderId="17" xfId="0" applyFill="1" applyBorder="1"/>
    <xf numFmtId="165" fontId="0" fillId="2" borderId="1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20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quotePrefix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3" xfId="0" applyNumberFormat="1" applyFill="1" applyBorder="1"/>
    <xf numFmtId="165" fontId="0" fillId="2" borderId="19" xfId="0" applyNumberFormat="1" applyFill="1" applyBorder="1"/>
    <xf numFmtId="0" fontId="0" fillId="2" borderId="19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11" fillId="0" borderId="0" xfId="2"/>
    <xf numFmtId="167" fontId="12" fillId="2" borderId="0" xfId="0" applyNumberFormat="1" applyFont="1" applyFill="1"/>
    <xf numFmtId="0" fontId="13" fillId="2" borderId="0" xfId="0" applyFont="1" applyFill="1"/>
    <xf numFmtId="0" fontId="10" fillId="0" borderId="0" xfId="0" applyFont="1"/>
    <xf numFmtId="0" fontId="0" fillId="3" borderId="1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2" borderId="0" xfId="0" applyFont="1" applyFill="1"/>
    <xf numFmtId="11" fontId="0" fillId="2" borderId="0" xfId="0" applyNumberFormat="1" applyFill="1"/>
    <xf numFmtId="0" fontId="11" fillId="0" borderId="0" xfId="2" applyFont="1"/>
    <xf numFmtId="0" fontId="1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'E193'!$B$9:$B$98</c:f>
              <c:numCache>
                <c:formatCode>General</c:formatCode>
                <c:ptCount val="90"/>
                <c:pt idx="0">
                  <c:v>9.2999999999999999E-2</c:v>
                </c:pt>
                <c:pt idx="1">
                  <c:v>9.1189999999999993E-2</c:v>
                </c:pt>
                <c:pt idx="2">
                  <c:v>8.9499999999999996E-2</c:v>
                </c:pt>
                <c:pt idx="3">
                  <c:v>8.5250000000000006E-2</c:v>
                </c:pt>
                <c:pt idx="4">
                  <c:v>8.3030000000000007E-2</c:v>
                </c:pt>
                <c:pt idx="5">
                  <c:v>8.1220000000000001E-2</c:v>
                </c:pt>
                <c:pt idx="6">
                  <c:v>7.0760000000000003E-2</c:v>
                </c:pt>
                <c:pt idx="7">
                  <c:v>6.6769999999999996E-2</c:v>
                </c:pt>
                <c:pt idx="8">
                  <c:v>7.5359999999999996E-2</c:v>
                </c:pt>
                <c:pt idx="9">
                  <c:v>7.2309999999999999E-2</c:v>
                </c:pt>
                <c:pt idx="10">
                  <c:v>6.6019999999999995E-2</c:v>
                </c:pt>
                <c:pt idx="11">
                  <c:v>6.0760000000000002E-2</c:v>
                </c:pt>
                <c:pt idx="12">
                  <c:v>5.6559999999999999E-2</c:v>
                </c:pt>
                <c:pt idx="13">
                  <c:v>5.3069999999999999E-2</c:v>
                </c:pt>
                <c:pt idx="14">
                  <c:v>3.4750000000000003E-2</c:v>
                </c:pt>
                <c:pt idx="15">
                  <c:v>3.125E-2</c:v>
                </c:pt>
                <c:pt idx="16">
                  <c:v>2.8139999999999998E-2</c:v>
                </c:pt>
                <c:pt idx="17">
                  <c:v>2.622E-2</c:v>
                </c:pt>
                <c:pt idx="18">
                  <c:v>2.3810000000000001E-2</c:v>
                </c:pt>
                <c:pt idx="19">
                  <c:v>2.2329999999999999E-2</c:v>
                </c:pt>
                <c:pt idx="20">
                  <c:v>2.085E-2</c:v>
                </c:pt>
                <c:pt idx="21">
                  <c:v>1.9369999999999998E-2</c:v>
                </c:pt>
                <c:pt idx="22">
                  <c:v>1.806E-2</c:v>
                </c:pt>
                <c:pt idx="23">
                  <c:v>1.703E-2</c:v>
                </c:pt>
                <c:pt idx="24">
                  <c:v>1.601E-2</c:v>
                </c:pt>
                <c:pt idx="25">
                  <c:v>1.4970000000000001E-2</c:v>
                </c:pt>
                <c:pt idx="26">
                  <c:v>1.4829999999999999E-2</c:v>
                </c:pt>
                <c:pt idx="27">
                  <c:v>1.482E-2</c:v>
                </c:pt>
                <c:pt idx="28">
                  <c:v>1.506E-2</c:v>
                </c:pt>
                <c:pt idx="29">
                  <c:v>1.521E-2</c:v>
                </c:pt>
                <c:pt idx="30">
                  <c:v>1.537E-2</c:v>
                </c:pt>
                <c:pt idx="31">
                  <c:v>1.5650000000000001E-2</c:v>
                </c:pt>
                <c:pt idx="32">
                  <c:v>1.5779999999999999E-2</c:v>
                </c:pt>
                <c:pt idx="33">
                  <c:v>1.6140000000000002E-2</c:v>
                </c:pt>
                <c:pt idx="34">
                  <c:v>1.626E-2</c:v>
                </c:pt>
                <c:pt idx="35">
                  <c:v>1.67E-2</c:v>
                </c:pt>
                <c:pt idx="36">
                  <c:v>1.6820000000000002E-2</c:v>
                </c:pt>
                <c:pt idx="37">
                  <c:v>1.7299999999999999E-2</c:v>
                </c:pt>
                <c:pt idx="38">
                  <c:v>1.7440000000000001E-2</c:v>
                </c:pt>
                <c:pt idx="39">
                  <c:v>1.7979999999999999E-2</c:v>
                </c:pt>
                <c:pt idx="40">
                  <c:v>1.8120000000000001E-2</c:v>
                </c:pt>
                <c:pt idx="41">
                  <c:v>1.8710000000000001E-2</c:v>
                </c:pt>
                <c:pt idx="42">
                  <c:v>1.8849999999999999E-2</c:v>
                </c:pt>
                <c:pt idx="43">
                  <c:v>1.9480000000000001E-2</c:v>
                </c:pt>
                <c:pt idx="44">
                  <c:v>1.9609999999999999E-2</c:v>
                </c:pt>
                <c:pt idx="45">
                  <c:v>2.027E-2</c:v>
                </c:pt>
                <c:pt idx="46">
                  <c:v>2.036E-2</c:v>
                </c:pt>
                <c:pt idx="47">
                  <c:v>2.1010000000000001E-2</c:v>
                </c:pt>
                <c:pt idx="48">
                  <c:v>2.1010000000000001E-2</c:v>
                </c:pt>
                <c:pt idx="49">
                  <c:v>2.1649999999999999E-2</c:v>
                </c:pt>
                <c:pt idx="50">
                  <c:v>2.1940000000000001E-2</c:v>
                </c:pt>
                <c:pt idx="51">
                  <c:v>2.2079999999999999E-2</c:v>
                </c:pt>
                <c:pt idx="52">
                  <c:v>2.248E-2</c:v>
                </c:pt>
                <c:pt idx="53">
                  <c:v>2.23E-2</c:v>
                </c:pt>
                <c:pt idx="54">
                  <c:v>2.2509999999999999E-2</c:v>
                </c:pt>
                <c:pt idx="55">
                  <c:v>2.2669999999999999E-2</c:v>
                </c:pt>
                <c:pt idx="56">
                  <c:v>2.2599999999999999E-2</c:v>
                </c:pt>
                <c:pt idx="57">
                  <c:v>2.2339999999999999E-2</c:v>
                </c:pt>
                <c:pt idx="58">
                  <c:v>2.197E-2</c:v>
                </c:pt>
                <c:pt idx="59">
                  <c:v>2.171E-2</c:v>
                </c:pt>
                <c:pt idx="60">
                  <c:v>2.155E-2</c:v>
                </c:pt>
                <c:pt idx="61">
                  <c:v>2.1299999999999999E-2</c:v>
                </c:pt>
                <c:pt idx="62">
                  <c:v>2.0840000000000001E-2</c:v>
                </c:pt>
                <c:pt idx="63">
                  <c:v>2.0539999999999999E-2</c:v>
                </c:pt>
                <c:pt idx="64">
                  <c:v>2.0219999999999998E-2</c:v>
                </c:pt>
                <c:pt idx="65">
                  <c:v>2.01E-2</c:v>
                </c:pt>
                <c:pt idx="66">
                  <c:v>2.0639999999999999E-2</c:v>
                </c:pt>
                <c:pt idx="67">
                  <c:v>2.2009999999999998E-2</c:v>
                </c:pt>
                <c:pt idx="68">
                  <c:v>2.3810000000000001E-2</c:v>
                </c:pt>
                <c:pt idx="69">
                  <c:v>2.58E-2</c:v>
                </c:pt>
                <c:pt idx="70">
                  <c:v>2.8129999999999999E-2</c:v>
                </c:pt>
                <c:pt idx="71">
                  <c:v>3.0859999999999999E-2</c:v>
                </c:pt>
                <c:pt idx="72">
                  <c:v>3.354E-2</c:v>
                </c:pt>
                <c:pt idx="73">
                  <c:v>3.576E-2</c:v>
                </c:pt>
                <c:pt idx="74">
                  <c:v>3.789E-2</c:v>
                </c:pt>
                <c:pt idx="75">
                  <c:v>3.977E-2</c:v>
                </c:pt>
                <c:pt idx="76">
                  <c:v>4.2000000000000003E-2</c:v>
                </c:pt>
                <c:pt idx="77">
                  <c:v>4.4229999999999998E-2</c:v>
                </c:pt>
                <c:pt idx="78">
                  <c:v>4.7050000000000002E-2</c:v>
                </c:pt>
                <c:pt idx="79">
                  <c:v>5.0139999999999997E-2</c:v>
                </c:pt>
                <c:pt idx="80">
                  <c:v>5.3260000000000002E-2</c:v>
                </c:pt>
                <c:pt idx="81">
                  <c:v>5.6059999999999999E-2</c:v>
                </c:pt>
                <c:pt idx="82">
                  <c:v>5.9369999999999999E-2</c:v>
                </c:pt>
                <c:pt idx="83">
                  <c:v>6.3270000000000007E-2</c:v>
                </c:pt>
                <c:pt idx="84">
                  <c:v>6.6909999999999997E-2</c:v>
                </c:pt>
                <c:pt idx="85">
                  <c:v>7.0599999999999996E-2</c:v>
                </c:pt>
                <c:pt idx="86">
                  <c:v>7.4679999999999996E-2</c:v>
                </c:pt>
                <c:pt idx="87">
                  <c:v>7.9640000000000002E-2</c:v>
                </c:pt>
                <c:pt idx="88">
                  <c:v>8.5860000000000006E-2</c:v>
                </c:pt>
                <c:pt idx="89">
                  <c:v>9.2969999999999997E-2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'E193'!$R$8:$R$18</c:f>
              <c:numCache>
                <c:formatCode>General</c:formatCode>
                <c:ptCount val="11"/>
                <c:pt idx="0">
                  <c:v>1.482E-2</c:v>
                </c:pt>
                <c:pt idx="1">
                  <c:v>1.5053923592866631E-2</c:v>
                </c:pt>
                <c:pt idx="2">
                  <c:v>1.5755694371466525E-2</c:v>
                </c:pt>
                <c:pt idx="3">
                  <c:v>1.6925312335799685E-2</c:v>
                </c:pt>
                <c:pt idx="4">
                  <c:v>1.8562777485866103E-2</c:v>
                </c:pt>
                <c:pt idx="5">
                  <c:v>2.0668089821665785E-2</c:v>
                </c:pt>
                <c:pt idx="6">
                  <c:v>2.3241249343198728E-2</c:v>
                </c:pt>
                <c:pt idx="7">
                  <c:v>2.6282256050464942E-2</c:v>
                </c:pt>
                <c:pt idx="8">
                  <c:v>2.9791109943464407E-2</c:v>
                </c:pt>
                <c:pt idx="9">
                  <c:v>3.3767811022197142E-2</c:v>
                </c:pt>
                <c:pt idx="10">
                  <c:v>3.8212359286663146E-2</c:v>
                </c:pt>
              </c:numCache>
            </c:numRef>
          </c:xVal>
          <c:yVal>
            <c:numRef>
              <c:f>'E193'!$S$8:$S$18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0.37160000000000004</c:v>
                </c:pt>
                <c:pt idx="2">
                  <c:v>0.47160000000000002</c:v>
                </c:pt>
                <c:pt idx="3">
                  <c:v>0.5716</c:v>
                </c:pt>
                <c:pt idx="4">
                  <c:v>0.67159999999999997</c:v>
                </c:pt>
                <c:pt idx="5">
                  <c:v>0.77159999999999995</c:v>
                </c:pt>
                <c:pt idx="6">
                  <c:v>0.87159999999999993</c:v>
                </c:pt>
                <c:pt idx="7">
                  <c:v>0.97159999999999991</c:v>
                </c:pt>
                <c:pt idx="8">
                  <c:v>1.0715999999999999</c:v>
                </c:pt>
                <c:pt idx="9">
                  <c:v>1.1716</c:v>
                </c:pt>
                <c:pt idx="10">
                  <c:v>1.2716000000000001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'E193'!$T$8:$T$18</c:f>
              <c:numCache>
                <c:formatCode>General</c:formatCode>
                <c:ptCount val="11"/>
                <c:pt idx="0">
                  <c:v>1.482E-2</c:v>
                </c:pt>
                <c:pt idx="1">
                  <c:v>1.5604284990827643E-2</c:v>
                </c:pt>
                <c:pt idx="2">
                  <c:v>1.7957139963310574E-2</c:v>
                </c:pt>
                <c:pt idx="3">
                  <c:v>2.1878564917448794E-2</c:v>
                </c:pt>
                <c:pt idx="4">
                  <c:v>2.73685598532423E-2</c:v>
                </c:pt>
                <c:pt idx="5">
                  <c:v>3.4427124770691091E-2</c:v>
                </c:pt>
                <c:pt idx="6">
                  <c:v>4.3054259669795175E-2</c:v>
                </c:pt>
                <c:pt idx="7">
                  <c:v>5.3249964550554536E-2</c:v>
                </c:pt>
                <c:pt idx="8">
                  <c:v>6.5014239412969202E-2</c:v>
                </c:pt>
                <c:pt idx="9">
                  <c:v>7.8347084257039123E-2</c:v>
                </c:pt>
                <c:pt idx="10">
                  <c:v>9.3248499082764363E-2</c:v>
                </c:pt>
              </c:numCache>
            </c:numRef>
          </c:xVal>
          <c:yVal>
            <c:numRef>
              <c:f>'E193'!$U$8:$U$18</c:f>
              <c:numCache>
                <c:formatCode>General</c:formatCode>
                <c:ptCount val="11"/>
                <c:pt idx="0">
                  <c:v>0.27160000000000001</c:v>
                </c:pt>
                <c:pt idx="1">
                  <c:v>0.1716</c:v>
                </c:pt>
                <c:pt idx="2">
                  <c:v>7.1599999999999997E-2</c:v>
                </c:pt>
                <c:pt idx="3">
                  <c:v>-2.8400000000000009E-2</c:v>
                </c:pt>
                <c:pt idx="4">
                  <c:v>-0.12840000000000001</c:v>
                </c:pt>
                <c:pt idx="5">
                  <c:v>-0.22840000000000002</c:v>
                </c:pt>
                <c:pt idx="6">
                  <c:v>-0.32840000000000003</c:v>
                </c:pt>
                <c:pt idx="7">
                  <c:v>-0.4284</c:v>
                </c:pt>
                <c:pt idx="8">
                  <c:v>-0.52839999999999998</c:v>
                </c:pt>
                <c:pt idx="9">
                  <c:v>-0.62839999999999996</c:v>
                </c:pt>
                <c:pt idx="10">
                  <c:v>-0.72839999999999994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50000"/>
        <c:axId val="1162353808"/>
      </c:scatterChart>
      <c:valAx>
        <c:axId val="116235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3808"/>
        <c:crosses val="autoZero"/>
        <c:crossBetween val="midCat"/>
      </c:valAx>
      <c:valAx>
        <c:axId val="11623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'E193'!$I$9:$I$98</c:f>
              <c:numCache>
                <c:formatCode>General</c:formatCode>
                <c:ptCount val="90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0</c:v>
                </c:pt>
                <c:pt idx="34">
                  <c:v>4.3633231299858239E-3</c:v>
                </c:pt>
                <c:pt idx="35">
                  <c:v>8.7266462599716477E-3</c:v>
                </c:pt>
                <c:pt idx="36">
                  <c:v>1.3089969389957471E-2</c:v>
                </c:pt>
                <c:pt idx="37">
                  <c:v>1.7453292519943295E-2</c:v>
                </c:pt>
                <c:pt idx="38">
                  <c:v>2.1816615649929118E-2</c:v>
                </c:pt>
                <c:pt idx="39">
                  <c:v>2.6179938779914941E-2</c:v>
                </c:pt>
                <c:pt idx="40">
                  <c:v>3.0543261909900768E-2</c:v>
                </c:pt>
                <c:pt idx="41">
                  <c:v>3.4906585039886591E-2</c:v>
                </c:pt>
                <c:pt idx="42">
                  <c:v>3.9269908169872414E-2</c:v>
                </c:pt>
                <c:pt idx="43">
                  <c:v>4.3633231299858237E-2</c:v>
                </c:pt>
                <c:pt idx="44">
                  <c:v>4.799655442984406E-2</c:v>
                </c:pt>
                <c:pt idx="45">
                  <c:v>5.2359877559829883E-2</c:v>
                </c:pt>
                <c:pt idx="46">
                  <c:v>5.6723200689815713E-2</c:v>
                </c:pt>
                <c:pt idx="47">
                  <c:v>6.1086523819801536E-2</c:v>
                </c:pt>
                <c:pt idx="48">
                  <c:v>6.5449846949787352E-2</c:v>
                </c:pt>
                <c:pt idx="49">
                  <c:v>6.9813170079773182E-2</c:v>
                </c:pt>
                <c:pt idx="50">
                  <c:v>7.4176493209759012E-2</c:v>
                </c:pt>
                <c:pt idx="51">
                  <c:v>7.8539816339744828E-2</c:v>
                </c:pt>
                <c:pt idx="52">
                  <c:v>8.2903139469730644E-2</c:v>
                </c:pt>
                <c:pt idx="53">
                  <c:v>8.7266462599716474E-2</c:v>
                </c:pt>
                <c:pt idx="54">
                  <c:v>9.1629785729702304E-2</c:v>
                </c:pt>
                <c:pt idx="55">
                  <c:v>9.599310885968812E-2</c:v>
                </c:pt>
                <c:pt idx="56">
                  <c:v>0.10035643198967394</c:v>
                </c:pt>
                <c:pt idx="57">
                  <c:v>0.10471975511965977</c:v>
                </c:pt>
                <c:pt idx="58">
                  <c:v>0.1090830782496456</c:v>
                </c:pt>
                <c:pt idx="59">
                  <c:v>0.11344640137963143</c:v>
                </c:pt>
                <c:pt idx="60">
                  <c:v>0.11780972450961724</c:v>
                </c:pt>
                <c:pt idx="61">
                  <c:v>0.12217304763960307</c:v>
                </c:pt>
                <c:pt idx="62">
                  <c:v>0.1265363707695889</c:v>
                </c:pt>
                <c:pt idx="63">
                  <c:v>0.1308996938995747</c:v>
                </c:pt>
                <c:pt idx="64">
                  <c:v>0.13526301702956053</c:v>
                </c:pt>
                <c:pt idx="65">
                  <c:v>0.13962634015954636</c:v>
                </c:pt>
                <c:pt idx="66">
                  <c:v>0.14398966328953219</c:v>
                </c:pt>
                <c:pt idx="67">
                  <c:v>0.14835298641951802</c:v>
                </c:pt>
                <c:pt idx="68">
                  <c:v>0.15271630954950383</c:v>
                </c:pt>
                <c:pt idx="69">
                  <c:v>0.15707963267948966</c:v>
                </c:pt>
                <c:pt idx="70">
                  <c:v>0.16144295580947549</c:v>
                </c:pt>
                <c:pt idx="71">
                  <c:v>0.16580627893946129</c:v>
                </c:pt>
                <c:pt idx="72">
                  <c:v>0.17016960206944712</c:v>
                </c:pt>
                <c:pt idx="73">
                  <c:v>0.17453292519943295</c:v>
                </c:pt>
                <c:pt idx="74">
                  <c:v>0.17889624832941875</c:v>
                </c:pt>
                <c:pt idx="75">
                  <c:v>0.18325957145940461</c:v>
                </c:pt>
                <c:pt idx="76">
                  <c:v>0.18762289458939041</c:v>
                </c:pt>
                <c:pt idx="77">
                  <c:v>0.19198621771937624</c:v>
                </c:pt>
                <c:pt idx="78">
                  <c:v>0.19634954084936207</c:v>
                </c:pt>
                <c:pt idx="79">
                  <c:v>0.20071286397934787</c:v>
                </c:pt>
                <c:pt idx="80">
                  <c:v>0.20507618710933373</c:v>
                </c:pt>
                <c:pt idx="81">
                  <c:v>0.20943951023931953</c:v>
                </c:pt>
                <c:pt idx="82">
                  <c:v>0.21380283336930536</c:v>
                </c:pt>
                <c:pt idx="83">
                  <c:v>0.21816615649929119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</c:numCache>
            </c:numRef>
          </c:xVal>
          <c:yVal>
            <c:numRef>
              <c:f>'E193'!$C$9:$C$98</c:f>
              <c:numCache>
                <c:formatCode>General</c:formatCode>
                <c:ptCount val="90"/>
                <c:pt idx="0">
                  <c:v>-0.34110000000000001</c:v>
                </c:pt>
                <c:pt idx="1">
                  <c:v>-0.35859999999999997</c:v>
                </c:pt>
                <c:pt idx="2">
                  <c:v>-0.38090000000000002</c:v>
                </c:pt>
                <c:pt idx="3">
                  <c:v>-0.36580000000000001</c:v>
                </c:pt>
                <c:pt idx="4">
                  <c:v>-0.36270000000000002</c:v>
                </c:pt>
                <c:pt idx="5">
                  <c:v>-0.37680000000000002</c:v>
                </c:pt>
                <c:pt idx="6">
                  <c:v>-0.36459999999999998</c:v>
                </c:pt>
                <c:pt idx="7">
                  <c:v>-0.33069999999999999</c:v>
                </c:pt>
                <c:pt idx="8">
                  <c:v>-0.43669999999999998</c:v>
                </c:pt>
                <c:pt idx="9">
                  <c:v>-0.40870000000000001</c:v>
                </c:pt>
                <c:pt idx="10">
                  <c:v>-0.3765</c:v>
                </c:pt>
                <c:pt idx="11">
                  <c:v>-0.3422</c:v>
                </c:pt>
                <c:pt idx="12">
                  <c:v>-0.31230000000000002</c:v>
                </c:pt>
                <c:pt idx="13">
                  <c:v>-0.28139999999999998</c:v>
                </c:pt>
                <c:pt idx="14">
                  <c:v>-0.23250000000000001</c:v>
                </c:pt>
                <c:pt idx="15">
                  <c:v>-0.20100000000000001</c:v>
                </c:pt>
                <c:pt idx="16">
                  <c:v>-0.16009999999999999</c:v>
                </c:pt>
                <c:pt idx="17">
                  <c:v>-0.12570000000000001</c:v>
                </c:pt>
                <c:pt idx="18">
                  <c:v>-8.3799999999999999E-2</c:v>
                </c:pt>
                <c:pt idx="19">
                  <c:v>-4.7600000000000003E-2</c:v>
                </c:pt>
                <c:pt idx="20">
                  <c:v>-9.7999999999999997E-3</c:v>
                </c:pt>
                <c:pt idx="21">
                  <c:v>2.1700000000000001E-2</c:v>
                </c:pt>
                <c:pt idx="22">
                  <c:v>5.3499999999999999E-2</c:v>
                </c:pt>
                <c:pt idx="23">
                  <c:v>7.8700000000000006E-2</c:v>
                </c:pt>
                <c:pt idx="24">
                  <c:v>0.106</c:v>
                </c:pt>
                <c:pt idx="25">
                  <c:v>0.18149999999999999</c:v>
                </c:pt>
                <c:pt idx="26">
                  <c:v>0.24229999999999999</c:v>
                </c:pt>
                <c:pt idx="27">
                  <c:v>0.27160000000000001</c:v>
                </c:pt>
                <c:pt idx="28">
                  <c:v>0.29189999999999999</c:v>
                </c:pt>
                <c:pt idx="29">
                  <c:v>0.31709999999999999</c:v>
                </c:pt>
                <c:pt idx="30">
                  <c:v>0.34160000000000001</c:v>
                </c:pt>
                <c:pt idx="31">
                  <c:v>0.36359999999999998</c:v>
                </c:pt>
                <c:pt idx="32">
                  <c:v>0.39050000000000001</c:v>
                </c:pt>
                <c:pt idx="33">
                  <c:v>0.41139999999999999</c:v>
                </c:pt>
                <c:pt idx="34">
                  <c:v>0.43919999999999998</c:v>
                </c:pt>
                <c:pt idx="35">
                  <c:v>0.45939999999999998</c:v>
                </c:pt>
                <c:pt idx="36">
                  <c:v>0.48759999999999998</c:v>
                </c:pt>
                <c:pt idx="37">
                  <c:v>0.50760000000000005</c:v>
                </c:pt>
                <c:pt idx="38">
                  <c:v>0.53600000000000003</c:v>
                </c:pt>
                <c:pt idx="39">
                  <c:v>0.55589999999999995</c:v>
                </c:pt>
                <c:pt idx="40">
                  <c:v>0.58430000000000004</c:v>
                </c:pt>
                <c:pt idx="41">
                  <c:v>0.60409999999999997</c:v>
                </c:pt>
                <c:pt idx="42">
                  <c:v>0.63260000000000005</c:v>
                </c:pt>
                <c:pt idx="43">
                  <c:v>0.6522</c:v>
                </c:pt>
                <c:pt idx="44">
                  <c:v>0.68100000000000005</c:v>
                </c:pt>
                <c:pt idx="45">
                  <c:v>0.70040000000000002</c:v>
                </c:pt>
                <c:pt idx="46">
                  <c:v>0.72970000000000002</c:v>
                </c:pt>
                <c:pt idx="47">
                  <c:v>0.74890000000000001</c:v>
                </c:pt>
                <c:pt idx="48">
                  <c:v>0.77939999999999998</c:v>
                </c:pt>
                <c:pt idx="49">
                  <c:v>0.7984</c:v>
                </c:pt>
                <c:pt idx="50">
                  <c:v>0.82330000000000003</c:v>
                </c:pt>
                <c:pt idx="51">
                  <c:v>0.84970000000000001</c:v>
                </c:pt>
                <c:pt idx="52">
                  <c:v>0.87150000000000005</c:v>
                </c:pt>
                <c:pt idx="53">
                  <c:v>0.9022</c:v>
                </c:pt>
                <c:pt idx="54">
                  <c:v>0.92510000000000003</c:v>
                </c:pt>
                <c:pt idx="55">
                  <c:v>0.94850000000000001</c:v>
                </c:pt>
                <c:pt idx="56">
                  <c:v>0.97440000000000004</c:v>
                </c:pt>
                <c:pt idx="57">
                  <c:v>1.0025999999999999</c:v>
                </c:pt>
                <c:pt idx="58">
                  <c:v>1.0313000000000001</c:v>
                </c:pt>
                <c:pt idx="59">
                  <c:v>1.0570999999999999</c:v>
                </c:pt>
                <c:pt idx="60">
                  <c:v>1.0798000000000001</c:v>
                </c:pt>
                <c:pt idx="61">
                  <c:v>1.1024</c:v>
                </c:pt>
                <c:pt idx="62">
                  <c:v>1.1267</c:v>
                </c:pt>
                <c:pt idx="63">
                  <c:v>1.1473</c:v>
                </c:pt>
                <c:pt idx="64">
                  <c:v>1.1657</c:v>
                </c:pt>
                <c:pt idx="65">
                  <c:v>1.179</c:v>
                </c:pt>
                <c:pt idx="66">
                  <c:v>1.1845000000000001</c:v>
                </c:pt>
                <c:pt idx="67">
                  <c:v>1.1833</c:v>
                </c:pt>
                <c:pt idx="68">
                  <c:v>1.1793</c:v>
                </c:pt>
                <c:pt idx="69">
                  <c:v>1.1711</c:v>
                </c:pt>
                <c:pt idx="70">
                  <c:v>1.1589</c:v>
                </c:pt>
                <c:pt idx="71">
                  <c:v>1.1460999999999999</c:v>
                </c:pt>
                <c:pt idx="72">
                  <c:v>1.1379999999999999</c:v>
                </c:pt>
                <c:pt idx="73">
                  <c:v>1.1395999999999999</c:v>
                </c:pt>
                <c:pt idx="74">
                  <c:v>1.1464000000000001</c:v>
                </c:pt>
                <c:pt idx="75">
                  <c:v>1.1564000000000001</c:v>
                </c:pt>
                <c:pt idx="76">
                  <c:v>1.1836</c:v>
                </c:pt>
                <c:pt idx="77">
                  <c:v>1.2126999999999999</c:v>
                </c:pt>
                <c:pt idx="78">
                  <c:v>1.2412000000000001</c:v>
                </c:pt>
                <c:pt idx="79">
                  <c:v>1.2613000000000001</c:v>
                </c:pt>
                <c:pt idx="80">
                  <c:v>1.2723</c:v>
                </c:pt>
                <c:pt idx="81">
                  <c:v>1.2774000000000001</c:v>
                </c:pt>
                <c:pt idx="82">
                  <c:v>1.2804</c:v>
                </c:pt>
                <c:pt idx="83">
                  <c:v>1.2793000000000001</c:v>
                </c:pt>
                <c:pt idx="84">
                  <c:v>1.2706</c:v>
                </c:pt>
                <c:pt idx="85">
                  <c:v>1.2574000000000001</c:v>
                </c:pt>
                <c:pt idx="86">
                  <c:v>1.2394000000000001</c:v>
                </c:pt>
                <c:pt idx="87">
                  <c:v>1.2153</c:v>
                </c:pt>
                <c:pt idx="88">
                  <c:v>1.1823999999999999</c:v>
                </c:pt>
                <c:pt idx="89">
                  <c:v>1.1505000000000001</c:v>
                </c:pt>
              </c:numCache>
            </c:numRef>
          </c:yVal>
          <c:smooth val="0"/>
        </c:ser>
        <c:ser>
          <c:idx val="1"/>
          <c:order val="1"/>
          <c:tx>
            <c:v>Cut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87999034435163"/>
                  <c:y val="0.31067961165048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'E193'!$I$17:$I$72</c:f>
              <c:numCache>
                <c:formatCode>General</c:formatCode>
                <c:ptCount val="56"/>
                <c:pt idx="0">
                  <c:v>-0.1090830782496456</c:v>
                </c:pt>
                <c:pt idx="1">
                  <c:v>-0.10471975511965977</c:v>
                </c:pt>
                <c:pt idx="2">
                  <c:v>-0.10035643198967394</c:v>
                </c:pt>
                <c:pt idx="3">
                  <c:v>-9.599310885968812E-2</c:v>
                </c:pt>
                <c:pt idx="4">
                  <c:v>-9.1629785729702304E-2</c:v>
                </c:pt>
                <c:pt idx="5">
                  <c:v>-8.7266462599716474E-2</c:v>
                </c:pt>
                <c:pt idx="6">
                  <c:v>-8.2903139469730644E-2</c:v>
                </c:pt>
                <c:pt idx="7">
                  <c:v>-7.8539816339744828E-2</c:v>
                </c:pt>
                <c:pt idx="8">
                  <c:v>-7.4176493209759012E-2</c:v>
                </c:pt>
                <c:pt idx="9">
                  <c:v>-6.9813170079773182E-2</c:v>
                </c:pt>
                <c:pt idx="10">
                  <c:v>-6.5449846949787352E-2</c:v>
                </c:pt>
                <c:pt idx="11">
                  <c:v>-6.1086523819801536E-2</c:v>
                </c:pt>
                <c:pt idx="12">
                  <c:v>-5.6723200689815713E-2</c:v>
                </c:pt>
                <c:pt idx="13">
                  <c:v>-5.2359877559829883E-2</c:v>
                </c:pt>
                <c:pt idx="14">
                  <c:v>-4.799655442984406E-2</c:v>
                </c:pt>
                <c:pt idx="15">
                  <c:v>-4.3633231299858237E-2</c:v>
                </c:pt>
                <c:pt idx="16">
                  <c:v>-3.9269908169872414E-2</c:v>
                </c:pt>
                <c:pt idx="17">
                  <c:v>-3.4906585039886591E-2</c:v>
                </c:pt>
                <c:pt idx="18">
                  <c:v>-3.0543261909900768E-2</c:v>
                </c:pt>
                <c:pt idx="19">
                  <c:v>-2.6179938779914941E-2</c:v>
                </c:pt>
                <c:pt idx="20">
                  <c:v>-2.1816615649929118E-2</c:v>
                </c:pt>
                <c:pt idx="21">
                  <c:v>-1.7453292519943295E-2</c:v>
                </c:pt>
                <c:pt idx="22">
                  <c:v>-1.3089969389957471E-2</c:v>
                </c:pt>
                <c:pt idx="23">
                  <c:v>-8.7266462599716477E-3</c:v>
                </c:pt>
                <c:pt idx="24">
                  <c:v>-4.3633231299858239E-3</c:v>
                </c:pt>
                <c:pt idx="25">
                  <c:v>0</c:v>
                </c:pt>
                <c:pt idx="26">
                  <c:v>4.3633231299858239E-3</c:v>
                </c:pt>
                <c:pt idx="27">
                  <c:v>8.7266462599716477E-3</c:v>
                </c:pt>
                <c:pt idx="28">
                  <c:v>1.3089969389957471E-2</c:v>
                </c:pt>
                <c:pt idx="29">
                  <c:v>1.7453292519943295E-2</c:v>
                </c:pt>
                <c:pt idx="30">
                  <c:v>2.1816615649929118E-2</c:v>
                </c:pt>
                <c:pt idx="31">
                  <c:v>2.6179938779914941E-2</c:v>
                </c:pt>
                <c:pt idx="32">
                  <c:v>3.0543261909900768E-2</c:v>
                </c:pt>
                <c:pt idx="33">
                  <c:v>3.4906585039886591E-2</c:v>
                </c:pt>
                <c:pt idx="34">
                  <c:v>3.9269908169872414E-2</c:v>
                </c:pt>
                <c:pt idx="35">
                  <c:v>4.3633231299858237E-2</c:v>
                </c:pt>
                <c:pt idx="36">
                  <c:v>4.799655442984406E-2</c:v>
                </c:pt>
                <c:pt idx="37">
                  <c:v>5.2359877559829883E-2</c:v>
                </c:pt>
                <c:pt idx="38">
                  <c:v>5.6723200689815713E-2</c:v>
                </c:pt>
                <c:pt idx="39">
                  <c:v>6.1086523819801536E-2</c:v>
                </c:pt>
                <c:pt idx="40">
                  <c:v>6.5449846949787352E-2</c:v>
                </c:pt>
                <c:pt idx="41">
                  <c:v>6.9813170079773182E-2</c:v>
                </c:pt>
                <c:pt idx="42">
                  <c:v>7.4176493209759012E-2</c:v>
                </c:pt>
                <c:pt idx="43">
                  <c:v>7.8539816339744828E-2</c:v>
                </c:pt>
                <c:pt idx="44">
                  <c:v>8.2903139469730644E-2</c:v>
                </c:pt>
                <c:pt idx="45">
                  <c:v>8.7266462599716474E-2</c:v>
                </c:pt>
                <c:pt idx="46">
                  <c:v>9.1629785729702304E-2</c:v>
                </c:pt>
                <c:pt idx="47">
                  <c:v>9.599310885968812E-2</c:v>
                </c:pt>
                <c:pt idx="48">
                  <c:v>0.10035643198967394</c:v>
                </c:pt>
                <c:pt idx="49">
                  <c:v>0.10471975511965977</c:v>
                </c:pt>
                <c:pt idx="50">
                  <c:v>0.1090830782496456</c:v>
                </c:pt>
                <c:pt idx="51">
                  <c:v>0.11344640137963143</c:v>
                </c:pt>
                <c:pt idx="52">
                  <c:v>0.11780972450961724</c:v>
                </c:pt>
                <c:pt idx="53">
                  <c:v>0.12217304763960307</c:v>
                </c:pt>
                <c:pt idx="54">
                  <c:v>0.1265363707695889</c:v>
                </c:pt>
                <c:pt idx="55">
                  <c:v>0.1308996938995747</c:v>
                </c:pt>
              </c:numCache>
            </c:numRef>
          </c:xVal>
          <c:yVal>
            <c:numRef>
              <c:f>'E193'!$C$17:$C$72</c:f>
              <c:numCache>
                <c:formatCode>General</c:formatCode>
                <c:ptCount val="56"/>
                <c:pt idx="0">
                  <c:v>-0.43669999999999998</c:v>
                </c:pt>
                <c:pt idx="1">
                  <c:v>-0.40870000000000001</c:v>
                </c:pt>
                <c:pt idx="2">
                  <c:v>-0.3765</c:v>
                </c:pt>
                <c:pt idx="3">
                  <c:v>-0.3422</c:v>
                </c:pt>
                <c:pt idx="4">
                  <c:v>-0.31230000000000002</c:v>
                </c:pt>
                <c:pt idx="5">
                  <c:v>-0.28139999999999998</c:v>
                </c:pt>
                <c:pt idx="6">
                  <c:v>-0.23250000000000001</c:v>
                </c:pt>
                <c:pt idx="7">
                  <c:v>-0.20100000000000001</c:v>
                </c:pt>
                <c:pt idx="8">
                  <c:v>-0.16009999999999999</c:v>
                </c:pt>
                <c:pt idx="9">
                  <c:v>-0.12570000000000001</c:v>
                </c:pt>
                <c:pt idx="10">
                  <c:v>-8.3799999999999999E-2</c:v>
                </c:pt>
                <c:pt idx="11">
                  <c:v>-4.7600000000000003E-2</c:v>
                </c:pt>
                <c:pt idx="12">
                  <c:v>-9.7999999999999997E-3</c:v>
                </c:pt>
                <c:pt idx="13">
                  <c:v>2.1700000000000001E-2</c:v>
                </c:pt>
                <c:pt idx="14">
                  <c:v>5.3499999999999999E-2</c:v>
                </c:pt>
                <c:pt idx="15">
                  <c:v>7.8700000000000006E-2</c:v>
                </c:pt>
                <c:pt idx="16">
                  <c:v>0.106</c:v>
                </c:pt>
                <c:pt idx="17">
                  <c:v>0.18149999999999999</c:v>
                </c:pt>
                <c:pt idx="18">
                  <c:v>0.24229999999999999</c:v>
                </c:pt>
                <c:pt idx="19">
                  <c:v>0.27160000000000001</c:v>
                </c:pt>
                <c:pt idx="20">
                  <c:v>0.29189999999999999</c:v>
                </c:pt>
                <c:pt idx="21">
                  <c:v>0.31709999999999999</c:v>
                </c:pt>
                <c:pt idx="22">
                  <c:v>0.34160000000000001</c:v>
                </c:pt>
                <c:pt idx="23">
                  <c:v>0.36359999999999998</c:v>
                </c:pt>
                <c:pt idx="24">
                  <c:v>0.39050000000000001</c:v>
                </c:pt>
                <c:pt idx="25">
                  <c:v>0.41139999999999999</c:v>
                </c:pt>
                <c:pt idx="26">
                  <c:v>0.43919999999999998</c:v>
                </c:pt>
                <c:pt idx="27">
                  <c:v>0.45939999999999998</c:v>
                </c:pt>
                <c:pt idx="28">
                  <c:v>0.48759999999999998</c:v>
                </c:pt>
                <c:pt idx="29">
                  <c:v>0.50760000000000005</c:v>
                </c:pt>
                <c:pt idx="30">
                  <c:v>0.53600000000000003</c:v>
                </c:pt>
                <c:pt idx="31">
                  <c:v>0.55589999999999995</c:v>
                </c:pt>
                <c:pt idx="32">
                  <c:v>0.58430000000000004</c:v>
                </c:pt>
                <c:pt idx="33">
                  <c:v>0.60409999999999997</c:v>
                </c:pt>
                <c:pt idx="34">
                  <c:v>0.63260000000000005</c:v>
                </c:pt>
                <c:pt idx="35">
                  <c:v>0.6522</c:v>
                </c:pt>
                <c:pt idx="36">
                  <c:v>0.68100000000000005</c:v>
                </c:pt>
                <c:pt idx="37">
                  <c:v>0.70040000000000002</c:v>
                </c:pt>
                <c:pt idx="38">
                  <c:v>0.72970000000000002</c:v>
                </c:pt>
                <c:pt idx="39">
                  <c:v>0.74890000000000001</c:v>
                </c:pt>
                <c:pt idx="40">
                  <c:v>0.77939999999999998</c:v>
                </c:pt>
                <c:pt idx="41">
                  <c:v>0.7984</c:v>
                </c:pt>
                <c:pt idx="42">
                  <c:v>0.82330000000000003</c:v>
                </c:pt>
                <c:pt idx="43">
                  <c:v>0.84970000000000001</c:v>
                </c:pt>
                <c:pt idx="44">
                  <c:v>0.87150000000000005</c:v>
                </c:pt>
                <c:pt idx="45">
                  <c:v>0.9022</c:v>
                </c:pt>
                <c:pt idx="46">
                  <c:v>0.92510000000000003</c:v>
                </c:pt>
                <c:pt idx="47">
                  <c:v>0.94850000000000001</c:v>
                </c:pt>
                <c:pt idx="48">
                  <c:v>0.97440000000000004</c:v>
                </c:pt>
                <c:pt idx="49">
                  <c:v>1.0025999999999999</c:v>
                </c:pt>
                <c:pt idx="50">
                  <c:v>1.0313000000000001</c:v>
                </c:pt>
                <c:pt idx="51">
                  <c:v>1.0570999999999999</c:v>
                </c:pt>
                <c:pt idx="52">
                  <c:v>1.0798000000000001</c:v>
                </c:pt>
                <c:pt idx="53">
                  <c:v>1.1024</c:v>
                </c:pt>
                <c:pt idx="54">
                  <c:v>1.1267</c:v>
                </c:pt>
                <c:pt idx="55">
                  <c:v>1.1473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55984"/>
        <c:axId val="1162353264"/>
      </c:scatterChart>
      <c:valAx>
        <c:axId val="116235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3264"/>
        <c:crosses val="autoZero"/>
        <c:crossBetween val="midCat"/>
      </c:valAx>
      <c:valAx>
        <c:axId val="11623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BE50_50!$B$9:$B$115</c:f>
              <c:numCache>
                <c:formatCode>General</c:formatCode>
                <c:ptCount val="107"/>
                <c:pt idx="0">
                  <c:v>9.6430000000000002E-2</c:v>
                </c:pt>
                <c:pt idx="1">
                  <c:v>9.3670000000000003E-2</c:v>
                </c:pt>
                <c:pt idx="2">
                  <c:v>9.1370000000000007E-2</c:v>
                </c:pt>
                <c:pt idx="3">
                  <c:v>8.1089999999999995E-2</c:v>
                </c:pt>
                <c:pt idx="4">
                  <c:v>7.7840000000000006E-2</c:v>
                </c:pt>
                <c:pt idx="5">
                  <c:v>7.4319999999999997E-2</c:v>
                </c:pt>
                <c:pt idx="6">
                  <c:v>7.0559999999999998E-2</c:v>
                </c:pt>
                <c:pt idx="7">
                  <c:v>5.7419999999999999E-2</c:v>
                </c:pt>
                <c:pt idx="8">
                  <c:v>5.3589999999999999E-2</c:v>
                </c:pt>
                <c:pt idx="9">
                  <c:v>4.9209999999999997E-2</c:v>
                </c:pt>
                <c:pt idx="10">
                  <c:v>4.453E-2</c:v>
                </c:pt>
                <c:pt idx="11">
                  <c:v>3.9669999999999997E-2</c:v>
                </c:pt>
                <c:pt idx="12">
                  <c:v>3.6979999999999999E-2</c:v>
                </c:pt>
                <c:pt idx="13">
                  <c:v>3.4270000000000002E-2</c:v>
                </c:pt>
                <c:pt idx="14">
                  <c:v>3.1179999999999999E-2</c:v>
                </c:pt>
                <c:pt idx="15">
                  <c:v>2.8680000000000001E-2</c:v>
                </c:pt>
                <c:pt idx="16">
                  <c:v>2.7199999999999998E-2</c:v>
                </c:pt>
                <c:pt idx="17">
                  <c:v>2.5680000000000001E-2</c:v>
                </c:pt>
                <c:pt idx="18">
                  <c:v>2.4539999999999999E-2</c:v>
                </c:pt>
                <c:pt idx="19">
                  <c:v>2.368E-2</c:v>
                </c:pt>
                <c:pt idx="20">
                  <c:v>2.2939999999999999E-2</c:v>
                </c:pt>
                <c:pt idx="21">
                  <c:v>2.24E-2</c:v>
                </c:pt>
                <c:pt idx="22">
                  <c:v>2.1850000000000001E-2</c:v>
                </c:pt>
                <c:pt idx="23">
                  <c:v>2.0979999999999999E-2</c:v>
                </c:pt>
                <c:pt idx="24">
                  <c:v>2.001E-2</c:v>
                </c:pt>
                <c:pt idx="25">
                  <c:v>1.8859999999999998E-2</c:v>
                </c:pt>
                <c:pt idx="26">
                  <c:v>1.9050000000000001E-2</c:v>
                </c:pt>
                <c:pt idx="27">
                  <c:v>1.917E-2</c:v>
                </c:pt>
                <c:pt idx="28">
                  <c:v>1.9269999999999999E-2</c:v>
                </c:pt>
                <c:pt idx="29">
                  <c:v>1.933E-2</c:v>
                </c:pt>
                <c:pt idx="30">
                  <c:v>1.9359999999999999E-2</c:v>
                </c:pt>
                <c:pt idx="31">
                  <c:v>1.9349999999999999E-2</c:v>
                </c:pt>
                <c:pt idx="32">
                  <c:v>1.932E-2</c:v>
                </c:pt>
                <c:pt idx="33">
                  <c:v>1.925E-2</c:v>
                </c:pt>
                <c:pt idx="34">
                  <c:v>1.9259999999999999E-2</c:v>
                </c:pt>
                <c:pt idx="35">
                  <c:v>1.9199999999999998E-2</c:v>
                </c:pt>
                <c:pt idx="36">
                  <c:v>1.9210000000000001E-2</c:v>
                </c:pt>
                <c:pt idx="37">
                  <c:v>1.9210000000000001E-2</c:v>
                </c:pt>
                <c:pt idx="38">
                  <c:v>1.924E-2</c:v>
                </c:pt>
                <c:pt idx="39">
                  <c:v>1.934E-2</c:v>
                </c:pt>
                <c:pt idx="40">
                  <c:v>1.951E-2</c:v>
                </c:pt>
                <c:pt idx="41">
                  <c:v>1.975E-2</c:v>
                </c:pt>
                <c:pt idx="42">
                  <c:v>2.0070000000000001E-2</c:v>
                </c:pt>
                <c:pt idx="43">
                  <c:v>2.0449999999999999E-2</c:v>
                </c:pt>
                <c:pt idx="44">
                  <c:v>2.0889999999999999E-2</c:v>
                </c:pt>
                <c:pt idx="45">
                  <c:v>2.1399999999999999E-2</c:v>
                </c:pt>
                <c:pt idx="46">
                  <c:v>2.1940000000000001E-2</c:v>
                </c:pt>
                <c:pt idx="47">
                  <c:v>2.2530000000000001E-2</c:v>
                </c:pt>
                <c:pt idx="48">
                  <c:v>2.316E-2</c:v>
                </c:pt>
                <c:pt idx="49">
                  <c:v>2.3820000000000001E-2</c:v>
                </c:pt>
                <c:pt idx="50">
                  <c:v>2.4510000000000001E-2</c:v>
                </c:pt>
                <c:pt idx="51">
                  <c:v>2.5239999999999999E-2</c:v>
                </c:pt>
                <c:pt idx="52">
                  <c:v>2.6009999999999998E-2</c:v>
                </c:pt>
                <c:pt idx="53">
                  <c:v>2.681E-2</c:v>
                </c:pt>
                <c:pt idx="54">
                  <c:v>2.7640000000000001E-2</c:v>
                </c:pt>
                <c:pt idx="55">
                  <c:v>2.8500000000000001E-2</c:v>
                </c:pt>
                <c:pt idx="56">
                  <c:v>2.937E-2</c:v>
                </c:pt>
                <c:pt idx="57">
                  <c:v>3.023E-2</c:v>
                </c:pt>
                <c:pt idx="58">
                  <c:v>3.1040000000000002E-2</c:v>
                </c:pt>
                <c:pt idx="59">
                  <c:v>3.1660000000000001E-2</c:v>
                </c:pt>
                <c:pt idx="60">
                  <c:v>3.2329999999999998E-2</c:v>
                </c:pt>
                <c:pt idx="61">
                  <c:v>3.322E-2</c:v>
                </c:pt>
                <c:pt idx="62">
                  <c:v>3.4529999999999998E-2</c:v>
                </c:pt>
                <c:pt idx="63">
                  <c:v>3.6589999999999998E-2</c:v>
                </c:pt>
                <c:pt idx="64">
                  <c:v>3.9210000000000002E-2</c:v>
                </c:pt>
                <c:pt idx="65">
                  <c:v>4.1889999999999997E-2</c:v>
                </c:pt>
                <c:pt idx="66">
                  <c:v>4.4450000000000003E-2</c:v>
                </c:pt>
                <c:pt idx="67">
                  <c:v>4.7140000000000001E-2</c:v>
                </c:pt>
                <c:pt idx="68">
                  <c:v>4.9779999999999998E-2</c:v>
                </c:pt>
                <c:pt idx="69">
                  <c:v>5.2650000000000002E-2</c:v>
                </c:pt>
                <c:pt idx="70">
                  <c:v>5.5780000000000003E-2</c:v>
                </c:pt>
                <c:pt idx="71">
                  <c:v>5.8819999999999997E-2</c:v>
                </c:pt>
                <c:pt idx="72">
                  <c:v>6.2120000000000002E-2</c:v>
                </c:pt>
                <c:pt idx="73">
                  <c:v>6.5640000000000004E-2</c:v>
                </c:pt>
                <c:pt idx="74">
                  <c:v>6.9339999999999999E-2</c:v>
                </c:pt>
                <c:pt idx="75">
                  <c:v>7.3150000000000007E-2</c:v>
                </c:pt>
                <c:pt idx="76">
                  <c:v>7.757E-2</c:v>
                </c:pt>
                <c:pt idx="77">
                  <c:v>8.2589999999999997E-2</c:v>
                </c:pt>
                <c:pt idx="78">
                  <c:v>8.8190000000000004E-2</c:v>
                </c:pt>
                <c:pt idx="79">
                  <c:v>9.443E-2</c:v>
                </c:pt>
                <c:pt idx="80">
                  <c:v>0.10131</c:v>
                </c:pt>
                <c:pt idx="81">
                  <c:v>0.10882</c:v>
                </c:pt>
                <c:pt idx="82">
                  <c:v>0.11703</c:v>
                </c:pt>
                <c:pt idx="83">
                  <c:v>0.12586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BE50_50!$R$8:$R$18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1.8929438808177546E-2</c:v>
                </c:pt>
                <c:pt idx="2">
                  <c:v>1.9137755232710187E-2</c:v>
                </c:pt>
                <c:pt idx="3">
                  <c:v>1.948494927359792E-2</c:v>
                </c:pt>
                <c:pt idx="4">
                  <c:v>1.9971020930840751E-2</c:v>
                </c:pt>
                <c:pt idx="5">
                  <c:v>2.0595970204438672E-2</c:v>
                </c:pt>
                <c:pt idx="6">
                  <c:v>2.1359797094391689E-2</c:v>
                </c:pt>
                <c:pt idx="7">
                  <c:v>2.2262501600699799E-2</c:v>
                </c:pt>
                <c:pt idx="8">
                  <c:v>2.3304083723363005E-2</c:v>
                </c:pt>
                <c:pt idx="9">
                  <c:v>2.4484543462381304E-2</c:v>
                </c:pt>
                <c:pt idx="10">
                  <c:v>2.5803880817754699E-2</c:v>
                </c:pt>
              </c:numCache>
            </c:numRef>
          </c:xVal>
          <c:yVal>
            <c:numRef>
              <c:f>BE50_50!$S$8:$S$18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0.37790000000000001</c:v>
                </c:pt>
                <c:pt idx="2">
                  <c:v>0.47789999999999999</c:v>
                </c:pt>
                <c:pt idx="3">
                  <c:v>0.57789999999999997</c:v>
                </c:pt>
                <c:pt idx="4">
                  <c:v>0.67789999999999995</c:v>
                </c:pt>
                <c:pt idx="5">
                  <c:v>0.77789999999999992</c:v>
                </c:pt>
                <c:pt idx="6">
                  <c:v>0.8778999999999999</c:v>
                </c:pt>
                <c:pt idx="7">
                  <c:v>0.97789999999999988</c:v>
                </c:pt>
                <c:pt idx="8">
                  <c:v>1.0778999999999999</c:v>
                </c:pt>
                <c:pt idx="9">
                  <c:v>1.1778999999999999</c:v>
                </c:pt>
                <c:pt idx="10">
                  <c:v>1.2779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BE50_50!$T$8:$T$18</c:f>
              <c:numCache>
                <c:formatCode>General</c:formatCode>
                <c:ptCount val="11"/>
                <c:pt idx="0">
                  <c:v>1.8859999999999998E-2</c:v>
                </c:pt>
                <c:pt idx="1">
                  <c:v>1.9840931177389116E-2</c:v>
                </c:pt>
                <c:pt idx="2">
                  <c:v>2.2783724709556467E-2</c:v>
                </c:pt>
                <c:pt idx="3">
                  <c:v>2.7688380596502055E-2</c:v>
                </c:pt>
                <c:pt idx="4">
                  <c:v>3.4554898838225878E-2</c:v>
                </c:pt>
                <c:pt idx="5">
                  <c:v>4.3383279434727931E-2</c:v>
                </c:pt>
                <c:pt idx="6">
                  <c:v>5.4173522386008227E-2</c:v>
                </c:pt>
                <c:pt idx="7">
                  <c:v>6.6925627692066739E-2</c:v>
                </c:pt>
                <c:pt idx="8">
                  <c:v>8.1639595352903521E-2</c:v>
                </c:pt>
                <c:pt idx="9">
                  <c:v>9.8315425368518491E-2</c:v>
                </c:pt>
                <c:pt idx="10">
                  <c:v>0.11695311773891173</c:v>
                </c:pt>
              </c:numCache>
            </c:numRef>
          </c:xVal>
          <c:yVal>
            <c:numRef>
              <c:f>BE50_50!$U$8:$U$18</c:f>
              <c:numCache>
                <c:formatCode>General</c:formatCode>
                <c:ptCount val="11"/>
                <c:pt idx="0">
                  <c:v>0.27789999999999998</c:v>
                </c:pt>
                <c:pt idx="1">
                  <c:v>0.17789999999999997</c:v>
                </c:pt>
                <c:pt idx="2">
                  <c:v>7.7899999999999969E-2</c:v>
                </c:pt>
                <c:pt idx="3">
                  <c:v>-2.2100000000000036E-2</c:v>
                </c:pt>
                <c:pt idx="4">
                  <c:v>-0.12210000000000004</c:v>
                </c:pt>
                <c:pt idx="5">
                  <c:v>-0.22210000000000005</c:v>
                </c:pt>
                <c:pt idx="6">
                  <c:v>-0.32210000000000005</c:v>
                </c:pt>
                <c:pt idx="7">
                  <c:v>-0.42210000000000003</c:v>
                </c:pt>
                <c:pt idx="8">
                  <c:v>-0.52210000000000001</c:v>
                </c:pt>
                <c:pt idx="9">
                  <c:v>-0.62209999999999999</c:v>
                </c:pt>
                <c:pt idx="10">
                  <c:v>-0.72209999999999996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65232"/>
        <c:axId val="1162358160"/>
      </c:scatterChart>
      <c:valAx>
        <c:axId val="116236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8160"/>
        <c:crosses val="autoZero"/>
        <c:crossBetween val="midCat"/>
      </c:valAx>
      <c:valAx>
        <c:axId val="11623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6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BE50_50!$I$9:$I$115</c:f>
              <c:numCache>
                <c:formatCode>General</c:formatCode>
                <c:ptCount val="107"/>
                <c:pt idx="0">
                  <c:v>-0.1265363707695889</c:v>
                </c:pt>
                <c:pt idx="1">
                  <c:v>-0.12217304763960307</c:v>
                </c:pt>
                <c:pt idx="2">
                  <c:v>-0.11780972450961724</c:v>
                </c:pt>
                <c:pt idx="3">
                  <c:v>-0.1090830782496456</c:v>
                </c:pt>
                <c:pt idx="4">
                  <c:v>-0.10471975511965977</c:v>
                </c:pt>
                <c:pt idx="5">
                  <c:v>-0.10035643198967394</c:v>
                </c:pt>
                <c:pt idx="6">
                  <c:v>-9.599310885968812E-2</c:v>
                </c:pt>
                <c:pt idx="7">
                  <c:v>-8.7266462599716474E-2</c:v>
                </c:pt>
                <c:pt idx="8">
                  <c:v>-8.2903139469730644E-2</c:v>
                </c:pt>
                <c:pt idx="9">
                  <c:v>-7.8539816339744828E-2</c:v>
                </c:pt>
                <c:pt idx="10">
                  <c:v>-7.4176493209759012E-2</c:v>
                </c:pt>
                <c:pt idx="11">
                  <c:v>-6.9813170079773182E-2</c:v>
                </c:pt>
                <c:pt idx="12">
                  <c:v>-6.5449846949787352E-2</c:v>
                </c:pt>
                <c:pt idx="13">
                  <c:v>-6.1086523819801536E-2</c:v>
                </c:pt>
                <c:pt idx="14">
                  <c:v>-5.6723200689815713E-2</c:v>
                </c:pt>
                <c:pt idx="15">
                  <c:v>-5.2359877559829883E-2</c:v>
                </c:pt>
                <c:pt idx="16">
                  <c:v>-4.799655442984406E-2</c:v>
                </c:pt>
                <c:pt idx="17">
                  <c:v>-4.3633231299858237E-2</c:v>
                </c:pt>
                <c:pt idx="18">
                  <c:v>-3.9269908169872414E-2</c:v>
                </c:pt>
                <c:pt idx="19">
                  <c:v>-3.4906585039886591E-2</c:v>
                </c:pt>
                <c:pt idx="20">
                  <c:v>-3.0543261909900768E-2</c:v>
                </c:pt>
                <c:pt idx="21">
                  <c:v>-2.6179938779914941E-2</c:v>
                </c:pt>
                <c:pt idx="22">
                  <c:v>-2.1816615649929118E-2</c:v>
                </c:pt>
                <c:pt idx="23">
                  <c:v>-1.7453292519943295E-2</c:v>
                </c:pt>
                <c:pt idx="24">
                  <c:v>-1.3089969389957471E-2</c:v>
                </c:pt>
                <c:pt idx="25">
                  <c:v>-8.7266462599716477E-3</c:v>
                </c:pt>
                <c:pt idx="26">
                  <c:v>-4.3633231299858239E-3</c:v>
                </c:pt>
                <c:pt idx="27">
                  <c:v>0</c:v>
                </c:pt>
                <c:pt idx="28">
                  <c:v>4.3633231299858239E-3</c:v>
                </c:pt>
                <c:pt idx="29">
                  <c:v>8.7266462599716477E-3</c:v>
                </c:pt>
                <c:pt idx="30">
                  <c:v>1.3089969389957471E-2</c:v>
                </c:pt>
                <c:pt idx="31">
                  <c:v>1.7453292519943295E-2</c:v>
                </c:pt>
                <c:pt idx="32">
                  <c:v>2.1816615649929118E-2</c:v>
                </c:pt>
                <c:pt idx="33">
                  <c:v>2.6179938779914941E-2</c:v>
                </c:pt>
                <c:pt idx="34">
                  <c:v>3.0543261909900768E-2</c:v>
                </c:pt>
                <c:pt idx="35">
                  <c:v>3.4906585039886591E-2</c:v>
                </c:pt>
                <c:pt idx="36">
                  <c:v>3.9269908169872414E-2</c:v>
                </c:pt>
                <c:pt idx="37">
                  <c:v>4.3633231299858237E-2</c:v>
                </c:pt>
                <c:pt idx="38">
                  <c:v>4.799655442984406E-2</c:v>
                </c:pt>
                <c:pt idx="39">
                  <c:v>5.2359877559829883E-2</c:v>
                </c:pt>
                <c:pt idx="40">
                  <c:v>5.6723200689815713E-2</c:v>
                </c:pt>
                <c:pt idx="41">
                  <c:v>6.1086523819801536E-2</c:v>
                </c:pt>
                <c:pt idx="42">
                  <c:v>6.5449846949787352E-2</c:v>
                </c:pt>
                <c:pt idx="43">
                  <c:v>6.9813170079773182E-2</c:v>
                </c:pt>
                <c:pt idx="44">
                  <c:v>7.4176493209759012E-2</c:v>
                </c:pt>
                <c:pt idx="45">
                  <c:v>7.8539816339744828E-2</c:v>
                </c:pt>
                <c:pt idx="46">
                  <c:v>8.2903139469730644E-2</c:v>
                </c:pt>
                <c:pt idx="47">
                  <c:v>8.7266462599716474E-2</c:v>
                </c:pt>
                <c:pt idx="48">
                  <c:v>9.1629785729702304E-2</c:v>
                </c:pt>
                <c:pt idx="49">
                  <c:v>9.599310885968812E-2</c:v>
                </c:pt>
                <c:pt idx="50">
                  <c:v>0.10035643198967394</c:v>
                </c:pt>
                <c:pt idx="51">
                  <c:v>0.10471975511965977</c:v>
                </c:pt>
                <c:pt idx="52">
                  <c:v>0.1090830782496456</c:v>
                </c:pt>
                <c:pt idx="53">
                  <c:v>0.11344640137963143</c:v>
                </c:pt>
                <c:pt idx="54">
                  <c:v>0.11780972450961724</c:v>
                </c:pt>
                <c:pt idx="55">
                  <c:v>0.12217304763960307</c:v>
                </c:pt>
                <c:pt idx="56">
                  <c:v>0.1265363707695889</c:v>
                </c:pt>
                <c:pt idx="57">
                  <c:v>0.1308996938995747</c:v>
                </c:pt>
                <c:pt idx="58">
                  <c:v>0.13526301702956053</c:v>
                </c:pt>
                <c:pt idx="59">
                  <c:v>0.13962634015954636</c:v>
                </c:pt>
                <c:pt idx="60">
                  <c:v>0.14398966328953219</c:v>
                </c:pt>
                <c:pt idx="61">
                  <c:v>0.14835298641951802</c:v>
                </c:pt>
                <c:pt idx="62">
                  <c:v>0.15271630954950383</c:v>
                </c:pt>
                <c:pt idx="63">
                  <c:v>0.15707963267948966</c:v>
                </c:pt>
                <c:pt idx="64">
                  <c:v>0.16144295580947549</c:v>
                </c:pt>
                <c:pt idx="65">
                  <c:v>0.16580627893946129</c:v>
                </c:pt>
                <c:pt idx="66">
                  <c:v>0.17016960206944712</c:v>
                </c:pt>
                <c:pt idx="67">
                  <c:v>0.17453292519943295</c:v>
                </c:pt>
                <c:pt idx="68">
                  <c:v>0.17889624832941875</c:v>
                </c:pt>
                <c:pt idx="69">
                  <c:v>0.18325957145940461</c:v>
                </c:pt>
                <c:pt idx="70">
                  <c:v>0.18762289458939041</c:v>
                </c:pt>
                <c:pt idx="71">
                  <c:v>0.19198621771937624</c:v>
                </c:pt>
                <c:pt idx="72">
                  <c:v>0.19634954084936207</c:v>
                </c:pt>
                <c:pt idx="73">
                  <c:v>0.20071286397934787</c:v>
                </c:pt>
                <c:pt idx="74">
                  <c:v>0.20507618710933373</c:v>
                </c:pt>
                <c:pt idx="75">
                  <c:v>0.20943951023931953</c:v>
                </c:pt>
                <c:pt idx="76">
                  <c:v>0.21380283336930536</c:v>
                </c:pt>
                <c:pt idx="77">
                  <c:v>0.21816615649929119</c:v>
                </c:pt>
                <c:pt idx="78">
                  <c:v>0.22252947962927699</c:v>
                </c:pt>
                <c:pt idx="79">
                  <c:v>0.22689280275926285</c:v>
                </c:pt>
                <c:pt idx="80">
                  <c:v>0.23125612588924865</c:v>
                </c:pt>
                <c:pt idx="81">
                  <c:v>0.23561944901923448</c:v>
                </c:pt>
                <c:pt idx="82">
                  <c:v>0.23998277214922031</c:v>
                </c:pt>
                <c:pt idx="83">
                  <c:v>0.24434609527920614</c:v>
                </c:pt>
              </c:numCache>
            </c:numRef>
          </c:xVal>
          <c:yVal>
            <c:numRef>
              <c:f>BE50_50!$C$9:$C$115</c:f>
              <c:numCache>
                <c:formatCode>General</c:formatCode>
                <c:ptCount val="107"/>
                <c:pt idx="0">
                  <c:v>-0.36259999999999998</c:v>
                </c:pt>
                <c:pt idx="1">
                  <c:v>-0.3599</c:v>
                </c:pt>
                <c:pt idx="2">
                  <c:v>-0.35949999999999999</c:v>
                </c:pt>
                <c:pt idx="3">
                  <c:v>-0.34160000000000001</c:v>
                </c:pt>
                <c:pt idx="4">
                  <c:v>-0.33500000000000002</c:v>
                </c:pt>
                <c:pt idx="5">
                  <c:v>-0.3261</c:v>
                </c:pt>
                <c:pt idx="6">
                  <c:v>-0.315</c:v>
                </c:pt>
                <c:pt idx="7">
                  <c:v>-0.2641</c:v>
                </c:pt>
                <c:pt idx="8">
                  <c:v>-0.2462</c:v>
                </c:pt>
                <c:pt idx="9">
                  <c:v>-0.2225</c:v>
                </c:pt>
                <c:pt idx="10">
                  <c:v>-0.19389999999999999</c:v>
                </c:pt>
                <c:pt idx="11">
                  <c:v>-0.15970000000000001</c:v>
                </c:pt>
                <c:pt idx="12">
                  <c:v>-0.13420000000000001</c:v>
                </c:pt>
                <c:pt idx="13">
                  <c:v>-0.1048</c:v>
                </c:pt>
                <c:pt idx="14">
                  <c:v>-7.1499999999999994E-2</c:v>
                </c:pt>
                <c:pt idx="15">
                  <c:v>-3.85E-2</c:v>
                </c:pt>
                <c:pt idx="16">
                  <c:v>-1.0699999999999999E-2</c:v>
                </c:pt>
                <c:pt idx="17">
                  <c:v>1.84E-2</c:v>
                </c:pt>
                <c:pt idx="18">
                  <c:v>4.6300000000000001E-2</c:v>
                </c:pt>
                <c:pt idx="19">
                  <c:v>7.3999999999999996E-2</c:v>
                </c:pt>
                <c:pt idx="20">
                  <c:v>0.1026</c:v>
                </c:pt>
                <c:pt idx="21">
                  <c:v>0.13100000000000001</c:v>
                </c:pt>
                <c:pt idx="22">
                  <c:v>0.15989999999999999</c:v>
                </c:pt>
                <c:pt idx="23">
                  <c:v>0.20369999999999999</c:v>
                </c:pt>
                <c:pt idx="24">
                  <c:v>0.2457</c:v>
                </c:pt>
                <c:pt idx="25">
                  <c:v>0.27789999999999998</c:v>
                </c:pt>
                <c:pt idx="26">
                  <c:v>0.3231</c:v>
                </c:pt>
                <c:pt idx="27">
                  <c:v>0.36520000000000002</c:v>
                </c:pt>
                <c:pt idx="28">
                  <c:v>0.40610000000000002</c:v>
                </c:pt>
                <c:pt idx="29">
                  <c:v>0.44590000000000002</c:v>
                </c:pt>
                <c:pt idx="30">
                  <c:v>0.48309999999999997</c:v>
                </c:pt>
                <c:pt idx="31">
                  <c:v>0.51859999999999995</c:v>
                </c:pt>
                <c:pt idx="32">
                  <c:v>0.55349999999999999</c:v>
                </c:pt>
                <c:pt idx="33">
                  <c:v>0.58809999999999996</c:v>
                </c:pt>
                <c:pt idx="34">
                  <c:v>0.6179</c:v>
                </c:pt>
                <c:pt idx="35">
                  <c:v>0.64980000000000004</c:v>
                </c:pt>
                <c:pt idx="36">
                  <c:v>0.67900000000000005</c:v>
                </c:pt>
                <c:pt idx="37">
                  <c:v>0.7087</c:v>
                </c:pt>
                <c:pt idx="38">
                  <c:v>0.73780000000000001</c:v>
                </c:pt>
                <c:pt idx="39">
                  <c:v>0.76519999999999999</c:v>
                </c:pt>
                <c:pt idx="40">
                  <c:v>0.79220000000000002</c:v>
                </c:pt>
                <c:pt idx="41">
                  <c:v>0.81799999999999995</c:v>
                </c:pt>
                <c:pt idx="42">
                  <c:v>0.84379999999999999</c:v>
                </c:pt>
                <c:pt idx="43">
                  <c:v>0.86909999999999998</c:v>
                </c:pt>
                <c:pt idx="44">
                  <c:v>0.89419999999999999</c:v>
                </c:pt>
                <c:pt idx="45">
                  <c:v>0.91910000000000003</c:v>
                </c:pt>
                <c:pt idx="46">
                  <c:v>0.94389999999999996</c:v>
                </c:pt>
                <c:pt idx="47">
                  <c:v>0.96860000000000002</c:v>
                </c:pt>
                <c:pt idx="48">
                  <c:v>0.99339999999999995</c:v>
                </c:pt>
                <c:pt idx="49">
                  <c:v>1.0182</c:v>
                </c:pt>
                <c:pt idx="50">
                  <c:v>1.0428999999999999</c:v>
                </c:pt>
                <c:pt idx="51">
                  <c:v>1.0676000000000001</c:v>
                </c:pt>
                <c:pt idx="52">
                  <c:v>1.0918000000000001</c:v>
                </c:pt>
                <c:pt idx="53">
                  <c:v>1.1158999999999999</c:v>
                </c:pt>
                <c:pt idx="54">
                  <c:v>1.1395</c:v>
                </c:pt>
                <c:pt idx="55">
                  <c:v>1.1627000000000001</c:v>
                </c:pt>
                <c:pt idx="56">
                  <c:v>1.1853</c:v>
                </c:pt>
                <c:pt idx="57">
                  <c:v>1.2068000000000001</c:v>
                </c:pt>
                <c:pt idx="58">
                  <c:v>1.2261</c:v>
                </c:pt>
                <c:pt idx="59">
                  <c:v>1.2408999999999999</c:v>
                </c:pt>
                <c:pt idx="60">
                  <c:v>1.2522</c:v>
                </c:pt>
                <c:pt idx="61">
                  <c:v>1.2633000000000001</c:v>
                </c:pt>
                <c:pt idx="62">
                  <c:v>1.2726999999999999</c:v>
                </c:pt>
                <c:pt idx="63">
                  <c:v>1.2782</c:v>
                </c:pt>
                <c:pt idx="64">
                  <c:v>1.2806999999999999</c:v>
                </c:pt>
                <c:pt idx="65">
                  <c:v>1.282</c:v>
                </c:pt>
                <c:pt idx="66">
                  <c:v>1.2824</c:v>
                </c:pt>
                <c:pt idx="67">
                  <c:v>1.2793000000000001</c:v>
                </c:pt>
                <c:pt idx="68">
                  <c:v>1.2796000000000001</c:v>
                </c:pt>
                <c:pt idx="69">
                  <c:v>1.2778</c:v>
                </c:pt>
                <c:pt idx="70">
                  <c:v>1.2750999999999999</c:v>
                </c:pt>
                <c:pt idx="71">
                  <c:v>1.2773000000000001</c:v>
                </c:pt>
                <c:pt idx="72">
                  <c:v>1.2769999999999999</c:v>
                </c:pt>
                <c:pt idx="73">
                  <c:v>1.2741</c:v>
                </c:pt>
                <c:pt idx="74">
                  <c:v>1.2699</c:v>
                </c:pt>
                <c:pt idx="75">
                  <c:v>1.2665999999999999</c:v>
                </c:pt>
                <c:pt idx="76">
                  <c:v>1.2615000000000001</c:v>
                </c:pt>
                <c:pt idx="77">
                  <c:v>1.2532000000000001</c:v>
                </c:pt>
                <c:pt idx="78">
                  <c:v>1.2422</c:v>
                </c:pt>
                <c:pt idx="79">
                  <c:v>1.2285999999999999</c:v>
                </c:pt>
                <c:pt idx="80">
                  <c:v>1.2133</c:v>
                </c:pt>
                <c:pt idx="81">
                  <c:v>1.1968000000000001</c:v>
                </c:pt>
                <c:pt idx="82">
                  <c:v>1.1792</c:v>
                </c:pt>
                <c:pt idx="83">
                  <c:v>1.1613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54352"/>
        <c:axId val="1162359248"/>
      </c:scatterChart>
      <c:valAx>
        <c:axId val="116235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9248"/>
        <c:crosses val="autoZero"/>
        <c:crossBetween val="midCat"/>
      </c:valAx>
      <c:valAx>
        <c:axId val="11623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BE50_100!$B$9:$B$115</c:f>
              <c:numCache>
                <c:formatCode>General</c:formatCode>
                <c:ptCount val="107"/>
                <c:pt idx="0">
                  <c:v>9.3280000000000002E-2</c:v>
                </c:pt>
                <c:pt idx="1">
                  <c:v>9.0999999999999998E-2</c:v>
                </c:pt>
                <c:pt idx="2">
                  <c:v>8.8760000000000006E-2</c:v>
                </c:pt>
                <c:pt idx="3">
                  <c:v>8.5580000000000003E-2</c:v>
                </c:pt>
                <c:pt idx="4">
                  <c:v>8.1869999999999998E-2</c:v>
                </c:pt>
                <c:pt idx="5">
                  <c:v>7.7899999999999997E-2</c:v>
                </c:pt>
                <c:pt idx="6">
                  <c:v>7.3870000000000005E-2</c:v>
                </c:pt>
                <c:pt idx="7">
                  <c:v>6.0749999999999998E-2</c:v>
                </c:pt>
                <c:pt idx="8">
                  <c:v>5.6779999999999997E-2</c:v>
                </c:pt>
                <c:pt idx="9">
                  <c:v>5.2069999999999998E-2</c:v>
                </c:pt>
                <c:pt idx="10">
                  <c:v>4.6510000000000003E-2</c:v>
                </c:pt>
                <c:pt idx="11">
                  <c:v>4.0329999999999998E-2</c:v>
                </c:pt>
                <c:pt idx="12">
                  <c:v>3.3480000000000003E-2</c:v>
                </c:pt>
                <c:pt idx="13">
                  <c:v>2.8250000000000001E-2</c:v>
                </c:pt>
                <c:pt idx="14">
                  <c:v>2.5749999999999999E-2</c:v>
                </c:pt>
                <c:pt idx="15">
                  <c:v>2.3310000000000001E-2</c:v>
                </c:pt>
                <c:pt idx="16">
                  <c:v>2.1489999999999999E-2</c:v>
                </c:pt>
                <c:pt idx="17">
                  <c:v>1.9980000000000001E-2</c:v>
                </c:pt>
                <c:pt idx="18">
                  <c:v>1.8880000000000001E-2</c:v>
                </c:pt>
                <c:pt idx="19">
                  <c:v>1.7989999999999999E-2</c:v>
                </c:pt>
                <c:pt idx="20">
                  <c:v>1.721E-2</c:v>
                </c:pt>
                <c:pt idx="21">
                  <c:v>1.6590000000000001E-2</c:v>
                </c:pt>
                <c:pt idx="22">
                  <c:v>1.5959999999999998E-2</c:v>
                </c:pt>
                <c:pt idx="23">
                  <c:v>1.528E-2</c:v>
                </c:pt>
                <c:pt idx="24">
                  <c:v>1.461E-2</c:v>
                </c:pt>
                <c:pt idx="25">
                  <c:v>1.397E-2</c:v>
                </c:pt>
                <c:pt idx="26">
                  <c:v>1.3469999999999999E-2</c:v>
                </c:pt>
                <c:pt idx="27">
                  <c:v>1.259E-2</c:v>
                </c:pt>
                <c:pt idx="28">
                  <c:v>1.2189999999999999E-2</c:v>
                </c:pt>
                <c:pt idx="29">
                  <c:v>1.2160000000000001E-2</c:v>
                </c:pt>
                <c:pt idx="30">
                  <c:v>1.2149999999999999E-2</c:v>
                </c:pt>
                <c:pt idx="31">
                  <c:v>1.214E-2</c:v>
                </c:pt>
                <c:pt idx="32">
                  <c:v>1.214E-2</c:v>
                </c:pt>
                <c:pt idx="33">
                  <c:v>1.217E-2</c:v>
                </c:pt>
                <c:pt idx="34">
                  <c:v>1.222E-2</c:v>
                </c:pt>
                <c:pt idx="35">
                  <c:v>1.23E-2</c:v>
                </c:pt>
                <c:pt idx="36">
                  <c:v>1.2409999999999999E-2</c:v>
                </c:pt>
                <c:pt idx="37">
                  <c:v>1.255E-2</c:v>
                </c:pt>
                <c:pt idx="38">
                  <c:v>1.274E-2</c:v>
                </c:pt>
                <c:pt idx="39">
                  <c:v>1.2959999999999999E-2</c:v>
                </c:pt>
                <c:pt idx="40">
                  <c:v>1.3220000000000001E-2</c:v>
                </c:pt>
                <c:pt idx="41">
                  <c:v>1.3520000000000001E-2</c:v>
                </c:pt>
                <c:pt idx="42">
                  <c:v>1.3849999999999999E-2</c:v>
                </c:pt>
                <c:pt idx="43">
                  <c:v>1.422E-2</c:v>
                </c:pt>
                <c:pt idx="44">
                  <c:v>1.4619999999999999E-2</c:v>
                </c:pt>
                <c:pt idx="45">
                  <c:v>1.504E-2</c:v>
                </c:pt>
                <c:pt idx="46">
                  <c:v>1.5480000000000001E-2</c:v>
                </c:pt>
                <c:pt idx="47">
                  <c:v>1.5939999999999999E-2</c:v>
                </c:pt>
                <c:pt idx="48">
                  <c:v>1.6400000000000001E-2</c:v>
                </c:pt>
                <c:pt idx="49">
                  <c:v>1.687E-2</c:v>
                </c:pt>
                <c:pt idx="50">
                  <c:v>1.7350000000000001E-2</c:v>
                </c:pt>
                <c:pt idx="51">
                  <c:v>1.7850000000000001E-2</c:v>
                </c:pt>
                <c:pt idx="52">
                  <c:v>1.8350000000000002E-2</c:v>
                </c:pt>
                <c:pt idx="53">
                  <c:v>1.8859999999999998E-2</c:v>
                </c:pt>
                <c:pt idx="54">
                  <c:v>1.9390000000000001E-2</c:v>
                </c:pt>
                <c:pt idx="55">
                  <c:v>1.992E-2</c:v>
                </c:pt>
                <c:pt idx="56">
                  <c:v>2.0469999999999999E-2</c:v>
                </c:pt>
                <c:pt idx="57">
                  <c:v>2.0990000000000002E-2</c:v>
                </c:pt>
                <c:pt idx="58">
                  <c:v>2.1489999999999999E-2</c:v>
                </c:pt>
                <c:pt idx="59">
                  <c:v>2.2040000000000001E-2</c:v>
                </c:pt>
                <c:pt idx="60">
                  <c:v>2.2720000000000001E-2</c:v>
                </c:pt>
                <c:pt idx="61">
                  <c:v>2.3640000000000001E-2</c:v>
                </c:pt>
                <c:pt idx="62">
                  <c:v>2.5159999999999998E-2</c:v>
                </c:pt>
                <c:pt idx="63">
                  <c:v>2.717E-2</c:v>
                </c:pt>
                <c:pt idx="64">
                  <c:v>2.8979999999999999E-2</c:v>
                </c:pt>
                <c:pt idx="65">
                  <c:v>3.083E-2</c:v>
                </c:pt>
                <c:pt idx="66">
                  <c:v>3.2399999999999998E-2</c:v>
                </c:pt>
                <c:pt idx="67">
                  <c:v>3.4410000000000003E-2</c:v>
                </c:pt>
                <c:pt idx="68">
                  <c:v>3.6249999999999998E-2</c:v>
                </c:pt>
                <c:pt idx="69">
                  <c:v>3.8089999999999999E-2</c:v>
                </c:pt>
                <c:pt idx="70">
                  <c:v>4.002E-2</c:v>
                </c:pt>
                <c:pt idx="71">
                  <c:v>4.2040000000000001E-2</c:v>
                </c:pt>
                <c:pt idx="72">
                  <c:v>4.4209999999999999E-2</c:v>
                </c:pt>
                <c:pt idx="73">
                  <c:v>4.6850000000000003E-2</c:v>
                </c:pt>
                <c:pt idx="74">
                  <c:v>4.9639999999999997E-2</c:v>
                </c:pt>
                <c:pt idx="75">
                  <c:v>5.2330000000000002E-2</c:v>
                </c:pt>
                <c:pt idx="76">
                  <c:v>5.5309999999999998E-2</c:v>
                </c:pt>
                <c:pt idx="77">
                  <c:v>5.8569999999999997E-2</c:v>
                </c:pt>
                <c:pt idx="78">
                  <c:v>6.2129999999999998E-2</c:v>
                </c:pt>
                <c:pt idx="79">
                  <c:v>6.608E-2</c:v>
                </c:pt>
                <c:pt idx="80">
                  <c:v>7.0400000000000004E-2</c:v>
                </c:pt>
                <c:pt idx="81">
                  <c:v>7.5139999999999998E-2</c:v>
                </c:pt>
                <c:pt idx="82">
                  <c:v>8.0350000000000005E-2</c:v>
                </c:pt>
                <c:pt idx="83">
                  <c:v>8.6080000000000004E-2</c:v>
                </c:pt>
                <c:pt idx="84">
                  <c:v>9.2380000000000004E-2</c:v>
                </c:pt>
                <c:pt idx="85">
                  <c:v>9.9360000000000004E-2</c:v>
                </c:pt>
                <c:pt idx="86">
                  <c:v>0.1071</c:v>
                </c:pt>
                <c:pt idx="87">
                  <c:v>0.11577999999999999</c:v>
                </c:pt>
                <c:pt idx="88">
                  <c:v>0.12545000000000001</c:v>
                </c:pt>
                <c:pt idx="89">
                  <c:v>0.1361</c:v>
                </c:pt>
                <c:pt idx="90">
                  <c:v>0.14784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BE50_100!$R$8:$R$18</c:f>
              <c:numCache>
                <c:formatCode>General</c:formatCode>
                <c:ptCount val="11"/>
                <c:pt idx="0">
                  <c:v>1.214E-2</c:v>
                </c:pt>
                <c:pt idx="1">
                  <c:v>1.2336387313589582E-2</c:v>
                </c:pt>
                <c:pt idx="2">
                  <c:v>1.2925549254358328E-2</c:v>
                </c:pt>
                <c:pt idx="3">
                  <c:v>1.3907485822306238E-2</c:v>
                </c:pt>
                <c:pt idx="4">
                  <c:v>1.5282197017433311E-2</c:v>
                </c:pt>
                <c:pt idx="5">
                  <c:v>1.7049682839739552E-2</c:v>
                </c:pt>
                <c:pt idx="6">
                  <c:v>1.9209943289224957E-2</c:v>
                </c:pt>
                <c:pt idx="7">
                  <c:v>2.1762978365889522E-2</c:v>
                </c:pt>
                <c:pt idx="8">
                  <c:v>2.4708788069733256E-2</c:v>
                </c:pt>
                <c:pt idx="9">
                  <c:v>2.8047372400756158E-2</c:v>
                </c:pt>
                <c:pt idx="10">
                  <c:v>3.1778731358958222E-2</c:v>
                </c:pt>
              </c:numCache>
            </c:numRef>
          </c:xVal>
          <c:yVal>
            <c:numRef>
              <c:f>BE50_100!$S$8:$S$18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0.61580000000000001</c:v>
                </c:pt>
                <c:pt idx="2">
                  <c:v>0.71579999999999999</c:v>
                </c:pt>
                <c:pt idx="3">
                  <c:v>0.81579999999999997</c:v>
                </c:pt>
                <c:pt idx="4">
                  <c:v>0.91579999999999995</c:v>
                </c:pt>
                <c:pt idx="5">
                  <c:v>1.0158</c:v>
                </c:pt>
                <c:pt idx="6">
                  <c:v>1.1158000000000001</c:v>
                </c:pt>
                <c:pt idx="7">
                  <c:v>1.2158000000000002</c:v>
                </c:pt>
                <c:pt idx="8">
                  <c:v>1.3158000000000003</c:v>
                </c:pt>
                <c:pt idx="9">
                  <c:v>1.4158000000000004</c:v>
                </c:pt>
                <c:pt idx="10">
                  <c:v>1.5158000000000005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BE50_100!$T$8:$T$18</c:f>
              <c:numCache>
                <c:formatCode>General</c:formatCode>
                <c:ptCount val="11"/>
                <c:pt idx="0">
                  <c:v>1.214E-2</c:v>
                </c:pt>
                <c:pt idx="1">
                  <c:v>1.2532696718569179E-2</c:v>
                </c:pt>
                <c:pt idx="2">
                  <c:v>1.3710786874276718E-2</c:v>
                </c:pt>
                <c:pt idx="3">
                  <c:v>1.5674270467122615E-2</c:v>
                </c:pt>
                <c:pt idx="4">
                  <c:v>1.8423147497106877E-2</c:v>
                </c:pt>
                <c:pt idx="5">
                  <c:v>2.1957417964229495E-2</c:v>
                </c:pt>
                <c:pt idx="6">
                  <c:v>2.6277081868490471E-2</c:v>
                </c:pt>
                <c:pt idx="7">
                  <c:v>3.138213920988981E-2</c:v>
                </c:pt>
                <c:pt idx="8">
                  <c:v>3.7272589988427515E-2</c:v>
                </c:pt>
                <c:pt idx="9">
                  <c:v>4.3948434204103562E-2</c:v>
                </c:pt>
                <c:pt idx="10">
                  <c:v>5.1409671856917978E-2</c:v>
                </c:pt>
              </c:numCache>
            </c:numRef>
          </c:xVal>
          <c:yVal>
            <c:numRef>
              <c:f>BE50_100!$U$8:$U$18</c:f>
              <c:numCache>
                <c:formatCode>General</c:formatCode>
                <c:ptCount val="11"/>
                <c:pt idx="0">
                  <c:v>0.51580000000000004</c:v>
                </c:pt>
                <c:pt idx="1">
                  <c:v>0.41580000000000006</c:v>
                </c:pt>
                <c:pt idx="2">
                  <c:v>0.31580000000000008</c:v>
                </c:pt>
                <c:pt idx="3">
                  <c:v>0.21580000000000008</c:v>
                </c:pt>
                <c:pt idx="4">
                  <c:v>0.11580000000000007</c:v>
                </c:pt>
                <c:pt idx="5">
                  <c:v>1.5800000000000064E-2</c:v>
                </c:pt>
                <c:pt idx="6">
                  <c:v>-8.4199999999999942E-2</c:v>
                </c:pt>
                <c:pt idx="7">
                  <c:v>-0.18419999999999995</c:v>
                </c:pt>
                <c:pt idx="8">
                  <c:v>-0.28419999999999995</c:v>
                </c:pt>
                <c:pt idx="9">
                  <c:v>-0.38419999999999999</c:v>
                </c:pt>
                <c:pt idx="10">
                  <c:v>-0.48419999999999996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62512"/>
        <c:axId val="1162360336"/>
      </c:scatterChart>
      <c:valAx>
        <c:axId val="116236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60336"/>
        <c:crosses val="autoZero"/>
        <c:crossBetween val="midCat"/>
      </c:valAx>
      <c:valAx>
        <c:axId val="11623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6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BE50_100!$I$9:$I$115</c:f>
              <c:numCache>
                <c:formatCode>General</c:formatCode>
                <c:ptCount val="107"/>
                <c:pt idx="0">
                  <c:v>-0.1308996938995747</c:v>
                </c:pt>
                <c:pt idx="1">
                  <c:v>-0.1265363707695889</c:v>
                </c:pt>
                <c:pt idx="2">
                  <c:v>-0.12217304763960307</c:v>
                </c:pt>
                <c:pt idx="3">
                  <c:v>-0.11780972450961724</c:v>
                </c:pt>
                <c:pt idx="4">
                  <c:v>-0.11344640137963143</c:v>
                </c:pt>
                <c:pt idx="5">
                  <c:v>-0.1090830782496456</c:v>
                </c:pt>
                <c:pt idx="6">
                  <c:v>-0.10471975511965977</c:v>
                </c:pt>
                <c:pt idx="7">
                  <c:v>-9.599310885968812E-2</c:v>
                </c:pt>
                <c:pt idx="8">
                  <c:v>-9.1629785729702304E-2</c:v>
                </c:pt>
                <c:pt idx="9">
                  <c:v>-8.7266462599716474E-2</c:v>
                </c:pt>
                <c:pt idx="10">
                  <c:v>-8.2903139469730644E-2</c:v>
                </c:pt>
                <c:pt idx="11">
                  <c:v>-7.8539816339744828E-2</c:v>
                </c:pt>
                <c:pt idx="12">
                  <c:v>-7.4176493209759012E-2</c:v>
                </c:pt>
                <c:pt idx="13">
                  <c:v>-6.9813170079773182E-2</c:v>
                </c:pt>
                <c:pt idx="14">
                  <c:v>-6.5449846949787352E-2</c:v>
                </c:pt>
                <c:pt idx="15">
                  <c:v>-6.1086523819801536E-2</c:v>
                </c:pt>
                <c:pt idx="16">
                  <c:v>-5.6723200689815713E-2</c:v>
                </c:pt>
                <c:pt idx="17">
                  <c:v>-5.2359877559829883E-2</c:v>
                </c:pt>
                <c:pt idx="18">
                  <c:v>-4.799655442984406E-2</c:v>
                </c:pt>
                <c:pt idx="19">
                  <c:v>-4.3633231299858237E-2</c:v>
                </c:pt>
                <c:pt idx="20">
                  <c:v>-3.9269908169872414E-2</c:v>
                </c:pt>
                <c:pt idx="21">
                  <c:v>-3.4906585039886591E-2</c:v>
                </c:pt>
                <c:pt idx="22">
                  <c:v>-3.0543261909900768E-2</c:v>
                </c:pt>
                <c:pt idx="23">
                  <c:v>-2.6179938779914941E-2</c:v>
                </c:pt>
                <c:pt idx="24">
                  <c:v>-2.1816615649929118E-2</c:v>
                </c:pt>
                <c:pt idx="25">
                  <c:v>-1.7453292519943295E-2</c:v>
                </c:pt>
                <c:pt idx="26">
                  <c:v>-1.3089969389957471E-2</c:v>
                </c:pt>
                <c:pt idx="27">
                  <c:v>-8.7266462599716477E-3</c:v>
                </c:pt>
                <c:pt idx="28">
                  <c:v>-4.3633231299858239E-3</c:v>
                </c:pt>
                <c:pt idx="29">
                  <c:v>0</c:v>
                </c:pt>
                <c:pt idx="30">
                  <c:v>4.3633231299858239E-3</c:v>
                </c:pt>
                <c:pt idx="31">
                  <c:v>8.7266462599716477E-3</c:v>
                </c:pt>
                <c:pt idx="32">
                  <c:v>1.3089969389957471E-2</c:v>
                </c:pt>
                <c:pt idx="33">
                  <c:v>1.7453292519943295E-2</c:v>
                </c:pt>
                <c:pt idx="34">
                  <c:v>2.1816615649929118E-2</c:v>
                </c:pt>
                <c:pt idx="35">
                  <c:v>2.6179938779914941E-2</c:v>
                </c:pt>
                <c:pt idx="36">
                  <c:v>3.0543261909900768E-2</c:v>
                </c:pt>
                <c:pt idx="37">
                  <c:v>3.4906585039886591E-2</c:v>
                </c:pt>
                <c:pt idx="38">
                  <c:v>3.9269908169872414E-2</c:v>
                </c:pt>
                <c:pt idx="39">
                  <c:v>4.3633231299858237E-2</c:v>
                </c:pt>
                <c:pt idx="40">
                  <c:v>4.799655442984406E-2</c:v>
                </c:pt>
                <c:pt idx="41">
                  <c:v>5.2359877559829883E-2</c:v>
                </c:pt>
                <c:pt idx="42">
                  <c:v>5.6723200689815713E-2</c:v>
                </c:pt>
                <c:pt idx="43">
                  <c:v>6.1086523819801536E-2</c:v>
                </c:pt>
                <c:pt idx="44">
                  <c:v>6.5449846949787352E-2</c:v>
                </c:pt>
                <c:pt idx="45">
                  <c:v>6.9813170079773182E-2</c:v>
                </c:pt>
                <c:pt idx="46">
                  <c:v>7.4176493209759012E-2</c:v>
                </c:pt>
                <c:pt idx="47">
                  <c:v>7.8539816339744828E-2</c:v>
                </c:pt>
                <c:pt idx="48">
                  <c:v>8.2903139469730644E-2</c:v>
                </c:pt>
                <c:pt idx="49">
                  <c:v>8.7266462599716474E-2</c:v>
                </c:pt>
                <c:pt idx="50">
                  <c:v>9.1629785729702304E-2</c:v>
                </c:pt>
                <c:pt idx="51">
                  <c:v>9.599310885968812E-2</c:v>
                </c:pt>
                <c:pt idx="52">
                  <c:v>0.10035643198967394</c:v>
                </c:pt>
                <c:pt idx="53">
                  <c:v>0.10471975511965977</c:v>
                </c:pt>
                <c:pt idx="54">
                  <c:v>0.1090830782496456</c:v>
                </c:pt>
                <c:pt idx="55">
                  <c:v>0.11344640137963143</c:v>
                </c:pt>
                <c:pt idx="56">
                  <c:v>0.11780972450961724</c:v>
                </c:pt>
                <c:pt idx="57">
                  <c:v>0.12217304763960307</c:v>
                </c:pt>
                <c:pt idx="58">
                  <c:v>0.1265363707695889</c:v>
                </c:pt>
                <c:pt idx="59">
                  <c:v>0.1308996938995747</c:v>
                </c:pt>
                <c:pt idx="60">
                  <c:v>0.13526301702956053</c:v>
                </c:pt>
                <c:pt idx="61">
                  <c:v>0.13962634015954636</c:v>
                </c:pt>
                <c:pt idx="62">
                  <c:v>0.14398966328953219</c:v>
                </c:pt>
                <c:pt idx="63">
                  <c:v>0.14835298641951802</c:v>
                </c:pt>
                <c:pt idx="64">
                  <c:v>0.15271630954950383</c:v>
                </c:pt>
                <c:pt idx="65">
                  <c:v>0.15707963267948966</c:v>
                </c:pt>
                <c:pt idx="66">
                  <c:v>0.16144295580947549</c:v>
                </c:pt>
                <c:pt idx="67">
                  <c:v>0.16580627893946129</c:v>
                </c:pt>
                <c:pt idx="68">
                  <c:v>0.17016960206944712</c:v>
                </c:pt>
                <c:pt idx="69">
                  <c:v>0.17453292519943295</c:v>
                </c:pt>
                <c:pt idx="70">
                  <c:v>0.17889624832941875</c:v>
                </c:pt>
                <c:pt idx="71">
                  <c:v>0.18325957145940461</c:v>
                </c:pt>
                <c:pt idx="72">
                  <c:v>0.18762289458939041</c:v>
                </c:pt>
                <c:pt idx="73">
                  <c:v>0.19198621771937624</c:v>
                </c:pt>
                <c:pt idx="74">
                  <c:v>0.19634954084936207</c:v>
                </c:pt>
                <c:pt idx="75">
                  <c:v>0.20071286397934787</c:v>
                </c:pt>
                <c:pt idx="76">
                  <c:v>0.20507618710933373</c:v>
                </c:pt>
                <c:pt idx="77">
                  <c:v>0.20943951023931953</c:v>
                </c:pt>
                <c:pt idx="78">
                  <c:v>0.21380283336930536</c:v>
                </c:pt>
                <c:pt idx="79">
                  <c:v>0.21816615649929119</c:v>
                </c:pt>
                <c:pt idx="80">
                  <c:v>0.22252947962927699</c:v>
                </c:pt>
                <c:pt idx="81">
                  <c:v>0.22689280275926285</c:v>
                </c:pt>
                <c:pt idx="82">
                  <c:v>0.23125612588924865</c:v>
                </c:pt>
                <c:pt idx="83">
                  <c:v>0.23561944901923448</c:v>
                </c:pt>
                <c:pt idx="84">
                  <c:v>0.23998277214922031</c:v>
                </c:pt>
                <c:pt idx="85">
                  <c:v>0.24434609527920614</c:v>
                </c:pt>
                <c:pt idx="86">
                  <c:v>0.24870941840919195</c:v>
                </c:pt>
                <c:pt idx="87">
                  <c:v>0.2530727415391778</c:v>
                </c:pt>
                <c:pt idx="88">
                  <c:v>0.25743606466916358</c:v>
                </c:pt>
                <c:pt idx="89">
                  <c:v>0.26179938779914941</c:v>
                </c:pt>
                <c:pt idx="90">
                  <c:v>0.26616271092913524</c:v>
                </c:pt>
              </c:numCache>
            </c:numRef>
          </c:xVal>
          <c:yVal>
            <c:numRef>
              <c:f>BE50_100!$C$9:$C$115</c:f>
              <c:numCache>
                <c:formatCode>General</c:formatCode>
                <c:ptCount val="107"/>
                <c:pt idx="0">
                  <c:v>-0.35749999999999998</c:v>
                </c:pt>
                <c:pt idx="1">
                  <c:v>-0.35970000000000002</c:v>
                </c:pt>
                <c:pt idx="2">
                  <c:v>-0.36109999999999998</c:v>
                </c:pt>
                <c:pt idx="3">
                  <c:v>-0.35520000000000002</c:v>
                </c:pt>
                <c:pt idx="4">
                  <c:v>-0.34649999999999997</c:v>
                </c:pt>
                <c:pt idx="5">
                  <c:v>-0.33679999999999999</c:v>
                </c:pt>
                <c:pt idx="6">
                  <c:v>-0.32669999999999999</c:v>
                </c:pt>
                <c:pt idx="7">
                  <c:v>-0.30840000000000001</c:v>
                </c:pt>
                <c:pt idx="8">
                  <c:v>-0.29449999999999998</c:v>
                </c:pt>
                <c:pt idx="9">
                  <c:v>-0.27450000000000002</c:v>
                </c:pt>
                <c:pt idx="10">
                  <c:v>-0.24829999999999999</c:v>
                </c:pt>
                <c:pt idx="11">
                  <c:v>-0.216</c:v>
                </c:pt>
                <c:pt idx="12">
                  <c:v>-0.1711</c:v>
                </c:pt>
                <c:pt idx="13">
                  <c:v>-0.12470000000000001</c:v>
                </c:pt>
                <c:pt idx="14">
                  <c:v>-8.5300000000000001E-2</c:v>
                </c:pt>
                <c:pt idx="15">
                  <c:v>-4.5400000000000003E-2</c:v>
                </c:pt>
                <c:pt idx="16">
                  <c:v>-5.4999999999999997E-3</c:v>
                </c:pt>
                <c:pt idx="17">
                  <c:v>3.3700000000000001E-2</c:v>
                </c:pt>
                <c:pt idx="18">
                  <c:v>7.0099999999999996E-2</c:v>
                </c:pt>
                <c:pt idx="19">
                  <c:v>0.1089</c:v>
                </c:pt>
                <c:pt idx="20">
                  <c:v>0.1464</c:v>
                </c:pt>
                <c:pt idx="21">
                  <c:v>0.18410000000000001</c:v>
                </c:pt>
                <c:pt idx="22">
                  <c:v>0.22420000000000001</c:v>
                </c:pt>
                <c:pt idx="23">
                  <c:v>0.26569999999999999</c:v>
                </c:pt>
                <c:pt idx="24">
                  <c:v>0.30209999999999998</c:v>
                </c:pt>
                <c:pt idx="25">
                  <c:v>0.3367</c:v>
                </c:pt>
                <c:pt idx="26">
                  <c:v>0.36940000000000001</c:v>
                </c:pt>
                <c:pt idx="27">
                  <c:v>0.39550000000000002</c:v>
                </c:pt>
                <c:pt idx="28">
                  <c:v>0.42420000000000002</c:v>
                </c:pt>
                <c:pt idx="29">
                  <c:v>0.45540000000000003</c:v>
                </c:pt>
                <c:pt idx="30">
                  <c:v>0.48580000000000001</c:v>
                </c:pt>
                <c:pt idx="31">
                  <c:v>0.51580000000000004</c:v>
                </c:pt>
                <c:pt idx="32">
                  <c:v>0.54559999999999997</c:v>
                </c:pt>
                <c:pt idx="33">
                  <c:v>0.57430000000000003</c:v>
                </c:pt>
                <c:pt idx="34">
                  <c:v>0.60270000000000001</c:v>
                </c:pt>
                <c:pt idx="35">
                  <c:v>0.63070000000000004</c:v>
                </c:pt>
                <c:pt idx="36">
                  <c:v>0.65839999999999999</c:v>
                </c:pt>
                <c:pt idx="37">
                  <c:v>0.6855</c:v>
                </c:pt>
                <c:pt idx="38">
                  <c:v>0.71209999999999996</c:v>
                </c:pt>
                <c:pt idx="39">
                  <c:v>0.73839999999999995</c:v>
                </c:pt>
                <c:pt idx="40">
                  <c:v>0.76439999999999997</c:v>
                </c:pt>
                <c:pt idx="41">
                  <c:v>0.79</c:v>
                </c:pt>
                <c:pt idx="42">
                  <c:v>0.81540000000000001</c:v>
                </c:pt>
                <c:pt idx="43">
                  <c:v>0.84050000000000002</c:v>
                </c:pt>
                <c:pt idx="44">
                  <c:v>0.86550000000000005</c:v>
                </c:pt>
                <c:pt idx="45">
                  <c:v>0.89049999999999996</c:v>
                </c:pt>
                <c:pt idx="46">
                  <c:v>0.91539999999999999</c:v>
                </c:pt>
                <c:pt idx="47">
                  <c:v>0.94020000000000004</c:v>
                </c:pt>
                <c:pt idx="48">
                  <c:v>0.96519999999999995</c:v>
                </c:pt>
                <c:pt idx="49">
                  <c:v>0.99009999999999998</c:v>
                </c:pt>
                <c:pt idx="50">
                  <c:v>1.0148999999999999</c:v>
                </c:pt>
                <c:pt idx="51">
                  <c:v>1.0397000000000001</c:v>
                </c:pt>
                <c:pt idx="52">
                  <c:v>1.0644</c:v>
                </c:pt>
                <c:pt idx="53">
                  <c:v>1.089</c:v>
                </c:pt>
                <c:pt idx="54">
                  <c:v>1.1133</c:v>
                </c:pt>
                <c:pt idx="55">
                  <c:v>1.1374</c:v>
                </c:pt>
                <c:pt idx="56">
                  <c:v>1.1612</c:v>
                </c:pt>
                <c:pt idx="57">
                  <c:v>1.1842999999999999</c:v>
                </c:pt>
                <c:pt idx="58">
                  <c:v>1.2058</c:v>
                </c:pt>
                <c:pt idx="59">
                  <c:v>1.2267999999999999</c:v>
                </c:pt>
                <c:pt idx="60">
                  <c:v>1.2475000000000001</c:v>
                </c:pt>
                <c:pt idx="61">
                  <c:v>1.2666999999999999</c:v>
                </c:pt>
                <c:pt idx="62">
                  <c:v>1.282</c:v>
                </c:pt>
                <c:pt idx="63">
                  <c:v>1.294</c:v>
                </c:pt>
                <c:pt idx="64">
                  <c:v>1.3067</c:v>
                </c:pt>
                <c:pt idx="65">
                  <c:v>1.3174999999999999</c:v>
                </c:pt>
                <c:pt idx="66">
                  <c:v>1.3292999999999999</c:v>
                </c:pt>
                <c:pt idx="67">
                  <c:v>1.3353999999999999</c:v>
                </c:pt>
                <c:pt idx="68">
                  <c:v>1.3418000000000001</c:v>
                </c:pt>
                <c:pt idx="69">
                  <c:v>1.3467</c:v>
                </c:pt>
                <c:pt idx="70">
                  <c:v>1.3491</c:v>
                </c:pt>
                <c:pt idx="71">
                  <c:v>1.3512999999999999</c:v>
                </c:pt>
                <c:pt idx="72">
                  <c:v>1.3522000000000001</c:v>
                </c:pt>
                <c:pt idx="73">
                  <c:v>1.3499000000000001</c:v>
                </c:pt>
                <c:pt idx="74">
                  <c:v>1.3495999999999999</c:v>
                </c:pt>
                <c:pt idx="75">
                  <c:v>1.3513999999999999</c:v>
                </c:pt>
                <c:pt idx="76">
                  <c:v>1.3517999999999999</c:v>
                </c:pt>
                <c:pt idx="77">
                  <c:v>1.3505</c:v>
                </c:pt>
                <c:pt idx="78">
                  <c:v>1.3472999999999999</c:v>
                </c:pt>
                <c:pt idx="79">
                  <c:v>1.3416999999999999</c:v>
                </c:pt>
                <c:pt idx="80">
                  <c:v>1.3339000000000001</c:v>
                </c:pt>
                <c:pt idx="81">
                  <c:v>1.3241000000000001</c:v>
                </c:pt>
                <c:pt idx="82">
                  <c:v>1.3124</c:v>
                </c:pt>
                <c:pt idx="83">
                  <c:v>1.2990999999999999</c:v>
                </c:pt>
                <c:pt idx="84">
                  <c:v>1.2841</c:v>
                </c:pt>
                <c:pt idx="85">
                  <c:v>1.2676000000000001</c:v>
                </c:pt>
                <c:pt idx="86">
                  <c:v>1.2494000000000001</c:v>
                </c:pt>
                <c:pt idx="87">
                  <c:v>1.2296</c:v>
                </c:pt>
                <c:pt idx="88">
                  <c:v>1.2084999999999999</c:v>
                </c:pt>
                <c:pt idx="89">
                  <c:v>1.1862999999999999</c:v>
                </c:pt>
                <c:pt idx="90">
                  <c:v>1.1634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64688"/>
        <c:axId val="1162352176"/>
      </c:scatterChart>
      <c:valAx>
        <c:axId val="11623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52176"/>
        <c:crosses val="autoZero"/>
        <c:crossBetween val="midCat"/>
      </c:valAx>
      <c:valAx>
        <c:axId val="11623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BE50_200!$B$9:$B$115</c:f>
              <c:numCache>
                <c:formatCode>General</c:formatCode>
                <c:ptCount val="107"/>
                <c:pt idx="0">
                  <c:v>9.6839999999999996E-2</c:v>
                </c:pt>
                <c:pt idx="1">
                  <c:v>9.3759999999999996E-2</c:v>
                </c:pt>
                <c:pt idx="2">
                  <c:v>9.0730000000000005E-2</c:v>
                </c:pt>
                <c:pt idx="3">
                  <c:v>7.5039999999999996E-2</c:v>
                </c:pt>
                <c:pt idx="4">
                  <c:v>7.2220000000000006E-2</c:v>
                </c:pt>
                <c:pt idx="5">
                  <c:v>8.2530000000000006E-2</c:v>
                </c:pt>
                <c:pt idx="6">
                  <c:v>7.9439999999999997E-2</c:v>
                </c:pt>
                <c:pt idx="7">
                  <c:v>7.5800000000000006E-2</c:v>
                </c:pt>
                <c:pt idx="8">
                  <c:v>6.2309999999999997E-2</c:v>
                </c:pt>
                <c:pt idx="9">
                  <c:v>5.0310000000000001E-2</c:v>
                </c:pt>
                <c:pt idx="10">
                  <c:v>4.4540000000000003E-2</c:v>
                </c:pt>
                <c:pt idx="11">
                  <c:v>3.073E-2</c:v>
                </c:pt>
                <c:pt idx="12">
                  <c:v>2.342E-2</c:v>
                </c:pt>
                <c:pt idx="13">
                  <c:v>2.027E-2</c:v>
                </c:pt>
                <c:pt idx="14">
                  <c:v>1.8089999999999998E-2</c:v>
                </c:pt>
                <c:pt idx="15">
                  <c:v>1.669E-2</c:v>
                </c:pt>
                <c:pt idx="16">
                  <c:v>1.567E-2</c:v>
                </c:pt>
                <c:pt idx="17">
                  <c:v>1.478E-2</c:v>
                </c:pt>
                <c:pt idx="18">
                  <c:v>1.4E-2</c:v>
                </c:pt>
                <c:pt idx="19">
                  <c:v>1.3310000000000001E-2</c:v>
                </c:pt>
                <c:pt idx="20">
                  <c:v>1.274E-2</c:v>
                </c:pt>
                <c:pt idx="21">
                  <c:v>1.218E-2</c:v>
                </c:pt>
                <c:pt idx="22">
                  <c:v>1.1690000000000001E-2</c:v>
                </c:pt>
                <c:pt idx="23">
                  <c:v>1.1299999999999999E-2</c:v>
                </c:pt>
                <c:pt idx="24">
                  <c:v>1.0970000000000001E-2</c:v>
                </c:pt>
                <c:pt idx="25">
                  <c:v>1.0659999999999999E-2</c:v>
                </c:pt>
                <c:pt idx="26">
                  <c:v>1.0359999999999999E-2</c:v>
                </c:pt>
                <c:pt idx="27">
                  <c:v>1.001E-2</c:v>
                </c:pt>
                <c:pt idx="28">
                  <c:v>9.6699999999999998E-3</c:v>
                </c:pt>
                <c:pt idx="29">
                  <c:v>9.4400000000000005E-3</c:v>
                </c:pt>
                <c:pt idx="30">
                  <c:v>9.2399999999999999E-3</c:v>
                </c:pt>
                <c:pt idx="31">
                  <c:v>8.8900000000000003E-3</c:v>
                </c:pt>
                <c:pt idx="32">
                  <c:v>8.4100000000000008E-3</c:v>
                </c:pt>
                <c:pt idx="33">
                  <c:v>8.5500000000000003E-3</c:v>
                </c:pt>
                <c:pt idx="34">
                  <c:v>8.7100000000000007E-3</c:v>
                </c:pt>
                <c:pt idx="35">
                  <c:v>8.8999999999999999E-3</c:v>
                </c:pt>
                <c:pt idx="36">
                  <c:v>9.11E-3</c:v>
                </c:pt>
                <c:pt idx="37">
                  <c:v>9.3399999999999993E-3</c:v>
                </c:pt>
                <c:pt idx="38">
                  <c:v>9.5999999999999992E-3</c:v>
                </c:pt>
                <c:pt idx="39">
                  <c:v>9.8700000000000003E-3</c:v>
                </c:pt>
                <c:pt idx="40">
                  <c:v>1.017E-2</c:v>
                </c:pt>
                <c:pt idx="41">
                  <c:v>1.0489999999999999E-2</c:v>
                </c:pt>
                <c:pt idx="42">
                  <c:v>1.082E-2</c:v>
                </c:pt>
                <c:pt idx="43">
                  <c:v>1.116E-2</c:v>
                </c:pt>
                <c:pt idx="44">
                  <c:v>1.149E-2</c:v>
                </c:pt>
                <c:pt idx="45">
                  <c:v>1.183E-2</c:v>
                </c:pt>
                <c:pt idx="46">
                  <c:v>1.2160000000000001E-2</c:v>
                </c:pt>
                <c:pt idx="47">
                  <c:v>1.2489999999999999E-2</c:v>
                </c:pt>
                <c:pt idx="48">
                  <c:v>1.282E-2</c:v>
                </c:pt>
                <c:pt idx="49">
                  <c:v>1.315E-2</c:v>
                </c:pt>
                <c:pt idx="50">
                  <c:v>1.35E-2</c:v>
                </c:pt>
                <c:pt idx="51">
                  <c:v>1.383E-2</c:v>
                </c:pt>
                <c:pt idx="52">
                  <c:v>1.417E-2</c:v>
                </c:pt>
                <c:pt idx="53">
                  <c:v>1.452E-2</c:v>
                </c:pt>
                <c:pt idx="54">
                  <c:v>1.4880000000000001E-2</c:v>
                </c:pt>
                <c:pt idx="55">
                  <c:v>1.5259999999999999E-2</c:v>
                </c:pt>
                <c:pt idx="56">
                  <c:v>1.5699999999999999E-2</c:v>
                </c:pt>
                <c:pt idx="57">
                  <c:v>1.619E-2</c:v>
                </c:pt>
                <c:pt idx="58">
                  <c:v>1.6719999999999999E-2</c:v>
                </c:pt>
                <c:pt idx="59">
                  <c:v>1.7389999999999999E-2</c:v>
                </c:pt>
                <c:pt idx="60">
                  <c:v>1.823E-2</c:v>
                </c:pt>
                <c:pt idx="61">
                  <c:v>1.9429999999999999E-2</c:v>
                </c:pt>
                <c:pt idx="62">
                  <c:v>2.0840000000000001E-2</c:v>
                </c:pt>
                <c:pt idx="63">
                  <c:v>2.2030000000000001E-2</c:v>
                </c:pt>
                <c:pt idx="64">
                  <c:v>2.3E-2</c:v>
                </c:pt>
                <c:pt idx="65">
                  <c:v>2.4309999999999998E-2</c:v>
                </c:pt>
                <c:pt idx="66">
                  <c:v>2.5389999999999999E-2</c:v>
                </c:pt>
                <c:pt idx="67">
                  <c:v>2.647E-2</c:v>
                </c:pt>
                <c:pt idx="68">
                  <c:v>2.7699999999999999E-2</c:v>
                </c:pt>
                <c:pt idx="69">
                  <c:v>2.9430000000000001E-2</c:v>
                </c:pt>
                <c:pt idx="70">
                  <c:v>3.108E-2</c:v>
                </c:pt>
                <c:pt idx="71">
                  <c:v>3.2530000000000003E-2</c:v>
                </c:pt>
                <c:pt idx="72">
                  <c:v>3.4000000000000002E-2</c:v>
                </c:pt>
                <c:pt idx="73">
                  <c:v>3.5549999999999998E-2</c:v>
                </c:pt>
                <c:pt idx="74">
                  <c:v>3.7190000000000001E-2</c:v>
                </c:pt>
                <c:pt idx="75">
                  <c:v>3.9059999999999997E-2</c:v>
                </c:pt>
                <c:pt idx="76">
                  <c:v>4.1360000000000001E-2</c:v>
                </c:pt>
                <c:pt idx="77">
                  <c:v>4.4179999999999997E-2</c:v>
                </c:pt>
                <c:pt idx="78">
                  <c:v>4.734E-2</c:v>
                </c:pt>
                <c:pt idx="79">
                  <c:v>5.0209999999999998E-2</c:v>
                </c:pt>
                <c:pt idx="80">
                  <c:v>5.339E-2</c:v>
                </c:pt>
                <c:pt idx="81">
                  <c:v>5.6899999999999999E-2</c:v>
                </c:pt>
                <c:pt idx="82">
                  <c:v>6.0760000000000002E-2</c:v>
                </c:pt>
                <c:pt idx="83">
                  <c:v>6.5000000000000002E-2</c:v>
                </c:pt>
                <c:pt idx="84">
                  <c:v>6.9629999999999997E-2</c:v>
                </c:pt>
                <c:pt idx="85">
                  <c:v>7.4700000000000003E-2</c:v>
                </c:pt>
                <c:pt idx="86">
                  <c:v>8.0180000000000001E-2</c:v>
                </c:pt>
                <c:pt idx="87">
                  <c:v>8.609E-2</c:v>
                </c:pt>
                <c:pt idx="88">
                  <c:v>9.2469999999999997E-2</c:v>
                </c:pt>
                <c:pt idx="89">
                  <c:v>9.9349999999999994E-2</c:v>
                </c:pt>
                <c:pt idx="90">
                  <c:v>0.10661</c:v>
                </c:pt>
                <c:pt idx="91">
                  <c:v>0.11434</c:v>
                </c:pt>
                <c:pt idx="92">
                  <c:v>0.12247</c:v>
                </c:pt>
                <c:pt idx="93">
                  <c:v>0.13103999999999999</c:v>
                </c:pt>
                <c:pt idx="94">
                  <c:v>0.14011999999999999</c:v>
                </c:pt>
                <c:pt idx="95">
                  <c:v>0.14979000000000001</c:v>
                </c:pt>
                <c:pt idx="96">
                  <c:v>0.16031999999999999</c:v>
                </c:pt>
                <c:pt idx="97">
                  <c:v>0.17208999999999999</c:v>
                </c:pt>
                <c:pt idx="98">
                  <c:v>0.18653</c:v>
                </c:pt>
              </c:numCache>
            </c:numRef>
          </c:xVal>
          <c:yVal>
            <c:numRef>
              <c:f>BE50_200!$C$9:$C$115</c:f>
              <c:numCache>
                <c:formatCode>General</c:formatCode>
                <c:ptCount val="107"/>
                <c:pt idx="0">
                  <c:v>-0.37209999999999999</c:v>
                </c:pt>
                <c:pt idx="1">
                  <c:v>-0.36809999999999998</c:v>
                </c:pt>
                <c:pt idx="2">
                  <c:v>-0.36620000000000003</c:v>
                </c:pt>
                <c:pt idx="3">
                  <c:v>-0.28649999999999998</c:v>
                </c:pt>
                <c:pt idx="4">
                  <c:v>-0.29160000000000003</c:v>
                </c:pt>
                <c:pt idx="5">
                  <c:v>-0.36470000000000002</c:v>
                </c:pt>
                <c:pt idx="6">
                  <c:v>-0.36470000000000002</c:v>
                </c:pt>
                <c:pt idx="7">
                  <c:v>-0.3649</c:v>
                </c:pt>
                <c:pt idx="8">
                  <c:v>-0.33589999999999998</c:v>
                </c:pt>
                <c:pt idx="9">
                  <c:v>-0.26329999999999998</c:v>
                </c:pt>
                <c:pt idx="10">
                  <c:v>-0.22170000000000001</c:v>
                </c:pt>
                <c:pt idx="11">
                  <c:v>-0.16589999999999999</c:v>
                </c:pt>
                <c:pt idx="12">
                  <c:v>-0.12429999999999999</c:v>
                </c:pt>
                <c:pt idx="13">
                  <c:v>-8.6999999999999994E-2</c:v>
                </c:pt>
                <c:pt idx="14">
                  <c:v>-4.9799999999999997E-2</c:v>
                </c:pt>
                <c:pt idx="15">
                  <c:v>-1.23E-2</c:v>
                </c:pt>
                <c:pt idx="16">
                  <c:v>2.1600000000000001E-2</c:v>
                </c:pt>
                <c:pt idx="17">
                  <c:v>5.5899999999999998E-2</c:v>
                </c:pt>
                <c:pt idx="18">
                  <c:v>9.1800000000000007E-2</c:v>
                </c:pt>
                <c:pt idx="19">
                  <c:v>0.12559999999999999</c:v>
                </c:pt>
                <c:pt idx="20">
                  <c:v>0.15920000000000001</c:v>
                </c:pt>
                <c:pt idx="21">
                  <c:v>0.19320000000000001</c:v>
                </c:pt>
                <c:pt idx="22">
                  <c:v>0.2268</c:v>
                </c:pt>
                <c:pt idx="23">
                  <c:v>0.25869999999999999</c:v>
                </c:pt>
                <c:pt idx="24">
                  <c:v>0.28960000000000002</c:v>
                </c:pt>
                <c:pt idx="25">
                  <c:v>0.31909999999999999</c:v>
                </c:pt>
                <c:pt idx="26">
                  <c:v>0.34820000000000001</c:v>
                </c:pt>
                <c:pt idx="27">
                  <c:v>0.377</c:v>
                </c:pt>
                <c:pt idx="28">
                  <c:v>0.40510000000000002</c:v>
                </c:pt>
                <c:pt idx="29">
                  <c:v>0.4325</c:v>
                </c:pt>
                <c:pt idx="30">
                  <c:v>0.45929999999999999</c:v>
                </c:pt>
                <c:pt idx="31">
                  <c:v>0.4844</c:v>
                </c:pt>
                <c:pt idx="32">
                  <c:v>0.53249999999999997</c:v>
                </c:pt>
                <c:pt idx="33">
                  <c:v>0.55959999999999999</c:v>
                </c:pt>
                <c:pt idx="34">
                  <c:v>0.58650000000000002</c:v>
                </c:pt>
                <c:pt idx="35">
                  <c:v>0.61329999999999996</c:v>
                </c:pt>
                <c:pt idx="36">
                  <c:v>0.63980000000000004</c:v>
                </c:pt>
                <c:pt idx="37">
                  <c:v>0.6663</c:v>
                </c:pt>
                <c:pt idx="38">
                  <c:v>0.6925</c:v>
                </c:pt>
                <c:pt idx="39">
                  <c:v>0.71860000000000002</c:v>
                </c:pt>
                <c:pt idx="40">
                  <c:v>0.74439999999999995</c:v>
                </c:pt>
                <c:pt idx="41">
                  <c:v>0.7702</c:v>
                </c:pt>
                <c:pt idx="42">
                  <c:v>0.79590000000000005</c:v>
                </c:pt>
                <c:pt idx="43">
                  <c:v>0.82169999999999999</c:v>
                </c:pt>
                <c:pt idx="44">
                  <c:v>0.84750000000000003</c:v>
                </c:pt>
                <c:pt idx="45">
                  <c:v>0.87329999999999997</c:v>
                </c:pt>
                <c:pt idx="46">
                  <c:v>0.8992</c:v>
                </c:pt>
                <c:pt idx="47">
                  <c:v>0.92510000000000003</c:v>
                </c:pt>
                <c:pt idx="48">
                  <c:v>0.95089999999999997</c:v>
                </c:pt>
                <c:pt idx="49">
                  <c:v>0.97670000000000001</c:v>
                </c:pt>
                <c:pt idx="50">
                  <c:v>1.0024</c:v>
                </c:pt>
                <c:pt idx="51">
                  <c:v>1.0281</c:v>
                </c:pt>
                <c:pt idx="52">
                  <c:v>1.0537000000000001</c:v>
                </c:pt>
                <c:pt idx="53">
                  <c:v>1.0791999999999999</c:v>
                </c:pt>
                <c:pt idx="54">
                  <c:v>1.1044</c:v>
                </c:pt>
                <c:pt idx="55">
                  <c:v>1.1294</c:v>
                </c:pt>
                <c:pt idx="56">
                  <c:v>1.1534</c:v>
                </c:pt>
                <c:pt idx="57">
                  <c:v>1.177</c:v>
                </c:pt>
                <c:pt idx="58">
                  <c:v>1.2003999999999999</c:v>
                </c:pt>
                <c:pt idx="59">
                  <c:v>1.2226999999999999</c:v>
                </c:pt>
                <c:pt idx="60">
                  <c:v>1.2438</c:v>
                </c:pt>
                <c:pt idx="61">
                  <c:v>1.2623</c:v>
                </c:pt>
                <c:pt idx="62">
                  <c:v>1.2793000000000001</c:v>
                </c:pt>
                <c:pt idx="63">
                  <c:v>1.2974000000000001</c:v>
                </c:pt>
                <c:pt idx="64">
                  <c:v>1.3168</c:v>
                </c:pt>
                <c:pt idx="65">
                  <c:v>1.333</c:v>
                </c:pt>
                <c:pt idx="66">
                  <c:v>1.3502000000000001</c:v>
                </c:pt>
                <c:pt idx="67">
                  <c:v>1.3666</c:v>
                </c:pt>
                <c:pt idx="68">
                  <c:v>1.3808</c:v>
                </c:pt>
                <c:pt idx="69">
                  <c:v>1.389</c:v>
                </c:pt>
                <c:pt idx="70">
                  <c:v>1.3968</c:v>
                </c:pt>
                <c:pt idx="71">
                  <c:v>1.4049</c:v>
                </c:pt>
                <c:pt idx="72">
                  <c:v>1.4106000000000001</c:v>
                </c:pt>
                <c:pt idx="73">
                  <c:v>1.4157</c:v>
                </c:pt>
                <c:pt idx="74">
                  <c:v>1.4200999999999999</c:v>
                </c:pt>
                <c:pt idx="75">
                  <c:v>1.4226000000000001</c:v>
                </c:pt>
                <c:pt idx="76">
                  <c:v>1.4218999999999999</c:v>
                </c:pt>
                <c:pt idx="77">
                  <c:v>1.4180999999999999</c:v>
                </c:pt>
                <c:pt idx="78">
                  <c:v>1.4133</c:v>
                </c:pt>
                <c:pt idx="79">
                  <c:v>1.4123000000000001</c:v>
                </c:pt>
                <c:pt idx="80">
                  <c:v>1.4097</c:v>
                </c:pt>
                <c:pt idx="81">
                  <c:v>1.4057999999999999</c:v>
                </c:pt>
                <c:pt idx="82">
                  <c:v>1.4003000000000001</c:v>
                </c:pt>
                <c:pt idx="83">
                  <c:v>1.3933</c:v>
                </c:pt>
                <c:pt idx="84">
                  <c:v>1.3849</c:v>
                </c:pt>
                <c:pt idx="85">
                  <c:v>1.3747</c:v>
                </c:pt>
                <c:pt idx="86">
                  <c:v>1.3633999999999999</c:v>
                </c:pt>
                <c:pt idx="87">
                  <c:v>1.3508</c:v>
                </c:pt>
                <c:pt idx="88">
                  <c:v>1.3371</c:v>
                </c:pt>
                <c:pt idx="89">
                  <c:v>1.3224</c:v>
                </c:pt>
                <c:pt idx="90">
                  <c:v>1.3072999999999999</c:v>
                </c:pt>
                <c:pt idx="91">
                  <c:v>1.2914000000000001</c:v>
                </c:pt>
                <c:pt idx="92">
                  <c:v>1.2753000000000001</c:v>
                </c:pt>
                <c:pt idx="93">
                  <c:v>1.2588999999999999</c:v>
                </c:pt>
                <c:pt idx="94">
                  <c:v>1.242</c:v>
                </c:pt>
                <c:pt idx="95">
                  <c:v>1.2246999999999999</c:v>
                </c:pt>
                <c:pt idx="96">
                  <c:v>1.2069000000000001</c:v>
                </c:pt>
                <c:pt idx="97">
                  <c:v>1.1878</c:v>
                </c:pt>
                <c:pt idx="98">
                  <c:v>1.1648000000000001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BE50_200!$R$8:$R$18</c:f>
              <c:numCache>
                <c:formatCode>General</c:formatCode>
                <c:ptCount val="11"/>
                <c:pt idx="0">
                  <c:v>8.4100000000000008E-3</c:v>
                </c:pt>
                <c:pt idx="1">
                  <c:v>8.6985296939297747E-3</c:v>
                </c:pt>
                <c:pt idx="2">
                  <c:v>9.5641187757190965E-3</c:v>
                </c:pt>
                <c:pt idx="3">
                  <c:v>1.1006767245367966E-2</c:v>
                </c:pt>
                <c:pt idx="4">
                  <c:v>1.3026475102876385E-2</c:v>
                </c:pt>
                <c:pt idx="5">
                  <c:v>1.5623242348244356E-2</c:v>
                </c:pt>
                <c:pt idx="6">
                  <c:v>1.8797068981471876E-2</c:v>
                </c:pt>
                <c:pt idx="7">
                  <c:v>2.2547955002558941E-2</c:v>
                </c:pt>
                <c:pt idx="8">
                  <c:v>2.687590041150556E-2</c:v>
                </c:pt>
                <c:pt idx="9">
                  <c:v>3.1780905208311727E-2</c:v>
                </c:pt>
                <c:pt idx="10">
                  <c:v>3.7262969392977442E-2</c:v>
                </c:pt>
              </c:numCache>
            </c:numRef>
          </c:xVal>
          <c:yVal>
            <c:numRef>
              <c:f>BE50_200!$S$8:$S$18</c:f>
              <c:numCache>
                <c:formatCode>General</c:formatCode>
                <c:ptCount val="11"/>
                <c:pt idx="0">
                  <c:v>0.53249999999999997</c:v>
                </c:pt>
                <c:pt idx="1">
                  <c:v>0.63249999999999995</c:v>
                </c:pt>
                <c:pt idx="2">
                  <c:v>0.73249999999999993</c:v>
                </c:pt>
                <c:pt idx="3">
                  <c:v>0.83249999999999991</c:v>
                </c:pt>
                <c:pt idx="4">
                  <c:v>0.93249999999999988</c:v>
                </c:pt>
                <c:pt idx="5">
                  <c:v>1.0325</c:v>
                </c:pt>
                <c:pt idx="6">
                  <c:v>1.1325000000000001</c:v>
                </c:pt>
                <c:pt idx="7">
                  <c:v>1.2325000000000002</c:v>
                </c:pt>
                <c:pt idx="8">
                  <c:v>1.3325000000000002</c:v>
                </c:pt>
                <c:pt idx="9">
                  <c:v>1.4325000000000003</c:v>
                </c:pt>
                <c:pt idx="10">
                  <c:v>1.5325000000000004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BE50_200!$T$8:$T$18</c:f>
              <c:numCache>
                <c:formatCode>General</c:formatCode>
                <c:ptCount val="11"/>
                <c:pt idx="0">
                  <c:v>8.4100000000000008E-3</c:v>
                </c:pt>
                <c:pt idx="1">
                  <c:v>8.869353001297672E-3</c:v>
                </c:pt>
                <c:pt idx="2">
                  <c:v>1.0247412005190689E-2</c:v>
                </c:pt>
                <c:pt idx="3">
                  <c:v>1.2544177011679048E-2</c:v>
                </c:pt>
                <c:pt idx="4">
                  <c:v>1.5759648020762754E-2</c:v>
                </c:pt>
                <c:pt idx="5">
                  <c:v>1.9893825032441807E-2</c:v>
                </c:pt>
                <c:pt idx="6">
                  <c:v>2.4946708046716202E-2</c:v>
                </c:pt>
                <c:pt idx="7">
                  <c:v>3.0918297063585936E-2</c:v>
                </c:pt>
                <c:pt idx="8">
                  <c:v>3.7808592083051026E-2</c:v>
                </c:pt>
                <c:pt idx="9">
                  <c:v>4.5617593105111452E-2</c:v>
                </c:pt>
                <c:pt idx="10">
                  <c:v>5.4345300129767224E-2</c:v>
                </c:pt>
              </c:numCache>
            </c:numRef>
          </c:xVal>
          <c:yVal>
            <c:numRef>
              <c:f>BE50_200!$U$8:$U$18</c:f>
              <c:numCache>
                <c:formatCode>General</c:formatCode>
                <c:ptCount val="11"/>
                <c:pt idx="0">
                  <c:v>0.53249999999999997</c:v>
                </c:pt>
                <c:pt idx="1">
                  <c:v>0.4325</c:v>
                </c:pt>
                <c:pt idx="2">
                  <c:v>0.33250000000000002</c:v>
                </c:pt>
                <c:pt idx="3">
                  <c:v>0.23250000000000001</c:v>
                </c:pt>
                <c:pt idx="4">
                  <c:v>0.13250000000000001</c:v>
                </c:pt>
                <c:pt idx="5">
                  <c:v>3.2500000000000001E-2</c:v>
                </c:pt>
                <c:pt idx="6">
                  <c:v>-6.7500000000000004E-2</c:v>
                </c:pt>
                <c:pt idx="7">
                  <c:v>-0.16750000000000001</c:v>
                </c:pt>
                <c:pt idx="8">
                  <c:v>-0.26750000000000002</c:v>
                </c:pt>
                <c:pt idx="9">
                  <c:v>-0.36750000000000005</c:v>
                </c:pt>
                <c:pt idx="10">
                  <c:v>-0.46750000000000003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360880"/>
        <c:axId val="1162361968"/>
      </c:scatterChart>
      <c:valAx>
        <c:axId val="116236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61968"/>
        <c:crosses val="autoZero"/>
        <c:crossBetween val="midCat"/>
      </c:valAx>
      <c:valAx>
        <c:axId val="11623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6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BE50_200!$I$9:$I$115</c:f>
              <c:numCache>
                <c:formatCode>General</c:formatCode>
                <c:ptCount val="107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-0.10471975511965977</c:v>
                </c:pt>
                <c:pt idx="9">
                  <c:v>-9.599310885968812E-2</c:v>
                </c:pt>
                <c:pt idx="10">
                  <c:v>-9.1629785729702304E-2</c:v>
                </c:pt>
                <c:pt idx="11">
                  <c:v>-8.7266462599716474E-2</c:v>
                </c:pt>
                <c:pt idx="12">
                  <c:v>-8.2903139469730644E-2</c:v>
                </c:pt>
                <c:pt idx="13">
                  <c:v>-7.8539816339744828E-2</c:v>
                </c:pt>
                <c:pt idx="14">
                  <c:v>-7.4176493209759012E-2</c:v>
                </c:pt>
                <c:pt idx="15">
                  <c:v>-6.9813170079773182E-2</c:v>
                </c:pt>
                <c:pt idx="16">
                  <c:v>-6.5449846949787352E-2</c:v>
                </c:pt>
                <c:pt idx="17">
                  <c:v>-6.1086523819801536E-2</c:v>
                </c:pt>
                <c:pt idx="18">
                  <c:v>-5.6723200689815713E-2</c:v>
                </c:pt>
                <c:pt idx="19">
                  <c:v>-5.2359877559829883E-2</c:v>
                </c:pt>
                <c:pt idx="20">
                  <c:v>-4.799655442984406E-2</c:v>
                </c:pt>
                <c:pt idx="21">
                  <c:v>-4.3633231299858237E-2</c:v>
                </c:pt>
                <c:pt idx="22">
                  <c:v>-3.9269908169872414E-2</c:v>
                </c:pt>
                <c:pt idx="23">
                  <c:v>-3.4906585039886591E-2</c:v>
                </c:pt>
                <c:pt idx="24">
                  <c:v>-3.0543261909900768E-2</c:v>
                </c:pt>
                <c:pt idx="25">
                  <c:v>-2.6179938779914941E-2</c:v>
                </c:pt>
                <c:pt idx="26">
                  <c:v>-2.1816615649929118E-2</c:v>
                </c:pt>
                <c:pt idx="27">
                  <c:v>-1.7453292519943295E-2</c:v>
                </c:pt>
                <c:pt idx="28">
                  <c:v>-1.3089969389957471E-2</c:v>
                </c:pt>
                <c:pt idx="29">
                  <c:v>-8.7266462599716477E-3</c:v>
                </c:pt>
                <c:pt idx="30">
                  <c:v>-4.3633231299858239E-3</c:v>
                </c:pt>
                <c:pt idx="31">
                  <c:v>0</c:v>
                </c:pt>
                <c:pt idx="32">
                  <c:v>8.7266462599716477E-3</c:v>
                </c:pt>
                <c:pt idx="33">
                  <c:v>1.3089969389957471E-2</c:v>
                </c:pt>
                <c:pt idx="34">
                  <c:v>1.7453292519943295E-2</c:v>
                </c:pt>
                <c:pt idx="35">
                  <c:v>2.1816615649929118E-2</c:v>
                </c:pt>
                <c:pt idx="36">
                  <c:v>2.6179938779914941E-2</c:v>
                </c:pt>
                <c:pt idx="37">
                  <c:v>3.0543261909900768E-2</c:v>
                </c:pt>
                <c:pt idx="38">
                  <c:v>3.4906585039886591E-2</c:v>
                </c:pt>
                <c:pt idx="39">
                  <c:v>3.9269908169872414E-2</c:v>
                </c:pt>
                <c:pt idx="40">
                  <c:v>4.3633231299858237E-2</c:v>
                </c:pt>
                <c:pt idx="41">
                  <c:v>4.799655442984406E-2</c:v>
                </c:pt>
                <c:pt idx="42">
                  <c:v>5.2359877559829883E-2</c:v>
                </c:pt>
                <c:pt idx="43">
                  <c:v>5.6723200689815713E-2</c:v>
                </c:pt>
                <c:pt idx="44">
                  <c:v>6.1086523819801536E-2</c:v>
                </c:pt>
                <c:pt idx="45">
                  <c:v>6.5449846949787352E-2</c:v>
                </c:pt>
                <c:pt idx="46">
                  <c:v>6.9813170079773182E-2</c:v>
                </c:pt>
                <c:pt idx="47">
                  <c:v>7.4176493209759012E-2</c:v>
                </c:pt>
                <c:pt idx="48">
                  <c:v>7.8539816339744828E-2</c:v>
                </c:pt>
                <c:pt idx="49">
                  <c:v>8.2903139469730644E-2</c:v>
                </c:pt>
                <c:pt idx="50">
                  <c:v>8.7266462599716474E-2</c:v>
                </c:pt>
                <c:pt idx="51">
                  <c:v>9.1629785729702304E-2</c:v>
                </c:pt>
                <c:pt idx="52">
                  <c:v>9.599310885968812E-2</c:v>
                </c:pt>
                <c:pt idx="53">
                  <c:v>0.10035643198967394</c:v>
                </c:pt>
                <c:pt idx="54">
                  <c:v>0.10471975511965977</c:v>
                </c:pt>
                <c:pt idx="55">
                  <c:v>0.1090830782496456</c:v>
                </c:pt>
                <c:pt idx="56">
                  <c:v>0.11344640137963143</c:v>
                </c:pt>
                <c:pt idx="57">
                  <c:v>0.11780972450961724</c:v>
                </c:pt>
                <c:pt idx="58">
                  <c:v>0.12217304763960307</c:v>
                </c:pt>
                <c:pt idx="59">
                  <c:v>0.1265363707695889</c:v>
                </c:pt>
                <c:pt idx="60">
                  <c:v>0.1308996938995747</c:v>
                </c:pt>
                <c:pt idx="61">
                  <c:v>0.13526301702956053</c:v>
                </c:pt>
                <c:pt idx="62">
                  <c:v>0.13962634015954636</c:v>
                </c:pt>
                <c:pt idx="63">
                  <c:v>0.14398966328953219</c:v>
                </c:pt>
                <c:pt idx="64">
                  <c:v>0.14835298641951802</c:v>
                </c:pt>
                <c:pt idx="65">
                  <c:v>0.15271630954950383</c:v>
                </c:pt>
                <c:pt idx="66">
                  <c:v>0.15707963267948966</c:v>
                </c:pt>
                <c:pt idx="67">
                  <c:v>0.16144295580947549</c:v>
                </c:pt>
                <c:pt idx="68">
                  <c:v>0.16580627893946129</c:v>
                </c:pt>
                <c:pt idx="69">
                  <c:v>0.17016960206944712</c:v>
                </c:pt>
                <c:pt idx="70">
                  <c:v>0.17453292519943295</c:v>
                </c:pt>
                <c:pt idx="71">
                  <c:v>0.17889624832941875</c:v>
                </c:pt>
                <c:pt idx="72">
                  <c:v>0.18325957145940461</c:v>
                </c:pt>
                <c:pt idx="73">
                  <c:v>0.18762289458939041</c:v>
                </c:pt>
                <c:pt idx="74">
                  <c:v>0.19198621771937624</c:v>
                </c:pt>
                <c:pt idx="75">
                  <c:v>0.19634954084936207</c:v>
                </c:pt>
                <c:pt idx="76">
                  <c:v>0.20071286397934787</c:v>
                </c:pt>
                <c:pt idx="77">
                  <c:v>0.20507618710933373</c:v>
                </c:pt>
                <c:pt idx="78">
                  <c:v>0.20943951023931953</c:v>
                </c:pt>
                <c:pt idx="79">
                  <c:v>0.21380283336930536</c:v>
                </c:pt>
                <c:pt idx="80">
                  <c:v>0.21816615649929119</c:v>
                </c:pt>
                <c:pt idx="81">
                  <c:v>0.22252947962927699</c:v>
                </c:pt>
                <c:pt idx="82">
                  <c:v>0.22689280275926285</c:v>
                </c:pt>
                <c:pt idx="83">
                  <c:v>0.23125612588924865</c:v>
                </c:pt>
                <c:pt idx="84">
                  <c:v>0.23561944901923448</c:v>
                </c:pt>
                <c:pt idx="85">
                  <c:v>0.23998277214922031</c:v>
                </c:pt>
                <c:pt idx="86">
                  <c:v>0.24434609527920614</c:v>
                </c:pt>
                <c:pt idx="87">
                  <c:v>0.24870941840919195</c:v>
                </c:pt>
                <c:pt idx="88">
                  <c:v>0.2530727415391778</c:v>
                </c:pt>
                <c:pt idx="89">
                  <c:v>0.25743606466916358</c:v>
                </c:pt>
                <c:pt idx="90">
                  <c:v>0.26179938779914941</c:v>
                </c:pt>
              </c:numCache>
            </c:numRef>
          </c:xVal>
          <c:yVal>
            <c:numRef>
              <c:f>BE50_200!$C$9:$C$115</c:f>
              <c:numCache>
                <c:formatCode>General</c:formatCode>
                <c:ptCount val="107"/>
                <c:pt idx="0">
                  <c:v>-0.37209999999999999</c:v>
                </c:pt>
                <c:pt idx="1">
                  <c:v>-0.36809999999999998</c:v>
                </c:pt>
                <c:pt idx="2">
                  <c:v>-0.36620000000000003</c:v>
                </c:pt>
                <c:pt idx="3">
                  <c:v>-0.28649999999999998</c:v>
                </c:pt>
                <c:pt idx="4">
                  <c:v>-0.29160000000000003</c:v>
                </c:pt>
                <c:pt idx="5">
                  <c:v>-0.36470000000000002</c:v>
                </c:pt>
                <c:pt idx="6">
                  <c:v>-0.36470000000000002</c:v>
                </c:pt>
                <c:pt idx="7">
                  <c:v>-0.3649</c:v>
                </c:pt>
                <c:pt idx="8">
                  <c:v>-0.33589999999999998</c:v>
                </c:pt>
                <c:pt idx="9">
                  <c:v>-0.26329999999999998</c:v>
                </c:pt>
                <c:pt idx="10">
                  <c:v>-0.22170000000000001</c:v>
                </c:pt>
                <c:pt idx="11">
                  <c:v>-0.16589999999999999</c:v>
                </c:pt>
                <c:pt idx="12">
                  <c:v>-0.12429999999999999</c:v>
                </c:pt>
                <c:pt idx="13">
                  <c:v>-8.6999999999999994E-2</c:v>
                </c:pt>
                <c:pt idx="14">
                  <c:v>-4.9799999999999997E-2</c:v>
                </c:pt>
                <c:pt idx="15">
                  <c:v>-1.23E-2</c:v>
                </c:pt>
                <c:pt idx="16">
                  <c:v>2.1600000000000001E-2</c:v>
                </c:pt>
                <c:pt idx="17">
                  <c:v>5.5899999999999998E-2</c:v>
                </c:pt>
                <c:pt idx="18">
                  <c:v>9.1800000000000007E-2</c:v>
                </c:pt>
                <c:pt idx="19">
                  <c:v>0.12559999999999999</c:v>
                </c:pt>
                <c:pt idx="20">
                  <c:v>0.15920000000000001</c:v>
                </c:pt>
                <c:pt idx="21">
                  <c:v>0.19320000000000001</c:v>
                </c:pt>
                <c:pt idx="22">
                  <c:v>0.2268</c:v>
                </c:pt>
                <c:pt idx="23">
                  <c:v>0.25869999999999999</c:v>
                </c:pt>
                <c:pt idx="24">
                  <c:v>0.28960000000000002</c:v>
                </c:pt>
                <c:pt idx="25">
                  <c:v>0.31909999999999999</c:v>
                </c:pt>
                <c:pt idx="26">
                  <c:v>0.34820000000000001</c:v>
                </c:pt>
                <c:pt idx="27">
                  <c:v>0.377</c:v>
                </c:pt>
                <c:pt idx="28">
                  <c:v>0.40510000000000002</c:v>
                </c:pt>
                <c:pt idx="29">
                  <c:v>0.4325</c:v>
                </c:pt>
                <c:pt idx="30">
                  <c:v>0.45929999999999999</c:v>
                </c:pt>
                <c:pt idx="31">
                  <c:v>0.4844</c:v>
                </c:pt>
                <c:pt idx="32">
                  <c:v>0.53249999999999997</c:v>
                </c:pt>
                <c:pt idx="33">
                  <c:v>0.55959999999999999</c:v>
                </c:pt>
                <c:pt idx="34">
                  <c:v>0.58650000000000002</c:v>
                </c:pt>
                <c:pt idx="35">
                  <c:v>0.61329999999999996</c:v>
                </c:pt>
                <c:pt idx="36">
                  <c:v>0.63980000000000004</c:v>
                </c:pt>
                <c:pt idx="37">
                  <c:v>0.6663</c:v>
                </c:pt>
                <c:pt idx="38">
                  <c:v>0.6925</c:v>
                </c:pt>
                <c:pt idx="39">
                  <c:v>0.71860000000000002</c:v>
                </c:pt>
                <c:pt idx="40">
                  <c:v>0.74439999999999995</c:v>
                </c:pt>
                <c:pt idx="41">
                  <c:v>0.7702</c:v>
                </c:pt>
                <c:pt idx="42">
                  <c:v>0.79590000000000005</c:v>
                </c:pt>
                <c:pt idx="43">
                  <c:v>0.82169999999999999</c:v>
                </c:pt>
                <c:pt idx="44">
                  <c:v>0.84750000000000003</c:v>
                </c:pt>
                <c:pt idx="45">
                  <c:v>0.87329999999999997</c:v>
                </c:pt>
                <c:pt idx="46">
                  <c:v>0.8992</c:v>
                </c:pt>
                <c:pt idx="47">
                  <c:v>0.92510000000000003</c:v>
                </c:pt>
                <c:pt idx="48">
                  <c:v>0.95089999999999997</c:v>
                </c:pt>
                <c:pt idx="49">
                  <c:v>0.97670000000000001</c:v>
                </c:pt>
                <c:pt idx="50">
                  <c:v>1.0024</c:v>
                </c:pt>
                <c:pt idx="51">
                  <c:v>1.0281</c:v>
                </c:pt>
                <c:pt idx="52">
                  <c:v>1.0537000000000001</c:v>
                </c:pt>
                <c:pt idx="53">
                  <c:v>1.0791999999999999</c:v>
                </c:pt>
                <c:pt idx="54">
                  <c:v>1.1044</c:v>
                </c:pt>
                <c:pt idx="55">
                  <c:v>1.1294</c:v>
                </c:pt>
                <c:pt idx="56">
                  <c:v>1.1534</c:v>
                </c:pt>
                <c:pt idx="57">
                  <c:v>1.177</c:v>
                </c:pt>
                <c:pt idx="58">
                  <c:v>1.2003999999999999</c:v>
                </c:pt>
                <c:pt idx="59">
                  <c:v>1.2226999999999999</c:v>
                </c:pt>
                <c:pt idx="60">
                  <c:v>1.2438</c:v>
                </c:pt>
                <c:pt idx="61">
                  <c:v>1.2623</c:v>
                </c:pt>
                <c:pt idx="62">
                  <c:v>1.2793000000000001</c:v>
                </c:pt>
                <c:pt idx="63">
                  <c:v>1.2974000000000001</c:v>
                </c:pt>
                <c:pt idx="64">
                  <c:v>1.3168</c:v>
                </c:pt>
                <c:pt idx="65">
                  <c:v>1.333</c:v>
                </c:pt>
                <c:pt idx="66">
                  <c:v>1.3502000000000001</c:v>
                </c:pt>
                <c:pt idx="67">
                  <c:v>1.3666</c:v>
                </c:pt>
                <c:pt idx="68">
                  <c:v>1.3808</c:v>
                </c:pt>
                <c:pt idx="69">
                  <c:v>1.389</c:v>
                </c:pt>
                <c:pt idx="70">
                  <c:v>1.3968</c:v>
                </c:pt>
                <c:pt idx="71">
                  <c:v>1.4049</c:v>
                </c:pt>
                <c:pt idx="72">
                  <c:v>1.4106000000000001</c:v>
                </c:pt>
                <c:pt idx="73">
                  <c:v>1.4157</c:v>
                </c:pt>
                <c:pt idx="74">
                  <c:v>1.4200999999999999</c:v>
                </c:pt>
                <c:pt idx="75">
                  <c:v>1.4226000000000001</c:v>
                </c:pt>
                <c:pt idx="76">
                  <c:v>1.4218999999999999</c:v>
                </c:pt>
                <c:pt idx="77">
                  <c:v>1.4180999999999999</c:v>
                </c:pt>
                <c:pt idx="78">
                  <c:v>1.4133</c:v>
                </c:pt>
                <c:pt idx="79">
                  <c:v>1.4123000000000001</c:v>
                </c:pt>
                <c:pt idx="80">
                  <c:v>1.4097</c:v>
                </c:pt>
                <c:pt idx="81">
                  <c:v>1.4057999999999999</c:v>
                </c:pt>
                <c:pt idx="82">
                  <c:v>1.4003000000000001</c:v>
                </c:pt>
                <c:pt idx="83">
                  <c:v>1.3933</c:v>
                </c:pt>
                <c:pt idx="84">
                  <c:v>1.3849</c:v>
                </c:pt>
                <c:pt idx="85">
                  <c:v>1.3747</c:v>
                </c:pt>
                <c:pt idx="86">
                  <c:v>1.3633999999999999</c:v>
                </c:pt>
                <c:pt idx="87">
                  <c:v>1.3508</c:v>
                </c:pt>
                <c:pt idx="88">
                  <c:v>1.3371</c:v>
                </c:pt>
                <c:pt idx="89">
                  <c:v>1.3224</c:v>
                </c:pt>
                <c:pt idx="90">
                  <c:v>1.3072999999999999</c:v>
                </c:pt>
                <c:pt idx="91">
                  <c:v>1.2914000000000001</c:v>
                </c:pt>
                <c:pt idx="92">
                  <c:v>1.2753000000000001</c:v>
                </c:pt>
                <c:pt idx="93">
                  <c:v>1.2588999999999999</c:v>
                </c:pt>
                <c:pt idx="94">
                  <c:v>1.242</c:v>
                </c:pt>
                <c:pt idx="95">
                  <c:v>1.2246999999999999</c:v>
                </c:pt>
                <c:pt idx="96">
                  <c:v>1.2069000000000001</c:v>
                </c:pt>
                <c:pt idx="97">
                  <c:v>1.1878</c:v>
                </c:pt>
                <c:pt idx="98">
                  <c:v>1.1648000000000001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44336"/>
        <c:axId val="1349749776"/>
      </c:scatterChart>
      <c:valAx>
        <c:axId val="13497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49776"/>
        <c:crosses val="autoZero"/>
        <c:crossBetween val="midCat"/>
      </c:valAx>
      <c:valAx>
        <c:axId val="134974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4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CR001_100!$B$9:$B$102</c:f>
              <c:numCache>
                <c:formatCode>General</c:formatCode>
                <c:ptCount val="94"/>
                <c:pt idx="0">
                  <c:v>0.10378999999999999</c:v>
                </c:pt>
                <c:pt idx="1">
                  <c:v>0.10218000000000001</c:v>
                </c:pt>
                <c:pt idx="2">
                  <c:v>0.10057000000000001</c:v>
                </c:pt>
                <c:pt idx="3">
                  <c:v>9.8350000000000007E-2</c:v>
                </c:pt>
                <c:pt idx="4">
                  <c:v>9.5750000000000002E-2</c:v>
                </c:pt>
                <c:pt idx="5">
                  <c:v>9.0520000000000003E-2</c:v>
                </c:pt>
                <c:pt idx="6">
                  <c:v>8.8230000000000003E-2</c:v>
                </c:pt>
                <c:pt idx="7">
                  <c:v>8.5949999999999999E-2</c:v>
                </c:pt>
                <c:pt idx="8">
                  <c:v>8.3529999999999993E-2</c:v>
                </c:pt>
                <c:pt idx="9">
                  <c:v>8.0909999999999996E-2</c:v>
                </c:pt>
                <c:pt idx="10">
                  <c:v>7.8E-2</c:v>
                </c:pt>
                <c:pt idx="11">
                  <c:v>7.1499999999999994E-2</c:v>
                </c:pt>
                <c:pt idx="12">
                  <c:v>6.1449999999999998E-2</c:v>
                </c:pt>
                <c:pt idx="13">
                  <c:v>5.7250000000000002E-2</c:v>
                </c:pt>
                <c:pt idx="14">
                  <c:v>4.6260000000000003E-2</c:v>
                </c:pt>
                <c:pt idx="15">
                  <c:v>4.1489999999999999E-2</c:v>
                </c:pt>
                <c:pt idx="16">
                  <c:v>3.7010000000000001E-2</c:v>
                </c:pt>
                <c:pt idx="17">
                  <c:v>3.2779999999999997E-2</c:v>
                </c:pt>
                <c:pt idx="18">
                  <c:v>2.9610000000000001E-2</c:v>
                </c:pt>
                <c:pt idx="19">
                  <c:v>2.7369999999999998E-2</c:v>
                </c:pt>
                <c:pt idx="20">
                  <c:v>2.4799999999999999E-2</c:v>
                </c:pt>
                <c:pt idx="21">
                  <c:v>2.257E-2</c:v>
                </c:pt>
                <c:pt idx="22">
                  <c:v>2.1190000000000001E-2</c:v>
                </c:pt>
                <c:pt idx="23">
                  <c:v>2.0250000000000001E-2</c:v>
                </c:pt>
                <c:pt idx="24">
                  <c:v>1.9230000000000001E-2</c:v>
                </c:pt>
                <c:pt idx="25">
                  <c:v>1.8249999999999999E-2</c:v>
                </c:pt>
                <c:pt idx="26">
                  <c:v>1.7469999999999999E-2</c:v>
                </c:pt>
                <c:pt idx="27">
                  <c:v>1.6899999999999998E-2</c:v>
                </c:pt>
                <c:pt idx="28">
                  <c:v>1.6129999999999999E-2</c:v>
                </c:pt>
                <c:pt idx="29">
                  <c:v>1.4930000000000001E-2</c:v>
                </c:pt>
                <c:pt idx="30">
                  <c:v>1.333E-2</c:v>
                </c:pt>
                <c:pt idx="31">
                  <c:v>1.332E-2</c:v>
                </c:pt>
                <c:pt idx="32">
                  <c:v>1.325E-2</c:v>
                </c:pt>
                <c:pt idx="33">
                  <c:v>1.325E-2</c:v>
                </c:pt>
                <c:pt idx="34">
                  <c:v>1.323E-2</c:v>
                </c:pt>
                <c:pt idx="35">
                  <c:v>1.315E-2</c:v>
                </c:pt>
                <c:pt idx="36">
                  <c:v>1.3169999999999999E-2</c:v>
                </c:pt>
                <c:pt idx="37">
                  <c:v>1.3169999999999999E-2</c:v>
                </c:pt>
                <c:pt idx="38">
                  <c:v>1.3180000000000001E-2</c:v>
                </c:pt>
                <c:pt idx="39">
                  <c:v>1.319E-2</c:v>
                </c:pt>
                <c:pt idx="40">
                  <c:v>1.32E-2</c:v>
                </c:pt>
                <c:pt idx="41">
                  <c:v>1.3220000000000001E-2</c:v>
                </c:pt>
                <c:pt idx="42">
                  <c:v>1.3270000000000001E-2</c:v>
                </c:pt>
                <c:pt idx="43">
                  <c:v>1.3350000000000001E-2</c:v>
                </c:pt>
                <c:pt idx="44">
                  <c:v>1.345E-2</c:v>
                </c:pt>
                <c:pt idx="45">
                  <c:v>1.3610000000000001E-2</c:v>
                </c:pt>
                <c:pt idx="46">
                  <c:v>1.3780000000000001E-2</c:v>
                </c:pt>
                <c:pt idx="47">
                  <c:v>1.3990000000000001E-2</c:v>
                </c:pt>
                <c:pt idx="48">
                  <c:v>1.422E-2</c:v>
                </c:pt>
                <c:pt idx="49">
                  <c:v>1.4489999999999999E-2</c:v>
                </c:pt>
                <c:pt idx="50">
                  <c:v>1.4789999999999999E-2</c:v>
                </c:pt>
                <c:pt idx="51">
                  <c:v>1.512E-2</c:v>
                </c:pt>
                <c:pt idx="52">
                  <c:v>1.549E-2</c:v>
                </c:pt>
                <c:pt idx="53">
                  <c:v>1.5900000000000001E-2</c:v>
                </c:pt>
                <c:pt idx="54">
                  <c:v>1.635E-2</c:v>
                </c:pt>
                <c:pt idx="55">
                  <c:v>1.686E-2</c:v>
                </c:pt>
                <c:pt idx="56">
                  <c:v>1.7440000000000001E-2</c:v>
                </c:pt>
                <c:pt idx="57">
                  <c:v>1.8079999999999999E-2</c:v>
                </c:pt>
                <c:pt idx="58">
                  <c:v>1.8790000000000001E-2</c:v>
                </c:pt>
                <c:pt idx="59">
                  <c:v>1.9570000000000001E-2</c:v>
                </c:pt>
                <c:pt idx="60">
                  <c:v>2.0400000000000001E-2</c:v>
                </c:pt>
                <c:pt idx="61">
                  <c:v>2.1260000000000001E-2</c:v>
                </c:pt>
                <c:pt idx="62">
                  <c:v>2.2169999999999999E-2</c:v>
                </c:pt>
                <c:pt idx="63">
                  <c:v>2.3120000000000002E-2</c:v>
                </c:pt>
                <c:pt idx="64">
                  <c:v>2.418E-2</c:v>
                </c:pt>
                <c:pt idx="65">
                  <c:v>2.537E-2</c:v>
                </c:pt>
                <c:pt idx="66">
                  <c:v>2.6679999999999999E-2</c:v>
                </c:pt>
                <c:pt idx="67">
                  <c:v>2.8160000000000001E-2</c:v>
                </c:pt>
                <c:pt idx="68">
                  <c:v>2.963E-2</c:v>
                </c:pt>
                <c:pt idx="69">
                  <c:v>3.116E-2</c:v>
                </c:pt>
                <c:pt idx="70">
                  <c:v>3.2649999999999998E-2</c:v>
                </c:pt>
                <c:pt idx="71">
                  <c:v>3.4520000000000002E-2</c:v>
                </c:pt>
                <c:pt idx="72">
                  <c:v>3.6260000000000001E-2</c:v>
                </c:pt>
                <c:pt idx="73">
                  <c:v>3.805E-2</c:v>
                </c:pt>
                <c:pt idx="74">
                  <c:v>3.9879999999999999E-2</c:v>
                </c:pt>
                <c:pt idx="75">
                  <c:v>4.2299999999999997E-2</c:v>
                </c:pt>
                <c:pt idx="76">
                  <c:v>4.444E-2</c:v>
                </c:pt>
                <c:pt idx="77">
                  <c:v>4.6920000000000003E-2</c:v>
                </c:pt>
                <c:pt idx="78">
                  <c:v>4.9599999999999998E-2</c:v>
                </c:pt>
                <c:pt idx="79">
                  <c:v>5.2440000000000001E-2</c:v>
                </c:pt>
                <c:pt idx="80">
                  <c:v>5.5320000000000001E-2</c:v>
                </c:pt>
                <c:pt idx="81">
                  <c:v>5.8299999999999998E-2</c:v>
                </c:pt>
                <c:pt idx="82">
                  <c:v>6.157E-2</c:v>
                </c:pt>
                <c:pt idx="83">
                  <c:v>6.5479999999999997E-2</c:v>
                </c:pt>
                <c:pt idx="84">
                  <c:v>7.0129999999999998E-2</c:v>
                </c:pt>
                <c:pt idx="85">
                  <c:v>7.4810000000000001E-2</c:v>
                </c:pt>
                <c:pt idx="86">
                  <c:v>8.004E-2</c:v>
                </c:pt>
                <c:pt idx="87">
                  <c:v>8.5889999999999994E-2</c:v>
                </c:pt>
                <c:pt idx="88">
                  <c:v>9.2359999999999998E-2</c:v>
                </c:pt>
                <c:pt idx="89">
                  <c:v>9.9430000000000004E-2</c:v>
                </c:pt>
                <c:pt idx="90">
                  <c:v>0.10711</c:v>
                </c:pt>
                <c:pt idx="91">
                  <c:v>0.11551</c:v>
                </c:pt>
                <c:pt idx="92">
                  <c:v>0.1245</c:v>
                </c:pt>
                <c:pt idx="93">
                  <c:v>0.13391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CR001_100!$R$8:$R$18</c:f>
              <c:numCache>
                <c:formatCode>General</c:formatCode>
                <c:ptCount val="11"/>
                <c:pt idx="0">
                  <c:v>1.315E-2</c:v>
                </c:pt>
                <c:pt idx="1">
                  <c:v>1.3338119835396961E-2</c:v>
                </c:pt>
                <c:pt idx="2">
                  <c:v>1.3902479341587842E-2</c:v>
                </c:pt>
                <c:pt idx="3">
                  <c:v>1.4843078518572642E-2</c:v>
                </c:pt>
                <c:pt idx="4">
                  <c:v>1.6159917366351365E-2</c:v>
                </c:pt>
                <c:pt idx="5">
                  <c:v>1.7852995884924009E-2</c:v>
                </c:pt>
                <c:pt idx="6">
                  <c:v>1.9922314074290577E-2</c:v>
                </c:pt>
                <c:pt idx="7">
                  <c:v>2.2367871934451063E-2</c:v>
                </c:pt>
                <c:pt idx="8">
                  <c:v>2.5189669465405472E-2</c:v>
                </c:pt>
                <c:pt idx="9">
                  <c:v>2.8387706667153803E-2</c:v>
                </c:pt>
                <c:pt idx="10">
                  <c:v>3.1961983539696058E-2</c:v>
                </c:pt>
              </c:numCache>
            </c:numRef>
          </c:xVal>
          <c:yVal>
            <c:numRef>
              <c:f>CR001_100!$S$8:$S$18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0.63119999999999998</c:v>
                </c:pt>
                <c:pt idx="2">
                  <c:v>0.73119999999999996</c:v>
                </c:pt>
                <c:pt idx="3">
                  <c:v>0.83119999999999994</c:v>
                </c:pt>
                <c:pt idx="4">
                  <c:v>0.93119999999999992</c:v>
                </c:pt>
                <c:pt idx="5">
                  <c:v>1.0311999999999999</c:v>
                </c:pt>
                <c:pt idx="6">
                  <c:v>1.1312</c:v>
                </c:pt>
                <c:pt idx="7">
                  <c:v>1.2312000000000001</c:v>
                </c:pt>
                <c:pt idx="8">
                  <c:v>1.3312000000000002</c:v>
                </c:pt>
                <c:pt idx="9">
                  <c:v>1.4312000000000002</c:v>
                </c:pt>
                <c:pt idx="10">
                  <c:v>1.5312000000000003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CR001_100!$T$8:$T$18</c:f>
              <c:numCache>
                <c:formatCode>General</c:formatCode>
                <c:ptCount val="11"/>
                <c:pt idx="0">
                  <c:v>1.315E-2</c:v>
                </c:pt>
                <c:pt idx="1">
                  <c:v>1.3666983772872253E-2</c:v>
                </c:pt>
                <c:pt idx="2">
                  <c:v>1.5217935091489007E-2</c:v>
                </c:pt>
                <c:pt idx="3">
                  <c:v>1.7802853955850267E-2</c:v>
                </c:pt>
                <c:pt idx="4">
                  <c:v>2.1421740365956034E-2</c:v>
                </c:pt>
                <c:pt idx="5">
                  <c:v>2.6074594321806303E-2</c:v>
                </c:pt>
                <c:pt idx="6">
                  <c:v>3.1761415823401078E-2</c:v>
                </c:pt>
                <c:pt idx="7">
                  <c:v>3.8482204870740354E-2</c:v>
                </c:pt>
                <c:pt idx="8">
                  <c:v>4.6236961463824146E-2</c:v>
                </c:pt>
                <c:pt idx="9">
                  <c:v>5.5025685602652433E-2</c:v>
                </c:pt>
                <c:pt idx="10">
                  <c:v>6.4848377287225215E-2</c:v>
                </c:pt>
              </c:numCache>
            </c:numRef>
          </c:xVal>
          <c:yVal>
            <c:numRef>
              <c:f>CR001_100!$U$8:$U$18</c:f>
              <c:numCache>
                <c:formatCode>General</c:formatCode>
                <c:ptCount val="11"/>
                <c:pt idx="0">
                  <c:v>0.53120000000000001</c:v>
                </c:pt>
                <c:pt idx="1">
                  <c:v>0.43120000000000003</c:v>
                </c:pt>
                <c:pt idx="2">
                  <c:v>0.33120000000000005</c:v>
                </c:pt>
                <c:pt idx="3">
                  <c:v>0.23120000000000004</c:v>
                </c:pt>
                <c:pt idx="4">
                  <c:v>0.13120000000000004</c:v>
                </c:pt>
                <c:pt idx="5">
                  <c:v>3.1200000000000033E-2</c:v>
                </c:pt>
                <c:pt idx="6">
                  <c:v>-6.8799999999999972E-2</c:v>
                </c:pt>
                <c:pt idx="7">
                  <c:v>-0.16879999999999998</c:v>
                </c:pt>
                <c:pt idx="8">
                  <c:v>-0.26879999999999998</c:v>
                </c:pt>
                <c:pt idx="9">
                  <c:v>-0.36880000000000002</c:v>
                </c:pt>
                <c:pt idx="10">
                  <c:v>-0.46879999999999999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45424"/>
        <c:axId val="1349753584"/>
      </c:scatterChart>
      <c:valAx>
        <c:axId val="134974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3584"/>
        <c:crosses val="autoZero"/>
        <c:crossBetween val="midCat"/>
      </c:valAx>
      <c:valAx>
        <c:axId val="13497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4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CR001_100!$I$9:$I$102</c:f>
              <c:numCache>
                <c:formatCode>General</c:formatCode>
                <c:ptCount val="94"/>
                <c:pt idx="0">
                  <c:v>-0.14398966328953219</c:v>
                </c:pt>
                <c:pt idx="1">
                  <c:v>-0.13962634015954636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-8.7266462599716474E-2</c:v>
                </c:pt>
                <c:pt idx="13">
                  <c:v>-8.2903139469730644E-2</c:v>
                </c:pt>
                <c:pt idx="14">
                  <c:v>-7.8539816339744828E-2</c:v>
                </c:pt>
                <c:pt idx="15">
                  <c:v>-7.4176493209759012E-2</c:v>
                </c:pt>
                <c:pt idx="16">
                  <c:v>-6.9813170079773182E-2</c:v>
                </c:pt>
                <c:pt idx="17">
                  <c:v>-6.5449846949787352E-2</c:v>
                </c:pt>
                <c:pt idx="18">
                  <c:v>-6.1086523819801536E-2</c:v>
                </c:pt>
                <c:pt idx="19">
                  <c:v>-5.6723200689815713E-2</c:v>
                </c:pt>
                <c:pt idx="20">
                  <c:v>-5.2359877559829883E-2</c:v>
                </c:pt>
                <c:pt idx="21">
                  <c:v>-4.799655442984406E-2</c:v>
                </c:pt>
                <c:pt idx="22">
                  <c:v>-4.3633231299858237E-2</c:v>
                </c:pt>
                <c:pt idx="23">
                  <c:v>-3.9269908169872414E-2</c:v>
                </c:pt>
                <c:pt idx="24">
                  <c:v>-3.4906585039886591E-2</c:v>
                </c:pt>
                <c:pt idx="25">
                  <c:v>-3.0543261909900768E-2</c:v>
                </c:pt>
                <c:pt idx="26">
                  <c:v>-2.6179938779914941E-2</c:v>
                </c:pt>
                <c:pt idx="27">
                  <c:v>-2.1816615649929118E-2</c:v>
                </c:pt>
                <c:pt idx="28">
                  <c:v>-1.7453292519943295E-2</c:v>
                </c:pt>
                <c:pt idx="29">
                  <c:v>-1.3089969389957471E-2</c:v>
                </c:pt>
                <c:pt idx="30">
                  <c:v>-8.7266462599716477E-3</c:v>
                </c:pt>
                <c:pt idx="31">
                  <c:v>-4.3633231299858239E-3</c:v>
                </c:pt>
                <c:pt idx="32">
                  <c:v>0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  <c:pt idx="71">
                  <c:v>0.17016960206944712</c:v>
                </c:pt>
                <c:pt idx="72">
                  <c:v>0.17453292519943295</c:v>
                </c:pt>
                <c:pt idx="73">
                  <c:v>0.17889624832941875</c:v>
                </c:pt>
                <c:pt idx="74">
                  <c:v>0.18325957145940461</c:v>
                </c:pt>
                <c:pt idx="75">
                  <c:v>0.18762289458939041</c:v>
                </c:pt>
                <c:pt idx="76">
                  <c:v>0.19198621771937624</c:v>
                </c:pt>
                <c:pt idx="77">
                  <c:v>0.19634954084936207</c:v>
                </c:pt>
                <c:pt idx="78">
                  <c:v>0.20071286397934787</c:v>
                </c:pt>
                <c:pt idx="79">
                  <c:v>0.20507618710933373</c:v>
                </c:pt>
                <c:pt idx="80">
                  <c:v>0.20943951023931953</c:v>
                </c:pt>
                <c:pt idx="81">
                  <c:v>0.21380283336930536</c:v>
                </c:pt>
                <c:pt idx="82">
                  <c:v>0.21816615649929119</c:v>
                </c:pt>
                <c:pt idx="83">
                  <c:v>0.22252947962927699</c:v>
                </c:pt>
                <c:pt idx="84">
                  <c:v>0.22689280275926285</c:v>
                </c:pt>
                <c:pt idx="85">
                  <c:v>0.23125612588924865</c:v>
                </c:pt>
                <c:pt idx="86">
                  <c:v>0.23561944901923448</c:v>
                </c:pt>
                <c:pt idx="87">
                  <c:v>0.23998277214922031</c:v>
                </c:pt>
                <c:pt idx="88">
                  <c:v>0.24434609527920614</c:v>
                </c:pt>
                <c:pt idx="89">
                  <c:v>0.24870941840919195</c:v>
                </c:pt>
                <c:pt idx="90">
                  <c:v>0.2530727415391778</c:v>
                </c:pt>
                <c:pt idx="91">
                  <c:v>0.25743606466916358</c:v>
                </c:pt>
                <c:pt idx="92">
                  <c:v>0.26179938779914941</c:v>
                </c:pt>
                <c:pt idx="93">
                  <c:v>0.26616271092913524</c:v>
                </c:pt>
              </c:numCache>
            </c:numRef>
          </c:xVal>
          <c:yVal>
            <c:numRef>
              <c:f>CR001_100!$C$9:$C$102</c:f>
              <c:numCache>
                <c:formatCode>General</c:formatCode>
                <c:ptCount val="94"/>
                <c:pt idx="0">
                  <c:v>-0.35599999999999998</c:v>
                </c:pt>
                <c:pt idx="1">
                  <c:v>-0.36309999999999998</c:v>
                </c:pt>
                <c:pt idx="2">
                  <c:v>-0.37109999999999999</c:v>
                </c:pt>
                <c:pt idx="3">
                  <c:v>-0.375</c:v>
                </c:pt>
                <c:pt idx="4">
                  <c:v>-0.37590000000000001</c:v>
                </c:pt>
                <c:pt idx="5">
                  <c:v>-0.36770000000000003</c:v>
                </c:pt>
                <c:pt idx="6">
                  <c:v>-0.36809999999999998</c:v>
                </c:pt>
                <c:pt idx="7">
                  <c:v>-0.37030000000000002</c:v>
                </c:pt>
                <c:pt idx="8">
                  <c:v>-0.37190000000000001</c:v>
                </c:pt>
                <c:pt idx="9">
                  <c:v>-0.37209999999999999</c:v>
                </c:pt>
                <c:pt idx="10">
                  <c:v>-0.36980000000000002</c:v>
                </c:pt>
                <c:pt idx="11">
                  <c:v>-0.32240000000000002</c:v>
                </c:pt>
                <c:pt idx="12">
                  <c:v>-0.27789999999999998</c:v>
                </c:pt>
                <c:pt idx="13">
                  <c:v>-0.24979999999999999</c:v>
                </c:pt>
                <c:pt idx="14">
                  <c:v>-0.19439999999999999</c:v>
                </c:pt>
                <c:pt idx="15">
                  <c:v>-0.158</c:v>
                </c:pt>
                <c:pt idx="16">
                  <c:v>-0.1239</c:v>
                </c:pt>
                <c:pt idx="17">
                  <c:v>-8.5000000000000006E-2</c:v>
                </c:pt>
                <c:pt idx="18">
                  <c:v>-4.3400000000000001E-2</c:v>
                </c:pt>
                <c:pt idx="19">
                  <c:v>-1.0699999999999999E-2</c:v>
                </c:pt>
                <c:pt idx="20">
                  <c:v>2.4899999999999999E-2</c:v>
                </c:pt>
                <c:pt idx="21">
                  <c:v>6.2300000000000001E-2</c:v>
                </c:pt>
                <c:pt idx="22">
                  <c:v>9.1999999999999998E-2</c:v>
                </c:pt>
                <c:pt idx="23">
                  <c:v>0.12759999999999999</c:v>
                </c:pt>
                <c:pt idx="24">
                  <c:v>0.161</c:v>
                </c:pt>
                <c:pt idx="25">
                  <c:v>0.19339999999999999</c:v>
                </c:pt>
                <c:pt idx="26">
                  <c:v>0.23119999999999999</c:v>
                </c:pt>
                <c:pt idx="27">
                  <c:v>0.26029999999999998</c:v>
                </c:pt>
                <c:pt idx="28">
                  <c:v>0.29870000000000002</c:v>
                </c:pt>
                <c:pt idx="29">
                  <c:v>0.3286</c:v>
                </c:pt>
                <c:pt idx="30">
                  <c:v>0.36549999999999999</c:v>
                </c:pt>
                <c:pt idx="31">
                  <c:v>0.39739999999999998</c:v>
                </c:pt>
                <c:pt idx="32">
                  <c:v>0.43390000000000001</c:v>
                </c:pt>
                <c:pt idx="33">
                  <c:v>0.46379999999999999</c:v>
                </c:pt>
                <c:pt idx="34">
                  <c:v>0.49580000000000002</c:v>
                </c:pt>
                <c:pt idx="35">
                  <c:v>0.53120000000000001</c:v>
                </c:pt>
                <c:pt idx="36">
                  <c:v>0.56069999999999998</c:v>
                </c:pt>
                <c:pt idx="37">
                  <c:v>0.59089999999999998</c:v>
                </c:pt>
                <c:pt idx="38">
                  <c:v>0.62129999999999996</c:v>
                </c:pt>
                <c:pt idx="39">
                  <c:v>0.65159999999999996</c:v>
                </c:pt>
                <c:pt idx="40">
                  <c:v>0.68169999999999997</c:v>
                </c:pt>
                <c:pt idx="41">
                  <c:v>0.71179999999999999</c:v>
                </c:pt>
                <c:pt idx="42">
                  <c:v>0.74039999999999995</c:v>
                </c:pt>
                <c:pt idx="43">
                  <c:v>0.7681</c:v>
                </c:pt>
                <c:pt idx="44">
                  <c:v>0.79630000000000001</c:v>
                </c:pt>
                <c:pt idx="45">
                  <c:v>0.82230000000000003</c:v>
                </c:pt>
                <c:pt idx="46">
                  <c:v>0.84889999999999999</c:v>
                </c:pt>
                <c:pt idx="47">
                  <c:v>0.87439999999999996</c:v>
                </c:pt>
                <c:pt idx="48">
                  <c:v>0.89949999999999997</c:v>
                </c:pt>
                <c:pt idx="49">
                  <c:v>0.92420000000000002</c:v>
                </c:pt>
                <c:pt idx="50">
                  <c:v>0.94820000000000004</c:v>
                </c:pt>
                <c:pt idx="51">
                  <c:v>0.97160000000000002</c:v>
                </c:pt>
                <c:pt idx="52">
                  <c:v>0.99450000000000005</c:v>
                </c:pt>
                <c:pt idx="53">
                  <c:v>1.0165999999999999</c:v>
                </c:pt>
                <c:pt idx="54">
                  <c:v>1.0381</c:v>
                </c:pt>
                <c:pt idx="55">
                  <c:v>1.0589</c:v>
                </c:pt>
                <c:pt idx="56">
                  <c:v>1.0787</c:v>
                </c:pt>
                <c:pt idx="57">
                  <c:v>1.0979000000000001</c:v>
                </c:pt>
                <c:pt idx="58">
                  <c:v>1.1164000000000001</c:v>
                </c:pt>
                <c:pt idx="59">
                  <c:v>1.1344000000000001</c:v>
                </c:pt>
                <c:pt idx="60">
                  <c:v>1.1519999999999999</c:v>
                </c:pt>
                <c:pt idx="61">
                  <c:v>1.1694</c:v>
                </c:pt>
                <c:pt idx="62">
                  <c:v>1.1863999999999999</c:v>
                </c:pt>
                <c:pt idx="63">
                  <c:v>1.2028000000000001</c:v>
                </c:pt>
                <c:pt idx="64">
                  <c:v>1.2181999999999999</c:v>
                </c:pt>
                <c:pt idx="65">
                  <c:v>1.2323</c:v>
                </c:pt>
                <c:pt idx="66">
                  <c:v>1.2453000000000001</c:v>
                </c:pt>
                <c:pt idx="67">
                  <c:v>1.2562</c:v>
                </c:pt>
                <c:pt idx="68">
                  <c:v>1.2665999999999999</c:v>
                </c:pt>
                <c:pt idx="69">
                  <c:v>1.2746999999999999</c:v>
                </c:pt>
                <c:pt idx="70">
                  <c:v>1.2818000000000001</c:v>
                </c:pt>
                <c:pt idx="71">
                  <c:v>1.2847999999999999</c:v>
                </c:pt>
                <c:pt idx="72">
                  <c:v>1.2911999999999999</c:v>
                </c:pt>
                <c:pt idx="73">
                  <c:v>1.2971999999999999</c:v>
                </c:pt>
                <c:pt idx="74">
                  <c:v>1.3016000000000001</c:v>
                </c:pt>
                <c:pt idx="75">
                  <c:v>1.3028999999999999</c:v>
                </c:pt>
                <c:pt idx="76">
                  <c:v>1.3097000000000001</c:v>
                </c:pt>
                <c:pt idx="77">
                  <c:v>1.3151999999999999</c:v>
                </c:pt>
                <c:pt idx="78">
                  <c:v>1.3192999999999999</c:v>
                </c:pt>
                <c:pt idx="79">
                  <c:v>1.321</c:v>
                </c:pt>
                <c:pt idx="80">
                  <c:v>1.3202</c:v>
                </c:pt>
                <c:pt idx="81">
                  <c:v>1.3170999999999999</c:v>
                </c:pt>
                <c:pt idx="82">
                  <c:v>1.3123</c:v>
                </c:pt>
                <c:pt idx="83">
                  <c:v>1.3049999999999999</c:v>
                </c:pt>
                <c:pt idx="84">
                  <c:v>1.2941</c:v>
                </c:pt>
                <c:pt idx="85">
                  <c:v>1.2824</c:v>
                </c:pt>
                <c:pt idx="86">
                  <c:v>1.2689999999999999</c:v>
                </c:pt>
                <c:pt idx="87">
                  <c:v>1.2536</c:v>
                </c:pt>
                <c:pt idx="88">
                  <c:v>1.2369000000000001</c:v>
                </c:pt>
                <c:pt idx="89">
                  <c:v>1.2195</c:v>
                </c:pt>
                <c:pt idx="90">
                  <c:v>1.2015</c:v>
                </c:pt>
                <c:pt idx="91">
                  <c:v>1.1832</c:v>
                </c:pt>
                <c:pt idx="92">
                  <c:v>1.165</c:v>
                </c:pt>
                <c:pt idx="93">
                  <c:v>1.1476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51408"/>
        <c:axId val="1349755760"/>
      </c:scatterChart>
      <c:valAx>
        <c:axId val="134975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5760"/>
        <c:crosses val="autoZero"/>
        <c:crossBetween val="midCat"/>
      </c:valAx>
      <c:valAx>
        <c:axId val="13497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HS1430_50!$B$9:$B$115</c:f>
              <c:numCache>
                <c:formatCode>General</c:formatCode>
                <c:ptCount val="107"/>
                <c:pt idx="0">
                  <c:v>0.13704</c:v>
                </c:pt>
                <c:pt idx="1">
                  <c:v>0.13616</c:v>
                </c:pt>
                <c:pt idx="2">
                  <c:v>0.10032000000000001</c:v>
                </c:pt>
                <c:pt idx="3">
                  <c:v>0.10167</c:v>
                </c:pt>
                <c:pt idx="4">
                  <c:v>9.1340000000000005E-2</c:v>
                </c:pt>
                <c:pt idx="5">
                  <c:v>8.3409999999999998E-2</c:v>
                </c:pt>
                <c:pt idx="6">
                  <c:v>7.9339999999999994E-2</c:v>
                </c:pt>
                <c:pt idx="7">
                  <c:v>7.5980000000000006E-2</c:v>
                </c:pt>
                <c:pt idx="8">
                  <c:v>7.2620000000000004E-2</c:v>
                </c:pt>
                <c:pt idx="9">
                  <c:v>7.0050000000000001E-2</c:v>
                </c:pt>
                <c:pt idx="10">
                  <c:v>6.9330000000000003E-2</c:v>
                </c:pt>
                <c:pt idx="11">
                  <c:v>6.8510000000000001E-2</c:v>
                </c:pt>
                <c:pt idx="12">
                  <c:v>6.7479999999999998E-2</c:v>
                </c:pt>
                <c:pt idx="13">
                  <c:v>6.6250000000000003E-2</c:v>
                </c:pt>
                <c:pt idx="14">
                  <c:v>6.4750000000000002E-2</c:v>
                </c:pt>
                <c:pt idx="15">
                  <c:v>6.3579999999999998E-2</c:v>
                </c:pt>
                <c:pt idx="16">
                  <c:v>6.216E-2</c:v>
                </c:pt>
                <c:pt idx="17">
                  <c:v>6.1609999999999998E-2</c:v>
                </c:pt>
                <c:pt idx="18">
                  <c:v>6.096E-2</c:v>
                </c:pt>
                <c:pt idx="19">
                  <c:v>6.0089999999999998E-2</c:v>
                </c:pt>
                <c:pt idx="20">
                  <c:v>5.9659999999999998E-2</c:v>
                </c:pt>
                <c:pt idx="21">
                  <c:v>5.8860000000000003E-2</c:v>
                </c:pt>
                <c:pt idx="22">
                  <c:v>5.7840000000000003E-2</c:v>
                </c:pt>
                <c:pt idx="23">
                  <c:v>5.7540000000000001E-2</c:v>
                </c:pt>
                <c:pt idx="24">
                  <c:v>5.6849999999999998E-2</c:v>
                </c:pt>
                <c:pt idx="25">
                  <c:v>5.6090000000000001E-2</c:v>
                </c:pt>
                <c:pt idx="26">
                  <c:v>5.6090000000000001E-2</c:v>
                </c:pt>
                <c:pt idx="27">
                  <c:v>5.5509999999999997E-2</c:v>
                </c:pt>
                <c:pt idx="28">
                  <c:v>5.4739999999999997E-2</c:v>
                </c:pt>
                <c:pt idx="29">
                  <c:v>5.4879999999999998E-2</c:v>
                </c:pt>
                <c:pt idx="30">
                  <c:v>5.4429999999999999E-2</c:v>
                </c:pt>
                <c:pt idx="31">
                  <c:v>5.3839999999999999E-2</c:v>
                </c:pt>
                <c:pt idx="32">
                  <c:v>5.3710000000000001E-2</c:v>
                </c:pt>
                <c:pt idx="33">
                  <c:v>5.3850000000000002E-2</c:v>
                </c:pt>
                <c:pt idx="34">
                  <c:v>5.3379999999999997E-2</c:v>
                </c:pt>
                <c:pt idx="35">
                  <c:v>5.2589999999999998E-2</c:v>
                </c:pt>
                <c:pt idx="36">
                  <c:v>5.3159999999999999E-2</c:v>
                </c:pt>
                <c:pt idx="37">
                  <c:v>5.2580000000000002E-2</c:v>
                </c:pt>
                <c:pt idx="38">
                  <c:v>5.142E-2</c:v>
                </c:pt>
                <c:pt idx="39">
                  <c:v>5.178E-2</c:v>
                </c:pt>
                <c:pt idx="40">
                  <c:v>5.0389999999999997E-2</c:v>
                </c:pt>
                <c:pt idx="41">
                  <c:v>4.8529999999999997E-2</c:v>
                </c:pt>
                <c:pt idx="42">
                  <c:v>4.9360000000000001E-2</c:v>
                </c:pt>
                <c:pt idx="43">
                  <c:v>4.8059999999999999E-2</c:v>
                </c:pt>
                <c:pt idx="44">
                  <c:v>4.675E-2</c:v>
                </c:pt>
                <c:pt idx="45">
                  <c:v>4.8059999999999999E-2</c:v>
                </c:pt>
                <c:pt idx="46">
                  <c:v>4.6789999999999998E-2</c:v>
                </c:pt>
                <c:pt idx="47">
                  <c:v>4.6899999999999997E-2</c:v>
                </c:pt>
                <c:pt idx="48">
                  <c:v>4.6179999999999999E-2</c:v>
                </c:pt>
                <c:pt idx="49">
                  <c:v>4.7469999999999998E-2</c:v>
                </c:pt>
                <c:pt idx="50">
                  <c:v>4.8430000000000001E-2</c:v>
                </c:pt>
                <c:pt idx="51">
                  <c:v>4.9770000000000002E-2</c:v>
                </c:pt>
                <c:pt idx="52">
                  <c:v>5.0290000000000001E-2</c:v>
                </c:pt>
                <c:pt idx="53">
                  <c:v>4.981E-2</c:v>
                </c:pt>
                <c:pt idx="54">
                  <c:v>5.0560000000000001E-2</c:v>
                </c:pt>
                <c:pt idx="55">
                  <c:v>5.0869999999999999E-2</c:v>
                </c:pt>
                <c:pt idx="56">
                  <c:v>5.0770000000000003E-2</c:v>
                </c:pt>
                <c:pt idx="57">
                  <c:v>5.142E-2</c:v>
                </c:pt>
                <c:pt idx="58">
                  <c:v>5.2060000000000002E-2</c:v>
                </c:pt>
                <c:pt idx="59">
                  <c:v>5.2510000000000001E-2</c:v>
                </c:pt>
                <c:pt idx="60">
                  <c:v>5.3379999999999997E-2</c:v>
                </c:pt>
                <c:pt idx="61">
                  <c:v>5.3560000000000003E-2</c:v>
                </c:pt>
                <c:pt idx="62">
                  <c:v>5.3409999999999999E-2</c:v>
                </c:pt>
                <c:pt idx="63">
                  <c:v>5.3920000000000003E-2</c:v>
                </c:pt>
                <c:pt idx="64">
                  <c:v>5.4390000000000001E-2</c:v>
                </c:pt>
                <c:pt idx="65">
                  <c:v>5.466E-2</c:v>
                </c:pt>
                <c:pt idx="66">
                  <c:v>5.4710000000000002E-2</c:v>
                </c:pt>
                <c:pt idx="67">
                  <c:v>5.4989999999999997E-2</c:v>
                </c:pt>
                <c:pt idx="68">
                  <c:v>5.5899999999999998E-2</c:v>
                </c:pt>
                <c:pt idx="69">
                  <c:v>5.6669999999999998E-2</c:v>
                </c:pt>
                <c:pt idx="70">
                  <c:v>5.7250000000000002E-2</c:v>
                </c:pt>
                <c:pt idx="71">
                  <c:v>5.7610000000000001E-2</c:v>
                </c:pt>
                <c:pt idx="72">
                  <c:v>5.7709999999999997E-2</c:v>
                </c:pt>
                <c:pt idx="73">
                  <c:v>5.824E-2</c:v>
                </c:pt>
                <c:pt idx="74">
                  <c:v>6.0040000000000003E-2</c:v>
                </c:pt>
                <c:pt idx="75">
                  <c:v>6.191E-2</c:v>
                </c:pt>
                <c:pt idx="76">
                  <c:v>6.3700000000000007E-2</c:v>
                </c:pt>
                <c:pt idx="77">
                  <c:v>6.5199999999999994E-2</c:v>
                </c:pt>
                <c:pt idx="78">
                  <c:v>6.6170000000000007E-2</c:v>
                </c:pt>
                <c:pt idx="79">
                  <c:v>6.6350000000000006E-2</c:v>
                </c:pt>
                <c:pt idx="80">
                  <c:v>6.6860000000000003E-2</c:v>
                </c:pt>
                <c:pt idx="81">
                  <c:v>7.7479999999999993E-2</c:v>
                </c:pt>
                <c:pt idx="82">
                  <c:v>9.1130000000000003E-2</c:v>
                </c:pt>
                <c:pt idx="83">
                  <c:v>9.2499999999999999E-2</c:v>
                </c:pt>
                <c:pt idx="84">
                  <c:v>9.1990000000000002E-2</c:v>
                </c:pt>
                <c:pt idx="85">
                  <c:v>0.11502</c:v>
                </c:pt>
              </c:numCache>
            </c:numRef>
          </c:xVal>
          <c:yVal>
            <c:numRef>
              <c:f>HS1430_50!$C$9:$C$115</c:f>
              <c:numCache>
                <c:formatCode>General</c:formatCode>
                <c:ptCount val="107"/>
                <c:pt idx="0">
                  <c:v>-0.3836</c:v>
                </c:pt>
                <c:pt idx="1">
                  <c:v>-0.3569</c:v>
                </c:pt>
                <c:pt idx="2">
                  <c:v>-0.56369999999999998</c:v>
                </c:pt>
                <c:pt idx="3">
                  <c:v>-0.51790000000000003</c:v>
                </c:pt>
                <c:pt idx="4">
                  <c:v>-0.60489999999999999</c:v>
                </c:pt>
                <c:pt idx="5">
                  <c:v>-0.69520000000000004</c:v>
                </c:pt>
                <c:pt idx="6">
                  <c:v>-0.75619999999999998</c:v>
                </c:pt>
                <c:pt idx="7">
                  <c:v>-0.79</c:v>
                </c:pt>
                <c:pt idx="8">
                  <c:v>-0.81320000000000003</c:v>
                </c:pt>
                <c:pt idx="9">
                  <c:v>-0.82850000000000001</c:v>
                </c:pt>
                <c:pt idx="10">
                  <c:v>-0.80979999999999996</c:v>
                </c:pt>
                <c:pt idx="11">
                  <c:v>-0.79290000000000005</c:v>
                </c:pt>
                <c:pt idx="12">
                  <c:v>-0.77929999999999999</c:v>
                </c:pt>
                <c:pt idx="13">
                  <c:v>-0.76929999999999998</c:v>
                </c:pt>
                <c:pt idx="14">
                  <c:v>-0.75339999999999996</c:v>
                </c:pt>
                <c:pt idx="15">
                  <c:v>-0.75490000000000002</c:v>
                </c:pt>
                <c:pt idx="16">
                  <c:v>-0.7399</c:v>
                </c:pt>
                <c:pt idx="17">
                  <c:v>-0.72270000000000001</c:v>
                </c:pt>
                <c:pt idx="18">
                  <c:v>-0.69979999999999998</c:v>
                </c:pt>
                <c:pt idx="19">
                  <c:v>-0.66879999999999995</c:v>
                </c:pt>
                <c:pt idx="20">
                  <c:v>-0.66279999999999994</c:v>
                </c:pt>
                <c:pt idx="21">
                  <c:v>-0.64029999999999998</c:v>
                </c:pt>
                <c:pt idx="22">
                  <c:v>-0.61019999999999996</c:v>
                </c:pt>
                <c:pt idx="23">
                  <c:v>-0.60589999999999999</c:v>
                </c:pt>
                <c:pt idx="24">
                  <c:v>-0.57340000000000002</c:v>
                </c:pt>
                <c:pt idx="25">
                  <c:v>-0.53510000000000002</c:v>
                </c:pt>
                <c:pt idx="26">
                  <c:v>-0.52910000000000001</c:v>
                </c:pt>
                <c:pt idx="27">
                  <c:v>-0.50009999999999999</c:v>
                </c:pt>
                <c:pt idx="28">
                  <c:v>-0.4637</c:v>
                </c:pt>
                <c:pt idx="29">
                  <c:v>-0.45760000000000001</c:v>
                </c:pt>
                <c:pt idx="30">
                  <c:v>-0.42820000000000003</c:v>
                </c:pt>
                <c:pt idx="31">
                  <c:v>-0.39029999999999998</c:v>
                </c:pt>
                <c:pt idx="32">
                  <c:v>-0.36720000000000003</c:v>
                </c:pt>
                <c:pt idx="33">
                  <c:v>-0.35310000000000002</c:v>
                </c:pt>
                <c:pt idx="34">
                  <c:v>-0.31830000000000003</c:v>
                </c:pt>
                <c:pt idx="35">
                  <c:v>-0.27429999999999999</c:v>
                </c:pt>
                <c:pt idx="36">
                  <c:v>-0.27029999999999998</c:v>
                </c:pt>
                <c:pt idx="37">
                  <c:v>-0.23519999999999999</c:v>
                </c:pt>
                <c:pt idx="38">
                  <c:v>-0.18659999999999999</c:v>
                </c:pt>
                <c:pt idx="39">
                  <c:v>-0.17929999999999999</c:v>
                </c:pt>
                <c:pt idx="40">
                  <c:v>-0.13519999999999999</c:v>
                </c:pt>
                <c:pt idx="41">
                  <c:v>-8.2000000000000003E-2</c:v>
                </c:pt>
                <c:pt idx="42">
                  <c:v>-8.5999999999999993E-2</c:v>
                </c:pt>
                <c:pt idx="43">
                  <c:v>-4.7E-2</c:v>
                </c:pt>
                <c:pt idx="44">
                  <c:v>-6.7999999999999996E-3</c:v>
                </c:pt>
                <c:pt idx="45">
                  <c:v>-1.8100000000000002E-2</c:v>
                </c:pt>
                <c:pt idx="46">
                  <c:v>1.29E-2</c:v>
                </c:pt>
                <c:pt idx="47">
                  <c:v>4.19E-2</c:v>
                </c:pt>
                <c:pt idx="48">
                  <c:v>8.9399999999999993E-2</c:v>
                </c:pt>
                <c:pt idx="49">
                  <c:v>0.16039999999999999</c:v>
                </c:pt>
                <c:pt idx="50">
                  <c:v>0.2321</c:v>
                </c:pt>
                <c:pt idx="51">
                  <c:v>0.25230000000000002</c:v>
                </c:pt>
                <c:pt idx="52">
                  <c:v>0.28449999999999998</c:v>
                </c:pt>
                <c:pt idx="53">
                  <c:v>0.33489999999999998</c:v>
                </c:pt>
                <c:pt idx="54">
                  <c:v>0.37419999999999998</c:v>
                </c:pt>
                <c:pt idx="55">
                  <c:v>0.43769999999999998</c:v>
                </c:pt>
                <c:pt idx="56">
                  <c:v>0.50309999999999999</c:v>
                </c:pt>
                <c:pt idx="57">
                  <c:v>0.54690000000000005</c:v>
                </c:pt>
                <c:pt idx="58">
                  <c:v>0.60029999999999994</c:v>
                </c:pt>
                <c:pt idx="59">
                  <c:v>0.66020000000000001</c:v>
                </c:pt>
                <c:pt idx="60">
                  <c:v>0.6976</c:v>
                </c:pt>
                <c:pt idx="61">
                  <c:v>0.70250000000000001</c:v>
                </c:pt>
                <c:pt idx="62">
                  <c:v>0.71499999999999997</c:v>
                </c:pt>
                <c:pt idx="63">
                  <c:v>0.71679999999999999</c:v>
                </c:pt>
                <c:pt idx="64">
                  <c:v>0.72060000000000002</c:v>
                </c:pt>
                <c:pt idx="65">
                  <c:v>0.72929999999999995</c:v>
                </c:pt>
                <c:pt idx="66">
                  <c:v>0.74419999999999997</c:v>
                </c:pt>
                <c:pt idx="67">
                  <c:v>0.75680000000000003</c:v>
                </c:pt>
                <c:pt idx="68">
                  <c:v>0.75849999999999995</c:v>
                </c:pt>
                <c:pt idx="69">
                  <c:v>0.7641</c:v>
                </c:pt>
                <c:pt idx="70">
                  <c:v>0.7742</c:v>
                </c:pt>
                <c:pt idx="71">
                  <c:v>0.78969999999999996</c:v>
                </c:pt>
                <c:pt idx="72">
                  <c:v>0.8115</c:v>
                </c:pt>
                <c:pt idx="73">
                  <c:v>0.82709999999999995</c:v>
                </c:pt>
                <c:pt idx="74">
                  <c:v>0.81989999999999996</c:v>
                </c:pt>
                <c:pt idx="75">
                  <c:v>0.81359999999999999</c:v>
                </c:pt>
                <c:pt idx="76">
                  <c:v>0.81</c:v>
                </c:pt>
                <c:pt idx="77">
                  <c:v>0.81210000000000004</c:v>
                </c:pt>
                <c:pt idx="78">
                  <c:v>0.82289999999999996</c:v>
                </c:pt>
                <c:pt idx="79">
                  <c:v>0.84619999999999995</c:v>
                </c:pt>
                <c:pt idx="80">
                  <c:v>0.8659</c:v>
                </c:pt>
                <c:pt idx="81">
                  <c:v>0.75529999999999997</c:v>
                </c:pt>
                <c:pt idx="82">
                  <c:v>0.64839999999999998</c:v>
                </c:pt>
                <c:pt idx="83">
                  <c:v>0.65820000000000001</c:v>
                </c:pt>
                <c:pt idx="84">
                  <c:v>0.6845</c:v>
                </c:pt>
                <c:pt idx="85">
                  <c:v>0.55359999999999998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HS1430_50!$R$8:$R$18</c:f>
              <c:numCache>
                <c:formatCode>General</c:formatCode>
                <c:ptCount val="11"/>
                <c:pt idx="0">
                  <c:v>4.6179999999999999E-2</c:v>
                </c:pt>
                <c:pt idx="1">
                  <c:v>4.6416058757860951E-2</c:v>
                </c:pt>
                <c:pt idx="2">
                  <c:v>4.7124235031443792E-2</c:v>
                </c:pt>
                <c:pt idx="3">
                  <c:v>4.8304528820748538E-2</c:v>
                </c:pt>
                <c:pt idx="4">
                  <c:v>4.9956940125775173E-2</c:v>
                </c:pt>
                <c:pt idx="5">
                  <c:v>5.2081468946523712E-2</c:v>
                </c:pt>
                <c:pt idx="6">
                  <c:v>5.4678115282994148E-2</c:v>
                </c:pt>
                <c:pt idx="7">
                  <c:v>5.7746879135186474E-2</c:v>
                </c:pt>
                <c:pt idx="8">
                  <c:v>6.1287760503100704E-2</c:v>
                </c:pt>
                <c:pt idx="9">
                  <c:v>6.5300759386736823E-2</c:v>
                </c:pt>
                <c:pt idx="10">
                  <c:v>6.9785875786094853E-2</c:v>
                </c:pt>
              </c:numCache>
            </c:numRef>
          </c:xVal>
          <c:yVal>
            <c:numRef>
              <c:f>HS1430_50!$S$8:$S$18</c:f>
              <c:numCache>
                <c:formatCode>General</c:formatCode>
                <c:ptCount val="11"/>
                <c:pt idx="0">
                  <c:v>8.9399999999999993E-2</c:v>
                </c:pt>
                <c:pt idx="1">
                  <c:v>0.18940000000000001</c:v>
                </c:pt>
                <c:pt idx="2">
                  <c:v>0.28939999999999999</c:v>
                </c:pt>
                <c:pt idx="3">
                  <c:v>0.38939999999999997</c:v>
                </c:pt>
                <c:pt idx="4">
                  <c:v>0.48939999999999995</c:v>
                </c:pt>
                <c:pt idx="5">
                  <c:v>0.58939999999999992</c:v>
                </c:pt>
                <c:pt idx="6">
                  <c:v>0.6893999999999999</c:v>
                </c:pt>
                <c:pt idx="7">
                  <c:v>0.78939999999999988</c:v>
                </c:pt>
                <c:pt idx="8">
                  <c:v>0.88939999999999986</c:v>
                </c:pt>
                <c:pt idx="9">
                  <c:v>0.98939999999999984</c:v>
                </c:pt>
                <c:pt idx="10">
                  <c:v>1.0893999999999999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HS1430_50!$T$8:$T$18</c:f>
              <c:numCache>
                <c:formatCode>General</c:formatCode>
                <c:ptCount val="11"/>
                <c:pt idx="0">
                  <c:v>4.6179999999999999E-2</c:v>
                </c:pt>
                <c:pt idx="1">
                  <c:v>4.6441434470809326E-2</c:v>
                </c:pt>
                <c:pt idx="2">
                  <c:v>4.7225737883237313E-2</c:v>
                </c:pt>
                <c:pt idx="3">
                  <c:v>4.8532910237283948E-2</c:v>
                </c:pt>
                <c:pt idx="4">
                  <c:v>5.0362951532949243E-2</c:v>
                </c:pt>
                <c:pt idx="5">
                  <c:v>5.2715861770233199E-2</c:v>
                </c:pt>
                <c:pt idx="6">
                  <c:v>5.5591640949135802E-2</c:v>
                </c:pt>
                <c:pt idx="7">
                  <c:v>5.8990289069657066E-2</c:v>
                </c:pt>
                <c:pt idx="8">
                  <c:v>6.2911806131796977E-2</c:v>
                </c:pt>
                <c:pt idx="9">
                  <c:v>6.7356192135555562E-2</c:v>
                </c:pt>
                <c:pt idx="10">
                  <c:v>7.2323447080932787E-2</c:v>
                </c:pt>
              </c:numCache>
            </c:numRef>
          </c:xVal>
          <c:yVal>
            <c:numRef>
              <c:f>HS1430_50!$U$8:$U$18</c:f>
              <c:numCache>
                <c:formatCode>General</c:formatCode>
                <c:ptCount val="11"/>
                <c:pt idx="0">
                  <c:v>8.9399999999999993E-2</c:v>
                </c:pt>
                <c:pt idx="1">
                  <c:v>-1.0600000000000012E-2</c:v>
                </c:pt>
                <c:pt idx="2">
                  <c:v>-0.11060000000000002</c:v>
                </c:pt>
                <c:pt idx="3">
                  <c:v>-0.21060000000000001</c:v>
                </c:pt>
                <c:pt idx="4">
                  <c:v>-0.31059999999999999</c:v>
                </c:pt>
                <c:pt idx="5">
                  <c:v>-0.41059999999999997</c:v>
                </c:pt>
                <c:pt idx="6">
                  <c:v>-0.51059999999999994</c:v>
                </c:pt>
                <c:pt idx="7">
                  <c:v>-0.61059999999999992</c:v>
                </c:pt>
                <c:pt idx="8">
                  <c:v>-0.7105999999999999</c:v>
                </c:pt>
                <c:pt idx="9">
                  <c:v>-0.81059999999999988</c:v>
                </c:pt>
                <c:pt idx="10">
                  <c:v>-0.91059999999999985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50864"/>
        <c:axId val="1349756304"/>
      </c:scatterChart>
      <c:valAx>
        <c:axId val="13497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6304"/>
        <c:crosses val="autoZero"/>
        <c:crossBetween val="midCat"/>
      </c:valAx>
      <c:valAx>
        <c:axId val="13497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HS1430_50!$I$9:$I$115</c:f>
              <c:numCache>
                <c:formatCode>General</c:formatCode>
                <c:ptCount val="107"/>
                <c:pt idx="0">
                  <c:v>-0.19634954084936207</c:v>
                </c:pt>
                <c:pt idx="1">
                  <c:v>-0.19198621771937624</c:v>
                </c:pt>
                <c:pt idx="2">
                  <c:v>-0.18325957145940461</c:v>
                </c:pt>
                <c:pt idx="3">
                  <c:v>-0.17889624832941875</c:v>
                </c:pt>
                <c:pt idx="4">
                  <c:v>-0.17453292519943295</c:v>
                </c:pt>
                <c:pt idx="5">
                  <c:v>-0.17016960206944712</c:v>
                </c:pt>
                <c:pt idx="6">
                  <c:v>-0.16580627893946129</c:v>
                </c:pt>
                <c:pt idx="7">
                  <c:v>-0.16144295580947549</c:v>
                </c:pt>
                <c:pt idx="8">
                  <c:v>-0.15707963267948966</c:v>
                </c:pt>
                <c:pt idx="9">
                  <c:v>-0.15271630954950383</c:v>
                </c:pt>
                <c:pt idx="10">
                  <c:v>-0.14835298641951802</c:v>
                </c:pt>
                <c:pt idx="11">
                  <c:v>-0.14398966328953219</c:v>
                </c:pt>
                <c:pt idx="12">
                  <c:v>-0.13962634015954636</c:v>
                </c:pt>
                <c:pt idx="13">
                  <c:v>-0.13526301702956053</c:v>
                </c:pt>
                <c:pt idx="14">
                  <c:v>-0.1308996938995747</c:v>
                </c:pt>
                <c:pt idx="15">
                  <c:v>-0.1265363707695889</c:v>
                </c:pt>
                <c:pt idx="16">
                  <c:v>-0.12217304763960307</c:v>
                </c:pt>
                <c:pt idx="17">
                  <c:v>-0.11780972450961724</c:v>
                </c:pt>
                <c:pt idx="18">
                  <c:v>-0.11344640137963143</c:v>
                </c:pt>
                <c:pt idx="19">
                  <c:v>-0.1090830782496456</c:v>
                </c:pt>
                <c:pt idx="20">
                  <c:v>-0.10471975511965977</c:v>
                </c:pt>
                <c:pt idx="21">
                  <c:v>-0.10035643198967394</c:v>
                </c:pt>
                <c:pt idx="22">
                  <c:v>-9.599310885968812E-2</c:v>
                </c:pt>
                <c:pt idx="23">
                  <c:v>-9.1629785729702304E-2</c:v>
                </c:pt>
                <c:pt idx="24">
                  <c:v>-8.7266462599716474E-2</c:v>
                </c:pt>
                <c:pt idx="25">
                  <c:v>-8.2903139469730644E-2</c:v>
                </c:pt>
                <c:pt idx="26">
                  <c:v>-7.8539816339744828E-2</c:v>
                </c:pt>
                <c:pt idx="27">
                  <c:v>-7.4176493209759012E-2</c:v>
                </c:pt>
                <c:pt idx="28">
                  <c:v>-6.9813170079773182E-2</c:v>
                </c:pt>
                <c:pt idx="29">
                  <c:v>-6.5449846949787352E-2</c:v>
                </c:pt>
                <c:pt idx="30">
                  <c:v>-6.1086523819801536E-2</c:v>
                </c:pt>
                <c:pt idx="31">
                  <c:v>-5.6723200689815713E-2</c:v>
                </c:pt>
                <c:pt idx="32">
                  <c:v>-5.2359877559829883E-2</c:v>
                </c:pt>
                <c:pt idx="33">
                  <c:v>-4.799655442984406E-2</c:v>
                </c:pt>
                <c:pt idx="34">
                  <c:v>-4.3633231299858237E-2</c:v>
                </c:pt>
                <c:pt idx="35">
                  <c:v>-3.9269908169872414E-2</c:v>
                </c:pt>
                <c:pt idx="36">
                  <c:v>-3.4906585039886591E-2</c:v>
                </c:pt>
                <c:pt idx="37">
                  <c:v>-3.0543261909900768E-2</c:v>
                </c:pt>
                <c:pt idx="38">
                  <c:v>-2.6179938779914941E-2</c:v>
                </c:pt>
                <c:pt idx="39">
                  <c:v>-2.1816615649929118E-2</c:v>
                </c:pt>
                <c:pt idx="40">
                  <c:v>-1.7453292519943295E-2</c:v>
                </c:pt>
                <c:pt idx="41">
                  <c:v>-1.3089969389957471E-2</c:v>
                </c:pt>
                <c:pt idx="42">
                  <c:v>-8.7266462599716477E-3</c:v>
                </c:pt>
                <c:pt idx="43">
                  <c:v>-4.3633231299858239E-3</c:v>
                </c:pt>
                <c:pt idx="44">
                  <c:v>0</c:v>
                </c:pt>
                <c:pt idx="45">
                  <c:v>4.3633231299858239E-3</c:v>
                </c:pt>
                <c:pt idx="46">
                  <c:v>8.7266462599716477E-3</c:v>
                </c:pt>
                <c:pt idx="47">
                  <c:v>1.7453292519943295E-2</c:v>
                </c:pt>
                <c:pt idx="48">
                  <c:v>2.1816615649929118E-2</c:v>
                </c:pt>
                <c:pt idx="49">
                  <c:v>3.0543261909900768E-2</c:v>
                </c:pt>
                <c:pt idx="50">
                  <c:v>3.9269908169872414E-2</c:v>
                </c:pt>
                <c:pt idx="51">
                  <c:v>4.3633231299858237E-2</c:v>
                </c:pt>
                <c:pt idx="52">
                  <c:v>4.799655442984406E-2</c:v>
                </c:pt>
                <c:pt idx="53">
                  <c:v>5.2359877559829883E-2</c:v>
                </c:pt>
                <c:pt idx="54">
                  <c:v>5.6723200689815713E-2</c:v>
                </c:pt>
                <c:pt idx="55">
                  <c:v>6.1086523819801536E-2</c:v>
                </c:pt>
                <c:pt idx="56">
                  <c:v>6.5449846949787352E-2</c:v>
                </c:pt>
                <c:pt idx="57">
                  <c:v>6.9813170079773182E-2</c:v>
                </c:pt>
                <c:pt idx="58">
                  <c:v>7.4176493209759012E-2</c:v>
                </c:pt>
                <c:pt idx="59">
                  <c:v>7.8539816339744828E-2</c:v>
                </c:pt>
                <c:pt idx="60">
                  <c:v>8.2903139469730644E-2</c:v>
                </c:pt>
                <c:pt idx="61">
                  <c:v>8.7266462599716474E-2</c:v>
                </c:pt>
                <c:pt idx="62">
                  <c:v>9.1629785729702304E-2</c:v>
                </c:pt>
                <c:pt idx="63">
                  <c:v>9.599310885968812E-2</c:v>
                </c:pt>
                <c:pt idx="64">
                  <c:v>0.10035643198967394</c:v>
                </c:pt>
                <c:pt idx="65">
                  <c:v>0.10471975511965977</c:v>
                </c:pt>
                <c:pt idx="66">
                  <c:v>0.1090830782496456</c:v>
                </c:pt>
                <c:pt idx="67">
                  <c:v>0.11344640137963143</c:v>
                </c:pt>
                <c:pt idx="68">
                  <c:v>0.11780972450961724</c:v>
                </c:pt>
                <c:pt idx="69">
                  <c:v>0.12217304763960307</c:v>
                </c:pt>
                <c:pt idx="70">
                  <c:v>0.1265363707695889</c:v>
                </c:pt>
              </c:numCache>
            </c:numRef>
          </c:xVal>
          <c:yVal>
            <c:numRef>
              <c:f>HS1430_50!$C$9:$C$115</c:f>
              <c:numCache>
                <c:formatCode>General</c:formatCode>
                <c:ptCount val="107"/>
                <c:pt idx="0">
                  <c:v>-0.3836</c:v>
                </c:pt>
                <c:pt idx="1">
                  <c:v>-0.3569</c:v>
                </c:pt>
                <c:pt idx="2">
                  <c:v>-0.56369999999999998</c:v>
                </c:pt>
                <c:pt idx="3">
                  <c:v>-0.51790000000000003</c:v>
                </c:pt>
                <c:pt idx="4">
                  <c:v>-0.60489999999999999</c:v>
                </c:pt>
                <c:pt idx="5">
                  <c:v>-0.69520000000000004</c:v>
                </c:pt>
                <c:pt idx="6">
                  <c:v>-0.75619999999999998</c:v>
                </c:pt>
                <c:pt idx="7">
                  <c:v>-0.79</c:v>
                </c:pt>
                <c:pt idx="8">
                  <c:v>-0.81320000000000003</c:v>
                </c:pt>
                <c:pt idx="9">
                  <c:v>-0.82850000000000001</c:v>
                </c:pt>
                <c:pt idx="10">
                  <c:v>-0.80979999999999996</c:v>
                </c:pt>
                <c:pt idx="11">
                  <c:v>-0.79290000000000005</c:v>
                </c:pt>
                <c:pt idx="12">
                  <c:v>-0.77929999999999999</c:v>
                </c:pt>
                <c:pt idx="13">
                  <c:v>-0.76929999999999998</c:v>
                </c:pt>
                <c:pt idx="14">
                  <c:v>-0.75339999999999996</c:v>
                </c:pt>
                <c:pt idx="15">
                  <c:v>-0.75490000000000002</c:v>
                </c:pt>
                <c:pt idx="16">
                  <c:v>-0.7399</c:v>
                </c:pt>
                <c:pt idx="17">
                  <c:v>-0.72270000000000001</c:v>
                </c:pt>
                <c:pt idx="18">
                  <c:v>-0.69979999999999998</c:v>
                </c:pt>
                <c:pt idx="19">
                  <c:v>-0.66879999999999995</c:v>
                </c:pt>
                <c:pt idx="20">
                  <c:v>-0.66279999999999994</c:v>
                </c:pt>
                <c:pt idx="21">
                  <c:v>-0.64029999999999998</c:v>
                </c:pt>
                <c:pt idx="22">
                  <c:v>-0.61019999999999996</c:v>
                </c:pt>
                <c:pt idx="23">
                  <c:v>-0.60589999999999999</c:v>
                </c:pt>
                <c:pt idx="24">
                  <c:v>-0.57340000000000002</c:v>
                </c:pt>
                <c:pt idx="25">
                  <c:v>-0.53510000000000002</c:v>
                </c:pt>
                <c:pt idx="26">
                  <c:v>-0.52910000000000001</c:v>
                </c:pt>
                <c:pt idx="27">
                  <c:v>-0.50009999999999999</c:v>
                </c:pt>
                <c:pt idx="28">
                  <c:v>-0.4637</c:v>
                </c:pt>
                <c:pt idx="29">
                  <c:v>-0.45760000000000001</c:v>
                </c:pt>
                <c:pt idx="30">
                  <c:v>-0.42820000000000003</c:v>
                </c:pt>
                <c:pt idx="31">
                  <c:v>-0.39029999999999998</c:v>
                </c:pt>
                <c:pt idx="32">
                  <c:v>-0.36720000000000003</c:v>
                </c:pt>
                <c:pt idx="33">
                  <c:v>-0.35310000000000002</c:v>
                </c:pt>
                <c:pt idx="34">
                  <c:v>-0.31830000000000003</c:v>
                </c:pt>
                <c:pt idx="35">
                  <c:v>-0.27429999999999999</c:v>
                </c:pt>
                <c:pt idx="36">
                  <c:v>-0.27029999999999998</c:v>
                </c:pt>
                <c:pt idx="37">
                  <c:v>-0.23519999999999999</c:v>
                </c:pt>
                <c:pt idx="38">
                  <c:v>-0.18659999999999999</c:v>
                </c:pt>
                <c:pt idx="39">
                  <c:v>-0.17929999999999999</c:v>
                </c:pt>
                <c:pt idx="40">
                  <c:v>-0.13519999999999999</c:v>
                </c:pt>
                <c:pt idx="41">
                  <c:v>-8.2000000000000003E-2</c:v>
                </c:pt>
                <c:pt idx="42">
                  <c:v>-8.5999999999999993E-2</c:v>
                </c:pt>
                <c:pt idx="43">
                  <c:v>-4.7E-2</c:v>
                </c:pt>
                <c:pt idx="44">
                  <c:v>-6.7999999999999996E-3</c:v>
                </c:pt>
                <c:pt idx="45">
                  <c:v>-1.8100000000000002E-2</c:v>
                </c:pt>
                <c:pt idx="46">
                  <c:v>1.29E-2</c:v>
                </c:pt>
                <c:pt idx="47">
                  <c:v>4.19E-2</c:v>
                </c:pt>
                <c:pt idx="48">
                  <c:v>8.9399999999999993E-2</c:v>
                </c:pt>
                <c:pt idx="49">
                  <c:v>0.16039999999999999</c:v>
                </c:pt>
                <c:pt idx="50">
                  <c:v>0.2321</c:v>
                </c:pt>
                <c:pt idx="51">
                  <c:v>0.25230000000000002</c:v>
                </c:pt>
                <c:pt idx="52">
                  <c:v>0.28449999999999998</c:v>
                </c:pt>
                <c:pt idx="53">
                  <c:v>0.33489999999999998</c:v>
                </c:pt>
                <c:pt idx="54">
                  <c:v>0.37419999999999998</c:v>
                </c:pt>
                <c:pt idx="55">
                  <c:v>0.43769999999999998</c:v>
                </c:pt>
                <c:pt idx="56">
                  <c:v>0.50309999999999999</c:v>
                </c:pt>
                <c:pt idx="57">
                  <c:v>0.54690000000000005</c:v>
                </c:pt>
                <c:pt idx="58">
                  <c:v>0.60029999999999994</c:v>
                </c:pt>
                <c:pt idx="59">
                  <c:v>0.66020000000000001</c:v>
                </c:pt>
                <c:pt idx="60">
                  <c:v>0.6976</c:v>
                </c:pt>
                <c:pt idx="61">
                  <c:v>0.70250000000000001</c:v>
                </c:pt>
                <c:pt idx="62">
                  <c:v>0.71499999999999997</c:v>
                </c:pt>
                <c:pt idx="63">
                  <c:v>0.71679999999999999</c:v>
                </c:pt>
                <c:pt idx="64">
                  <c:v>0.72060000000000002</c:v>
                </c:pt>
                <c:pt idx="65">
                  <c:v>0.72929999999999995</c:v>
                </c:pt>
                <c:pt idx="66">
                  <c:v>0.74419999999999997</c:v>
                </c:pt>
                <c:pt idx="67">
                  <c:v>0.75680000000000003</c:v>
                </c:pt>
                <c:pt idx="68">
                  <c:v>0.75849999999999995</c:v>
                </c:pt>
                <c:pt idx="69">
                  <c:v>0.7641</c:v>
                </c:pt>
                <c:pt idx="70">
                  <c:v>0.7742</c:v>
                </c:pt>
                <c:pt idx="71">
                  <c:v>0.78969999999999996</c:v>
                </c:pt>
                <c:pt idx="72">
                  <c:v>0.8115</c:v>
                </c:pt>
                <c:pt idx="73">
                  <c:v>0.82709999999999995</c:v>
                </c:pt>
                <c:pt idx="74">
                  <c:v>0.81989999999999996</c:v>
                </c:pt>
                <c:pt idx="75">
                  <c:v>0.81359999999999999</c:v>
                </c:pt>
                <c:pt idx="76">
                  <c:v>0.81</c:v>
                </c:pt>
                <c:pt idx="77">
                  <c:v>0.81210000000000004</c:v>
                </c:pt>
                <c:pt idx="78">
                  <c:v>0.82289999999999996</c:v>
                </c:pt>
                <c:pt idx="79">
                  <c:v>0.84619999999999995</c:v>
                </c:pt>
                <c:pt idx="80">
                  <c:v>0.8659</c:v>
                </c:pt>
                <c:pt idx="81">
                  <c:v>0.75529999999999997</c:v>
                </c:pt>
                <c:pt idx="82">
                  <c:v>0.64839999999999998</c:v>
                </c:pt>
                <c:pt idx="83">
                  <c:v>0.65820000000000001</c:v>
                </c:pt>
                <c:pt idx="84">
                  <c:v>0.6845</c:v>
                </c:pt>
                <c:pt idx="85">
                  <c:v>0.55359999999999998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45968"/>
        <c:axId val="1349743248"/>
      </c:scatterChart>
      <c:valAx>
        <c:axId val="134974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43248"/>
        <c:crosses val="autoZero"/>
        <c:crossBetween val="midCat"/>
      </c:valAx>
      <c:valAx>
        <c:axId val="13497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4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HS1620_50!$B$9:$B$115</c:f>
              <c:numCache>
                <c:formatCode>General</c:formatCode>
                <c:ptCount val="107"/>
                <c:pt idx="0">
                  <c:v>0.11161</c:v>
                </c:pt>
                <c:pt idx="1">
                  <c:v>0.10358000000000001</c:v>
                </c:pt>
                <c:pt idx="2">
                  <c:v>9.0700000000000003E-2</c:v>
                </c:pt>
                <c:pt idx="3">
                  <c:v>7.9500000000000001E-2</c:v>
                </c:pt>
                <c:pt idx="4">
                  <c:v>7.0779999999999996E-2</c:v>
                </c:pt>
                <c:pt idx="5">
                  <c:v>6.9819999999999993E-2</c:v>
                </c:pt>
                <c:pt idx="6">
                  <c:v>6.5629999999999994E-2</c:v>
                </c:pt>
                <c:pt idx="7">
                  <c:v>6.0359999999999997E-2</c:v>
                </c:pt>
                <c:pt idx="8">
                  <c:v>5.9729999999999998E-2</c:v>
                </c:pt>
                <c:pt idx="9">
                  <c:v>5.484E-2</c:v>
                </c:pt>
                <c:pt idx="10">
                  <c:v>5.4210000000000001E-2</c:v>
                </c:pt>
                <c:pt idx="11">
                  <c:v>5.2260000000000001E-2</c:v>
                </c:pt>
                <c:pt idx="12">
                  <c:v>5.1270000000000003E-2</c:v>
                </c:pt>
                <c:pt idx="13">
                  <c:v>5.0479999999999997E-2</c:v>
                </c:pt>
                <c:pt idx="14">
                  <c:v>4.9009999999999998E-2</c:v>
                </c:pt>
                <c:pt idx="15">
                  <c:v>4.8669999999999998E-2</c:v>
                </c:pt>
                <c:pt idx="16">
                  <c:v>4.7780000000000003E-2</c:v>
                </c:pt>
                <c:pt idx="17">
                  <c:v>4.7129999999999998E-2</c:v>
                </c:pt>
                <c:pt idx="18">
                  <c:v>4.6649999999999997E-2</c:v>
                </c:pt>
                <c:pt idx="19">
                  <c:v>4.5940000000000002E-2</c:v>
                </c:pt>
                <c:pt idx="20">
                  <c:v>4.5600000000000002E-2</c:v>
                </c:pt>
                <c:pt idx="21">
                  <c:v>4.4699999999999997E-2</c:v>
                </c:pt>
                <c:pt idx="22">
                  <c:v>4.4350000000000001E-2</c:v>
                </c:pt>
                <c:pt idx="23">
                  <c:v>4.385E-2</c:v>
                </c:pt>
                <c:pt idx="24">
                  <c:v>4.3720000000000002E-2</c:v>
                </c:pt>
                <c:pt idx="25">
                  <c:v>4.3409999999999997E-2</c:v>
                </c:pt>
                <c:pt idx="26">
                  <c:v>4.3099999999999999E-2</c:v>
                </c:pt>
                <c:pt idx="27">
                  <c:v>4.2979999999999997E-2</c:v>
                </c:pt>
                <c:pt idx="28">
                  <c:v>4.2659999999999997E-2</c:v>
                </c:pt>
                <c:pt idx="29">
                  <c:v>4.2610000000000002E-2</c:v>
                </c:pt>
                <c:pt idx="30">
                  <c:v>4.249E-2</c:v>
                </c:pt>
                <c:pt idx="31">
                  <c:v>4.215E-2</c:v>
                </c:pt>
                <c:pt idx="32">
                  <c:v>4.2340000000000003E-2</c:v>
                </c:pt>
                <c:pt idx="33">
                  <c:v>4.2099999999999999E-2</c:v>
                </c:pt>
                <c:pt idx="34">
                  <c:v>4.1640000000000003E-2</c:v>
                </c:pt>
                <c:pt idx="35">
                  <c:v>4.1959999999999997E-2</c:v>
                </c:pt>
                <c:pt idx="36">
                  <c:v>4.1369999999999997E-2</c:v>
                </c:pt>
                <c:pt idx="37">
                  <c:v>4.113E-2</c:v>
                </c:pt>
                <c:pt idx="38">
                  <c:v>3.9949999999999999E-2</c:v>
                </c:pt>
                <c:pt idx="39">
                  <c:v>3.9140000000000001E-2</c:v>
                </c:pt>
                <c:pt idx="40">
                  <c:v>3.8539999999999998E-2</c:v>
                </c:pt>
                <c:pt idx="41">
                  <c:v>3.8100000000000002E-2</c:v>
                </c:pt>
                <c:pt idx="42">
                  <c:v>3.7220000000000003E-2</c:v>
                </c:pt>
                <c:pt idx="43">
                  <c:v>3.7780000000000001E-2</c:v>
                </c:pt>
                <c:pt idx="44">
                  <c:v>3.6889999999999999E-2</c:v>
                </c:pt>
                <c:pt idx="45">
                  <c:v>3.7420000000000002E-2</c:v>
                </c:pt>
                <c:pt idx="46">
                  <c:v>3.6519999999999997E-2</c:v>
                </c:pt>
                <c:pt idx="47">
                  <c:v>3.7019999999999997E-2</c:v>
                </c:pt>
                <c:pt idx="48">
                  <c:v>3.601E-2</c:v>
                </c:pt>
                <c:pt idx="49">
                  <c:v>3.6569999999999998E-2</c:v>
                </c:pt>
                <c:pt idx="50">
                  <c:v>3.6269999999999997E-2</c:v>
                </c:pt>
                <c:pt idx="51">
                  <c:v>3.601E-2</c:v>
                </c:pt>
                <c:pt idx="52">
                  <c:v>3.6330000000000001E-2</c:v>
                </c:pt>
                <c:pt idx="53">
                  <c:v>3.5970000000000002E-2</c:v>
                </c:pt>
                <c:pt idx="54">
                  <c:v>3.5830000000000001E-2</c:v>
                </c:pt>
                <c:pt idx="55">
                  <c:v>3.6220000000000002E-2</c:v>
                </c:pt>
                <c:pt idx="56">
                  <c:v>3.644E-2</c:v>
                </c:pt>
                <c:pt idx="57">
                  <c:v>3.644E-2</c:v>
                </c:pt>
                <c:pt idx="58">
                  <c:v>3.6179999999999997E-2</c:v>
                </c:pt>
                <c:pt idx="59">
                  <c:v>3.6569999999999998E-2</c:v>
                </c:pt>
                <c:pt idx="60">
                  <c:v>3.7019999999999997E-2</c:v>
                </c:pt>
                <c:pt idx="61">
                  <c:v>3.7310000000000003E-2</c:v>
                </c:pt>
                <c:pt idx="62">
                  <c:v>3.739E-2</c:v>
                </c:pt>
                <c:pt idx="63">
                  <c:v>3.823E-2</c:v>
                </c:pt>
                <c:pt idx="64">
                  <c:v>3.8679999999999999E-2</c:v>
                </c:pt>
                <c:pt idx="65">
                  <c:v>3.9320000000000001E-2</c:v>
                </c:pt>
                <c:pt idx="66">
                  <c:v>4.0030000000000003E-2</c:v>
                </c:pt>
                <c:pt idx="67">
                  <c:v>4.07E-2</c:v>
                </c:pt>
                <c:pt idx="68">
                  <c:v>4.1419999999999998E-2</c:v>
                </c:pt>
                <c:pt idx="69">
                  <c:v>4.2340000000000003E-2</c:v>
                </c:pt>
                <c:pt idx="70">
                  <c:v>4.2639999999999997E-2</c:v>
                </c:pt>
                <c:pt idx="71">
                  <c:v>4.4089999999999997E-2</c:v>
                </c:pt>
                <c:pt idx="72">
                  <c:v>4.4760000000000001E-2</c:v>
                </c:pt>
                <c:pt idx="73">
                  <c:v>4.5510000000000002E-2</c:v>
                </c:pt>
                <c:pt idx="74">
                  <c:v>4.7050000000000002E-2</c:v>
                </c:pt>
                <c:pt idx="75">
                  <c:v>4.7789999999999999E-2</c:v>
                </c:pt>
                <c:pt idx="76">
                  <c:v>4.8509999999999998E-2</c:v>
                </c:pt>
                <c:pt idx="77">
                  <c:v>5.0529999999999999E-2</c:v>
                </c:pt>
                <c:pt idx="78">
                  <c:v>5.176E-2</c:v>
                </c:pt>
                <c:pt idx="79">
                  <c:v>5.1900000000000002E-2</c:v>
                </c:pt>
                <c:pt idx="80">
                  <c:v>5.4420000000000003E-2</c:v>
                </c:pt>
                <c:pt idx="81">
                  <c:v>5.6759999999999998E-2</c:v>
                </c:pt>
                <c:pt idx="82">
                  <c:v>5.7950000000000002E-2</c:v>
                </c:pt>
                <c:pt idx="83">
                  <c:v>5.7880000000000001E-2</c:v>
                </c:pt>
                <c:pt idx="84">
                  <c:v>6.2449999999999999E-2</c:v>
                </c:pt>
                <c:pt idx="85">
                  <c:v>6.6369999999999998E-2</c:v>
                </c:pt>
                <c:pt idx="86">
                  <c:v>6.7960000000000007E-2</c:v>
                </c:pt>
                <c:pt idx="87">
                  <c:v>6.6780000000000006E-2</c:v>
                </c:pt>
                <c:pt idx="88">
                  <c:v>8.165E-2</c:v>
                </c:pt>
                <c:pt idx="89">
                  <c:v>9.332E-2</c:v>
                </c:pt>
                <c:pt idx="90">
                  <c:v>9.0840000000000004E-2</c:v>
                </c:pt>
                <c:pt idx="91">
                  <c:v>8.5940000000000003E-2</c:v>
                </c:pt>
                <c:pt idx="92">
                  <c:v>0.11787</c:v>
                </c:pt>
              </c:numCache>
            </c:numRef>
          </c:xVal>
          <c:yVal>
            <c:numRef>
              <c:f>HS1620_50!$C$9:$C$115</c:f>
              <c:numCache>
                <c:formatCode>General</c:formatCode>
                <c:ptCount val="107"/>
                <c:pt idx="0">
                  <c:v>-0.50009999999999999</c:v>
                </c:pt>
                <c:pt idx="1">
                  <c:v>-0.54330000000000001</c:v>
                </c:pt>
                <c:pt idx="2">
                  <c:v>-0.63780000000000003</c:v>
                </c:pt>
                <c:pt idx="3">
                  <c:v>-0.71899999999999997</c:v>
                </c:pt>
                <c:pt idx="4">
                  <c:v>-0.73950000000000005</c:v>
                </c:pt>
                <c:pt idx="5">
                  <c:v>-0.71499999999999997</c:v>
                </c:pt>
                <c:pt idx="6">
                  <c:v>-0.70660000000000001</c:v>
                </c:pt>
                <c:pt idx="7">
                  <c:v>-0.70079999999999998</c:v>
                </c:pt>
                <c:pt idx="8">
                  <c:v>-0.67420000000000002</c:v>
                </c:pt>
                <c:pt idx="9">
                  <c:v>-0.63460000000000005</c:v>
                </c:pt>
                <c:pt idx="10">
                  <c:v>-0.60529999999999995</c:v>
                </c:pt>
                <c:pt idx="11">
                  <c:v>-0.58330000000000004</c:v>
                </c:pt>
                <c:pt idx="12">
                  <c:v>-0.55700000000000005</c:v>
                </c:pt>
                <c:pt idx="13">
                  <c:v>-0.52510000000000001</c:v>
                </c:pt>
                <c:pt idx="14">
                  <c:v>-0.50539999999999996</c:v>
                </c:pt>
                <c:pt idx="15">
                  <c:v>-0.47499999999999998</c:v>
                </c:pt>
                <c:pt idx="16">
                  <c:v>-0.4461</c:v>
                </c:pt>
                <c:pt idx="17">
                  <c:v>-0.42209999999999998</c:v>
                </c:pt>
                <c:pt idx="18">
                  <c:v>-0.38969999999999999</c:v>
                </c:pt>
                <c:pt idx="19">
                  <c:v>-0.3649</c:v>
                </c:pt>
                <c:pt idx="20">
                  <c:v>-0.33739999999999998</c:v>
                </c:pt>
                <c:pt idx="21">
                  <c:v>-0.28179999999999999</c:v>
                </c:pt>
                <c:pt idx="22">
                  <c:v>-0.25140000000000001</c:v>
                </c:pt>
                <c:pt idx="23">
                  <c:v>-0.2147</c:v>
                </c:pt>
                <c:pt idx="24">
                  <c:v>-0.19739999999999999</c:v>
                </c:pt>
                <c:pt idx="25">
                  <c:v>-0.16420000000000001</c:v>
                </c:pt>
                <c:pt idx="26">
                  <c:v>-0.13469999999999999</c:v>
                </c:pt>
                <c:pt idx="27">
                  <c:v>-0.11119999999999999</c:v>
                </c:pt>
                <c:pt idx="28">
                  <c:v>-7.5800000000000006E-2</c:v>
                </c:pt>
                <c:pt idx="29">
                  <c:v>-5.2299999999999999E-2</c:v>
                </c:pt>
                <c:pt idx="30">
                  <c:v>-2.3199999999999998E-2</c:v>
                </c:pt>
                <c:pt idx="31">
                  <c:v>1.4200000000000001E-2</c:v>
                </c:pt>
                <c:pt idx="32">
                  <c:v>3.3000000000000002E-2</c:v>
                </c:pt>
                <c:pt idx="33">
                  <c:v>6.5500000000000003E-2</c:v>
                </c:pt>
                <c:pt idx="34">
                  <c:v>0.10489999999999999</c:v>
                </c:pt>
                <c:pt idx="35">
                  <c:v>0.11940000000000001</c:v>
                </c:pt>
                <c:pt idx="36">
                  <c:v>0.15679999999999999</c:v>
                </c:pt>
                <c:pt idx="37">
                  <c:v>0.17899999999999999</c:v>
                </c:pt>
                <c:pt idx="38">
                  <c:v>0.21429999999999999</c:v>
                </c:pt>
                <c:pt idx="39">
                  <c:v>0.23369999999999999</c:v>
                </c:pt>
                <c:pt idx="40">
                  <c:v>0.30449999999999999</c:v>
                </c:pt>
                <c:pt idx="41">
                  <c:v>0.36730000000000002</c:v>
                </c:pt>
                <c:pt idx="42">
                  <c:v>0.41049999999999998</c:v>
                </c:pt>
                <c:pt idx="43">
                  <c:v>0.41980000000000001</c:v>
                </c:pt>
                <c:pt idx="44">
                  <c:v>0.4627</c:v>
                </c:pt>
                <c:pt idx="45">
                  <c:v>0.4738</c:v>
                </c:pt>
                <c:pt idx="46">
                  <c:v>0.51680000000000004</c:v>
                </c:pt>
                <c:pt idx="47">
                  <c:v>0.52900000000000003</c:v>
                </c:pt>
                <c:pt idx="48">
                  <c:v>0.57379999999999998</c:v>
                </c:pt>
                <c:pt idx="49">
                  <c:v>0.58479999999999999</c:v>
                </c:pt>
                <c:pt idx="50">
                  <c:v>0.61460000000000004</c:v>
                </c:pt>
                <c:pt idx="51">
                  <c:v>0.64290000000000003</c:v>
                </c:pt>
                <c:pt idx="52">
                  <c:v>0.65959999999999996</c:v>
                </c:pt>
                <c:pt idx="53">
                  <c:v>0.69069999999999998</c:v>
                </c:pt>
                <c:pt idx="54">
                  <c:v>0.71699999999999997</c:v>
                </c:pt>
                <c:pt idx="55">
                  <c:v>0.73319999999999996</c:v>
                </c:pt>
                <c:pt idx="56">
                  <c:v>0.75380000000000003</c:v>
                </c:pt>
                <c:pt idx="57">
                  <c:v>0.77939999999999998</c:v>
                </c:pt>
                <c:pt idx="58">
                  <c:v>0.8105</c:v>
                </c:pt>
                <c:pt idx="59">
                  <c:v>0.83009999999999995</c:v>
                </c:pt>
                <c:pt idx="60">
                  <c:v>0.84989999999999999</c:v>
                </c:pt>
                <c:pt idx="61">
                  <c:v>0.87390000000000001</c:v>
                </c:pt>
                <c:pt idx="62">
                  <c:v>0.90280000000000005</c:v>
                </c:pt>
                <c:pt idx="63">
                  <c:v>0.91810000000000003</c:v>
                </c:pt>
                <c:pt idx="64">
                  <c:v>0.94210000000000005</c:v>
                </c:pt>
                <c:pt idx="65">
                  <c:v>0.96279999999999999</c:v>
                </c:pt>
                <c:pt idx="66">
                  <c:v>0.98340000000000005</c:v>
                </c:pt>
                <c:pt idx="67">
                  <c:v>1.0046999999999999</c:v>
                </c:pt>
                <c:pt idx="68">
                  <c:v>1.0265</c:v>
                </c:pt>
                <c:pt idx="69">
                  <c:v>1.0442</c:v>
                </c:pt>
                <c:pt idx="70">
                  <c:v>1.0754999999999999</c:v>
                </c:pt>
                <c:pt idx="71">
                  <c:v>1.0833999999999999</c:v>
                </c:pt>
                <c:pt idx="72">
                  <c:v>1.1073</c:v>
                </c:pt>
                <c:pt idx="73">
                  <c:v>1.1311</c:v>
                </c:pt>
                <c:pt idx="74">
                  <c:v>1.1382000000000001</c:v>
                </c:pt>
                <c:pt idx="75">
                  <c:v>1.1615</c:v>
                </c:pt>
                <c:pt idx="76">
                  <c:v>1.1872</c:v>
                </c:pt>
                <c:pt idx="77">
                  <c:v>1.1865000000000001</c:v>
                </c:pt>
                <c:pt idx="78">
                  <c:v>1.2012</c:v>
                </c:pt>
                <c:pt idx="79">
                  <c:v>1.2378</c:v>
                </c:pt>
                <c:pt idx="80">
                  <c:v>1.2301</c:v>
                </c:pt>
                <c:pt idx="81">
                  <c:v>1.2272000000000001</c:v>
                </c:pt>
                <c:pt idx="82">
                  <c:v>1.2434000000000001</c:v>
                </c:pt>
                <c:pt idx="83">
                  <c:v>1.2827</c:v>
                </c:pt>
                <c:pt idx="84">
                  <c:v>1.2470000000000001</c:v>
                </c:pt>
                <c:pt idx="85">
                  <c:v>1.2275</c:v>
                </c:pt>
                <c:pt idx="86">
                  <c:v>1.2388999999999999</c:v>
                </c:pt>
                <c:pt idx="87">
                  <c:v>1.2874000000000001</c:v>
                </c:pt>
                <c:pt idx="88">
                  <c:v>1.1553</c:v>
                </c:pt>
                <c:pt idx="89">
                  <c:v>1.0866</c:v>
                </c:pt>
                <c:pt idx="90">
                  <c:v>1.1301000000000001</c:v>
                </c:pt>
                <c:pt idx="91">
                  <c:v>1.1974</c:v>
                </c:pt>
                <c:pt idx="92">
                  <c:v>0.99829999999999997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HS1620_50!$R$8:$R$18</c:f>
              <c:numCache>
                <c:formatCode>General</c:formatCode>
                <c:ptCount val="11"/>
                <c:pt idx="0">
                  <c:v>3.5830000000000001E-2</c:v>
                </c:pt>
                <c:pt idx="1">
                  <c:v>3.644527478499647E-2</c:v>
                </c:pt>
                <c:pt idx="2">
                  <c:v>3.8291099139985886E-2</c:v>
                </c:pt>
                <c:pt idx="3">
                  <c:v>4.1367473064968248E-2</c:v>
                </c:pt>
                <c:pt idx="4">
                  <c:v>4.5674396559943556E-2</c:v>
                </c:pt>
                <c:pt idx="5">
                  <c:v>5.121186962491181E-2</c:v>
                </c:pt>
                <c:pt idx="6">
                  <c:v>5.7979892259873017E-2</c:v>
                </c:pt>
                <c:pt idx="7">
                  <c:v>6.5978464464827163E-2</c:v>
                </c:pt>
                <c:pt idx="8">
                  <c:v>7.5207586239774249E-2</c:v>
                </c:pt>
                <c:pt idx="9">
                  <c:v>8.5667257584714301E-2</c:v>
                </c:pt>
                <c:pt idx="10">
                  <c:v>9.7357478499647265E-2</c:v>
                </c:pt>
              </c:numCache>
            </c:numRef>
          </c:xVal>
          <c:yVal>
            <c:numRef>
              <c:f>HS1620_50!$S$8:$S$18</c:f>
              <c:numCache>
                <c:formatCode>General</c:formatCode>
                <c:ptCount val="11"/>
                <c:pt idx="0">
                  <c:v>0.71699999999999997</c:v>
                </c:pt>
                <c:pt idx="1">
                  <c:v>0.81699999999999995</c:v>
                </c:pt>
                <c:pt idx="2">
                  <c:v>0.91699999999999993</c:v>
                </c:pt>
                <c:pt idx="3">
                  <c:v>1.0169999999999999</c:v>
                </c:pt>
                <c:pt idx="4">
                  <c:v>1.117</c:v>
                </c:pt>
                <c:pt idx="5">
                  <c:v>1.2170000000000001</c:v>
                </c:pt>
                <c:pt idx="6">
                  <c:v>1.3170000000000002</c:v>
                </c:pt>
                <c:pt idx="7">
                  <c:v>1.4170000000000003</c:v>
                </c:pt>
                <c:pt idx="8">
                  <c:v>1.5170000000000003</c:v>
                </c:pt>
                <c:pt idx="9">
                  <c:v>1.6170000000000004</c:v>
                </c:pt>
                <c:pt idx="10">
                  <c:v>1.7170000000000005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HS1620_50!$T$8:$T$18</c:f>
              <c:numCache>
                <c:formatCode>General</c:formatCode>
                <c:ptCount val="11"/>
                <c:pt idx="0">
                  <c:v>3.5830000000000001E-2</c:v>
                </c:pt>
                <c:pt idx="1">
                  <c:v>3.5925128016186553E-2</c:v>
                </c:pt>
                <c:pt idx="2">
                  <c:v>3.6210512064746202E-2</c:v>
                </c:pt>
                <c:pt idx="3">
                  <c:v>3.6686152145678948E-2</c:v>
                </c:pt>
                <c:pt idx="4">
                  <c:v>3.7352048258984791E-2</c:v>
                </c:pt>
                <c:pt idx="5">
                  <c:v>3.8208200404663738E-2</c:v>
                </c:pt>
                <c:pt idx="6">
                  <c:v>3.9254608582715782E-2</c:v>
                </c:pt>
                <c:pt idx="7">
                  <c:v>4.0491272793140923E-2</c:v>
                </c:pt>
                <c:pt idx="8">
                  <c:v>4.1918193035939168E-2</c:v>
                </c:pt>
                <c:pt idx="9">
                  <c:v>4.353536931111051E-2</c:v>
                </c:pt>
                <c:pt idx="10">
                  <c:v>4.5342801618654949E-2</c:v>
                </c:pt>
              </c:numCache>
            </c:numRef>
          </c:xVal>
          <c:yVal>
            <c:numRef>
              <c:f>HS1620_50!$U$8:$U$18</c:f>
              <c:numCache>
                <c:formatCode>General</c:formatCode>
                <c:ptCount val="11"/>
                <c:pt idx="0">
                  <c:v>0.71699999999999997</c:v>
                </c:pt>
                <c:pt idx="1">
                  <c:v>0.61699999999999999</c:v>
                </c:pt>
                <c:pt idx="2">
                  <c:v>0.51700000000000002</c:v>
                </c:pt>
                <c:pt idx="3">
                  <c:v>0.41700000000000004</c:v>
                </c:pt>
                <c:pt idx="4">
                  <c:v>0.31700000000000006</c:v>
                </c:pt>
                <c:pt idx="5">
                  <c:v>0.21700000000000005</c:v>
                </c:pt>
                <c:pt idx="6">
                  <c:v>0.11700000000000005</c:v>
                </c:pt>
                <c:pt idx="7">
                  <c:v>1.7000000000000043E-2</c:v>
                </c:pt>
                <c:pt idx="8">
                  <c:v>-8.2999999999999963E-2</c:v>
                </c:pt>
                <c:pt idx="9">
                  <c:v>-0.18299999999999997</c:v>
                </c:pt>
                <c:pt idx="10">
                  <c:v>-0.28299999999999997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49232"/>
        <c:axId val="1349754672"/>
      </c:scatterChart>
      <c:valAx>
        <c:axId val="13497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4672"/>
        <c:crosses val="autoZero"/>
        <c:crossBetween val="midCat"/>
      </c:valAx>
      <c:valAx>
        <c:axId val="13497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4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HS1620_50!$I$9:$I$115</c:f>
              <c:numCache>
                <c:formatCode>General</c:formatCode>
                <c:ptCount val="107"/>
                <c:pt idx="0">
                  <c:v>-0.17453292519943295</c:v>
                </c:pt>
                <c:pt idx="1">
                  <c:v>-0.17016960206944712</c:v>
                </c:pt>
                <c:pt idx="2">
                  <c:v>-0.16580627893946129</c:v>
                </c:pt>
                <c:pt idx="3">
                  <c:v>-0.16144295580947549</c:v>
                </c:pt>
                <c:pt idx="4">
                  <c:v>-0.15707963267948966</c:v>
                </c:pt>
                <c:pt idx="5">
                  <c:v>-0.15271630954950383</c:v>
                </c:pt>
                <c:pt idx="6">
                  <c:v>-0.14835298641951802</c:v>
                </c:pt>
                <c:pt idx="7">
                  <c:v>-0.14398966328953219</c:v>
                </c:pt>
                <c:pt idx="8">
                  <c:v>-0.13962634015954636</c:v>
                </c:pt>
                <c:pt idx="9">
                  <c:v>-0.1308996938995747</c:v>
                </c:pt>
                <c:pt idx="10">
                  <c:v>-0.1265363707695889</c:v>
                </c:pt>
                <c:pt idx="11">
                  <c:v>-0.12217304763960307</c:v>
                </c:pt>
                <c:pt idx="12">
                  <c:v>-0.11780972450961724</c:v>
                </c:pt>
                <c:pt idx="13">
                  <c:v>-0.11344640137963143</c:v>
                </c:pt>
                <c:pt idx="14">
                  <c:v>-0.1090830782496456</c:v>
                </c:pt>
                <c:pt idx="15">
                  <c:v>-0.10471975511965977</c:v>
                </c:pt>
                <c:pt idx="16">
                  <c:v>-0.10035643198967394</c:v>
                </c:pt>
                <c:pt idx="17">
                  <c:v>-9.599310885968812E-2</c:v>
                </c:pt>
                <c:pt idx="18">
                  <c:v>-9.1629785729702304E-2</c:v>
                </c:pt>
                <c:pt idx="19">
                  <c:v>-8.7266462599716474E-2</c:v>
                </c:pt>
                <c:pt idx="20">
                  <c:v>-8.2903139469730644E-2</c:v>
                </c:pt>
                <c:pt idx="21">
                  <c:v>-7.4176493209759012E-2</c:v>
                </c:pt>
                <c:pt idx="22">
                  <c:v>-6.9813170079773182E-2</c:v>
                </c:pt>
                <c:pt idx="23">
                  <c:v>-6.5449846949787352E-2</c:v>
                </c:pt>
                <c:pt idx="24">
                  <c:v>-6.1086523819801536E-2</c:v>
                </c:pt>
                <c:pt idx="25">
                  <c:v>-5.6723200689815713E-2</c:v>
                </c:pt>
                <c:pt idx="26">
                  <c:v>-5.2359877559829883E-2</c:v>
                </c:pt>
                <c:pt idx="27">
                  <c:v>-4.799655442984406E-2</c:v>
                </c:pt>
                <c:pt idx="28">
                  <c:v>-4.3633231299858237E-2</c:v>
                </c:pt>
                <c:pt idx="29">
                  <c:v>-3.9269908169872414E-2</c:v>
                </c:pt>
                <c:pt idx="30">
                  <c:v>-3.4906585039886591E-2</c:v>
                </c:pt>
                <c:pt idx="31">
                  <c:v>-3.0543261909900768E-2</c:v>
                </c:pt>
                <c:pt idx="32">
                  <c:v>-2.6179938779914941E-2</c:v>
                </c:pt>
                <c:pt idx="33">
                  <c:v>-2.1816615649929118E-2</c:v>
                </c:pt>
                <c:pt idx="34">
                  <c:v>-1.7453292519943295E-2</c:v>
                </c:pt>
                <c:pt idx="35">
                  <c:v>-1.3089969389957471E-2</c:v>
                </c:pt>
                <c:pt idx="36">
                  <c:v>-8.7266462599716477E-3</c:v>
                </c:pt>
                <c:pt idx="37">
                  <c:v>-4.3633231299858239E-3</c:v>
                </c:pt>
                <c:pt idx="38">
                  <c:v>0</c:v>
                </c:pt>
                <c:pt idx="39">
                  <c:v>4.3633231299858239E-3</c:v>
                </c:pt>
                <c:pt idx="40">
                  <c:v>8.7266462599716477E-3</c:v>
                </c:pt>
                <c:pt idx="41">
                  <c:v>1.7453292519943295E-2</c:v>
                </c:pt>
                <c:pt idx="42">
                  <c:v>2.1816615649929118E-2</c:v>
                </c:pt>
                <c:pt idx="43">
                  <c:v>2.6179938779914941E-2</c:v>
                </c:pt>
                <c:pt idx="44">
                  <c:v>3.0543261909900768E-2</c:v>
                </c:pt>
                <c:pt idx="45">
                  <c:v>3.4906585039886591E-2</c:v>
                </c:pt>
                <c:pt idx="46">
                  <c:v>3.9269908169872414E-2</c:v>
                </c:pt>
                <c:pt idx="47">
                  <c:v>4.3633231299858237E-2</c:v>
                </c:pt>
                <c:pt idx="48">
                  <c:v>4.799655442984406E-2</c:v>
                </c:pt>
                <c:pt idx="49">
                  <c:v>5.2359877559829883E-2</c:v>
                </c:pt>
                <c:pt idx="50">
                  <c:v>5.6723200689815713E-2</c:v>
                </c:pt>
                <c:pt idx="51">
                  <c:v>6.1086523819801536E-2</c:v>
                </c:pt>
                <c:pt idx="52">
                  <c:v>6.5449846949787352E-2</c:v>
                </c:pt>
                <c:pt idx="53">
                  <c:v>6.9813170079773182E-2</c:v>
                </c:pt>
                <c:pt idx="54">
                  <c:v>7.4176493209759012E-2</c:v>
                </c:pt>
                <c:pt idx="55">
                  <c:v>7.8539816339744828E-2</c:v>
                </c:pt>
                <c:pt idx="56">
                  <c:v>8.2903139469730644E-2</c:v>
                </c:pt>
                <c:pt idx="57">
                  <c:v>8.7266462599716474E-2</c:v>
                </c:pt>
                <c:pt idx="58">
                  <c:v>9.1629785729702304E-2</c:v>
                </c:pt>
                <c:pt idx="59">
                  <c:v>9.599310885968812E-2</c:v>
                </c:pt>
                <c:pt idx="60">
                  <c:v>0.10035643198967394</c:v>
                </c:pt>
                <c:pt idx="61">
                  <c:v>0.10471975511965977</c:v>
                </c:pt>
                <c:pt idx="62">
                  <c:v>0.1090830782496456</c:v>
                </c:pt>
                <c:pt idx="63">
                  <c:v>0.11344640137963143</c:v>
                </c:pt>
                <c:pt idx="64">
                  <c:v>0.11780972450961724</c:v>
                </c:pt>
                <c:pt idx="65">
                  <c:v>0.12217304763960307</c:v>
                </c:pt>
                <c:pt idx="66">
                  <c:v>0.1265363707695889</c:v>
                </c:pt>
                <c:pt idx="67">
                  <c:v>0.1308996938995747</c:v>
                </c:pt>
                <c:pt idx="68">
                  <c:v>0.13526301702956053</c:v>
                </c:pt>
                <c:pt idx="69">
                  <c:v>0.13962634015954636</c:v>
                </c:pt>
                <c:pt idx="70">
                  <c:v>0.14398966328953219</c:v>
                </c:pt>
              </c:numCache>
            </c:numRef>
          </c:xVal>
          <c:yVal>
            <c:numRef>
              <c:f>HS1620_50!$C$9:$C$115</c:f>
              <c:numCache>
                <c:formatCode>General</c:formatCode>
                <c:ptCount val="107"/>
                <c:pt idx="0">
                  <c:v>-0.50009999999999999</c:v>
                </c:pt>
                <c:pt idx="1">
                  <c:v>-0.54330000000000001</c:v>
                </c:pt>
                <c:pt idx="2">
                  <c:v>-0.63780000000000003</c:v>
                </c:pt>
                <c:pt idx="3">
                  <c:v>-0.71899999999999997</c:v>
                </c:pt>
                <c:pt idx="4">
                  <c:v>-0.73950000000000005</c:v>
                </c:pt>
                <c:pt idx="5">
                  <c:v>-0.71499999999999997</c:v>
                </c:pt>
                <c:pt idx="6">
                  <c:v>-0.70660000000000001</c:v>
                </c:pt>
                <c:pt idx="7">
                  <c:v>-0.70079999999999998</c:v>
                </c:pt>
                <c:pt idx="8">
                  <c:v>-0.67420000000000002</c:v>
                </c:pt>
                <c:pt idx="9">
                  <c:v>-0.63460000000000005</c:v>
                </c:pt>
                <c:pt idx="10">
                  <c:v>-0.60529999999999995</c:v>
                </c:pt>
                <c:pt idx="11">
                  <c:v>-0.58330000000000004</c:v>
                </c:pt>
                <c:pt idx="12">
                  <c:v>-0.55700000000000005</c:v>
                </c:pt>
                <c:pt idx="13">
                  <c:v>-0.52510000000000001</c:v>
                </c:pt>
                <c:pt idx="14">
                  <c:v>-0.50539999999999996</c:v>
                </c:pt>
                <c:pt idx="15">
                  <c:v>-0.47499999999999998</c:v>
                </c:pt>
                <c:pt idx="16">
                  <c:v>-0.4461</c:v>
                </c:pt>
                <c:pt idx="17">
                  <c:v>-0.42209999999999998</c:v>
                </c:pt>
                <c:pt idx="18">
                  <c:v>-0.38969999999999999</c:v>
                </c:pt>
                <c:pt idx="19">
                  <c:v>-0.3649</c:v>
                </c:pt>
                <c:pt idx="20">
                  <c:v>-0.33739999999999998</c:v>
                </c:pt>
                <c:pt idx="21">
                  <c:v>-0.28179999999999999</c:v>
                </c:pt>
                <c:pt idx="22">
                  <c:v>-0.25140000000000001</c:v>
                </c:pt>
                <c:pt idx="23">
                  <c:v>-0.2147</c:v>
                </c:pt>
                <c:pt idx="24">
                  <c:v>-0.19739999999999999</c:v>
                </c:pt>
                <c:pt idx="25">
                  <c:v>-0.16420000000000001</c:v>
                </c:pt>
                <c:pt idx="26">
                  <c:v>-0.13469999999999999</c:v>
                </c:pt>
                <c:pt idx="27">
                  <c:v>-0.11119999999999999</c:v>
                </c:pt>
                <c:pt idx="28">
                  <c:v>-7.5800000000000006E-2</c:v>
                </c:pt>
                <c:pt idx="29">
                  <c:v>-5.2299999999999999E-2</c:v>
                </c:pt>
                <c:pt idx="30">
                  <c:v>-2.3199999999999998E-2</c:v>
                </c:pt>
                <c:pt idx="31">
                  <c:v>1.4200000000000001E-2</c:v>
                </c:pt>
                <c:pt idx="32">
                  <c:v>3.3000000000000002E-2</c:v>
                </c:pt>
                <c:pt idx="33">
                  <c:v>6.5500000000000003E-2</c:v>
                </c:pt>
                <c:pt idx="34">
                  <c:v>0.10489999999999999</c:v>
                </c:pt>
                <c:pt idx="35">
                  <c:v>0.11940000000000001</c:v>
                </c:pt>
                <c:pt idx="36">
                  <c:v>0.15679999999999999</c:v>
                </c:pt>
                <c:pt idx="37">
                  <c:v>0.17899999999999999</c:v>
                </c:pt>
                <c:pt idx="38">
                  <c:v>0.21429999999999999</c:v>
                </c:pt>
                <c:pt idx="39">
                  <c:v>0.23369999999999999</c:v>
                </c:pt>
                <c:pt idx="40">
                  <c:v>0.30449999999999999</c:v>
                </c:pt>
                <c:pt idx="41">
                  <c:v>0.36730000000000002</c:v>
                </c:pt>
                <c:pt idx="42">
                  <c:v>0.41049999999999998</c:v>
                </c:pt>
                <c:pt idx="43">
                  <c:v>0.41980000000000001</c:v>
                </c:pt>
                <c:pt idx="44">
                  <c:v>0.4627</c:v>
                </c:pt>
                <c:pt idx="45">
                  <c:v>0.4738</c:v>
                </c:pt>
                <c:pt idx="46">
                  <c:v>0.51680000000000004</c:v>
                </c:pt>
                <c:pt idx="47">
                  <c:v>0.52900000000000003</c:v>
                </c:pt>
                <c:pt idx="48">
                  <c:v>0.57379999999999998</c:v>
                </c:pt>
                <c:pt idx="49">
                  <c:v>0.58479999999999999</c:v>
                </c:pt>
                <c:pt idx="50">
                  <c:v>0.61460000000000004</c:v>
                </c:pt>
                <c:pt idx="51">
                  <c:v>0.64290000000000003</c:v>
                </c:pt>
                <c:pt idx="52">
                  <c:v>0.65959999999999996</c:v>
                </c:pt>
                <c:pt idx="53">
                  <c:v>0.69069999999999998</c:v>
                </c:pt>
                <c:pt idx="54">
                  <c:v>0.71699999999999997</c:v>
                </c:pt>
                <c:pt idx="55">
                  <c:v>0.73319999999999996</c:v>
                </c:pt>
                <c:pt idx="56">
                  <c:v>0.75380000000000003</c:v>
                </c:pt>
                <c:pt idx="57">
                  <c:v>0.77939999999999998</c:v>
                </c:pt>
                <c:pt idx="58">
                  <c:v>0.8105</c:v>
                </c:pt>
                <c:pt idx="59">
                  <c:v>0.83009999999999995</c:v>
                </c:pt>
                <c:pt idx="60">
                  <c:v>0.84989999999999999</c:v>
                </c:pt>
                <c:pt idx="61">
                  <c:v>0.87390000000000001</c:v>
                </c:pt>
                <c:pt idx="62">
                  <c:v>0.90280000000000005</c:v>
                </c:pt>
                <c:pt idx="63">
                  <c:v>0.91810000000000003</c:v>
                </c:pt>
                <c:pt idx="64">
                  <c:v>0.94210000000000005</c:v>
                </c:pt>
                <c:pt idx="65">
                  <c:v>0.96279999999999999</c:v>
                </c:pt>
                <c:pt idx="66">
                  <c:v>0.98340000000000005</c:v>
                </c:pt>
                <c:pt idx="67">
                  <c:v>1.0046999999999999</c:v>
                </c:pt>
                <c:pt idx="68">
                  <c:v>1.0265</c:v>
                </c:pt>
                <c:pt idx="69">
                  <c:v>1.0442</c:v>
                </c:pt>
                <c:pt idx="70">
                  <c:v>1.0754999999999999</c:v>
                </c:pt>
                <c:pt idx="71">
                  <c:v>1.0833999999999999</c:v>
                </c:pt>
                <c:pt idx="72">
                  <c:v>1.1073</c:v>
                </c:pt>
                <c:pt idx="73">
                  <c:v>1.1311</c:v>
                </c:pt>
                <c:pt idx="74">
                  <c:v>1.1382000000000001</c:v>
                </c:pt>
                <c:pt idx="75">
                  <c:v>1.1615</c:v>
                </c:pt>
                <c:pt idx="76">
                  <c:v>1.1872</c:v>
                </c:pt>
                <c:pt idx="77">
                  <c:v>1.1865000000000001</c:v>
                </c:pt>
                <c:pt idx="78">
                  <c:v>1.2012</c:v>
                </c:pt>
                <c:pt idx="79">
                  <c:v>1.2378</c:v>
                </c:pt>
                <c:pt idx="80">
                  <c:v>1.2301</c:v>
                </c:pt>
                <c:pt idx="81">
                  <c:v>1.2272000000000001</c:v>
                </c:pt>
                <c:pt idx="82">
                  <c:v>1.2434000000000001</c:v>
                </c:pt>
                <c:pt idx="83">
                  <c:v>1.2827</c:v>
                </c:pt>
                <c:pt idx="84">
                  <c:v>1.2470000000000001</c:v>
                </c:pt>
                <c:pt idx="85">
                  <c:v>1.2275</c:v>
                </c:pt>
                <c:pt idx="86">
                  <c:v>1.2388999999999999</c:v>
                </c:pt>
                <c:pt idx="87">
                  <c:v>1.2874000000000001</c:v>
                </c:pt>
                <c:pt idx="88">
                  <c:v>1.1553</c:v>
                </c:pt>
                <c:pt idx="89">
                  <c:v>1.0866</c:v>
                </c:pt>
                <c:pt idx="90">
                  <c:v>1.1301000000000001</c:v>
                </c:pt>
                <c:pt idx="91">
                  <c:v>1.1974</c:v>
                </c:pt>
                <c:pt idx="92">
                  <c:v>0.99829999999999997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57392"/>
        <c:axId val="1349754128"/>
      </c:scatterChart>
      <c:valAx>
        <c:axId val="13497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4128"/>
        <c:crosses val="autoZero"/>
        <c:crossBetween val="midCat"/>
      </c:valAx>
      <c:valAx>
        <c:axId val="134975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5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HS1712_50!$B$9:$B$115</c:f>
              <c:numCache>
                <c:formatCode>General</c:formatCode>
                <c:ptCount val="107"/>
                <c:pt idx="0">
                  <c:v>0.12035</c:v>
                </c:pt>
                <c:pt idx="1">
                  <c:v>0.11749999999999999</c:v>
                </c:pt>
                <c:pt idx="2">
                  <c:v>0.10696</c:v>
                </c:pt>
                <c:pt idx="3">
                  <c:v>0.10390000000000001</c:v>
                </c:pt>
                <c:pt idx="4">
                  <c:v>0.10042</c:v>
                </c:pt>
                <c:pt idx="5">
                  <c:v>9.6619999999999998E-2</c:v>
                </c:pt>
                <c:pt idx="6">
                  <c:v>9.2509999999999995E-2</c:v>
                </c:pt>
                <c:pt idx="7">
                  <c:v>8.8080000000000006E-2</c:v>
                </c:pt>
                <c:pt idx="8">
                  <c:v>8.3349999999999994E-2</c:v>
                </c:pt>
                <c:pt idx="9">
                  <c:v>7.8090000000000007E-2</c:v>
                </c:pt>
                <c:pt idx="10">
                  <c:v>7.2080000000000005E-2</c:v>
                </c:pt>
                <c:pt idx="11">
                  <c:v>6.5610000000000002E-2</c:v>
                </c:pt>
                <c:pt idx="12">
                  <c:v>5.7259999999999998E-2</c:v>
                </c:pt>
                <c:pt idx="13">
                  <c:v>5.0999999999999997E-2</c:v>
                </c:pt>
                <c:pt idx="14">
                  <c:v>4.8160000000000001E-2</c:v>
                </c:pt>
                <c:pt idx="15">
                  <c:v>4.4119999999999999E-2</c:v>
                </c:pt>
                <c:pt idx="16">
                  <c:v>4.2279999999999998E-2</c:v>
                </c:pt>
                <c:pt idx="17">
                  <c:v>4.0289999999999999E-2</c:v>
                </c:pt>
                <c:pt idx="18">
                  <c:v>3.8870000000000002E-2</c:v>
                </c:pt>
                <c:pt idx="19">
                  <c:v>3.8039999999999997E-2</c:v>
                </c:pt>
                <c:pt idx="20">
                  <c:v>3.7150000000000002E-2</c:v>
                </c:pt>
                <c:pt idx="21">
                  <c:v>3.6450000000000003E-2</c:v>
                </c:pt>
                <c:pt idx="22">
                  <c:v>3.5990000000000001E-2</c:v>
                </c:pt>
                <c:pt idx="23">
                  <c:v>3.5499999999999997E-2</c:v>
                </c:pt>
                <c:pt idx="24">
                  <c:v>3.5119999999999998E-2</c:v>
                </c:pt>
                <c:pt idx="25">
                  <c:v>3.4860000000000002E-2</c:v>
                </c:pt>
                <c:pt idx="26">
                  <c:v>3.4630000000000001E-2</c:v>
                </c:pt>
                <c:pt idx="27">
                  <c:v>3.4450000000000001E-2</c:v>
                </c:pt>
                <c:pt idx="28">
                  <c:v>3.4110000000000001E-2</c:v>
                </c:pt>
                <c:pt idx="29">
                  <c:v>3.3799999999999997E-2</c:v>
                </c:pt>
                <c:pt idx="30">
                  <c:v>3.3149999999999999E-2</c:v>
                </c:pt>
                <c:pt idx="31">
                  <c:v>3.1850000000000003E-2</c:v>
                </c:pt>
                <c:pt idx="32">
                  <c:v>3.124E-2</c:v>
                </c:pt>
                <c:pt idx="33">
                  <c:v>3.1579999999999997E-2</c:v>
                </c:pt>
                <c:pt idx="34">
                  <c:v>3.1660000000000001E-2</c:v>
                </c:pt>
                <c:pt idx="35">
                  <c:v>3.175E-2</c:v>
                </c:pt>
                <c:pt idx="36">
                  <c:v>3.1469999999999998E-2</c:v>
                </c:pt>
                <c:pt idx="37">
                  <c:v>3.1530000000000002E-2</c:v>
                </c:pt>
                <c:pt idx="38">
                  <c:v>3.1469999999999998E-2</c:v>
                </c:pt>
                <c:pt idx="39">
                  <c:v>3.1050000000000001E-2</c:v>
                </c:pt>
                <c:pt idx="40">
                  <c:v>3.0939999999999999E-2</c:v>
                </c:pt>
                <c:pt idx="41">
                  <c:v>3.0810000000000001E-2</c:v>
                </c:pt>
                <c:pt idx="42">
                  <c:v>3.091E-2</c:v>
                </c:pt>
                <c:pt idx="43">
                  <c:v>3.0890000000000001E-2</c:v>
                </c:pt>
                <c:pt idx="44">
                  <c:v>3.0620000000000001E-2</c:v>
                </c:pt>
                <c:pt idx="45">
                  <c:v>3.014E-2</c:v>
                </c:pt>
                <c:pt idx="46">
                  <c:v>2.9430000000000001E-2</c:v>
                </c:pt>
                <c:pt idx="47">
                  <c:v>2.92E-2</c:v>
                </c:pt>
                <c:pt idx="48">
                  <c:v>2.904E-2</c:v>
                </c:pt>
                <c:pt idx="49">
                  <c:v>2.8930000000000001E-2</c:v>
                </c:pt>
                <c:pt idx="50">
                  <c:v>2.8879999999999999E-2</c:v>
                </c:pt>
                <c:pt idx="51">
                  <c:v>2.886E-2</c:v>
                </c:pt>
                <c:pt idx="52">
                  <c:v>2.8910000000000002E-2</c:v>
                </c:pt>
                <c:pt idx="53">
                  <c:v>2.92E-2</c:v>
                </c:pt>
                <c:pt idx="54">
                  <c:v>2.9479999999999999E-2</c:v>
                </c:pt>
                <c:pt idx="55">
                  <c:v>2.9860000000000001E-2</c:v>
                </c:pt>
                <c:pt idx="56">
                  <c:v>3.0280000000000001E-2</c:v>
                </c:pt>
                <c:pt idx="57">
                  <c:v>3.0769999999999999E-2</c:v>
                </c:pt>
                <c:pt idx="58">
                  <c:v>3.1329999999999997E-2</c:v>
                </c:pt>
                <c:pt idx="59">
                  <c:v>3.1910000000000001E-2</c:v>
                </c:pt>
                <c:pt idx="60">
                  <c:v>3.2539999999999999E-2</c:v>
                </c:pt>
                <c:pt idx="61">
                  <c:v>3.3250000000000002E-2</c:v>
                </c:pt>
                <c:pt idx="62">
                  <c:v>3.4049999999999997E-2</c:v>
                </c:pt>
                <c:pt idx="63">
                  <c:v>3.4869999999999998E-2</c:v>
                </c:pt>
                <c:pt idx="64">
                  <c:v>3.5720000000000002E-2</c:v>
                </c:pt>
                <c:pt idx="65">
                  <c:v>3.6569999999999998E-2</c:v>
                </c:pt>
                <c:pt idx="66">
                  <c:v>3.7409999999999999E-2</c:v>
                </c:pt>
                <c:pt idx="67">
                  <c:v>3.8379999999999997E-2</c:v>
                </c:pt>
                <c:pt idx="68">
                  <c:v>3.9480000000000001E-2</c:v>
                </c:pt>
                <c:pt idx="69">
                  <c:v>4.0590000000000001E-2</c:v>
                </c:pt>
                <c:pt idx="70">
                  <c:v>4.1669999999999999E-2</c:v>
                </c:pt>
                <c:pt idx="71">
                  <c:v>4.299E-2</c:v>
                </c:pt>
                <c:pt idx="72">
                  <c:v>4.428E-2</c:v>
                </c:pt>
                <c:pt idx="73">
                  <c:v>4.5400000000000003E-2</c:v>
                </c:pt>
                <c:pt idx="74">
                  <c:v>4.7010000000000003E-2</c:v>
                </c:pt>
                <c:pt idx="75">
                  <c:v>4.8439999999999997E-2</c:v>
                </c:pt>
                <c:pt idx="76">
                  <c:v>5.0029999999999998E-2</c:v>
                </c:pt>
                <c:pt idx="77">
                  <c:v>5.176E-2</c:v>
                </c:pt>
                <c:pt idx="78">
                  <c:v>5.3420000000000002E-2</c:v>
                </c:pt>
                <c:pt idx="79">
                  <c:v>5.5489999999999998E-2</c:v>
                </c:pt>
                <c:pt idx="80">
                  <c:v>5.7279999999999998E-2</c:v>
                </c:pt>
                <c:pt idx="81">
                  <c:v>5.969E-2</c:v>
                </c:pt>
                <c:pt idx="82">
                  <c:v>6.173E-2</c:v>
                </c:pt>
                <c:pt idx="83">
                  <c:v>6.4399999999999999E-2</c:v>
                </c:pt>
                <c:pt idx="84">
                  <c:v>6.6979999999999998E-2</c:v>
                </c:pt>
                <c:pt idx="85">
                  <c:v>6.9360000000000005E-2</c:v>
                </c:pt>
                <c:pt idx="86">
                  <c:v>7.3010000000000005E-2</c:v>
                </c:pt>
                <c:pt idx="87">
                  <c:v>7.5399999999999995E-2</c:v>
                </c:pt>
                <c:pt idx="88">
                  <c:v>7.9159999999999994E-2</c:v>
                </c:pt>
                <c:pt idx="89">
                  <c:v>8.3720000000000003E-2</c:v>
                </c:pt>
                <c:pt idx="90">
                  <c:v>8.6379999999999998E-2</c:v>
                </c:pt>
                <c:pt idx="91">
                  <c:v>9.0990000000000001E-2</c:v>
                </c:pt>
                <c:pt idx="92">
                  <c:v>9.7769999999999996E-2</c:v>
                </c:pt>
                <c:pt idx="93">
                  <c:v>0.10323</c:v>
                </c:pt>
                <c:pt idx="94">
                  <c:v>0.10476000000000001</c:v>
                </c:pt>
                <c:pt idx="95">
                  <c:v>0.11561</c:v>
                </c:pt>
                <c:pt idx="96">
                  <c:v>0.13522999999999999</c:v>
                </c:pt>
              </c:numCache>
            </c:numRef>
          </c:xVal>
          <c:yVal>
            <c:numRef>
              <c:f>HS1712_50!$C$9:$C$115</c:f>
              <c:numCache>
                <c:formatCode>General</c:formatCode>
                <c:ptCount val="107"/>
                <c:pt idx="0">
                  <c:v>-0.37709999999999999</c:v>
                </c:pt>
                <c:pt idx="1">
                  <c:v>-0.3826</c:v>
                </c:pt>
                <c:pt idx="2">
                  <c:v>-0.42759999999999998</c:v>
                </c:pt>
                <c:pt idx="3">
                  <c:v>-0.42930000000000001</c:v>
                </c:pt>
                <c:pt idx="4">
                  <c:v>-0.43230000000000002</c:v>
                </c:pt>
                <c:pt idx="5">
                  <c:v>-0.434</c:v>
                </c:pt>
                <c:pt idx="6">
                  <c:v>-0.4335</c:v>
                </c:pt>
                <c:pt idx="7">
                  <c:v>-0.43020000000000003</c:v>
                </c:pt>
                <c:pt idx="8">
                  <c:v>-0.42359999999999998</c:v>
                </c:pt>
                <c:pt idx="9">
                  <c:v>-0.41299999999999998</c:v>
                </c:pt>
                <c:pt idx="10">
                  <c:v>-0.39710000000000001</c:v>
                </c:pt>
                <c:pt idx="11">
                  <c:v>-0.36770000000000003</c:v>
                </c:pt>
                <c:pt idx="12">
                  <c:v>-0.32290000000000002</c:v>
                </c:pt>
                <c:pt idx="13">
                  <c:v>-0.2797</c:v>
                </c:pt>
                <c:pt idx="14">
                  <c:v>-0.2417</c:v>
                </c:pt>
                <c:pt idx="15">
                  <c:v>-0.19739999999999999</c:v>
                </c:pt>
                <c:pt idx="16">
                  <c:v>-0.1603</c:v>
                </c:pt>
                <c:pt idx="17">
                  <c:v>-0.1216</c:v>
                </c:pt>
                <c:pt idx="18">
                  <c:v>-8.1600000000000006E-2</c:v>
                </c:pt>
                <c:pt idx="19">
                  <c:v>-4.6699999999999998E-2</c:v>
                </c:pt>
                <c:pt idx="20">
                  <c:v>-9.7999999999999997E-3</c:v>
                </c:pt>
                <c:pt idx="21">
                  <c:v>2.9700000000000001E-2</c:v>
                </c:pt>
                <c:pt idx="22">
                  <c:v>0.06</c:v>
                </c:pt>
                <c:pt idx="23">
                  <c:v>9.7000000000000003E-2</c:v>
                </c:pt>
                <c:pt idx="24">
                  <c:v>0.1318</c:v>
                </c:pt>
                <c:pt idx="25">
                  <c:v>0.1658</c:v>
                </c:pt>
                <c:pt idx="26">
                  <c:v>0.2054</c:v>
                </c:pt>
                <c:pt idx="27">
                  <c:v>0.2331</c:v>
                </c:pt>
                <c:pt idx="28">
                  <c:v>0.2722</c:v>
                </c:pt>
                <c:pt idx="29">
                  <c:v>0.30159999999999998</c:v>
                </c:pt>
                <c:pt idx="30">
                  <c:v>0.34079999999999999</c:v>
                </c:pt>
                <c:pt idx="31">
                  <c:v>0.35580000000000001</c:v>
                </c:pt>
                <c:pt idx="32">
                  <c:v>0.38779999999999998</c:v>
                </c:pt>
                <c:pt idx="33">
                  <c:v>0.44679999999999997</c:v>
                </c:pt>
                <c:pt idx="34">
                  <c:v>0.47889999999999999</c:v>
                </c:pt>
                <c:pt idx="35">
                  <c:v>0.50860000000000005</c:v>
                </c:pt>
                <c:pt idx="36">
                  <c:v>0.54869999999999997</c:v>
                </c:pt>
                <c:pt idx="37">
                  <c:v>0.57609999999999995</c:v>
                </c:pt>
                <c:pt idx="38">
                  <c:v>0.60719999999999996</c:v>
                </c:pt>
                <c:pt idx="39">
                  <c:v>0.6462</c:v>
                </c:pt>
                <c:pt idx="40">
                  <c:v>0.67649999999999999</c:v>
                </c:pt>
                <c:pt idx="41">
                  <c:v>0.70720000000000005</c:v>
                </c:pt>
                <c:pt idx="42">
                  <c:v>0.73260000000000003</c:v>
                </c:pt>
                <c:pt idx="43">
                  <c:v>0.75980000000000003</c:v>
                </c:pt>
                <c:pt idx="44">
                  <c:v>0.79169999999999996</c:v>
                </c:pt>
                <c:pt idx="45">
                  <c:v>0.82799999999999996</c:v>
                </c:pt>
                <c:pt idx="46">
                  <c:v>0.86939999999999995</c:v>
                </c:pt>
                <c:pt idx="47">
                  <c:v>0.90229999999999999</c:v>
                </c:pt>
                <c:pt idx="48">
                  <c:v>0.93489999999999995</c:v>
                </c:pt>
                <c:pt idx="49">
                  <c:v>0.96679999999999999</c:v>
                </c:pt>
                <c:pt idx="50">
                  <c:v>0.99839999999999995</c:v>
                </c:pt>
                <c:pt idx="51">
                  <c:v>1.0294000000000001</c:v>
                </c:pt>
                <c:pt idx="52">
                  <c:v>1.0598000000000001</c:v>
                </c:pt>
                <c:pt idx="53">
                  <c:v>1.0835999999999999</c:v>
                </c:pt>
                <c:pt idx="54">
                  <c:v>1.1085</c:v>
                </c:pt>
                <c:pt idx="55">
                  <c:v>1.1325000000000001</c:v>
                </c:pt>
                <c:pt idx="56">
                  <c:v>1.1556</c:v>
                </c:pt>
                <c:pt idx="57">
                  <c:v>1.1783999999999999</c:v>
                </c:pt>
                <c:pt idx="58">
                  <c:v>1.2007000000000001</c:v>
                </c:pt>
                <c:pt idx="59">
                  <c:v>1.2234</c:v>
                </c:pt>
                <c:pt idx="60">
                  <c:v>1.2465999999999999</c:v>
                </c:pt>
                <c:pt idx="61">
                  <c:v>1.2668999999999999</c:v>
                </c:pt>
                <c:pt idx="62">
                  <c:v>1.2849999999999999</c:v>
                </c:pt>
                <c:pt idx="63">
                  <c:v>1.3027</c:v>
                </c:pt>
                <c:pt idx="64">
                  <c:v>1.3204</c:v>
                </c:pt>
                <c:pt idx="65">
                  <c:v>1.3384</c:v>
                </c:pt>
                <c:pt idx="66">
                  <c:v>1.3574999999999999</c:v>
                </c:pt>
                <c:pt idx="67">
                  <c:v>1.3744000000000001</c:v>
                </c:pt>
                <c:pt idx="68">
                  <c:v>1.3886000000000001</c:v>
                </c:pt>
                <c:pt idx="69">
                  <c:v>1.4024000000000001</c:v>
                </c:pt>
                <c:pt idx="70">
                  <c:v>1.4158999999999999</c:v>
                </c:pt>
                <c:pt idx="71">
                  <c:v>1.4211</c:v>
                </c:pt>
                <c:pt idx="72">
                  <c:v>1.4281999999999999</c:v>
                </c:pt>
                <c:pt idx="73">
                  <c:v>1.4379</c:v>
                </c:pt>
                <c:pt idx="74">
                  <c:v>1.4407000000000001</c:v>
                </c:pt>
                <c:pt idx="75">
                  <c:v>1.4474</c:v>
                </c:pt>
                <c:pt idx="76">
                  <c:v>1.4525999999999999</c:v>
                </c:pt>
                <c:pt idx="77">
                  <c:v>1.4579</c:v>
                </c:pt>
                <c:pt idx="78">
                  <c:v>1.4635</c:v>
                </c:pt>
                <c:pt idx="79">
                  <c:v>1.4663999999999999</c:v>
                </c:pt>
                <c:pt idx="80">
                  <c:v>1.4715</c:v>
                </c:pt>
                <c:pt idx="81">
                  <c:v>1.472</c:v>
                </c:pt>
                <c:pt idx="82">
                  <c:v>1.4755</c:v>
                </c:pt>
                <c:pt idx="83">
                  <c:v>1.4745999999999999</c:v>
                </c:pt>
                <c:pt idx="84">
                  <c:v>1.4742</c:v>
                </c:pt>
                <c:pt idx="85">
                  <c:v>1.4766999999999999</c:v>
                </c:pt>
                <c:pt idx="86">
                  <c:v>1.4691000000000001</c:v>
                </c:pt>
                <c:pt idx="87">
                  <c:v>1.4710000000000001</c:v>
                </c:pt>
                <c:pt idx="88">
                  <c:v>1.4636</c:v>
                </c:pt>
                <c:pt idx="89">
                  <c:v>1.4512</c:v>
                </c:pt>
                <c:pt idx="90">
                  <c:v>1.4521999999999999</c:v>
                </c:pt>
                <c:pt idx="91">
                  <c:v>1.4413</c:v>
                </c:pt>
                <c:pt idx="92">
                  <c:v>1.4180999999999999</c:v>
                </c:pt>
                <c:pt idx="93">
                  <c:v>1.4044000000000001</c:v>
                </c:pt>
                <c:pt idx="94">
                  <c:v>1.4137</c:v>
                </c:pt>
                <c:pt idx="95">
                  <c:v>1.3736999999999999</c:v>
                </c:pt>
                <c:pt idx="96">
                  <c:v>1.3006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HS1712_50!$R$8:$R$18</c:f>
              <c:numCache>
                <c:formatCode>General</c:formatCode>
                <c:ptCount val="11"/>
                <c:pt idx="0">
                  <c:v>3.1850000000000003E-2</c:v>
                </c:pt>
                <c:pt idx="1">
                  <c:v>3.1898886447512591E-2</c:v>
                </c:pt>
                <c:pt idx="2">
                  <c:v>3.204554579005036E-2</c:v>
                </c:pt>
                <c:pt idx="3">
                  <c:v>3.2289978027613304E-2</c:v>
                </c:pt>
                <c:pt idx="4">
                  <c:v>3.2632183160201431E-2</c:v>
                </c:pt>
                <c:pt idx="5">
                  <c:v>3.3072161187814732E-2</c:v>
                </c:pt>
                <c:pt idx="6">
                  <c:v>3.3609912110453208E-2</c:v>
                </c:pt>
                <c:pt idx="7">
                  <c:v>3.4245435928116873E-2</c:v>
                </c:pt>
                <c:pt idx="8">
                  <c:v>3.4978732640805706E-2</c:v>
                </c:pt>
                <c:pt idx="9">
                  <c:v>3.580980224851972E-2</c:v>
                </c:pt>
                <c:pt idx="10">
                  <c:v>3.6738644751258917E-2</c:v>
                </c:pt>
              </c:numCache>
            </c:numRef>
          </c:xVal>
          <c:yVal>
            <c:numRef>
              <c:f>HS1712_50!$S$8:$S$18</c:f>
              <c:numCache>
                <c:formatCode>General</c:formatCode>
                <c:ptCount val="11"/>
                <c:pt idx="0">
                  <c:v>0.35580000000000001</c:v>
                </c:pt>
                <c:pt idx="1">
                  <c:v>0.45579999999999998</c:v>
                </c:pt>
                <c:pt idx="2">
                  <c:v>0.55579999999999996</c:v>
                </c:pt>
                <c:pt idx="3">
                  <c:v>0.65579999999999994</c:v>
                </c:pt>
                <c:pt idx="4">
                  <c:v>0.75579999999999992</c:v>
                </c:pt>
                <c:pt idx="5">
                  <c:v>0.85579999999999989</c:v>
                </c:pt>
                <c:pt idx="6">
                  <c:v>0.95579999999999987</c:v>
                </c:pt>
                <c:pt idx="7">
                  <c:v>1.0557999999999998</c:v>
                </c:pt>
                <c:pt idx="8">
                  <c:v>1.1557999999999999</c:v>
                </c:pt>
                <c:pt idx="9">
                  <c:v>1.2558</c:v>
                </c:pt>
                <c:pt idx="10">
                  <c:v>1.3558000000000001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Upfit</c:v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HS1712_50!$T$8:$T$18</c:f>
              <c:numCache>
                <c:formatCode>General</c:formatCode>
                <c:ptCount val="11"/>
                <c:pt idx="0">
                  <c:v>3.1850000000000003E-2</c:v>
                </c:pt>
                <c:pt idx="1">
                  <c:v>3.2306854746940707E-2</c:v>
                </c:pt>
                <c:pt idx="2">
                  <c:v>3.3677418987762824E-2</c:v>
                </c:pt>
                <c:pt idx="3">
                  <c:v>3.5961692722466347E-2</c:v>
                </c:pt>
                <c:pt idx="4">
                  <c:v>3.9159675951051277E-2</c:v>
                </c:pt>
                <c:pt idx="5">
                  <c:v>4.3271368673517621E-2</c:v>
                </c:pt>
                <c:pt idx="6">
                  <c:v>4.8296770889865372E-2</c:v>
                </c:pt>
                <c:pt idx="7">
                  <c:v>5.4235882600094529E-2</c:v>
                </c:pt>
                <c:pt idx="8">
                  <c:v>6.1088703804205113E-2</c:v>
                </c:pt>
                <c:pt idx="9">
                  <c:v>6.8855234502197091E-2</c:v>
                </c:pt>
                <c:pt idx="10">
                  <c:v>7.7535474694070475E-2</c:v>
                </c:pt>
              </c:numCache>
            </c:numRef>
          </c:xVal>
          <c:yVal>
            <c:numRef>
              <c:f>HS1712_50!$U$8:$U$18</c:f>
              <c:numCache>
                <c:formatCode>General</c:formatCode>
                <c:ptCount val="11"/>
                <c:pt idx="0">
                  <c:v>0.35580000000000001</c:v>
                </c:pt>
                <c:pt idx="1">
                  <c:v>0.25580000000000003</c:v>
                </c:pt>
                <c:pt idx="2">
                  <c:v>0.15580000000000002</c:v>
                </c:pt>
                <c:pt idx="3">
                  <c:v>5.5800000000000016E-2</c:v>
                </c:pt>
                <c:pt idx="4">
                  <c:v>-4.4199999999999989E-2</c:v>
                </c:pt>
                <c:pt idx="5">
                  <c:v>-0.14419999999999999</c:v>
                </c:pt>
                <c:pt idx="6">
                  <c:v>-0.2442</c:v>
                </c:pt>
                <c:pt idx="7">
                  <c:v>-0.34420000000000001</c:v>
                </c:pt>
                <c:pt idx="8">
                  <c:v>-0.44420000000000004</c:v>
                </c:pt>
                <c:pt idx="9">
                  <c:v>-0.54420000000000002</c:v>
                </c:pt>
                <c:pt idx="10">
                  <c:v>-0.64419999999999999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Downfit</c:v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47600"/>
        <c:axId val="1349398640"/>
      </c:scatterChart>
      <c:valAx>
        <c:axId val="13497476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49398640"/>
        <c:crosses val="autoZero"/>
        <c:crossBetween val="midCat"/>
      </c:valAx>
      <c:valAx>
        <c:axId val="13493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74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HS1712_50!$I$9:$I$115</c:f>
              <c:numCache>
                <c:formatCode>General</c:formatCode>
                <c:ptCount val="107"/>
                <c:pt idx="0">
                  <c:v>-0.14835298641951802</c:v>
                </c:pt>
                <c:pt idx="1">
                  <c:v>-0.14398966328953219</c:v>
                </c:pt>
                <c:pt idx="2">
                  <c:v>-0.13526301702956053</c:v>
                </c:pt>
                <c:pt idx="3">
                  <c:v>-0.1308996938995747</c:v>
                </c:pt>
                <c:pt idx="4">
                  <c:v>-0.1265363707695889</c:v>
                </c:pt>
                <c:pt idx="5">
                  <c:v>-0.12217304763960307</c:v>
                </c:pt>
                <c:pt idx="6">
                  <c:v>-0.11780972450961724</c:v>
                </c:pt>
                <c:pt idx="7">
                  <c:v>-0.11344640137963143</c:v>
                </c:pt>
                <c:pt idx="8">
                  <c:v>-0.1090830782496456</c:v>
                </c:pt>
                <c:pt idx="9">
                  <c:v>-0.10471975511965977</c:v>
                </c:pt>
                <c:pt idx="10">
                  <c:v>-0.10035643198967394</c:v>
                </c:pt>
                <c:pt idx="11">
                  <c:v>-9.599310885968812E-2</c:v>
                </c:pt>
                <c:pt idx="12">
                  <c:v>-9.1629785729702304E-2</c:v>
                </c:pt>
                <c:pt idx="13">
                  <c:v>-8.7266462599716474E-2</c:v>
                </c:pt>
                <c:pt idx="14">
                  <c:v>-8.2903139469730644E-2</c:v>
                </c:pt>
                <c:pt idx="15">
                  <c:v>-7.8539816339744828E-2</c:v>
                </c:pt>
                <c:pt idx="16">
                  <c:v>-7.4176493209759012E-2</c:v>
                </c:pt>
                <c:pt idx="17">
                  <c:v>-6.9813170079773182E-2</c:v>
                </c:pt>
                <c:pt idx="18">
                  <c:v>-6.5449846949787352E-2</c:v>
                </c:pt>
                <c:pt idx="19">
                  <c:v>-6.1086523819801536E-2</c:v>
                </c:pt>
                <c:pt idx="20">
                  <c:v>-5.6723200689815713E-2</c:v>
                </c:pt>
                <c:pt idx="21">
                  <c:v>-5.2359877559829883E-2</c:v>
                </c:pt>
                <c:pt idx="22">
                  <c:v>-4.799655442984406E-2</c:v>
                </c:pt>
                <c:pt idx="23">
                  <c:v>-4.3633231299858237E-2</c:v>
                </c:pt>
                <c:pt idx="24">
                  <c:v>-3.9269908169872414E-2</c:v>
                </c:pt>
                <c:pt idx="25">
                  <c:v>-3.4906585039886591E-2</c:v>
                </c:pt>
                <c:pt idx="26">
                  <c:v>-3.0543261909900768E-2</c:v>
                </c:pt>
                <c:pt idx="27">
                  <c:v>-2.6179938779914941E-2</c:v>
                </c:pt>
                <c:pt idx="28">
                  <c:v>-2.1816615649929118E-2</c:v>
                </c:pt>
                <c:pt idx="29">
                  <c:v>-1.7453292519943295E-2</c:v>
                </c:pt>
                <c:pt idx="30">
                  <c:v>-1.3089969389957471E-2</c:v>
                </c:pt>
                <c:pt idx="31">
                  <c:v>-8.7266462599716477E-3</c:v>
                </c:pt>
                <c:pt idx="32">
                  <c:v>-4.3633231299858239E-3</c:v>
                </c:pt>
                <c:pt idx="33">
                  <c:v>4.3633231299858239E-3</c:v>
                </c:pt>
                <c:pt idx="34">
                  <c:v>8.7266462599716477E-3</c:v>
                </c:pt>
                <c:pt idx="35">
                  <c:v>1.3089969389957471E-2</c:v>
                </c:pt>
                <c:pt idx="36">
                  <c:v>1.7453292519943295E-2</c:v>
                </c:pt>
                <c:pt idx="37">
                  <c:v>2.1816615649929118E-2</c:v>
                </c:pt>
                <c:pt idx="38">
                  <c:v>2.6179938779914941E-2</c:v>
                </c:pt>
                <c:pt idx="39">
                  <c:v>3.0543261909900768E-2</c:v>
                </c:pt>
                <c:pt idx="40">
                  <c:v>3.4906585039886591E-2</c:v>
                </c:pt>
                <c:pt idx="41">
                  <c:v>3.9269908169872414E-2</c:v>
                </c:pt>
                <c:pt idx="42">
                  <c:v>4.3633231299858237E-2</c:v>
                </c:pt>
                <c:pt idx="43">
                  <c:v>4.799655442984406E-2</c:v>
                </c:pt>
                <c:pt idx="44">
                  <c:v>5.2359877559829883E-2</c:v>
                </c:pt>
                <c:pt idx="45">
                  <c:v>5.6723200689815713E-2</c:v>
                </c:pt>
                <c:pt idx="46">
                  <c:v>6.1086523819801536E-2</c:v>
                </c:pt>
                <c:pt idx="47">
                  <c:v>6.5449846949787352E-2</c:v>
                </c:pt>
                <c:pt idx="48">
                  <c:v>6.9813170079773182E-2</c:v>
                </c:pt>
                <c:pt idx="49">
                  <c:v>7.4176493209759012E-2</c:v>
                </c:pt>
                <c:pt idx="50">
                  <c:v>7.8539816339744828E-2</c:v>
                </c:pt>
                <c:pt idx="51">
                  <c:v>8.2903139469730644E-2</c:v>
                </c:pt>
                <c:pt idx="52">
                  <c:v>8.7266462599716474E-2</c:v>
                </c:pt>
                <c:pt idx="53">
                  <c:v>9.1629785729702304E-2</c:v>
                </c:pt>
                <c:pt idx="54">
                  <c:v>9.599310885968812E-2</c:v>
                </c:pt>
                <c:pt idx="55">
                  <c:v>0.10035643198967394</c:v>
                </c:pt>
                <c:pt idx="56">
                  <c:v>0.10471975511965977</c:v>
                </c:pt>
                <c:pt idx="57">
                  <c:v>0.1090830782496456</c:v>
                </c:pt>
                <c:pt idx="58">
                  <c:v>0.11344640137963143</c:v>
                </c:pt>
                <c:pt idx="59">
                  <c:v>0.11780972450961724</c:v>
                </c:pt>
                <c:pt idx="60">
                  <c:v>0.12217304763960307</c:v>
                </c:pt>
                <c:pt idx="61">
                  <c:v>0.1265363707695889</c:v>
                </c:pt>
                <c:pt idx="62">
                  <c:v>0.1308996938995747</c:v>
                </c:pt>
                <c:pt idx="63">
                  <c:v>0.13526301702956053</c:v>
                </c:pt>
                <c:pt idx="64">
                  <c:v>0.13962634015954636</c:v>
                </c:pt>
                <c:pt idx="65">
                  <c:v>0.14398966328953219</c:v>
                </c:pt>
                <c:pt idx="66">
                  <c:v>0.14835298641951802</c:v>
                </c:pt>
                <c:pt idx="67">
                  <c:v>0.15271630954950383</c:v>
                </c:pt>
                <c:pt idx="68">
                  <c:v>0.15707963267948966</c:v>
                </c:pt>
                <c:pt idx="69">
                  <c:v>0.16144295580947549</c:v>
                </c:pt>
                <c:pt idx="70">
                  <c:v>0.16580627893946129</c:v>
                </c:pt>
              </c:numCache>
            </c:numRef>
          </c:xVal>
          <c:yVal>
            <c:numRef>
              <c:f>HS1712_50!$C$9:$C$115</c:f>
              <c:numCache>
                <c:formatCode>General</c:formatCode>
                <c:ptCount val="107"/>
                <c:pt idx="0">
                  <c:v>-0.37709999999999999</c:v>
                </c:pt>
                <c:pt idx="1">
                  <c:v>-0.3826</c:v>
                </c:pt>
                <c:pt idx="2">
                  <c:v>-0.42759999999999998</c:v>
                </c:pt>
                <c:pt idx="3">
                  <c:v>-0.42930000000000001</c:v>
                </c:pt>
                <c:pt idx="4">
                  <c:v>-0.43230000000000002</c:v>
                </c:pt>
                <c:pt idx="5">
                  <c:v>-0.434</c:v>
                </c:pt>
                <c:pt idx="6">
                  <c:v>-0.4335</c:v>
                </c:pt>
                <c:pt idx="7">
                  <c:v>-0.43020000000000003</c:v>
                </c:pt>
                <c:pt idx="8">
                  <c:v>-0.42359999999999998</c:v>
                </c:pt>
                <c:pt idx="9">
                  <c:v>-0.41299999999999998</c:v>
                </c:pt>
                <c:pt idx="10">
                  <c:v>-0.39710000000000001</c:v>
                </c:pt>
                <c:pt idx="11">
                  <c:v>-0.36770000000000003</c:v>
                </c:pt>
                <c:pt idx="12">
                  <c:v>-0.32290000000000002</c:v>
                </c:pt>
                <c:pt idx="13">
                  <c:v>-0.2797</c:v>
                </c:pt>
                <c:pt idx="14">
                  <c:v>-0.2417</c:v>
                </c:pt>
                <c:pt idx="15">
                  <c:v>-0.19739999999999999</c:v>
                </c:pt>
                <c:pt idx="16">
                  <c:v>-0.1603</c:v>
                </c:pt>
                <c:pt idx="17">
                  <c:v>-0.1216</c:v>
                </c:pt>
                <c:pt idx="18">
                  <c:v>-8.1600000000000006E-2</c:v>
                </c:pt>
                <c:pt idx="19">
                  <c:v>-4.6699999999999998E-2</c:v>
                </c:pt>
                <c:pt idx="20">
                  <c:v>-9.7999999999999997E-3</c:v>
                </c:pt>
                <c:pt idx="21">
                  <c:v>2.9700000000000001E-2</c:v>
                </c:pt>
                <c:pt idx="22">
                  <c:v>0.06</c:v>
                </c:pt>
                <c:pt idx="23">
                  <c:v>9.7000000000000003E-2</c:v>
                </c:pt>
                <c:pt idx="24">
                  <c:v>0.1318</c:v>
                </c:pt>
                <c:pt idx="25">
                  <c:v>0.1658</c:v>
                </c:pt>
                <c:pt idx="26">
                  <c:v>0.2054</c:v>
                </c:pt>
                <c:pt idx="27">
                  <c:v>0.2331</c:v>
                </c:pt>
                <c:pt idx="28">
                  <c:v>0.2722</c:v>
                </c:pt>
                <c:pt idx="29">
                  <c:v>0.30159999999999998</c:v>
                </c:pt>
                <c:pt idx="30">
                  <c:v>0.34079999999999999</c:v>
                </c:pt>
                <c:pt idx="31">
                  <c:v>0.35580000000000001</c:v>
                </c:pt>
                <c:pt idx="32">
                  <c:v>0.38779999999999998</c:v>
                </c:pt>
                <c:pt idx="33">
                  <c:v>0.44679999999999997</c:v>
                </c:pt>
                <c:pt idx="34">
                  <c:v>0.47889999999999999</c:v>
                </c:pt>
                <c:pt idx="35">
                  <c:v>0.50860000000000005</c:v>
                </c:pt>
                <c:pt idx="36">
                  <c:v>0.54869999999999997</c:v>
                </c:pt>
                <c:pt idx="37">
                  <c:v>0.57609999999999995</c:v>
                </c:pt>
                <c:pt idx="38">
                  <c:v>0.60719999999999996</c:v>
                </c:pt>
                <c:pt idx="39">
                  <c:v>0.6462</c:v>
                </c:pt>
                <c:pt idx="40">
                  <c:v>0.67649999999999999</c:v>
                </c:pt>
                <c:pt idx="41">
                  <c:v>0.70720000000000005</c:v>
                </c:pt>
                <c:pt idx="42">
                  <c:v>0.73260000000000003</c:v>
                </c:pt>
                <c:pt idx="43">
                  <c:v>0.75980000000000003</c:v>
                </c:pt>
                <c:pt idx="44">
                  <c:v>0.79169999999999996</c:v>
                </c:pt>
                <c:pt idx="45">
                  <c:v>0.82799999999999996</c:v>
                </c:pt>
                <c:pt idx="46">
                  <c:v>0.86939999999999995</c:v>
                </c:pt>
                <c:pt idx="47">
                  <c:v>0.90229999999999999</c:v>
                </c:pt>
                <c:pt idx="48">
                  <c:v>0.93489999999999995</c:v>
                </c:pt>
                <c:pt idx="49">
                  <c:v>0.96679999999999999</c:v>
                </c:pt>
                <c:pt idx="50">
                  <c:v>0.99839999999999995</c:v>
                </c:pt>
                <c:pt idx="51">
                  <c:v>1.0294000000000001</c:v>
                </c:pt>
                <c:pt idx="52">
                  <c:v>1.0598000000000001</c:v>
                </c:pt>
                <c:pt idx="53">
                  <c:v>1.0835999999999999</c:v>
                </c:pt>
                <c:pt idx="54">
                  <c:v>1.1085</c:v>
                </c:pt>
                <c:pt idx="55">
                  <c:v>1.1325000000000001</c:v>
                </c:pt>
                <c:pt idx="56">
                  <c:v>1.1556</c:v>
                </c:pt>
                <c:pt idx="57">
                  <c:v>1.1783999999999999</c:v>
                </c:pt>
                <c:pt idx="58">
                  <c:v>1.2007000000000001</c:v>
                </c:pt>
                <c:pt idx="59">
                  <c:v>1.2234</c:v>
                </c:pt>
                <c:pt idx="60">
                  <c:v>1.2465999999999999</c:v>
                </c:pt>
                <c:pt idx="61">
                  <c:v>1.2668999999999999</c:v>
                </c:pt>
                <c:pt idx="62">
                  <c:v>1.2849999999999999</c:v>
                </c:pt>
                <c:pt idx="63">
                  <c:v>1.3027</c:v>
                </c:pt>
                <c:pt idx="64">
                  <c:v>1.3204</c:v>
                </c:pt>
                <c:pt idx="65">
                  <c:v>1.3384</c:v>
                </c:pt>
                <c:pt idx="66">
                  <c:v>1.3574999999999999</c:v>
                </c:pt>
                <c:pt idx="67">
                  <c:v>1.3744000000000001</c:v>
                </c:pt>
                <c:pt idx="68">
                  <c:v>1.3886000000000001</c:v>
                </c:pt>
                <c:pt idx="69">
                  <c:v>1.4024000000000001</c:v>
                </c:pt>
                <c:pt idx="70">
                  <c:v>1.4158999999999999</c:v>
                </c:pt>
                <c:pt idx="71">
                  <c:v>1.4211</c:v>
                </c:pt>
                <c:pt idx="72">
                  <c:v>1.4281999999999999</c:v>
                </c:pt>
                <c:pt idx="73">
                  <c:v>1.4379</c:v>
                </c:pt>
                <c:pt idx="74">
                  <c:v>1.4407000000000001</c:v>
                </c:pt>
                <c:pt idx="75">
                  <c:v>1.4474</c:v>
                </c:pt>
                <c:pt idx="76">
                  <c:v>1.4525999999999999</c:v>
                </c:pt>
                <c:pt idx="77">
                  <c:v>1.4579</c:v>
                </c:pt>
                <c:pt idx="78">
                  <c:v>1.4635</c:v>
                </c:pt>
                <c:pt idx="79">
                  <c:v>1.4663999999999999</c:v>
                </c:pt>
                <c:pt idx="80">
                  <c:v>1.4715</c:v>
                </c:pt>
                <c:pt idx="81">
                  <c:v>1.472</c:v>
                </c:pt>
                <c:pt idx="82">
                  <c:v>1.4755</c:v>
                </c:pt>
                <c:pt idx="83">
                  <c:v>1.4745999999999999</c:v>
                </c:pt>
                <c:pt idx="84">
                  <c:v>1.4742</c:v>
                </c:pt>
                <c:pt idx="85">
                  <c:v>1.4766999999999999</c:v>
                </c:pt>
                <c:pt idx="86">
                  <c:v>1.4691000000000001</c:v>
                </c:pt>
                <c:pt idx="87">
                  <c:v>1.4710000000000001</c:v>
                </c:pt>
                <c:pt idx="88">
                  <c:v>1.4636</c:v>
                </c:pt>
                <c:pt idx="89">
                  <c:v>1.4512</c:v>
                </c:pt>
                <c:pt idx="90">
                  <c:v>1.4521999999999999</c:v>
                </c:pt>
                <c:pt idx="91">
                  <c:v>1.4413</c:v>
                </c:pt>
                <c:pt idx="92">
                  <c:v>1.4180999999999999</c:v>
                </c:pt>
                <c:pt idx="93">
                  <c:v>1.4044000000000001</c:v>
                </c:pt>
                <c:pt idx="94">
                  <c:v>1.4137</c:v>
                </c:pt>
                <c:pt idx="95">
                  <c:v>1.3736999999999999</c:v>
                </c:pt>
                <c:pt idx="96">
                  <c:v>1.3006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402448"/>
        <c:axId val="1349401904"/>
      </c:scatterChart>
      <c:valAx>
        <c:axId val="134940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401904"/>
        <c:crosses val="autoZero"/>
        <c:crossBetween val="midCat"/>
      </c:valAx>
      <c:valAx>
        <c:axId val="134940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4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HS1712_100!$B$9:$B$115</c:f>
              <c:numCache>
                <c:formatCode>General</c:formatCode>
                <c:ptCount val="107"/>
                <c:pt idx="0">
                  <c:v>0.12181</c:v>
                </c:pt>
                <c:pt idx="1">
                  <c:v>0.11902</c:v>
                </c:pt>
                <c:pt idx="2">
                  <c:v>0.10752</c:v>
                </c:pt>
                <c:pt idx="3">
                  <c:v>0.10439</c:v>
                </c:pt>
                <c:pt idx="4">
                  <c:v>0.10012</c:v>
                </c:pt>
                <c:pt idx="5">
                  <c:v>9.4579999999999997E-2</c:v>
                </c:pt>
                <c:pt idx="6">
                  <c:v>8.6870000000000003E-2</c:v>
                </c:pt>
                <c:pt idx="7">
                  <c:v>6.8159999999999998E-2</c:v>
                </c:pt>
                <c:pt idx="8">
                  <c:v>5.0479999999999997E-2</c:v>
                </c:pt>
                <c:pt idx="9">
                  <c:v>4.5159999999999999E-2</c:v>
                </c:pt>
                <c:pt idx="10">
                  <c:v>3.8460000000000001E-2</c:v>
                </c:pt>
                <c:pt idx="11">
                  <c:v>3.6170000000000001E-2</c:v>
                </c:pt>
                <c:pt idx="12">
                  <c:v>3.347E-2</c:v>
                </c:pt>
                <c:pt idx="13">
                  <c:v>3.1980000000000001E-2</c:v>
                </c:pt>
                <c:pt idx="14">
                  <c:v>3.0669999999999999E-2</c:v>
                </c:pt>
                <c:pt idx="15">
                  <c:v>2.9700000000000001E-2</c:v>
                </c:pt>
                <c:pt idx="16">
                  <c:v>2.8709999999999999E-2</c:v>
                </c:pt>
                <c:pt idx="17">
                  <c:v>2.7890000000000002E-2</c:v>
                </c:pt>
                <c:pt idx="18">
                  <c:v>2.7320000000000001E-2</c:v>
                </c:pt>
                <c:pt idx="19">
                  <c:v>2.6700000000000002E-2</c:v>
                </c:pt>
                <c:pt idx="20">
                  <c:v>2.6079999999999999E-2</c:v>
                </c:pt>
                <c:pt idx="21">
                  <c:v>2.5649999999999999E-2</c:v>
                </c:pt>
                <c:pt idx="22">
                  <c:v>2.5170000000000001E-2</c:v>
                </c:pt>
                <c:pt idx="23">
                  <c:v>2.46E-2</c:v>
                </c:pt>
                <c:pt idx="24">
                  <c:v>2.4199999999999999E-2</c:v>
                </c:pt>
                <c:pt idx="25">
                  <c:v>2.375E-2</c:v>
                </c:pt>
                <c:pt idx="26">
                  <c:v>2.3290000000000002E-2</c:v>
                </c:pt>
                <c:pt idx="27">
                  <c:v>2.317E-2</c:v>
                </c:pt>
                <c:pt idx="28">
                  <c:v>2.2859999999999998E-2</c:v>
                </c:pt>
                <c:pt idx="29">
                  <c:v>2.256E-2</c:v>
                </c:pt>
                <c:pt idx="30">
                  <c:v>2.2290000000000001E-2</c:v>
                </c:pt>
                <c:pt idx="31">
                  <c:v>2.1749999999999999E-2</c:v>
                </c:pt>
                <c:pt idx="32">
                  <c:v>2.155E-2</c:v>
                </c:pt>
                <c:pt idx="33">
                  <c:v>2.0809999999999999E-2</c:v>
                </c:pt>
                <c:pt idx="34">
                  <c:v>1.949E-2</c:v>
                </c:pt>
                <c:pt idx="35">
                  <c:v>1.8890000000000001E-2</c:v>
                </c:pt>
                <c:pt idx="36">
                  <c:v>1.873E-2</c:v>
                </c:pt>
                <c:pt idx="37">
                  <c:v>1.8290000000000001E-2</c:v>
                </c:pt>
                <c:pt idx="38">
                  <c:v>1.821E-2</c:v>
                </c:pt>
                <c:pt idx="39">
                  <c:v>1.7950000000000001E-2</c:v>
                </c:pt>
                <c:pt idx="40">
                  <c:v>1.754E-2</c:v>
                </c:pt>
                <c:pt idx="41">
                  <c:v>1.7520000000000001E-2</c:v>
                </c:pt>
                <c:pt idx="42">
                  <c:v>1.7930000000000001E-2</c:v>
                </c:pt>
                <c:pt idx="43">
                  <c:v>1.7639999999999999E-2</c:v>
                </c:pt>
                <c:pt idx="44">
                  <c:v>1.736E-2</c:v>
                </c:pt>
                <c:pt idx="45">
                  <c:v>1.719E-2</c:v>
                </c:pt>
                <c:pt idx="46">
                  <c:v>1.7180000000000001E-2</c:v>
                </c:pt>
                <c:pt idx="47">
                  <c:v>1.7350000000000001E-2</c:v>
                </c:pt>
                <c:pt idx="48">
                  <c:v>1.7559999999999999E-2</c:v>
                </c:pt>
                <c:pt idx="49">
                  <c:v>1.78E-2</c:v>
                </c:pt>
                <c:pt idx="50">
                  <c:v>1.8069999999999999E-2</c:v>
                </c:pt>
                <c:pt idx="51">
                  <c:v>1.8360000000000001E-2</c:v>
                </c:pt>
                <c:pt idx="52">
                  <c:v>1.8689999999999998E-2</c:v>
                </c:pt>
                <c:pt idx="53">
                  <c:v>1.907E-2</c:v>
                </c:pt>
                <c:pt idx="54">
                  <c:v>1.951E-2</c:v>
                </c:pt>
                <c:pt idx="55">
                  <c:v>2.001E-2</c:v>
                </c:pt>
                <c:pt idx="56">
                  <c:v>2.1160000000000002E-2</c:v>
                </c:pt>
                <c:pt idx="57">
                  <c:v>2.1749999999999999E-2</c:v>
                </c:pt>
                <c:pt idx="58">
                  <c:v>2.2349999999999998E-2</c:v>
                </c:pt>
                <c:pt idx="59">
                  <c:v>2.2960000000000001E-2</c:v>
                </c:pt>
                <c:pt idx="60">
                  <c:v>2.358E-2</c:v>
                </c:pt>
                <c:pt idx="61">
                  <c:v>2.4199999999999999E-2</c:v>
                </c:pt>
                <c:pt idx="62">
                  <c:v>2.4889999999999999E-2</c:v>
                </c:pt>
                <c:pt idx="63">
                  <c:v>2.5510000000000001E-2</c:v>
                </c:pt>
                <c:pt idx="64">
                  <c:v>2.615E-2</c:v>
                </c:pt>
                <c:pt idx="65">
                  <c:v>2.682E-2</c:v>
                </c:pt>
                <c:pt idx="66">
                  <c:v>2.7400000000000001E-2</c:v>
                </c:pt>
                <c:pt idx="67">
                  <c:v>2.8070000000000001E-2</c:v>
                </c:pt>
                <c:pt idx="68">
                  <c:v>2.8760000000000001E-2</c:v>
                </c:pt>
                <c:pt idx="69">
                  <c:v>2.947E-2</c:v>
                </c:pt>
                <c:pt idx="70">
                  <c:v>3.0259999999999999E-2</c:v>
                </c:pt>
                <c:pt idx="71">
                  <c:v>3.1029999999999999E-2</c:v>
                </c:pt>
                <c:pt idx="72">
                  <c:v>3.1949999999999999E-2</c:v>
                </c:pt>
                <c:pt idx="73">
                  <c:v>3.2820000000000002E-2</c:v>
                </c:pt>
                <c:pt idx="74">
                  <c:v>3.3820000000000003E-2</c:v>
                </c:pt>
                <c:pt idx="75">
                  <c:v>3.492E-2</c:v>
                </c:pt>
                <c:pt idx="76">
                  <c:v>3.6040000000000003E-2</c:v>
                </c:pt>
                <c:pt idx="77">
                  <c:v>3.7319999999999999E-2</c:v>
                </c:pt>
                <c:pt idx="78">
                  <c:v>3.8690000000000002E-2</c:v>
                </c:pt>
                <c:pt idx="79">
                  <c:v>4.0079999999999998E-2</c:v>
                </c:pt>
                <c:pt idx="80">
                  <c:v>4.1730000000000003E-2</c:v>
                </c:pt>
                <c:pt idx="81">
                  <c:v>4.3299999999999998E-2</c:v>
                </c:pt>
                <c:pt idx="82">
                  <c:v>4.514E-2</c:v>
                </c:pt>
                <c:pt idx="83">
                  <c:v>4.6940000000000003E-2</c:v>
                </c:pt>
                <c:pt idx="84">
                  <c:v>5.1040000000000002E-2</c:v>
                </c:pt>
                <c:pt idx="85">
                  <c:v>5.3289999999999997E-2</c:v>
                </c:pt>
                <c:pt idx="86">
                  <c:v>5.5710000000000003E-2</c:v>
                </c:pt>
                <c:pt idx="87">
                  <c:v>5.8000000000000003E-2</c:v>
                </c:pt>
                <c:pt idx="88">
                  <c:v>6.0589999999999998E-2</c:v>
                </c:pt>
                <c:pt idx="89">
                  <c:v>6.3469999999999999E-2</c:v>
                </c:pt>
                <c:pt idx="90">
                  <c:v>6.6220000000000001E-2</c:v>
                </c:pt>
                <c:pt idx="91">
                  <c:v>6.93E-2</c:v>
                </c:pt>
                <c:pt idx="92">
                  <c:v>7.2620000000000004E-2</c:v>
                </c:pt>
                <c:pt idx="93">
                  <c:v>7.5850000000000001E-2</c:v>
                </c:pt>
                <c:pt idx="94">
                  <c:v>7.9390000000000002E-2</c:v>
                </c:pt>
                <c:pt idx="95">
                  <c:v>8.3150000000000002E-2</c:v>
                </c:pt>
                <c:pt idx="96">
                  <c:v>8.7069999999999995E-2</c:v>
                </c:pt>
                <c:pt idx="97">
                  <c:v>9.1240000000000002E-2</c:v>
                </c:pt>
                <c:pt idx="98">
                  <c:v>9.5479999999999995E-2</c:v>
                </c:pt>
                <c:pt idx="99">
                  <c:v>9.9900000000000003E-2</c:v>
                </c:pt>
                <c:pt idx="100">
                  <c:v>0.10425</c:v>
                </c:pt>
                <c:pt idx="101">
                  <c:v>0.10811</c:v>
                </c:pt>
                <c:pt idx="102">
                  <c:v>0.11323</c:v>
                </c:pt>
                <c:pt idx="103">
                  <c:v>0.11738</c:v>
                </c:pt>
                <c:pt idx="104">
                  <c:v>0.12257</c:v>
                </c:pt>
                <c:pt idx="105">
                  <c:v>0.12837000000000001</c:v>
                </c:pt>
                <c:pt idx="106">
                  <c:v>0.13285</c:v>
                </c:pt>
              </c:numCache>
            </c:numRef>
          </c:xVal>
          <c:yVal>
            <c:numRef>
              <c:f>HS1712_100!$C$9:$C$115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HS1712_100!$R$8:$R$18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1.7744166666666669E-2</c:v>
                </c:pt>
                <c:pt idx="2">
                  <c:v>1.9436666666666672E-2</c:v>
                </c:pt>
                <c:pt idx="3">
                  <c:v>2.225750000000001E-2</c:v>
                </c:pt>
                <c:pt idx="4">
                  <c:v>2.6206666666666684E-2</c:v>
                </c:pt>
                <c:pt idx="5">
                  <c:v>3.1284166666666689E-2</c:v>
                </c:pt>
                <c:pt idx="6">
                  <c:v>3.7490000000000037E-2</c:v>
                </c:pt>
                <c:pt idx="7">
                  <c:v>4.4824166666666714E-2</c:v>
                </c:pt>
                <c:pt idx="8">
                  <c:v>5.3286666666666725E-2</c:v>
                </c:pt>
                <c:pt idx="9">
                  <c:v>6.2877500000000072E-2</c:v>
                </c:pt>
                <c:pt idx="10">
                  <c:v>7.3596666666666755E-2</c:v>
                </c:pt>
              </c:numCache>
            </c:numRef>
          </c:xVal>
          <c:yVal>
            <c:numRef>
              <c:f>HS1712_100!$S$8:$S$18</c:f>
              <c:numCache>
                <c:formatCode>General</c:formatCode>
                <c:ptCount val="11"/>
                <c:pt idx="0">
                  <c:v>0.9335</c:v>
                </c:pt>
                <c:pt idx="1">
                  <c:v>1.0335000000000001</c:v>
                </c:pt>
                <c:pt idx="2">
                  <c:v>1.1335000000000002</c:v>
                </c:pt>
                <c:pt idx="3">
                  <c:v>1.2335000000000003</c:v>
                </c:pt>
                <c:pt idx="4">
                  <c:v>1.3335000000000004</c:v>
                </c:pt>
                <c:pt idx="5">
                  <c:v>1.4335000000000004</c:v>
                </c:pt>
                <c:pt idx="6">
                  <c:v>1.5335000000000005</c:v>
                </c:pt>
                <c:pt idx="7">
                  <c:v>1.6335000000000006</c:v>
                </c:pt>
                <c:pt idx="8">
                  <c:v>1.7335000000000007</c:v>
                </c:pt>
                <c:pt idx="9">
                  <c:v>1.8335000000000008</c:v>
                </c:pt>
                <c:pt idx="10">
                  <c:v>1.9335000000000009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HS1712_100!$T$8:$T$18</c:f>
              <c:numCache>
                <c:formatCode>General</c:formatCode>
                <c:ptCount val="11"/>
                <c:pt idx="0">
                  <c:v>1.7180000000000001E-2</c:v>
                </c:pt>
                <c:pt idx="1">
                  <c:v>1.7296811543892763E-2</c:v>
                </c:pt>
                <c:pt idx="2">
                  <c:v>1.7647246175571046E-2</c:v>
                </c:pt>
                <c:pt idx="3">
                  <c:v>1.8231303895034853E-2</c:v>
                </c:pt>
                <c:pt idx="4">
                  <c:v>1.904898470228418E-2</c:v>
                </c:pt>
                <c:pt idx="5">
                  <c:v>2.0100288597319032E-2</c:v>
                </c:pt>
                <c:pt idx="6">
                  <c:v>2.1385215580139404E-2</c:v>
                </c:pt>
                <c:pt idx="7">
                  <c:v>2.2903765650745301E-2</c:v>
                </c:pt>
                <c:pt idx="8">
                  <c:v>2.4655938809136718E-2</c:v>
                </c:pt>
                <c:pt idx="9">
                  <c:v>2.6641735055313663E-2</c:v>
                </c:pt>
                <c:pt idx="10">
                  <c:v>2.8861154389276129E-2</c:v>
                </c:pt>
              </c:numCache>
            </c:numRef>
          </c:xVal>
          <c:yVal>
            <c:numRef>
              <c:f>HS1712_100!$U$8:$U$18</c:f>
              <c:numCache>
                <c:formatCode>General</c:formatCode>
                <c:ptCount val="11"/>
                <c:pt idx="0">
                  <c:v>0.9335</c:v>
                </c:pt>
                <c:pt idx="1">
                  <c:v>0.83350000000000002</c:v>
                </c:pt>
                <c:pt idx="2">
                  <c:v>0.73350000000000004</c:v>
                </c:pt>
                <c:pt idx="3">
                  <c:v>0.63350000000000006</c:v>
                </c:pt>
                <c:pt idx="4">
                  <c:v>0.53350000000000009</c:v>
                </c:pt>
                <c:pt idx="5">
                  <c:v>0.43350000000000011</c:v>
                </c:pt>
                <c:pt idx="6">
                  <c:v>0.33350000000000013</c:v>
                </c:pt>
                <c:pt idx="7">
                  <c:v>0.23350000000000012</c:v>
                </c:pt>
                <c:pt idx="8">
                  <c:v>0.13350000000000012</c:v>
                </c:pt>
                <c:pt idx="9">
                  <c:v>3.3500000000000113E-2</c:v>
                </c:pt>
                <c:pt idx="10">
                  <c:v>-6.6499999999999893E-2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403536"/>
        <c:axId val="1349404080"/>
      </c:scatterChart>
      <c:valAx>
        <c:axId val="13494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404080"/>
        <c:crosses val="autoZero"/>
        <c:crossBetween val="midCat"/>
      </c:valAx>
      <c:valAx>
        <c:axId val="13494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40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HS1712_100!$I$9:$I$115</c:f>
              <c:numCache>
                <c:formatCode>General</c:formatCode>
                <c:ptCount val="107"/>
                <c:pt idx="0">
                  <c:v>-0.16144295580947549</c:v>
                </c:pt>
                <c:pt idx="1">
                  <c:v>-0.15707963267948966</c:v>
                </c:pt>
                <c:pt idx="2">
                  <c:v>-0.14835298641951802</c:v>
                </c:pt>
                <c:pt idx="3">
                  <c:v>-0.14398966328953219</c:v>
                </c:pt>
                <c:pt idx="4">
                  <c:v>-0.13962634015954636</c:v>
                </c:pt>
                <c:pt idx="5">
                  <c:v>-0.13526301702956053</c:v>
                </c:pt>
                <c:pt idx="6">
                  <c:v>-0.1308996938995747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-7.4176493209759012E-2</c:v>
                </c:pt>
                <c:pt idx="19">
                  <c:v>-6.9813170079773182E-2</c:v>
                </c:pt>
                <c:pt idx="20">
                  <c:v>-6.5449846949787352E-2</c:v>
                </c:pt>
                <c:pt idx="21">
                  <c:v>-6.1086523819801536E-2</c:v>
                </c:pt>
                <c:pt idx="22">
                  <c:v>-5.6723200689815713E-2</c:v>
                </c:pt>
                <c:pt idx="23">
                  <c:v>-5.2359877559829883E-2</c:v>
                </c:pt>
                <c:pt idx="24">
                  <c:v>-4.799655442984406E-2</c:v>
                </c:pt>
                <c:pt idx="25">
                  <c:v>-4.3633231299858237E-2</c:v>
                </c:pt>
                <c:pt idx="26">
                  <c:v>-3.9269908169872414E-2</c:v>
                </c:pt>
                <c:pt idx="27">
                  <c:v>-3.4906585039886591E-2</c:v>
                </c:pt>
                <c:pt idx="28">
                  <c:v>-3.0543261909900768E-2</c:v>
                </c:pt>
                <c:pt idx="29">
                  <c:v>-2.6179938779914941E-2</c:v>
                </c:pt>
                <c:pt idx="30">
                  <c:v>-2.1816615649929118E-2</c:v>
                </c:pt>
                <c:pt idx="31">
                  <c:v>-1.7453292519943295E-2</c:v>
                </c:pt>
                <c:pt idx="32">
                  <c:v>-1.3089969389957471E-2</c:v>
                </c:pt>
                <c:pt idx="33">
                  <c:v>-8.7266462599716477E-3</c:v>
                </c:pt>
                <c:pt idx="34">
                  <c:v>-4.3633231299858239E-3</c:v>
                </c:pt>
                <c:pt idx="35">
                  <c:v>0</c:v>
                </c:pt>
                <c:pt idx="36">
                  <c:v>4.3633231299858239E-3</c:v>
                </c:pt>
                <c:pt idx="37">
                  <c:v>8.7266462599716477E-3</c:v>
                </c:pt>
                <c:pt idx="38">
                  <c:v>1.3089969389957471E-2</c:v>
                </c:pt>
                <c:pt idx="39">
                  <c:v>1.7453292519943295E-2</c:v>
                </c:pt>
                <c:pt idx="40">
                  <c:v>2.1816615649929118E-2</c:v>
                </c:pt>
                <c:pt idx="41">
                  <c:v>2.6179938779914941E-2</c:v>
                </c:pt>
                <c:pt idx="42">
                  <c:v>3.0543261909900768E-2</c:v>
                </c:pt>
                <c:pt idx="43">
                  <c:v>3.4906585039886591E-2</c:v>
                </c:pt>
                <c:pt idx="44">
                  <c:v>3.9269908169872414E-2</c:v>
                </c:pt>
                <c:pt idx="45">
                  <c:v>4.3633231299858237E-2</c:v>
                </c:pt>
                <c:pt idx="46">
                  <c:v>4.799655442984406E-2</c:v>
                </c:pt>
                <c:pt idx="47">
                  <c:v>5.2359877559829883E-2</c:v>
                </c:pt>
                <c:pt idx="48">
                  <c:v>5.6723200689815713E-2</c:v>
                </c:pt>
                <c:pt idx="49">
                  <c:v>6.1086523819801536E-2</c:v>
                </c:pt>
                <c:pt idx="50">
                  <c:v>6.5449846949787352E-2</c:v>
                </c:pt>
                <c:pt idx="51">
                  <c:v>6.9813170079773182E-2</c:v>
                </c:pt>
                <c:pt idx="52">
                  <c:v>7.4176493209759012E-2</c:v>
                </c:pt>
                <c:pt idx="53">
                  <c:v>7.8539816339744828E-2</c:v>
                </c:pt>
                <c:pt idx="54">
                  <c:v>8.2903139469730644E-2</c:v>
                </c:pt>
                <c:pt idx="55">
                  <c:v>8.7266462599716474E-2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  <c:pt idx="71">
                  <c:v>0.16144295580947549</c:v>
                </c:pt>
                <c:pt idx="72">
                  <c:v>0.16580627893946129</c:v>
                </c:pt>
                <c:pt idx="73">
                  <c:v>0.17016960206944712</c:v>
                </c:pt>
                <c:pt idx="74">
                  <c:v>0.17453292519943295</c:v>
                </c:pt>
                <c:pt idx="75">
                  <c:v>0.17889624832941875</c:v>
                </c:pt>
                <c:pt idx="76">
                  <c:v>0.18325957145940461</c:v>
                </c:pt>
                <c:pt idx="77">
                  <c:v>0.18762289458939041</c:v>
                </c:pt>
                <c:pt idx="78">
                  <c:v>0.19198621771937624</c:v>
                </c:pt>
                <c:pt idx="79">
                  <c:v>0.19634954084936207</c:v>
                </c:pt>
                <c:pt idx="80">
                  <c:v>0.20071286397934787</c:v>
                </c:pt>
                <c:pt idx="81">
                  <c:v>0.20507618710933373</c:v>
                </c:pt>
                <c:pt idx="82">
                  <c:v>0.20943951023931953</c:v>
                </c:pt>
                <c:pt idx="83">
                  <c:v>0.21380283336930536</c:v>
                </c:pt>
                <c:pt idx="84">
                  <c:v>0.22252947962927699</c:v>
                </c:pt>
                <c:pt idx="85">
                  <c:v>0.22689280275926285</c:v>
                </c:pt>
                <c:pt idx="86">
                  <c:v>0.23125612588924865</c:v>
                </c:pt>
                <c:pt idx="87">
                  <c:v>0.23561944901923448</c:v>
                </c:pt>
                <c:pt idx="88">
                  <c:v>0.23998277214922031</c:v>
                </c:pt>
                <c:pt idx="89">
                  <c:v>0.24434609527920614</c:v>
                </c:pt>
                <c:pt idx="90">
                  <c:v>0.24870941840919195</c:v>
                </c:pt>
                <c:pt idx="91">
                  <c:v>0.2530727415391778</c:v>
                </c:pt>
                <c:pt idx="92">
                  <c:v>0.25743606466916358</c:v>
                </c:pt>
                <c:pt idx="93">
                  <c:v>0.26179938779914941</c:v>
                </c:pt>
                <c:pt idx="94">
                  <c:v>0.26616271092913524</c:v>
                </c:pt>
                <c:pt idx="95">
                  <c:v>0.27052603405912107</c:v>
                </c:pt>
                <c:pt idx="96">
                  <c:v>0.2748893571891069</c:v>
                </c:pt>
                <c:pt idx="97">
                  <c:v>0.27925268031909273</c:v>
                </c:pt>
                <c:pt idx="98">
                  <c:v>0.28361600344907856</c:v>
                </c:pt>
                <c:pt idx="99">
                  <c:v>0.28797932657906439</c:v>
                </c:pt>
                <c:pt idx="100">
                  <c:v>0.29234264970905016</c:v>
                </c:pt>
                <c:pt idx="101">
                  <c:v>0.29670597283903605</c:v>
                </c:pt>
                <c:pt idx="102">
                  <c:v>0.30106929596902182</c:v>
                </c:pt>
                <c:pt idx="103">
                  <c:v>0.30543261909900765</c:v>
                </c:pt>
                <c:pt idx="104">
                  <c:v>0.30979594222899348</c:v>
                </c:pt>
                <c:pt idx="105">
                  <c:v>0.31415926535897931</c:v>
                </c:pt>
                <c:pt idx="106">
                  <c:v>0.31852258848896514</c:v>
                </c:pt>
              </c:numCache>
            </c:numRef>
          </c:xVal>
          <c:yVal>
            <c:numRef>
              <c:f>HS1712_100!$C$9:$C$115</c:f>
              <c:numCache>
                <c:formatCode>General</c:formatCode>
                <c:ptCount val="107"/>
                <c:pt idx="0">
                  <c:v>-0.38569999999999999</c:v>
                </c:pt>
                <c:pt idx="1">
                  <c:v>-0.39489999999999997</c:v>
                </c:pt>
                <c:pt idx="2">
                  <c:v>-0.42280000000000001</c:v>
                </c:pt>
                <c:pt idx="3">
                  <c:v>-0.42020000000000002</c:v>
                </c:pt>
                <c:pt idx="4">
                  <c:v>-0.41539999999999999</c:v>
                </c:pt>
                <c:pt idx="5">
                  <c:v>-0.40870000000000001</c:v>
                </c:pt>
                <c:pt idx="6">
                  <c:v>-0.39739999999999998</c:v>
                </c:pt>
                <c:pt idx="7">
                  <c:v>-0.36449999999999999</c:v>
                </c:pt>
                <c:pt idx="8">
                  <c:v>-0.33550000000000002</c:v>
                </c:pt>
                <c:pt idx="9">
                  <c:v>-0.30759999999999998</c:v>
                </c:pt>
                <c:pt idx="10">
                  <c:v>-0.27060000000000001</c:v>
                </c:pt>
                <c:pt idx="11">
                  <c:v>-0.23549999999999999</c:v>
                </c:pt>
                <c:pt idx="12">
                  <c:v>-0.1971</c:v>
                </c:pt>
                <c:pt idx="13">
                  <c:v>-0.16520000000000001</c:v>
                </c:pt>
                <c:pt idx="14">
                  <c:v>-0.1331</c:v>
                </c:pt>
                <c:pt idx="15">
                  <c:v>-9.8699999999999996E-2</c:v>
                </c:pt>
                <c:pt idx="16">
                  <c:v>-6.1899999999999997E-2</c:v>
                </c:pt>
                <c:pt idx="17">
                  <c:v>-2.3900000000000001E-2</c:v>
                </c:pt>
                <c:pt idx="18">
                  <c:v>1.8E-3</c:v>
                </c:pt>
                <c:pt idx="19">
                  <c:v>3.6799999999999999E-2</c:v>
                </c:pt>
                <c:pt idx="20">
                  <c:v>7.51E-2</c:v>
                </c:pt>
                <c:pt idx="21">
                  <c:v>0.1056</c:v>
                </c:pt>
                <c:pt idx="22">
                  <c:v>0.13880000000000001</c:v>
                </c:pt>
                <c:pt idx="23">
                  <c:v>0.17730000000000001</c:v>
                </c:pt>
                <c:pt idx="24">
                  <c:v>0.20649999999999999</c:v>
                </c:pt>
                <c:pt idx="25">
                  <c:v>0.24049999999999999</c:v>
                </c:pt>
                <c:pt idx="26">
                  <c:v>0.27889999999999998</c:v>
                </c:pt>
                <c:pt idx="27">
                  <c:v>0.3039</c:v>
                </c:pt>
                <c:pt idx="28">
                  <c:v>0.33900000000000002</c:v>
                </c:pt>
                <c:pt idx="29">
                  <c:v>0.37140000000000001</c:v>
                </c:pt>
                <c:pt idx="30">
                  <c:v>0.40089999999999998</c:v>
                </c:pt>
                <c:pt idx="31">
                  <c:v>0.43840000000000001</c:v>
                </c:pt>
                <c:pt idx="32">
                  <c:v>0.4647</c:v>
                </c:pt>
                <c:pt idx="33">
                  <c:v>0.50119999999999998</c:v>
                </c:pt>
                <c:pt idx="34">
                  <c:v>0.51400000000000001</c:v>
                </c:pt>
                <c:pt idx="35">
                  <c:v>0.54410000000000003</c:v>
                </c:pt>
                <c:pt idx="36">
                  <c:v>0.57479999999999998</c:v>
                </c:pt>
                <c:pt idx="37">
                  <c:v>0.61429999999999996</c:v>
                </c:pt>
                <c:pt idx="38">
                  <c:v>0.64400000000000002</c:v>
                </c:pt>
                <c:pt idx="39">
                  <c:v>0.68049999999999999</c:v>
                </c:pt>
                <c:pt idx="40">
                  <c:v>0.72519999999999996</c:v>
                </c:pt>
                <c:pt idx="41">
                  <c:v>0.75729999999999997</c:v>
                </c:pt>
                <c:pt idx="42">
                  <c:v>0.76970000000000005</c:v>
                </c:pt>
                <c:pt idx="43">
                  <c:v>0.81130000000000002</c:v>
                </c:pt>
                <c:pt idx="44">
                  <c:v>0.85409999999999997</c:v>
                </c:pt>
                <c:pt idx="45">
                  <c:v>0.89590000000000003</c:v>
                </c:pt>
                <c:pt idx="46">
                  <c:v>0.9335</c:v>
                </c:pt>
                <c:pt idx="47">
                  <c:v>0.96379999999999999</c:v>
                </c:pt>
                <c:pt idx="48">
                  <c:v>0.99209999999999998</c:v>
                </c:pt>
                <c:pt idx="49">
                  <c:v>1.0187999999999999</c:v>
                </c:pt>
                <c:pt idx="50">
                  <c:v>1.044</c:v>
                </c:pt>
                <c:pt idx="51">
                  <c:v>1.0677000000000001</c:v>
                </c:pt>
                <c:pt idx="52">
                  <c:v>1.091</c:v>
                </c:pt>
                <c:pt idx="53">
                  <c:v>1.1119000000000001</c:v>
                </c:pt>
                <c:pt idx="54">
                  <c:v>1.1315999999999999</c:v>
                </c:pt>
                <c:pt idx="55">
                  <c:v>1.1503000000000001</c:v>
                </c:pt>
                <c:pt idx="56">
                  <c:v>1.1868000000000001</c:v>
                </c:pt>
                <c:pt idx="57">
                  <c:v>1.2049000000000001</c:v>
                </c:pt>
                <c:pt idx="58">
                  <c:v>1.2233000000000001</c:v>
                </c:pt>
                <c:pt idx="59">
                  <c:v>1.2416</c:v>
                </c:pt>
                <c:pt idx="60">
                  <c:v>1.2594000000000001</c:v>
                </c:pt>
                <c:pt idx="61">
                  <c:v>1.2777000000000001</c:v>
                </c:pt>
                <c:pt idx="62">
                  <c:v>1.2959000000000001</c:v>
                </c:pt>
                <c:pt idx="63">
                  <c:v>1.3144</c:v>
                </c:pt>
                <c:pt idx="64">
                  <c:v>1.3325</c:v>
                </c:pt>
                <c:pt idx="65">
                  <c:v>1.3495999999999999</c:v>
                </c:pt>
                <c:pt idx="66">
                  <c:v>1.3671</c:v>
                </c:pt>
                <c:pt idx="67">
                  <c:v>1.3832</c:v>
                </c:pt>
                <c:pt idx="68">
                  <c:v>1.3987000000000001</c:v>
                </c:pt>
                <c:pt idx="69">
                  <c:v>1.4140999999999999</c:v>
                </c:pt>
                <c:pt idx="70">
                  <c:v>1.4278999999999999</c:v>
                </c:pt>
                <c:pt idx="71">
                  <c:v>1.4426000000000001</c:v>
                </c:pt>
                <c:pt idx="72">
                  <c:v>1.4543999999999999</c:v>
                </c:pt>
                <c:pt idx="73">
                  <c:v>1.4678</c:v>
                </c:pt>
                <c:pt idx="74">
                  <c:v>1.4789000000000001</c:v>
                </c:pt>
                <c:pt idx="75">
                  <c:v>1.4883</c:v>
                </c:pt>
                <c:pt idx="76">
                  <c:v>1.4986999999999999</c:v>
                </c:pt>
                <c:pt idx="77">
                  <c:v>1.5065999999999999</c:v>
                </c:pt>
                <c:pt idx="78">
                  <c:v>1.5138</c:v>
                </c:pt>
                <c:pt idx="79">
                  <c:v>1.5217000000000001</c:v>
                </c:pt>
                <c:pt idx="80">
                  <c:v>1.5261</c:v>
                </c:pt>
                <c:pt idx="81">
                  <c:v>1.5329999999999999</c:v>
                </c:pt>
                <c:pt idx="82">
                  <c:v>1.5364</c:v>
                </c:pt>
                <c:pt idx="83">
                  <c:v>1.5414000000000001</c:v>
                </c:pt>
                <c:pt idx="84">
                  <c:v>1.5470999999999999</c:v>
                </c:pt>
                <c:pt idx="85">
                  <c:v>1.5486</c:v>
                </c:pt>
                <c:pt idx="86">
                  <c:v>1.5488999999999999</c:v>
                </c:pt>
                <c:pt idx="87">
                  <c:v>1.552</c:v>
                </c:pt>
                <c:pt idx="88">
                  <c:v>1.5524</c:v>
                </c:pt>
                <c:pt idx="89">
                  <c:v>1.5506</c:v>
                </c:pt>
                <c:pt idx="90">
                  <c:v>1.5515000000000001</c:v>
                </c:pt>
                <c:pt idx="91">
                  <c:v>1.5497000000000001</c:v>
                </c:pt>
                <c:pt idx="92">
                  <c:v>1.5462</c:v>
                </c:pt>
                <c:pt idx="93">
                  <c:v>1.5450999999999999</c:v>
                </c:pt>
                <c:pt idx="94">
                  <c:v>1.5417000000000001</c:v>
                </c:pt>
                <c:pt idx="95">
                  <c:v>1.5367999999999999</c:v>
                </c:pt>
                <c:pt idx="96">
                  <c:v>1.5323</c:v>
                </c:pt>
                <c:pt idx="97">
                  <c:v>1.5264</c:v>
                </c:pt>
                <c:pt idx="98">
                  <c:v>1.52</c:v>
                </c:pt>
                <c:pt idx="99">
                  <c:v>1.5137</c:v>
                </c:pt>
                <c:pt idx="100">
                  <c:v>1.5077</c:v>
                </c:pt>
                <c:pt idx="101">
                  <c:v>1.5041</c:v>
                </c:pt>
                <c:pt idx="102">
                  <c:v>1.4954000000000001</c:v>
                </c:pt>
                <c:pt idx="103">
                  <c:v>1.4913000000000001</c:v>
                </c:pt>
                <c:pt idx="104">
                  <c:v>1.4833000000000001</c:v>
                </c:pt>
                <c:pt idx="105">
                  <c:v>1.4732000000000001</c:v>
                </c:pt>
                <c:pt idx="106">
                  <c:v>1.4692000000000001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404624"/>
        <c:axId val="1349390480"/>
      </c:scatterChart>
      <c:valAx>
        <c:axId val="13494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390480"/>
        <c:crosses val="autoZero"/>
        <c:crossBetween val="midCat"/>
      </c:valAx>
      <c:valAx>
        <c:axId val="134939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40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HS1708_50!$B$9:$B$115</c:f>
              <c:numCache>
                <c:formatCode>General</c:formatCode>
                <c:ptCount val="107"/>
                <c:pt idx="0">
                  <c:v>0.11057</c:v>
                </c:pt>
                <c:pt idx="1">
                  <c:v>0.10954999999999999</c:v>
                </c:pt>
                <c:pt idx="2">
                  <c:v>0.10815</c:v>
                </c:pt>
                <c:pt idx="3">
                  <c:v>9.2679999999999998E-2</c:v>
                </c:pt>
                <c:pt idx="4">
                  <c:v>8.9399999999999993E-2</c:v>
                </c:pt>
                <c:pt idx="5">
                  <c:v>8.2470000000000002E-2</c:v>
                </c:pt>
                <c:pt idx="6">
                  <c:v>7.7710000000000001E-2</c:v>
                </c:pt>
                <c:pt idx="7">
                  <c:v>7.2020000000000001E-2</c:v>
                </c:pt>
                <c:pt idx="8">
                  <c:v>6.6570000000000004E-2</c:v>
                </c:pt>
                <c:pt idx="9">
                  <c:v>6.0040000000000003E-2</c:v>
                </c:pt>
                <c:pt idx="10">
                  <c:v>5.3929999999999999E-2</c:v>
                </c:pt>
                <c:pt idx="11">
                  <c:v>5.0790000000000002E-2</c:v>
                </c:pt>
                <c:pt idx="12">
                  <c:v>4.4659999999999998E-2</c:v>
                </c:pt>
                <c:pt idx="13">
                  <c:v>4.2139999999999997E-2</c:v>
                </c:pt>
                <c:pt idx="14">
                  <c:v>3.8739999999999997E-2</c:v>
                </c:pt>
                <c:pt idx="15">
                  <c:v>3.6990000000000002E-2</c:v>
                </c:pt>
                <c:pt idx="16">
                  <c:v>3.5360000000000003E-2</c:v>
                </c:pt>
                <c:pt idx="17">
                  <c:v>3.3840000000000002E-2</c:v>
                </c:pt>
                <c:pt idx="18">
                  <c:v>3.3189999999999997E-2</c:v>
                </c:pt>
                <c:pt idx="19">
                  <c:v>3.2660000000000002E-2</c:v>
                </c:pt>
                <c:pt idx="20">
                  <c:v>3.1899999999999998E-2</c:v>
                </c:pt>
                <c:pt idx="21">
                  <c:v>3.1579999999999997E-2</c:v>
                </c:pt>
                <c:pt idx="22">
                  <c:v>3.1289999999999998E-2</c:v>
                </c:pt>
                <c:pt idx="23">
                  <c:v>3.109E-2</c:v>
                </c:pt>
                <c:pt idx="24">
                  <c:v>3.0929999999999999E-2</c:v>
                </c:pt>
                <c:pt idx="25">
                  <c:v>3.082E-2</c:v>
                </c:pt>
                <c:pt idx="26">
                  <c:v>3.073E-2</c:v>
                </c:pt>
                <c:pt idx="27">
                  <c:v>3.058E-2</c:v>
                </c:pt>
                <c:pt idx="28">
                  <c:v>3.056E-2</c:v>
                </c:pt>
                <c:pt idx="29">
                  <c:v>3.0429999999999999E-2</c:v>
                </c:pt>
                <c:pt idx="30">
                  <c:v>3.024E-2</c:v>
                </c:pt>
                <c:pt idx="31">
                  <c:v>2.887E-2</c:v>
                </c:pt>
                <c:pt idx="32">
                  <c:v>2.9159999999999998E-2</c:v>
                </c:pt>
                <c:pt idx="33">
                  <c:v>2.9180000000000001E-2</c:v>
                </c:pt>
                <c:pt idx="34">
                  <c:v>2.928E-2</c:v>
                </c:pt>
                <c:pt idx="35">
                  <c:v>2.9360000000000001E-2</c:v>
                </c:pt>
                <c:pt idx="36">
                  <c:v>2.937E-2</c:v>
                </c:pt>
                <c:pt idx="37">
                  <c:v>2.9360000000000001E-2</c:v>
                </c:pt>
                <c:pt idx="38">
                  <c:v>2.955E-2</c:v>
                </c:pt>
                <c:pt idx="39">
                  <c:v>2.9649999999999999E-2</c:v>
                </c:pt>
                <c:pt idx="40">
                  <c:v>2.9489999999999999E-2</c:v>
                </c:pt>
                <c:pt idx="41">
                  <c:v>2.9420000000000002E-2</c:v>
                </c:pt>
                <c:pt idx="42">
                  <c:v>2.9440000000000001E-2</c:v>
                </c:pt>
                <c:pt idx="43">
                  <c:v>2.9399999999999999E-2</c:v>
                </c:pt>
                <c:pt idx="44">
                  <c:v>2.9270000000000001E-2</c:v>
                </c:pt>
                <c:pt idx="45">
                  <c:v>2.8830000000000001E-2</c:v>
                </c:pt>
                <c:pt idx="46">
                  <c:v>2.8989999999999998E-2</c:v>
                </c:pt>
                <c:pt idx="47">
                  <c:v>2.8680000000000001E-2</c:v>
                </c:pt>
                <c:pt idx="48">
                  <c:v>2.8649999999999998E-2</c:v>
                </c:pt>
                <c:pt idx="49">
                  <c:v>2.828E-2</c:v>
                </c:pt>
                <c:pt idx="50">
                  <c:v>2.776E-2</c:v>
                </c:pt>
                <c:pt idx="51">
                  <c:v>2.741E-2</c:v>
                </c:pt>
                <c:pt idx="52">
                  <c:v>2.743E-2</c:v>
                </c:pt>
                <c:pt idx="53">
                  <c:v>2.7810000000000001E-2</c:v>
                </c:pt>
                <c:pt idx="54">
                  <c:v>2.843E-2</c:v>
                </c:pt>
                <c:pt idx="55">
                  <c:v>2.9270000000000001E-2</c:v>
                </c:pt>
                <c:pt idx="56">
                  <c:v>3.0249999999999999E-2</c:v>
                </c:pt>
                <c:pt idx="57">
                  <c:v>3.1309999999999998E-2</c:v>
                </c:pt>
                <c:pt idx="58">
                  <c:v>3.2419999999999997E-2</c:v>
                </c:pt>
                <c:pt idx="59">
                  <c:v>3.3619999999999997E-2</c:v>
                </c:pt>
                <c:pt idx="60">
                  <c:v>3.4950000000000002E-2</c:v>
                </c:pt>
                <c:pt idx="61">
                  <c:v>3.6510000000000001E-2</c:v>
                </c:pt>
                <c:pt idx="62">
                  <c:v>3.8370000000000001E-2</c:v>
                </c:pt>
                <c:pt idx="63">
                  <c:v>4.0489999999999998E-2</c:v>
                </c:pt>
                <c:pt idx="64">
                  <c:v>4.2659999999999997E-2</c:v>
                </c:pt>
                <c:pt idx="65">
                  <c:v>4.4859999999999997E-2</c:v>
                </c:pt>
                <c:pt idx="66">
                  <c:v>4.6989999999999997E-2</c:v>
                </c:pt>
                <c:pt idx="67">
                  <c:v>4.9119999999999997E-2</c:v>
                </c:pt>
                <c:pt idx="68">
                  <c:v>5.1209999999999999E-2</c:v>
                </c:pt>
                <c:pt idx="69">
                  <c:v>5.3179999999999998E-2</c:v>
                </c:pt>
                <c:pt idx="70">
                  <c:v>5.5169999999999997E-2</c:v>
                </c:pt>
                <c:pt idx="71">
                  <c:v>5.7279999999999998E-2</c:v>
                </c:pt>
                <c:pt idx="72">
                  <c:v>5.9560000000000002E-2</c:v>
                </c:pt>
                <c:pt idx="73">
                  <c:v>6.1839999999999999E-2</c:v>
                </c:pt>
                <c:pt idx="74">
                  <c:v>6.411E-2</c:v>
                </c:pt>
                <c:pt idx="75">
                  <c:v>6.7169999999999994E-2</c:v>
                </c:pt>
                <c:pt idx="76">
                  <c:v>7.0540000000000005E-2</c:v>
                </c:pt>
                <c:pt idx="77">
                  <c:v>7.4050000000000005E-2</c:v>
                </c:pt>
                <c:pt idx="78">
                  <c:v>7.7590000000000006E-2</c:v>
                </c:pt>
                <c:pt idx="79">
                  <c:v>8.1199999999999994E-2</c:v>
                </c:pt>
                <c:pt idx="80">
                  <c:v>8.5150000000000003E-2</c:v>
                </c:pt>
                <c:pt idx="81">
                  <c:v>9.4799999999999995E-2</c:v>
                </c:pt>
                <c:pt idx="82">
                  <c:v>0.10077999999999999</c:v>
                </c:pt>
                <c:pt idx="83">
                  <c:v>0.10742</c:v>
                </c:pt>
                <c:pt idx="84">
                  <c:v>0.11482000000000001</c:v>
                </c:pt>
                <c:pt idx="85">
                  <c:v>0.12316000000000001</c:v>
                </c:pt>
              </c:numCache>
            </c:numRef>
          </c:xVal>
          <c:yVal>
            <c:numRef>
              <c:f>HS1708_50!$C$9:$C$115</c:f>
              <c:numCache>
                <c:formatCode>General</c:formatCode>
                <c:ptCount val="107"/>
                <c:pt idx="0">
                  <c:v>-0.36080000000000001</c:v>
                </c:pt>
                <c:pt idx="1">
                  <c:v>-0.37459999999999999</c:v>
                </c:pt>
                <c:pt idx="2">
                  <c:v>-0.38590000000000002</c:v>
                </c:pt>
                <c:pt idx="3">
                  <c:v>-0.4012</c:v>
                </c:pt>
                <c:pt idx="4">
                  <c:v>-0.39689999999999998</c:v>
                </c:pt>
                <c:pt idx="5">
                  <c:v>-0.36459999999999998</c:v>
                </c:pt>
                <c:pt idx="6">
                  <c:v>-0.34079999999999999</c:v>
                </c:pt>
                <c:pt idx="7">
                  <c:v>-0.31080000000000002</c:v>
                </c:pt>
                <c:pt idx="8">
                  <c:v>-0.27800000000000002</c:v>
                </c:pt>
                <c:pt idx="9">
                  <c:v>-0.2369</c:v>
                </c:pt>
                <c:pt idx="10">
                  <c:v>-0.19489999999999999</c:v>
                </c:pt>
                <c:pt idx="11">
                  <c:v>-0.15939999999999999</c:v>
                </c:pt>
                <c:pt idx="12">
                  <c:v>-0.1086</c:v>
                </c:pt>
                <c:pt idx="13">
                  <c:v>-7.2700000000000001E-2</c:v>
                </c:pt>
                <c:pt idx="14">
                  <c:v>-3.1300000000000001E-2</c:v>
                </c:pt>
                <c:pt idx="15">
                  <c:v>4.4999999999999997E-3</c:v>
                </c:pt>
                <c:pt idx="16">
                  <c:v>4.2099999999999999E-2</c:v>
                </c:pt>
                <c:pt idx="17">
                  <c:v>8.1799999999999998E-2</c:v>
                </c:pt>
                <c:pt idx="18">
                  <c:v>0.1159</c:v>
                </c:pt>
                <c:pt idx="19">
                  <c:v>0.14599999999999999</c:v>
                </c:pt>
                <c:pt idx="20">
                  <c:v>0.1817</c:v>
                </c:pt>
                <c:pt idx="21">
                  <c:v>0.218</c:v>
                </c:pt>
                <c:pt idx="22">
                  <c:v>0.24840000000000001</c:v>
                </c:pt>
                <c:pt idx="23">
                  <c:v>0.28000000000000003</c:v>
                </c:pt>
                <c:pt idx="24">
                  <c:v>0.316</c:v>
                </c:pt>
                <c:pt idx="25">
                  <c:v>0.34570000000000001</c:v>
                </c:pt>
                <c:pt idx="26">
                  <c:v>0.37719999999999998</c:v>
                </c:pt>
                <c:pt idx="27">
                  <c:v>0.41410000000000002</c:v>
                </c:pt>
                <c:pt idx="28">
                  <c:v>0.44030000000000002</c:v>
                </c:pt>
                <c:pt idx="29">
                  <c:v>0.4748</c:v>
                </c:pt>
                <c:pt idx="30">
                  <c:v>0.50829999999999997</c:v>
                </c:pt>
                <c:pt idx="31">
                  <c:v>0.52780000000000005</c:v>
                </c:pt>
                <c:pt idx="32">
                  <c:v>0.56020000000000003</c:v>
                </c:pt>
                <c:pt idx="33">
                  <c:v>0.60060000000000002</c:v>
                </c:pt>
                <c:pt idx="34">
                  <c:v>0.63070000000000004</c:v>
                </c:pt>
                <c:pt idx="35">
                  <c:v>0.66169999999999995</c:v>
                </c:pt>
                <c:pt idx="36">
                  <c:v>0.69599999999999995</c:v>
                </c:pt>
                <c:pt idx="37">
                  <c:v>0.73080000000000001</c:v>
                </c:pt>
                <c:pt idx="38">
                  <c:v>0.75719999999999998</c:v>
                </c:pt>
                <c:pt idx="39">
                  <c:v>0.78600000000000003</c:v>
                </c:pt>
                <c:pt idx="40">
                  <c:v>0.82079999999999997</c:v>
                </c:pt>
                <c:pt idx="41">
                  <c:v>0.85050000000000003</c:v>
                </c:pt>
                <c:pt idx="42">
                  <c:v>0.87639999999999996</c:v>
                </c:pt>
                <c:pt idx="43">
                  <c:v>0.90269999999999995</c:v>
                </c:pt>
                <c:pt idx="44">
                  <c:v>0.92949999999999999</c:v>
                </c:pt>
                <c:pt idx="45">
                  <c:v>0.9829</c:v>
                </c:pt>
                <c:pt idx="46">
                  <c:v>1.0004999999999999</c:v>
                </c:pt>
                <c:pt idx="47">
                  <c:v>1.0273000000000001</c:v>
                </c:pt>
                <c:pt idx="48">
                  <c:v>1.0488</c:v>
                </c:pt>
                <c:pt idx="49">
                  <c:v>1.0772999999999999</c:v>
                </c:pt>
                <c:pt idx="50">
                  <c:v>1.1096999999999999</c:v>
                </c:pt>
                <c:pt idx="51">
                  <c:v>1.1419999999999999</c:v>
                </c:pt>
                <c:pt idx="52">
                  <c:v>1.1713</c:v>
                </c:pt>
                <c:pt idx="53">
                  <c:v>1.1959</c:v>
                </c:pt>
                <c:pt idx="54">
                  <c:v>1.2141999999999999</c:v>
                </c:pt>
                <c:pt idx="55">
                  <c:v>1.2267999999999999</c:v>
                </c:pt>
                <c:pt idx="56">
                  <c:v>1.2371000000000001</c:v>
                </c:pt>
                <c:pt idx="57">
                  <c:v>1.2474000000000001</c:v>
                </c:pt>
                <c:pt idx="58">
                  <c:v>1.2565</c:v>
                </c:pt>
                <c:pt idx="59">
                  <c:v>1.2636000000000001</c:v>
                </c:pt>
                <c:pt idx="60">
                  <c:v>1.2697000000000001</c:v>
                </c:pt>
                <c:pt idx="61">
                  <c:v>1.2736000000000001</c:v>
                </c:pt>
                <c:pt idx="62">
                  <c:v>1.2761</c:v>
                </c:pt>
                <c:pt idx="63">
                  <c:v>1.2784</c:v>
                </c:pt>
                <c:pt idx="64">
                  <c:v>1.2829999999999999</c:v>
                </c:pt>
                <c:pt idx="65">
                  <c:v>1.2883</c:v>
                </c:pt>
                <c:pt idx="66">
                  <c:v>1.2947</c:v>
                </c:pt>
                <c:pt idx="67">
                  <c:v>1.3016000000000001</c:v>
                </c:pt>
                <c:pt idx="68">
                  <c:v>1.3097000000000001</c:v>
                </c:pt>
                <c:pt idx="69">
                  <c:v>1.3226</c:v>
                </c:pt>
                <c:pt idx="70">
                  <c:v>1.3351</c:v>
                </c:pt>
                <c:pt idx="71">
                  <c:v>1.3468</c:v>
                </c:pt>
                <c:pt idx="72">
                  <c:v>1.3571</c:v>
                </c:pt>
                <c:pt idx="73">
                  <c:v>1.3692</c:v>
                </c:pt>
                <c:pt idx="74">
                  <c:v>1.3892</c:v>
                </c:pt>
                <c:pt idx="75">
                  <c:v>1.3965000000000001</c:v>
                </c:pt>
                <c:pt idx="76">
                  <c:v>1.3956999999999999</c:v>
                </c:pt>
                <c:pt idx="77">
                  <c:v>1.3916999999999999</c:v>
                </c:pt>
                <c:pt idx="78">
                  <c:v>1.3873</c:v>
                </c:pt>
                <c:pt idx="79">
                  <c:v>1.3836999999999999</c:v>
                </c:pt>
                <c:pt idx="80">
                  <c:v>1.3803000000000001</c:v>
                </c:pt>
                <c:pt idx="81">
                  <c:v>1.36</c:v>
                </c:pt>
                <c:pt idx="82">
                  <c:v>1.3389</c:v>
                </c:pt>
                <c:pt idx="83">
                  <c:v>1.3162</c:v>
                </c:pt>
                <c:pt idx="84">
                  <c:v>1.2924</c:v>
                </c:pt>
                <c:pt idx="85">
                  <c:v>1.2678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HS1708_50!$R$8:$R$18</c:f>
              <c:numCache>
                <c:formatCode>General</c:formatCode>
                <c:ptCount val="11"/>
                <c:pt idx="0">
                  <c:v>2.741E-2</c:v>
                </c:pt>
                <c:pt idx="1">
                  <c:v>2.752470227537545E-2</c:v>
                </c:pt>
                <c:pt idx="2">
                  <c:v>2.7868809101501798E-2</c:v>
                </c:pt>
                <c:pt idx="3">
                  <c:v>2.8442320478379045E-2</c:v>
                </c:pt>
                <c:pt idx="4">
                  <c:v>2.9245236406007191E-2</c:v>
                </c:pt>
                <c:pt idx="5">
                  <c:v>3.0277556884386238E-2</c:v>
                </c:pt>
                <c:pt idx="6">
                  <c:v>3.1539281913516182E-2</c:v>
                </c:pt>
                <c:pt idx="7">
                  <c:v>3.3030411493397027E-2</c:v>
                </c:pt>
                <c:pt idx="8">
                  <c:v>3.4750945624028771E-2</c:v>
                </c:pt>
                <c:pt idx="9">
                  <c:v>3.6700884305411414E-2</c:v>
                </c:pt>
                <c:pt idx="10">
                  <c:v>3.8880227537544956E-2</c:v>
                </c:pt>
              </c:numCache>
            </c:numRef>
          </c:xVal>
          <c:yVal>
            <c:numRef>
              <c:f>HS1708_50!$S$8:$S$18</c:f>
              <c:numCache>
                <c:formatCode>General</c:formatCode>
                <c:ptCount val="11"/>
                <c:pt idx="0">
                  <c:v>0.52780000000000005</c:v>
                </c:pt>
                <c:pt idx="1">
                  <c:v>0.62780000000000002</c:v>
                </c:pt>
                <c:pt idx="2">
                  <c:v>0.7278</c:v>
                </c:pt>
                <c:pt idx="3">
                  <c:v>0.82779999999999998</c:v>
                </c:pt>
                <c:pt idx="4">
                  <c:v>0.92779999999999996</c:v>
                </c:pt>
                <c:pt idx="5">
                  <c:v>1.0278</c:v>
                </c:pt>
                <c:pt idx="6">
                  <c:v>1.1278000000000001</c:v>
                </c:pt>
                <c:pt idx="7">
                  <c:v>1.2278000000000002</c:v>
                </c:pt>
                <c:pt idx="8">
                  <c:v>1.3278000000000003</c:v>
                </c:pt>
                <c:pt idx="9">
                  <c:v>1.4278000000000004</c:v>
                </c:pt>
                <c:pt idx="10">
                  <c:v>1.5278000000000005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HS1708_50!$T$8:$T$18</c:f>
              <c:numCache>
                <c:formatCode>General</c:formatCode>
                <c:ptCount val="11"/>
                <c:pt idx="0">
                  <c:v>2.741E-2</c:v>
                </c:pt>
                <c:pt idx="1">
                  <c:v>2.7823815945223315E-2</c:v>
                </c:pt>
                <c:pt idx="2">
                  <c:v>2.9065263780893254E-2</c:v>
                </c:pt>
                <c:pt idx="3">
                  <c:v>3.1134343507009818E-2</c:v>
                </c:pt>
                <c:pt idx="4">
                  <c:v>3.403105512357301E-2</c:v>
                </c:pt>
                <c:pt idx="5">
                  <c:v>3.7755398630582832E-2</c:v>
                </c:pt>
                <c:pt idx="6">
                  <c:v>4.2307374028039281E-2</c:v>
                </c:pt>
                <c:pt idx="7">
                  <c:v>4.7686981315942352E-2</c:v>
                </c:pt>
                <c:pt idx="8">
                  <c:v>5.3894220494292058E-2</c:v>
                </c:pt>
                <c:pt idx="9">
                  <c:v>6.0929091563088386E-2</c:v>
                </c:pt>
                <c:pt idx="10">
                  <c:v>6.8791594522331342E-2</c:v>
                </c:pt>
              </c:numCache>
            </c:numRef>
          </c:xVal>
          <c:yVal>
            <c:numRef>
              <c:f>HS1708_50!$U$8:$U$18</c:f>
              <c:numCache>
                <c:formatCode>General</c:formatCode>
                <c:ptCount val="11"/>
                <c:pt idx="0">
                  <c:v>0.52780000000000005</c:v>
                </c:pt>
                <c:pt idx="1">
                  <c:v>0.42780000000000007</c:v>
                </c:pt>
                <c:pt idx="2">
                  <c:v>0.32780000000000009</c:v>
                </c:pt>
                <c:pt idx="3">
                  <c:v>0.22780000000000009</c:v>
                </c:pt>
                <c:pt idx="4">
                  <c:v>0.12780000000000008</c:v>
                </c:pt>
                <c:pt idx="5">
                  <c:v>2.7800000000000075E-2</c:v>
                </c:pt>
                <c:pt idx="6">
                  <c:v>-7.2199999999999931E-2</c:v>
                </c:pt>
                <c:pt idx="7">
                  <c:v>-0.17219999999999994</c:v>
                </c:pt>
                <c:pt idx="8">
                  <c:v>-0.27219999999999994</c:v>
                </c:pt>
                <c:pt idx="9">
                  <c:v>-0.37219999999999998</c:v>
                </c:pt>
                <c:pt idx="10">
                  <c:v>-0.47219999999999995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400816"/>
        <c:axId val="1349393744"/>
      </c:scatterChart>
      <c:valAx>
        <c:axId val="134940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393744"/>
        <c:crosses val="autoZero"/>
        <c:crossBetween val="midCat"/>
      </c:valAx>
      <c:valAx>
        <c:axId val="134939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40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HS1708_50!$I$9:$I$115</c:f>
              <c:numCache>
                <c:formatCode>General</c:formatCode>
                <c:ptCount val="107"/>
                <c:pt idx="0">
                  <c:v>-0.13962634015954636</c:v>
                </c:pt>
                <c:pt idx="1">
                  <c:v>-0.13526301702956053</c:v>
                </c:pt>
                <c:pt idx="2">
                  <c:v>-0.1308996938995747</c:v>
                </c:pt>
                <c:pt idx="3">
                  <c:v>-0.11344640137963143</c:v>
                </c:pt>
                <c:pt idx="4">
                  <c:v>-0.1090830782496456</c:v>
                </c:pt>
                <c:pt idx="5">
                  <c:v>-0.10035643198967394</c:v>
                </c:pt>
                <c:pt idx="6">
                  <c:v>-9.599310885968812E-2</c:v>
                </c:pt>
                <c:pt idx="7">
                  <c:v>-9.1629785729702304E-2</c:v>
                </c:pt>
                <c:pt idx="8">
                  <c:v>-8.7266462599716474E-2</c:v>
                </c:pt>
                <c:pt idx="9">
                  <c:v>-8.2903139469730644E-2</c:v>
                </c:pt>
                <c:pt idx="10">
                  <c:v>-7.8539816339744828E-2</c:v>
                </c:pt>
                <c:pt idx="11">
                  <c:v>-7.4176493209759012E-2</c:v>
                </c:pt>
                <c:pt idx="12">
                  <c:v>-6.9813170079773182E-2</c:v>
                </c:pt>
                <c:pt idx="13">
                  <c:v>-6.5449846949787352E-2</c:v>
                </c:pt>
                <c:pt idx="14">
                  <c:v>-6.1086523819801536E-2</c:v>
                </c:pt>
                <c:pt idx="15">
                  <c:v>-5.6723200689815713E-2</c:v>
                </c:pt>
                <c:pt idx="16">
                  <c:v>-5.2359877559829883E-2</c:v>
                </c:pt>
                <c:pt idx="17">
                  <c:v>-4.799655442984406E-2</c:v>
                </c:pt>
                <c:pt idx="18">
                  <c:v>-4.3633231299858237E-2</c:v>
                </c:pt>
                <c:pt idx="19">
                  <c:v>-3.9269908169872414E-2</c:v>
                </c:pt>
                <c:pt idx="20">
                  <c:v>-3.4906585039886591E-2</c:v>
                </c:pt>
                <c:pt idx="21">
                  <c:v>-3.0543261909900768E-2</c:v>
                </c:pt>
                <c:pt idx="22">
                  <c:v>-2.6179938779914941E-2</c:v>
                </c:pt>
                <c:pt idx="23">
                  <c:v>-2.1816615649929118E-2</c:v>
                </c:pt>
                <c:pt idx="24">
                  <c:v>-1.7453292519943295E-2</c:v>
                </c:pt>
                <c:pt idx="25">
                  <c:v>-1.3089969389957471E-2</c:v>
                </c:pt>
                <c:pt idx="26">
                  <c:v>-8.7266462599716477E-3</c:v>
                </c:pt>
                <c:pt idx="27">
                  <c:v>-4.3633231299858239E-3</c:v>
                </c:pt>
                <c:pt idx="28">
                  <c:v>0</c:v>
                </c:pt>
                <c:pt idx="29">
                  <c:v>4.3633231299858239E-3</c:v>
                </c:pt>
                <c:pt idx="30">
                  <c:v>8.7266462599716477E-3</c:v>
                </c:pt>
                <c:pt idx="31">
                  <c:v>1.3089969389957471E-2</c:v>
                </c:pt>
                <c:pt idx="32">
                  <c:v>1.7453292519943295E-2</c:v>
                </c:pt>
                <c:pt idx="33">
                  <c:v>2.1816615649929118E-2</c:v>
                </c:pt>
                <c:pt idx="34">
                  <c:v>2.6179938779914941E-2</c:v>
                </c:pt>
                <c:pt idx="35">
                  <c:v>3.0543261909900768E-2</c:v>
                </c:pt>
                <c:pt idx="36">
                  <c:v>3.4906585039886591E-2</c:v>
                </c:pt>
                <c:pt idx="37">
                  <c:v>3.9269908169872414E-2</c:v>
                </c:pt>
                <c:pt idx="38">
                  <c:v>4.3633231299858237E-2</c:v>
                </c:pt>
                <c:pt idx="39">
                  <c:v>4.799655442984406E-2</c:v>
                </c:pt>
                <c:pt idx="40">
                  <c:v>5.2359877559829883E-2</c:v>
                </c:pt>
                <c:pt idx="41">
                  <c:v>5.6723200689815713E-2</c:v>
                </c:pt>
                <c:pt idx="42">
                  <c:v>6.1086523819801536E-2</c:v>
                </c:pt>
                <c:pt idx="43">
                  <c:v>6.5449846949787352E-2</c:v>
                </c:pt>
                <c:pt idx="44">
                  <c:v>6.9813170079773182E-2</c:v>
                </c:pt>
                <c:pt idx="45">
                  <c:v>7.8539816339744828E-2</c:v>
                </c:pt>
                <c:pt idx="46">
                  <c:v>8.2903139469730644E-2</c:v>
                </c:pt>
                <c:pt idx="47">
                  <c:v>8.7266462599716474E-2</c:v>
                </c:pt>
                <c:pt idx="48">
                  <c:v>9.1629785729702304E-2</c:v>
                </c:pt>
                <c:pt idx="49">
                  <c:v>9.599310885968812E-2</c:v>
                </c:pt>
                <c:pt idx="50">
                  <c:v>0.10035643198967394</c:v>
                </c:pt>
                <c:pt idx="51">
                  <c:v>0.10471975511965977</c:v>
                </c:pt>
                <c:pt idx="52">
                  <c:v>0.1090830782496456</c:v>
                </c:pt>
                <c:pt idx="53">
                  <c:v>0.11344640137963143</c:v>
                </c:pt>
                <c:pt idx="54">
                  <c:v>0.11780972450961724</c:v>
                </c:pt>
                <c:pt idx="55">
                  <c:v>0.12217304763960307</c:v>
                </c:pt>
                <c:pt idx="56">
                  <c:v>0.1265363707695889</c:v>
                </c:pt>
                <c:pt idx="57">
                  <c:v>0.1308996938995747</c:v>
                </c:pt>
                <c:pt idx="58">
                  <c:v>0.13526301702956053</c:v>
                </c:pt>
                <c:pt idx="59">
                  <c:v>0.13962634015954636</c:v>
                </c:pt>
                <c:pt idx="60">
                  <c:v>0.14398966328953219</c:v>
                </c:pt>
                <c:pt idx="61">
                  <c:v>0.14835298641951802</c:v>
                </c:pt>
                <c:pt idx="62">
                  <c:v>0.15271630954950383</c:v>
                </c:pt>
                <c:pt idx="63">
                  <c:v>0.15707963267948966</c:v>
                </c:pt>
                <c:pt idx="64">
                  <c:v>0.16144295580947549</c:v>
                </c:pt>
                <c:pt idx="65">
                  <c:v>0.16580627893946129</c:v>
                </c:pt>
                <c:pt idx="66">
                  <c:v>0.17016960206944712</c:v>
                </c:pt>
                <c:pt idx="67">
                  <c:v>0.17453292519943295</c:v>
                </c:pt>
                <c:pt idx="68">
                  <c:v>0.17889624832941875</c:v>
                </c:pt>
                <c:pt idx="69">
                  <c:v>0.18325957145940461</c:v>
                </c:pt>
                <c:pt idx="70">
                  <c:v>0.18762289458939041</c:v>
                </c:pt>
              </c:numCache>
            </c:numRef>
          </c:xVal>
          <c:yVal>
            <c:numRef>
              <c:f>HS1708_50!$C$9:$C$115</c:f>
              <c:numCache>
                <c:formatCode>General</c:formatCode>
                <c:ptCount val="107"/>
                <c:pt idx="0">
                  <c:v>-0.36080000000000001</c:v>
                </c:pt>
                <c:pt idx="1">
                  <c:v>-0.37459999999999999</c:v>
                </c:pt>
                <c:pt idx="2">
                  <c:v>-0.38590000000000002</c:v>
                </c:pt>
                <c:pt idx="3">
                  <c:v>-0.4012</c:v>
                </c:pt>
                <c:pt idx="4">
                  <c:v>-0.39689999999999998</c:v>
                </c:pt>
                <c:pt idx="5">
                  <c:v>-0.36459999999999998</c:v>
                </c:pt>
                <c:pt idx="6">
                  <c:v>-0.34079999999999999</c:v>
                </c:pt>
                <c:pt idx="7">
                  <c:v>-0.31080000000000002</c:v>
                </c:pt>
                <c:pt idx="8">
                  <c:v>-0.27800000000000002</c:v>
                </c:pt>
                <c:pt idx="9">
                  <c:v>-0.2369</c:v>
                </c:pt>
                <c:pt idx="10">
                  <c:v>-0.19489999999999999</c:v>
                </c:pt>
                <c:pt idx="11">
                  <c:v>-0.15939999999999999</c:v>
                </c:pt>
                <c:pt idx="12">
                  <c:v>-0.1086</c:v>
                </c:pt>
                <c:pt idx="13">
                  <c:v>-7.2700000000000001E-2</c:v>
                </c:pt>
                <c:pt idx="14">
                  <c:v>-3.1300000000000001E-2</c:v>
                </c:pt>
                <c:pt idx="15">
                  <c:v>4.4999999999999997E-3</c:v>
                </c:pt>
                <c:pt idx="16">
                  <c:v>4.2099999999999999E-2</c:v>
                </c:pt>
                <c:pt idx="17">
                  <c:v>8.1799999999999998E-2</c:v>
                </c:pt>
                <c:pt idx="18">
                  <c:v>0.1159</c:v>
                </c:pt>
                <c:pt idx="19">
                  <c:v>0.14599999999999999</c:v>
                </c:pt>
                <c:pt idx="20">
                  <c:v>0.1817</c:v>
                </c:pt>
                <c:pt idx="21">
                  <c:v>0.218</c:v>
                </c:pt>
                <c:pt idx="22">
                  <c:v>0.24840000000000001</c:v>
                </c:pt>
                <c:pt idx="23">
                  <c:v>0.28000000000000003</c:v>
                </c:pt>
                <c:pt idx="24">
                  <c:v>0.316</c:v>
                </c:pt>
                <c:pt idx="25">
                  <c:v>0.34570000000000001</c:v>
                </c:pt>
                <c:pt idx="26">
                  <c:v>0.37719999999999998</c:v>
                </c:pt>
                <c:pt idx="27">
                  <c:v>0.41410000000000002</c:v>
                </c:pt>
                <c:pt idx="28">
                  <c:v>0.44030000000000002</c:v>
                </c:pt>
                <c:pt idx="29">
                  <c:v>0.4748</c:v>
                </c:pt>
                <c:pt idx="30">
                  <c:v>0.50829999999999997</c:v>
                </c:pt>
                <c:pt idx="31">
                  <c:v>0.52780000000000005</c:v>
                </c:pt>
                <c:pt idx="32">
                  <c:v>0.56020000000000003</c:v>
                </c:pt>
                <c:pt idx="33">
                  <c:v>0.60060000000000002</c:v>
                </c:pt>
                <c:pt idx="34">
                  <c:v>0.63070000000000004</c:v>
                </c:pt>
                <c:pt idx="35">
                  <c:v>0.66169999999999995</c:v>
                </c:pt>
                <c:pt idx="36">
                  <c:v>0.69599999999999995</c:v>
                </c:pt>
                <c:pt idx="37">
                  <c:v>0.73080000000000001</c:v>
                </c:pt>
                <c:pt idx="38">
                  <c:v>0.75719999999999998</c:v>
                </c:pt>
                <c:pt idx="39">
                  <c:v>0.78600000000000003</c:v>
                </c:pt>
                <c:pt idx="40">
                  <c:v>0.82079999999999997</c:v>
                </c:pt>
                <c:pt idx="41">
                  <c:v>0.85050000000000003</c:v>
                </c:pt>
                <c:pt idx="42">
                  <c:v>0.87639999999999996</c:v>
                </c:pt>
                <c:pt idx="43">
                  <c:v>0.90269999999999995</c:v>
                </c:pt>
                <c:pt idx="44">
                  <c:v>0.92949999999999999</c:v>
                </c:pt>
                <c:pt idx="45">
                  <c:v>0.9829</c:v>
                </c:pt>
                <c:pt idx="46">
                  <c:v>1.0004999999999999</c:v>
                </c:pt>
                <c:pt idx="47">
                  <c:v>1.0273000000000001</c:v>
                </c:pt>
                <c:pt idx="48">
                  <c:v>1.0488</c:v>
                </c:pt>
                <c:pt idx="49">
                  <c:v>1.0772999999999999</c:v>
                </c:pt>
                <c:pt idx="50">
                  <c:v>1.1096999999999999</c:v>
                </c:pt>
                <c:pt idx="51">
                  <c:v>1.1419999999999999</c:v>
                </c:pt>
                <c:pt idx="52">
                  <c:v>1.1713</c:v>
                </c:pt>
                <c:pt idx="53">
                  <c:v>1.1959</c:v>
                </c:pt>
                <c:pt idx="54">
                  <c:v>1.2141999999999999</c:v>
                </c:pt>
                <c:pt idx="55">
                  <c:v>1.2267999999999999</c:v>
                </c:pt>
                <c:pt idx="56">
                  <c:v>1.2371000000000001</c:v>
                </c:pt>
                <c:pt idx="57">
                  <c:v>1.2474000000000001</c:v>
                </c:pt>
                <c:pt idx="58">
                  <c:v>1.2565</c:v>
                </c:pt>
                <c:pt idx="59">
                  <c:v>1.2636000000000001</c:v>
                </c:pt>
                <c:pt idx="60">
                  <c:v>1.2697000000000001</c:v>
                </c:pt>
                <c:pt idx="61">
                  <c:v>1.2736000000000001</c:v>
                </c:pt>
                <c:pt idx="62">
                  <c:v>1.2761</c:v>
                </c:pt>
                <c:pt idx="63">
                  <c:v>1.2784</c:v>
                </c:pt>
                <c:pt idx="64">
                  <c:v>1.2829999999999999</c:v>
                </c:pt>
                <c:pt idx="65">
                  <c:v>1.2883</c:v>
                </c:pt>
                <c:pt idx="66">
                  <c:v>1.2947</c:v>
                </c:pt>
                <c:pt idx="67">
                  <c:v>1.3016000000000001</c:v>
                </c:pt>
                <c:pt idx="68">
                  <c:v>1.3097000000000001</c:v>
                </c:pt>
                <c:pt idx="69">
                  <c:v>1.3226</c:v>
                </c:pt>
                <c:pt idx="70">
                  <c:v>1.3351</c:v>
                </c:pt>
                <c:pt idx="71">
                  <c:v>1.3468</c:v>
                </c:pt>
                <c:pt idx="72">
                  <c:v>1.3571</c:v>
                </c:pt>
                <c:pt idx="73">
                  <c:v>1.3692</c:v>
                </c:pt>
                <c:pt idx="74">
                  <c:v>1.3892</c:v>
                </c:pt>
                <c:pt idx="75">
                  <c:v>1.3965000000000001</c:v>
                </c:pt>
                <c:pt idx="76">
                  <c:v>1.3956999999999999</c:v>
                </c:pt>
                <c:pt idx="77">
                  <c:v>1.3916999999999999</c:v>
                </c:pt>
                <c:pt idx="78">
                  <c:v>1.3873</c:v>
                </c:pt>
                <c:pt idx="79">
                  <c:v>1.3836999999999999</c:v>
                </c:pt>
                <c:pt idx="80">
                  <c:v>1.3803000000000001</c:v>
                </c:pt>
                <c:pt idx="81">
                  <c:v>1.36</c:v>
                </c:pt>
                <c:pt idx="82">
                  <c:v>1.3389</c:v>
                </c:pt>
                <c:pt idx="83">
                  <c:v>1.3162</c:v>
                </c:pt>
                <c:pt idx="84">
                  <c:v>1.2924</c:v>
                </c:pt>
                <c:pt idx="85">
                  <c:v>1.2678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394288"/>
        <c:axId val="1349392112"/>
      </c:scatterChart>
      <c:valAx>
        <c:axId val="134939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392112"/>
        <c:crosses val="autoZero"/>
        <c:crossBetween val="midCat"/>
      </c:valAx>
      <c:valAx>
        <c:axId val="13493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39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HS1606_50!$B$9:$B$115</c:f>
              <c:numCache>
                <c:formatCode>General</c:formatCode>
                <c:ptCount val="107"/>
                <c:pt idx="0">
                  <c:v>9.5860000000000001E-2</c:v>
                </c:pt>
                <c:pt idx="1">
                  <c:v>9.3100000000000002E-2</c:v>
                </c:pt>
                <c:pt idx="2">
                  <c:v>9.0120000000000006E-2</c:v>
                </c:pt>
                <c:pt idx="3">
                  <c:v>8.7379999999999999E-2</c:v>
                </c:pt>
                <c:pt idx="4">
                  <c:v>8.4540000000000004E-2</c:v>
                </c:pt>
                <c:pt idx="5">
                  <c:v>8.1490000000000007E-2</c:v>
                </c:pt>
                <c:pt idx="6">
                  <c:v>7.8170000000000003E-2</c:v>
                </c:pt>
                <c:pt idx="7">
                  <c:v>7.4510000000000007E-2</c:v>
                </c:pt>
                <c:pt idx="8">
                  <c:v>7.0459999999999995E-2</c:v>
                </c:pt>
                <c:pt idx="9">
                  <c:v>6.6070000000000004E-2</c:v>
                </c:pt>
                <c:pt idx="10">
                  <c:v>6.1609999999999998E-2</c:v>
                </c:pt>
                <c:pt idx="11">
                  <c:v>5.704E-2</c:v>
                </c:pt>
                <c:pt idx="12">
                  <c:v>5.1979999999999998E-2</c:v>
                </c:pt>
                <c:pt idx="13">
                  <c:v>4.6059999999999997E-2</c:v>
                </c:pt>
                <c:pt idx="14">
                  <c:v>3.909E-2</c:v>
                </c:pt>
                <c:pt idx="15">
                  <c:v>3.2370000000000003E-2</c:v>
                </c:pt>
                <c:pt idx="16">
                  <c:v>3.039E-2</c:v>
                </c:pt>
                <c:pt idx="17">
                  <c:v>2.8469999999999999E-2</c:v>
                </c:pt>
                <c:pt idx="18">
                  <c:v>2.7650000000000001E-2</c:v>
                </c:pt>
                <c:pt idx="19">
                  <c:v>2.7910000000000001E-2</c:v>
                </c:pt>
                <c:pt idx="20">
                  <c:v>2.7449999999999999E-2</c:v>
                </c:pt>
                <c:pt idx="21">
                  <c:v>2.6790000000000001E-2</c:v>
                </c:pt>
                <c:pt idx="22">
                  <c:v>2.6460000000000001E-2</c:v>
                </c:pt>
                <c:pt idx="23">
                  <c:v>2.605E-2</c:v>
                </c:pt>
                <c:pt idx="24">
                  <c:v>2.5850000000000001E-2</c:v>
                </c:pt>
                <c:pt idx="25">
                  <c:v>2.5600000000000001E-2</c:v>
                </c:pt>
                <c:pt idx="26">
                  <c:v>2.5409999999999999E-2</c:v>
                </c:pt>
                <c:pt idx="27">
                  <c:v>2.5239999999999999E-2</c:v>
                </c:pt>
                <c:pt idx="28">
                  <c:v>2.5059999999999999E-2</c:v>
                </c:pt>
                <c:pt idx="29">
                  <c:v>2.4879999999999999E-2</c:v>
                </c:pt>
                <c:pt idx="30">
                  <c:v>2.4389999999999998E-2</c:v>
                </c:pt>
                <c:pt idx="31">
                  <c:v>2.3560000000000001E-2</c:v>
                </c:pt>
                <c:pt idx="32">
                  <c:v>2.3949999999999999E-2</c:v>
                </c:pt>
                <c:pt idx="33">
                  <c:v>2.4320000000000001E-2</c:v>
                </c:pt>
                <c:pt idx="34">
                  <c:v>2.4639999999999999E-2</c:v>
                </c:pt>
                <c:pt idx="35">
                  <c:v>2.4819999999999998E-2</c:v>
                </c:pt>
                <c:pt idx="36">
                  <c:v>2.4899999999999999E-2</c:v>
                </c:pt>
                <c:pt idx="37">
                  <c:v>2.4969999999999999E-2</c:v>
                </c:pt>
                <c:pt idx="38">
                  <c:v>2.5080000000000002E-2</c:v>
                </c:pt>
                <c:pt idx="39">
                  <c:v>2.521E-2</c:v>
                </c:pt>
                <c:pt idx="40">
                  <c:v>2.529E-2</c:v>
                </c:pt>
                <c:pt idx="41">
                  <c:v>2.5329999999999998E-2</c:v>
                </c:pt>
                <c:pt idx="42">
                  <c:v>2.5319999999999999E-2</c:v>
                </c:pt>
                <c:pt idx="43">
                  <c:v>2.528E-2</c:v>
                </c:pt>
                <c:pt idx="44">
                  <c:v>2.52E-2</c:v>
                </c:pt>
                <c:pt idx="45">
                  <c:v>2.5010000000000001E-2</c:v>
                </c:pt>
                <c:pt idx="46">
                  <c:v>2.4830000000000001E-2</c:v>
                </c:pt>
                <c:pt idx="47">
                  <c:v>2.4670000000000001E-2</c:v>
                </c:pt>
                <c:pt idx="48">
                  <c:v>2.4539999999999999E-2</c:v>
                </c:pt>
                <c:pt idx="49">
                  <c:v>2.4309999999999998E-2</c:v>
                </c:pt>
                <c:pt idx="50">
                  <c:v>2.3640000000000001E-2</c:v>
                </c:pt>
                <c:pt idx="51">
                  <c:v>2.3269999999999999E-2</c:v>
                </c:pt>
                <c:pt idx="52">
                  <c:v>2.443E-2</c:v>
                </c:pt>
                <c:pt idx="53">
                  <c:v>2.5860000000000001E-2</c:v>
                </c:pt>
                <c:pt idx="54">
                  <c:v>2.7699999999999999E-2</c:v>
                </c:pt>
                <c:pt idx="55">
                  <c:v>3.0200000000000001E-2</c:v>
                </c:pt>
                <c:pt idx="56">
                  <c:v>3.2219999999999999E-2</c:v>
                </c:pt>
                <c:pt idx="57">
                  <c:v>3.4049999999999997E-2</c:v>
                </c:pt>
                <c:pt idx="58">
                  <c:v>3.5749999999999997E-2</c:v>
                </c:pt>
                <c:pt idx="59">
                  <c:v>3.7679999999999998E-2</c:v>
                </c:pt>
                <c:pt idx="60">
                  <c:v>3.9370000000000002E-2</c:v>
                </c:pt>
                <c:pt idx="61">
                  <c:v>4.1700000000000001E-2</c:v>
                </c:pt>
                <c:pt idx="62">
                  <c:v>4.4119999999999999E-2</c:v>
                </c:pt>
                <c:pt idx="63">
                  <c:v>4.6980000000000001E-2</c:v>
                </c:pt>
                <c:pt idx="64">
                  <c:v>4.9689999999999998E-2</c:v>
                </c:pt>
                <c:pt idx="65">
                  <c:v>5.305E-2</c:v>
                </c:pt>
                <c:pt idx="66">
                  <c:v>5.67E-2</c:v>
                </c:pt>
                <c:pt idx="67">
                  <c:v>6.0650000000000003E-2</c:v>
                </c:pt>
                <c:pt idx="68">
                  <c:v>6.4699999999999994E-2</c:v>
                </c:pt>
                <c:pt idx="69">
                  <c:v>6.8559999999999996E-2</c:v>
                </c:pt>
                <c:pt idx="70">
                  <c:v>7.2120000000000004E-2</c:v>
                </c:pt>
                <c:pt idx="71">
                  <c:v>7.5359999999999996E-2</c:v>
                </c:pt>
                <c:pt idx="72">
                  <c:v>7.8670000000000004E-2</c:v>
                </c:pt>
                <c:pt idx="73">
                  <c:v>8.2820000000000005E-2</c:v>
                </c:pt>
                <c:pt idx="74">
                  <c:v>8.7410000000000002E-2</c:v>
                </c:pt>
                <c:pt idx="75">
                  <c:v>9.2219999999999996E-2</c:v>
                </c:pt>
              </c:numCache>
            </c:numRef>
          </c:xVal>
          <c:yVal>
            <c:numRef>
              <c:f>HS1606_50!$C$9:$C$115</c:f>
              <c:numCache>
                <c:formatCode>General</c:formatCode>
                <c:ptCount val="107"/>
                <c:pt idx="0">
                  <c:v>-0.3644</c:v>
                </c:pt>
                <c:pt idx="1">
                  <c:v>-0.3674</c:v>
                </c:pt>
                <c:pt idx="2">
                  <c:v>-0.37069999999999997</c:v>
                </c:pt>
                <c:pt idx="3">
                  <c:v>-0.3695</c:v>
                </c:pt>
                <c:pt idx="4">
                  <c:v>-0.36770000000000003</c:v>
                </c:pt>
                <c:pt idx="5">
                  <c:v>-0.3639</c:v>
                </c:pt>
                <c:pt idx="6">
                  <c:v>-0.3574</c:v>
                </c:pt>
                <c:pt idx="7">
                  <c:v>-0.34749999999999998</c:v>
                </c:pt>
                <c:pt idx="8">
                  <c:v>-0.33350000000000002</c:v>
                </c:pt>
                <c:pt idx="9">
                  <c:v>-0.31490000000000001</c:v>
                </c:pt>
                <c:pt idx="10">
                  <c:v>-0.29210000000000003</c:v>
                </c:pt>
                <c:pt idx="11">
                  <c:v>-0.2651</c:v>
                </c:pt>
                <c:pt idx="12">
                  <c:v>-0.23219999999999999</c:v>
                </c:pt>
                <c:pt idx="13">
                  <c:v>-0.19189999999999999</c:v>
                </c:pt>
                <c:pt idx="14">
                  <c:v>-0.14299999999999999</c:v>
                </c:pt>
                <c:pt idx="15">
                  <c:v>-8.9599999999999999E-2</c:v>
                </c:pt>
                <c:pt idx="16">
                  <c:v>-5.7299999999999997E-2</c:v>
                </c:pt>
                <c:pt idx="17">
                  <c:v>-2.3300000000000001E-2</c:v>
                </c:pt>
                <c:pt idx="18">
                  <c:v>6.6E-3</c:v>
                </c:pt>
                <c:pt idx="19">
                  <c:v>3.0200000000000001E-2</c:v>
                </c:pt>
                <c:pt idx="20">
                  <c:v>5.7799999999999997E-2</c:v>
                </c:pt>
                <c:pt idx="21">
                  <c:v>8.9399999999999993E-2</c:v>
                </c:pt>
                <c:pt idx="22">
                  <c:v>0.1246</c:v>
                </c:pt>
                <c:pt idx="23">
                  <c:v>0.15920000000000001</c:v>
                </c:pt>
                <c:pt idx="24">
                  <c:v>0.19420000000000001</c:v>
                </c:pt>
                <c:pt idx="25">
                  <c:v>0.2311</c:v>
                </c:pt>
                <c:pt idx="26">
                  <c:v>0.26419999999999999</c:v>
                </c:pt>
                <c:pt idx="27">
                  <c:v>0.29959999999999998</c:v>
                </c:pt>
                <c:pt idx="28">
                  <c:v>0.33700000000000002</c:v>
                </c:pt>
                <c:pt idx="29">
                  <c:v>0.36909999999999998</c:v>
                </c:pt>
                <c:pt idx="30">
                  <c:v>0.40689999999999998</c:v>
                </c:pt>
                <c:pt idx="31">
                  <c:v>0.42780000000000001</c:v>
                </c:pt>
                <c:pt idx="32">
                  <c:v>0.46550000000000002</c:v>
                </c:pt>
                <c:pt idx="33">
                  <c:v>0.49559999999999998</c:v>
                </c:pt>
                <c:pt idx="34">
                  <c:v>0.53169999999999995</c:v>
                </c:pt>
                <c:pt idx="35">
                  <c:v>0.57179999999999997</c:v>
                </c:pt>
                <c:pt idx="36">
                  <c:v>0.6089</c:v>
                </c:pt>
                <c:pt idx="37">
                  <c:v>0.64449999999999996</c:v>
                </c:pt>
                <c:pt idx="38">
                  <c:v>0.67769999999999997</c:v>
                </c:pt>
                <c:pt idx="39">
                  <c:v>0.71009999999999995</c:v>
                </c:pt>
                <c:pt idx="40">
                  <c:v>0.74239999999999995</c:v>
                </c:pt>
                <c:pt idx="41">
                  <c:v>0.77470000000000006</c:v>
                </c:pt>
                <c:pt idx="42">
                  <c:v>0.80630000000000002</c:v>
                </c:pt>
                <c:pt idx="43">
                  <c:v>0.83660000000000001</c:v>
                </c:pt>
                <c:pt idx="44">
                  <c:v>0.86619999999999997</c:v>
                </c:pt>
                <c:pt idx="45">
                  <c:v>0.89639999999999997</c:v>
                </c:pt>
                <c:pt idx="46">
                  <c:v>0.92449999999999999</c:v>
                </c:pt>
                <c:pt idx="47">
                  <c:v>0.95030000000000003</c:v>
                </c:pt>
                <c:pt idx="48">
                  <c:v>0.97440000000000004</c:v>
                </c:pt>
                <c:pt idx="49">
                  <c:v>0.999</c:v>
                </c:pt>
                <c:pt idx="50">
                  <c:v>1.0226</c:v>
                </c:pt>
                <c:pt idx="51">
                  <c:v>1.0475000000000001</c:v>
                </c:pt>
                <c:pt idx="52">
                  <c:v>1.0601</c:v>
                </c:pt>
                <c:pt idx="53">
                  <c:v>1.0712999999999999</c:v>
                </c:pt>
                <c:pt idx="54">
                  <c:v>1.0798000000000001</c:v>
                </c:pt>
                <c:pt idx="55">
                  <c:v>1.0872999999999999</c:v>
                </c:pt>
                <c:pt idx="56">
                  <c:v>1.1007</c:v>
                </c:pt>
                <c:pt idx="57">
                  <c:v>1.1157999999999999</c:v>
                </c:pt>
                <c:pt idx="58">
                  <c:v>1.1337999999999999</c:v>
                </c:pt>
                <c:pt idx="59">
                  <c:v>1.1516999999999999</c:v>
                </c:pt>
                <c:pt idx="60">
                  <c:v>1.1724000000000001</c:v>
                </c:pt>
                <c:pt idx="61">
                  <c:v>1.1962999999999999</c:v>
                </c:pt>
                <c:pt idx="62">
                  <c:v>1.2257</c:v>
                </c:pt>
                <c:pt idx="63">
                  <c:v>1.2522</c:v>
                </c:pt>
                <c:pt idx="64">
                  <c:v>1.2706999999999999</c:v>
                </c:pt>
                <c:pt idx="65">
                  <c:v>1.2856000000000001</c:v>
                </c:pt>
                <c:pt idx="66">
                  <c:v>1.2968</c:v>
                </c:pt>
                <c:pt idx="67">
                  <c:v>1.3023</c:v>
                </c:pt>
                <c:pt idx="68">
                  <c:v>1.3019000000000001</c:v>
                </c:pt>
                <c:pt idx="69">
                  <c:v>1.2961</c:v>
                </c:pt>
                <c:pt idx="70">
                  <c:v>1.2869999999999999</c:v>
                </c:pt>
                <c:pt idx="71">
                  <c:v>1.2763</c:v>
                </c:pt>
                <c:pt idx="72">
                  <c:v>1.2687999999999999</c:v>
                </c:pt>
                <c:pt idx="73">
                  <c:v>1.2562</c:v>
                </c:pt>
                <c:pt idx="74">
                  <c:v>1.2385999999999999</c:v>
                </c:pt>
                <c:pt idx="75">
                  <c:v>1.2177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HS1606_50!$R$8:$R$18</c:f>
              <c:numCache>
                <c:formatCode>General</c:formatCode>
                <c:ptCount val="11"/>
                <c:pt idx="0">
                  <c:v>2.3269999999999999E-2</c:v>
                </c:pt>
                <c:pt idx="1">
                  <c:v>2.3374209793368211E-2</c:v>
                </c:pt>
                <c:pt idx="2">
                  <c:v>2.3686839173472841E-2</c:v>
                </c:pt>
                <c:pt idx="3">
                  <c:v>2.42078881403139E-2</c:v>
                </c:pt>
                <c:pt idx="4">
                  <c:v>2.4937356693891376E-2</c:v>
                </c:pt>
                <c:pt idx="5">
                  <c:v>2.5875244834205273E-2</c:v>
                </c:pt>
                <c:pt idx="6">
                  <c:v>2.7021552561255598E-2</c:v>
                </c:pt>
                <c:pt idx="7">
                  <c:v>2.8376279875042341E-2</c:v>
                </c:pt>
                <c:pt idx="8">
                  <c:v>2.9939426775565509E-2</c:v>
                </c:pt>
                <c:pt idx="9">
                  <c:v>3.1710993262825102E-2</c:v>
                </c:pt>
                <c:pt idx="10">
                  <c:v>3.3690979336821109E-2</c:v>
                </c:pt>
              </c:numCache>
            </c:numRef>
          </c:xVal>
          <c:yVal>
            <c:numRef>
              <c:f>HS1606_50!$S$8:$S$18</c:f>
              <c:numCache>
                <c:formatCode>General</c:formatCode>
                <c:ptCount val="11"/>
                <c:pt idx="0">
                  <c:v>0.42780000000000001</c:v>
                </c:pt>
                <c:pt idx="1">
                  <c:v>0.52780000000000005</c:v>
                </c:pt>
                <c:pt idx="2">
                  <c:v>0.62780000000000002</c:v>
                </c:pt>
                <c:pt idx="3">
                  <c:v>0.7278</c:v>
                </c:pt>
                <c:pt idx="4">
                  <c:v>0.82779999999999998</c:v>
                </c:pt>
                <c:pt idx="5">
                  <c:v>0.92779999999999996</c:v>
                </c:pt>
                <c:pt idx="6">
                  <c:v>1.0278</c:v>
                </c:pt>
                <c:pt idx="7">
                  <c:v>1.1278000000000001</c:v>
                </c:pt>
                <c:pt idx="8">
                  <c:v>1.2278000000000002</c:v>
                </c:pt>
                <c:pt idx="9">
                  <c:v>1.3278000000000003</c:v>
                </c:pt>
                <c:pt idx="10">
                  <c:v>1.4278000000000004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HS1606_50!$T$8:$T$18</c:f>
              <c:numCache>
                <c:formatCode>General</c:formatCode>
                <c:ptCount val="11"/>
                <c:pt idx="0">
                  <c:v>2.3269999999999999E-2</c:v>
                </c:pt>
                <c:pt idx="1">
                  <c:v>2.352553929331886E-2</c:v>
                </c:pt>
                <c:pt idx="2">
                  <c:v>2.4292157173275444E-2</c:v>
                </c:pt>
                <c:pt idx="3">
                  <c:v>2.5569853639869751E-2</c:v>
                </c:pt>
                <c:pt idx="4">
                  <c:v>2.735862869310178E-2</c:v>
                </c:pt>
                <c:pt idx="5">
                  <c:v>2.9658482332971532E-2</c:v>
                </c:pt>
                <c:pt idx="6">
                  <c:v>3.2469414559479007E-2</c:v>
                </c:pt>
                <c:pt idx="7">
                  <c:v>3.5791425372624204E-2</c:v>
                </c:pt>
                <c:pt idx="8">
                  <c:v>3.9624514772407124E-2</c:v>
                </c:pt>
                <c:pt idx="9">
                  <c:v>4.3968682758827766E-2</c:v>
                </c:pt>
                <c:pt idx="10">
                  <c:v>4.8823929331886125E-2</c:v>
                </c:pt>
              </c:numCache>
            </c:numRef>
          </c:xVal>
          <c:yVal>
            <c:numRef>
              <c:f>HS1606_50!$U$8:$U$18</c:f>
              <c:numCache>
                <c:formatCode>General</c:formatCode>
                <c:ptCount val="11"/>
                <c:pt idx="0">
                  <c:v>0.42780000000000001</c:v>
                </c:pt>
                <c:pt idx="1">
                  <c:v>0.32779999999999998</c:v>
                </c:pt>
                <c:pt idx="2">
                  <c:v>0.22779999999999997</c:v>
                </c:pt>
                <c:pt idx="3">
                  <c:v>0.12779999999999997</c:v>
                </c:pt>
                <c:pt idx="4">
                  <c:v>2.7799999999999964E-2</c:v>
                </c:pt>
                <c:pt idx="5">
                  <c:v>-7.2200000000000042E-2</c:v>
                </c:pt>
                <c:pt idx="6">
                  <c:v>-0.17220000000000005</c:v>
                </c:pt>
                <c:pt idx="7">
                  <c:v>-0.27220000000000005</c:v>
                </c:pt>
                <c:pt idx="8">
                  <c:v>-0.37220000000000009</c:v>
                </c:pt>
                <c:pt idx="9">
                  <c:v>-0.47220000000000006</c:v>
                </c:pt>
                <c:pt idx="10">
                  <c:v>-0.57220000000000004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405712"/>
        <c:axId val="1349396464"/>
      </c:scatterChart>
      <c:valAx>
        <c:axId val="134940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396464"/>
        <c:crosses val="autoZero"/>
        <c:crossBetween val="midCat"/>
      </c:valAx>
      <c:valAx>
        <c:axId val="13493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40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HS1606_50!$I$9:$I$115</c:f>
              <c:numCache>
                <c:formatCode>General</c:formatCode>
                <c:ptCount val="107"/>
                <c:pt idx="0">
                  <c:v>-0.1265363707695889</c:v>
                </c:pt>
                <c:pt idx="1">
                  <c:v>-0.12217304763960307</c:v>
                </c:pt>
                <c:pt idx="2">
                  <c:v>-0.11780972450961724</c:v>
                </c:pt>
                <c:pt idx="3">
                  <c:v>-0.11344640137963143</c:v>
                </c:pt>
                <c:pt idx="4">
                  <c:v>-0.1090830782496456</c:v>
                </c:pt>
                <c:pt idx="5">
                  <c:v>-0.10471975511965977</c:v>
                </c:pt>
                <c:pt idx="6">
                  <c:v>-0.10035643198967394</c:v>
                </c:pt>
                <c:pt idx="7">
                  <c:v>-9.599310885968812E-2</c:v>
                </c:pt>
                <c:pt idx="8">
                  <c:v>-9.1629785729702304E-2</c:v>
                </c:pt>
                <c:pt idx="9">
                  <c:v>-8.7266462599716474E-2</c:v>
                </c:pt>
                <c:pt idx="10">
                  <c:v>-8.2903139469730644E-2</c:v>
                </c:pt>
                <c:pt idx="11">
                  <c:v>-7.8539816339744828E-2</c:v>
                </c:pt>
                <c:pt idx="12">
                  <c:v>-7.4176493209759012E-2</c:v>
                </c:pt>
                <c:pt idx="13">
                  <c:v>-6.9813170079773182E-2</c:v>
                </c:pt>
                <c:pt idx="14">
                  <c:v>-6.5449846949787352E-2</c:v>
                </c:pt>
                <c:pt idx="15">
                  <c:v>-6.1086523819801536E-2</c:v>
                </c:pt>
                <c:pt idx="16">
                  <c:v>-5.6723200689815713E-2</c:v>
                </c:pt>
                <c:pt idx="17">
                  <c:v>-5.2359877559829883E-2</c:v>
                </c:pt>
                <c:pt idx="18">
                  <c:v>-4.799655442984406E-2</c:v>
                </c:pt>
                <c:pt idx="19">
                  <c:v>-4.3633231299858237E-2</c:v>
                </c:pt>
                <c:pt idx="20">
                  <c:v>-3.9269908169872414E-2</c:v>
                </c:pt>
                <c:pt idx="21">
                  <c:v>-3.4906585039886591E-2</c:v>
                </c:pt>
                <c:pt idx="22">
                  <c:v>-3.0543261909900768E-2</c:v>
                </c:pt>
                <c:pt idx="23">
                  <c:v>-2.6179938779914941E-2</c:v>
                </c:pt>
                <c:pt idx="24">
                  <c:v>-2.1816615649929118E-2</c:v>
                </c:pt>
                <c:pt idx="25">
                  <c:v>-1.7453292519943295E-2</c:v>
                </c:pt>
                <c:pt idx="26">
                  <c:v>-1.3089969389957471E-2</c:v>
                </c:pt>
                <c:pt idx="27">
                  <c:v>-8.7266462599716477E-3</c:v>
                </c:pt>
                <c:pt idx="28">
                  <c:v>-4.3633231299858239E-3</c:v>
                </c:pt>
                <c:pt idx="29">
                  <c:v>0</c:v>
                </c:pt>
                <c:pt idx="30">
                  <c:v>4.3633231299858239E-3</c:v>
                </c:pt>
                <c:pt idx="31">
                  <c:v>8.7266462599716477E-3</c:v>
                </c:pt>
                <c:pt idx="32">
                  <c:v>1.3089969389957471E-2</c:v>
                </c:pt>
                <c:pt idx="33">
                  <c:v>1.7453292519943295E-2</c:v>
                </c:pt>
                <c:pt idx="34">
                  <c:v>2.1816615649929118E-2</c:v>
                </c:pt>
                <c:pt idx="35">
                  <c:v>2.6179938779914941E-2</c:v>
                </c:pt>
                <c:pt idx="36">
                  <c:v>3.0543261909900768E-2</c:v>
                </c:pt>
                <c:pt idx="37">
                  <c:v>3.4906585039886591E-2</c:v>
                </c:pt>
                <c:pt idx="38">
                  <c:v>3.9269908169872414E-2</c:v>
                </c:pt>
                <c:pt idx="39">
                  <c:v>4.3633231299858237E-2</c:v>
                </c:pt>
                <c:pt idx="40">
                  <c:v>4.799655442984406E-2</c:v>
                </c:pt>
                <c:pt idx="41">
                  <c:v>5.2359877559829883E-2</c:v>
                </c:pt>
                <c:pt idx="42">
                  <c:v>5.6723200689815713E-2</c:v>
                </c:pt>
                <c:pt idx="43">
                  <c:v>6.1086523819801536E-2</c:v>
                </c:pt>
                <c:pt idx="44">
                  <c:v>6.5449846949787352E-2</c:v>
                </c:pt>
                <c:pt idx="45">
                  <c:v>6.9813170079773182E-2</c:v>
                </c:pt>
                <c:pt idx="46">
                  <c:v>7.4176493209759012E-2</c:v>
                </c:pt>
                <c:pt idx="47">
                  <c:v>7.8539816339744828E-2</c:v>
                </c:pt>
                <c:pt idx="48">
                  <c:v>8.2903139469730644E-2</c:v>
                </c:pt>
                <c:pt idx="49">
                  <c:v>8.7266462599716474E-2</c:v>
                </c:pt>
                <c:pt idx="50">
                  <c:v>9.1629785729702304E-2</c:v>
                </c:pt>
                <c:pt idx="51">
                  <c:v>9.599310885968812E-2</c:v>
                </c:pt>
                <c:pt idx="52">
                  <c:v>0.10035643198967394</c:v>
                </c:pt>
                <c:pt idx="53">
                  <c:v>0.10471975511965977</c:v>
                </c:pt>
                <c:pt idx="54">
                  <c:v>0.1090830782496456</c:v>
                </c:pt>
                <c:pt idx="55">
                  <c:v>0.11344640137963143</c:v>
                </c:pt>
                <c:pt idx="56">
                  <c:v>0.11780972450961724</c:v>
                </c:pt>
                <c:pt idx="57">
                  <c:v>0.12217304763960307</c:v>
                </c:pt>
                <c:pt idx="58">
                  <c:v>0.1265363707695889</c:v>
                </c:pt>
                <c:pt idx="59">
                  <c:v>0.1308996938995747</c:v>
                </c:pt>
                <c:pt idx="60">
                  <c:v>0.13526301702956053</c:v>
                </c:pt>
                <c:pt idx="61">
                  <c:v>0.13962634015954636</c:v>
                </c:pt>
                <c:pt idx="62">
                  <c:v>0.14398966328953219</c:v>
                </c:pt>
                <c:pt idx="63">
                  <c:v>0.14835298641951802</c:v>
                </c:pt>
                <c:pt idx="64">
                  <c:v>0.15271630954950383</c:v>
                </c:pt>
                <c:pt idx="65">
                  <c:v>0.15707963267948966</c:v>
                </c:pt>
                <c:pt idx="66">
                  <c:v>0.16144295580947549</c:v>
                </c:pt>
                <c:pt idx="67">
                  <c:v>0.16580627893946129</c:v>
                </c:pt>
                <c:pt idx="68">
                  <c:v>0.17016960206944712</c:v>
                </c:pt>
                <c:pt idx="69">
                  <c:v>0.17453292519943295</c:v>
                </c:pt>
                <c:pt idx="70">
                  <c:v>0.17889624832941875</c:v>
                </c:pt>
                <c:pt idx="71">
                  <c:v>0.18325957145940461</c:v>
                </c:pt>
                <c:pt idx="72">
                  <c:v>0.18762289458939041</c:v>
                </c:pt>
                <c:pt idx="73">
                  <c:v>0.19198621771937624</c:v>
                </c:pt>
                <c:pt idx="74">
                  <c:v>0.19634954084936207</c:v>
                </c:pt>
                <c:pt idx="75">
                  <c:v>0.20071286397934787</c:v>
                </c:pt>
              </c:numCache>
            </c:numRef>
          </c:xVal>
          <c:yVal>
            <c:numRef>
              <c:f>HS1606_50!$C$9:$C$115</c:f>
              <c:numCache>
                <c:formatCode>General</c:formatCode>
                <c:ptCount val="107"/>
                <c:pt idx="0">
                  <c:v>-0.3644</c:v>
                </c:pt>
                <c:pt idx="1">
                  <c:v>-0.3674</c:v>
                </c:pt>
                <c:pt idx="2">
                  <c:v>-0.37069999999999997</c:v>
                </c:pt>
                <c:pt idx="3">
                  <c:v>-0.3695</c:v>
                </c:pt>
                <c:pt idx="4">
                  <c:v>-0.36770000000000003</c:v>
                </c:pt>
                <c:pt idx="5">
                  <c:v>-0.3639</c:v>
                </c:pt>
                <c:pt idx="6">
                  <c:v>-0.3574</c:v>
                </c:pt>
                <c:pt idx="7">
                  <c:v>-0.34749999999999998</c:v>
                </c:pt>
                <c:pt idx="8">
                  <c:v>-0.33350000000000002</c:v>
                </c:pt>
                <c:pt idx="9">
                  <c:v>-0.31490000000000001</c:v>
                </c:pt>
                <c:pt idx="10">
                  <c:v>-0.29210000000000003</c:v>
                </c:pt>
                <c:pt idx="11">
                  <c:v>-0.2651</c:v>
                </c:pt>
                <c:pt idx="12">
                  <c:v>-0.23219999999999999</c:v>
                </c:pt>
                <c:pt idx="13">
                  <c:v>-0.19189999999999999</c:v>
                </c:pt>
                <c:pt idx="14">
                  <c:v>-0.14299999999999999</c:v>
                </c:pt>
                <c:pt idx="15">
                  <c:v>-8.9599999999999999E-2</c:v>
                </c:pt>
                <c:pt idx="16">
                  <c:v>-5.7299999999999997E-2</c:v>
                </c:pt>
                <c:pt idx="17">
                  <c:v>-2.3300000000000001E-2</c:v>
                </c:pt>
                <c:pt idx="18">
                  <c:v>6.6E-3</c:v>
                </c:pt>
                <c:pt idx="19">
                  <c:v>3.0200000000000001E-2</c:v>
                </c:pt>
                <c:pt idx="20">
                  <c:v>5.7799999999999997E-2</c:v>
                </c:pt>
                <c:pt idx="21">
                  <c:v>8.9399999999999993E-2</c:v>
                </c:pt>
                <c:pt idx="22">
                  <c:v>0.1246</c:v>
                </c:pt>
                <c:pt idx="23">
                  <c:v>0.15920000000000001</c:v>
                </c:pt>
                <c:pt idx="24">
                  <c:v>0.19420000000000001</c:v>
                </c:pt>
                <c:pt idx="25">
                  <c:v>0.2311</c:v>
                </c:pt>
                <c:pt idx="26">
                  <c:v>0.26419999999999999</c:v>
                </c:pt>
                <c:pt idx="27">
                  <c:v>0.29959999999999998</c:v>
                </c:pt>
                <c:pt idx="28">
                  <c:v>0.33700000000000002</c:v>
                </c:pt>
                <c:pt idx="29">
                  <c:v>0.36909999999999998</c:v>
                </c:pt>
                <c:pt idx="30">
                  <c:v>0.40689999999999998</c:v>
                </c:pt>
                <c:pt idx="31">
                  <c:v>0.42780000000000001</c:v>
                </c:pt>
                <c:pt idx="32">
                  <c:v>0.46550000000000002</c:v>
                </c:pt>
                <c:pt idx="33">
                  <c:v>0.49559999999999998</c:v>
                </c:pt>
                <c:pt idx="34">
                  <c:v>0.53169999999999995</c:v>
                </c:pt>
                <c:pt idx="35">
                  <c:v>0.57179999999999997</c:v>
                </c:pt>
                <c:pt idx="36">
                  <c:v>0.6089</c:v>
                </c:pt>
                <c:pt idx="37">
                  <c:v>0.64449999999999996</c:v>
                </c:pt>
                <c:pt idx="38">
                  <c:v>0.67769999999999997</c:v>
                </c:pt>
                <c:pt idx="39">
                  <c:v>0.71009999999999995</c:v>
                </c:pt>
                <c:pt idx="40">
                  <c:v>0.74239999999999995</c:v>
                </c:pt>
                <c:pt idx="41">
                  <c:v>0.77470000000000006</c:v>
                </c:pt>
                <c:pt idx="42">
                  <c:v>0.80630000000000002</c:v>
                </c:pt>
                <c:pt idx="43">
                  <c:v>0.83660000000000001</c:v>
                </c:pt>
                <c:pt idx="44">
                  <c:v>0.86619999999999997</c:v>
                </c:pt>
                <c:pt idx="45">
                  <c:v>0.89639999999999997</c:v>
                </c:pt>
                <c:pt idx="46">
                  <c:v>0.92449999999999999</c:v>
                </c:pt>
                <c:pt idx="47">
                  <c:v>0.95030000000000003</c:v>
                </c:pt>
                <c:pt idx="48">
                  <c:v>0.97440000000000004</c:v>
                </c:pt>
                <c:pt idx="49">
                  <c:v>0.999</c:v>
                </c:pt>
                <c:pt idx="50">
                  <c:v>1.0226</c:v>
                </c:pt>
                <c:pt idx="51">
                  <c:v>1.0475000000000001</c:v>
                </c:pt>
                <c:pt idx="52">
                  <c:v>1.0601</c:v>
                </c:pt>
                <c:pt idx="53">
                  <c:v>1.0712999999999999</c:v>
                </c:pt>
                <c:pt idx="54">
                  <c:v>1.0798000000000001</c:v>
                </c:pt>
                <c:pt idx="55">
                  <c:v>1.0872999999999999</c:v>
                </c:pt>
                <c:pt idx="56">
                  <c:v>1.1007</c:v>
                </c:pt>
                <c:pt idx="57">
                  <c:v>1.1157999999999999</c:v>
                </c:pt>
                <c:pt idx="58">
                  <c:v>1.1337999999999999</c:v>
                </c:pt>
                <c:pt idx="59">
                  <c:v>1.1516999999999999</c:v>
                </c:pt>
                <c:pt idx="60">
                  <c:v>1.1724000000000001</c:v>
                </c:pt>
                <c:pt idx="61">
                  <c:v>1.1962999999999999</c:v>
                </c:pt>
                <c:pt idx="62">
                  <c:v>1.2257</c:v>
                </c:pt>
                <c:pt idx="63">
                  <c:v>1.2522</c:v>
                </c:pt>
                <c:pt idx="64">
                  <c:v>1.2706999999999999</c:v>
                </c:pt>
                <c:pt idx="65">
                  <c:v>1.2856000000000001</c:v>
                </c:pt>
                <c:pt idx="66">
                  <c:v>1.2968</c:v>
                </c:pt>
                <c:pt idx="67">
                  <c:v>1.3023</c:v>
                </c:pt>
                <c:pt idx="68">
                  <c:v>1.3019000000000001</c:v>
                </c:pt>
                <c:pt idx="69">
                  <c:v>1.2961</c:v>
                </c:pt>
                <c:pt idx="70">
                  <c:v>1.2869999999999999</c:v>
                </c:pt>
                <c:pt idx="71">
                  <c:v>1.2763</c:v>
                </c:pt>
                <c:pt idx="72">
                  <c:v>1.2687999999999999</c:v>
                </c:pt>
                <c:pt idx="73">
                  <c:v>1.2562</c:v>
                </c:pt>
                <c:pt idx="74">
                  <c:v>1.2385999999999999</c:v>
                </c:pt>
                <c:pt idx="75">
                  <c:v>1.2177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398096"/>
        <c:axId val="1349395920"/>
      </c:scatterChart>
      <c:valAx>
        <c:axId val="134939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395920"/>
        <c:crosses val="autoZero"/>
        <c:crossBetween val="midCat"/>
      </c:valAx>
      <c:valAx>
        <c:axId val="134939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39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HS1404_50!$B$9:$B$115</c:f>
              <c:numCache>
                <c:formatCode>General</c:formatCode>
                <c:ptCount val="107"/>
                <c:pt idx="0">
                  <c:v>0.10571999999999999</c:v>
                </c:pt>
                <c:pt idx="1">
                  <c:v>0.10369</c:v>
                </c:pt>
                <c:pt idx="2">
                  <c:v>0.10152</c:v>
                </c:pt>
                <c:pt idx="3">
                  <c:v>9.4399999999999998E-2</c:v>
                </c:pt>
                <c:pt idx="4">
                  <c:v>9.0630000000000002E-2</c:v>
                </c:pt>
                <c:pt idx="5">
                  <c:v>8.7260000000000004E-2</c:v>
                </c:pt>
                <c:pt idx="6">
                  <c:v>8.4070000000000006E-2</c:v>
                </c:pt>
                <c:pt idx="7">
                  <c:v>8.1019999999999995E-2</c:v>
                </c:pt>
                <c:pt idx="8">
                  <c:v>7.8490000000000004E-2</c:v>
                </c:pt>
                <c:pt idx="9">
                  <c:v>7.5539999999999996E-2</c:v>
                </c:pt>
                <c:pt idx="10">
                  <c:v>7.1720000000000006E-2</c:v>
                </c:pt>
                <c:pt idx="11">
                  <c:v>6.6500000000000004E-2</c:v>
                </c:pt>
                <c:pt idx="12">
                  <c:v>6.0319999999999999E-2</c:v>
                </c:pt>
                <c:pt idx="13">
                  <c:v>6.7519999999999997E-2</c:v>
                </c:pt>
                <c:pt idx="14">
                  <c:v>6.3530000000000003E-2</c:v>
                </c:pt>
                <c:pt idx="15">
                  <c:v>5.9180000000000003E-2</c:v>
                </c:pt>
                <c:pt idx="16">
                  <c:v>5.4460000000000001E-2</c:v>
                </c:pt>
                <c:pt idx="17">
                  <c:v>4.9259999999999998E-2</c:v>
                </c:pt>
                <c:pt idx="18">
                  <c:v>3.9230000000000001E-2</c:v>
                </c:pt>
                <c:pt idx="19">
                  <c:v>3.5249999999999997E-2</c:v>
                </c:pt>
                <c:pt idx="20">
                  <c:v>3.1600000000000003E-2</c:v>
                </c:pt>
                <c:pt idx="21">
                  <c:v>2.844E-2</c:v>
                </c:pt>
                <c:pt idx="22">
                  <c:v>2.596E-2</c:v>
                </c:pt>
                <c:pt idx="23">
                  <c:v>2.426E-2</c:v>
                </c:pt>
                <c:pt idx="24">
                  <c:v>2.247E-2</c:v>
                </c:pt>
                <c:pt idx="25">
                  <c:v>2.103E-2</c:v>
                </c:pt>
                <c:pt idx="26">
                  <c:v>1.9740000000000001E-2</c:v>
                </c:pt>
                <c:pt idx="27">
                  <c:v>1.925E-2</c:v>
                </c:pt>
                <c:pt idx="28">
                  <c:v>1.864E-2</c:v>
                </c:pt>
                <c:pt idx="29">
                  <c:v>1.8020000000000001E-2</c:v>
                </c:pt>
                <c:pt idx="30">
                  <c:v>1.702E-2</c:v>
                </c:pt>
                <c:pt idx="31">
                  <c:v>1.5800000000000002E-2</c:v>
                </c:pt>
                <c:pt idx="32">
                  <c:v>1.601E-2</c:v>
                </c:pt>
                <c:pt idx="33">
                  <c:v>1.6240000000000001E-2</c:v>
                </c:pt>
                <c:pt idx="34">
                  <c:v>1.6490000000000001E-2</c:v>
                </c:pt>
                <c:pt idx="35">
                  <c:v>1.677E-2</c:v>
                </c:pt>
                <c:pt idx="36">
                  <c:v>1.7069999999999998E-2</c:v>
                </c:pt>
                <c:pt idx="37">
                  <c:v>1.7399999999999999E-2</c:v>
                </c:pt>
                <c:pt idx="38">
                  <c:v>1.7749999999999998E-2</c:v>
                </c:pt>
                <c:pt idx="39">
                  <c:v>1.814E-2</c:v>
                </c:pt>
                <c:pt idx="40">
                  <c:v>1.856E-2</c:v>
                </c:pt>
                <c:pt idx="41">
                  <c:v>1.9E-2</c:v>
                </c:pt>
                <c:pt idx="42">
                  <c:v>1.9390000000000001E-2</c:v>
                </c:pt>
                <c:pt idx="43">
                  <c:v>1.968E-2</c:v>
                </c:pt>
                <c:pt idx="44">
                  <c:v>1.993E-2</c:v>
                </c:pt>
                <c:pt idx="45">
                  <c:v>2.0150000000000001E-2</c:v>
                </c:pt>
                <c:pt idx="46">
                  <c:v>2.0289999999999999E-2</c:v>
                </c:pt>
                <c:pt idx="47">
                  <c:v>2.0379999999999999E-2</c:v>
                </c:pt>
                <c:pt idx="48">
                  <c:v>2.0299999999999999E-2</c:v>
                </c:pt>
                <c:pt idx="49">
                  <c:v>1.917E-2</c:v>
                </c:pt>
                <c:pt idx="50">
                  <c:v>1.831E-2</c:v>
                </c:pt>
                <c:pt idx="51">
                  <c:v>2.01E-2</c:v>
                </c:pt>
                <c:pt idx="52">
                  <c:v>2.3279999999999999E-2</c:v>
                </c:pt>
                <c:pt idx="53">
                  <c:v>2.5350000000000001E-2</c:v>
                </c:pt>
                <c:pt idx="54">
                  <c:v>2.7189999999999999E-2</c:v>
                </c:pt>
                <c:pt idx="55">
                  <c:v>2.9139999999999999E-2</c:v>
                </c:pt>
                <c:pt idx="56">
                  <c:v>3.1629999999999998E-2</c:v>
                </c:pt>
                <c:pt idx="57">
                  <c:v>3.4479999999999997E-2</c:v>
                </c:pt>
                <c:pt idx="58">
                  <c:v>3.7080000000000002E-2</c:v>
                </c:pt>
                <c:pt idx="59">
                  <c:v>4.0800000000000003E-2</c:v>
                </c:pt>
                <c:pt idx="60">
                  <c:v>4.5409999999999999E-2</c:v>
                </c:pt>
                <c:pt idx="61">
                  <c:v>4.9520000000000002E-2</c:v>
                </c:pt>
                <c:pt idx="62">
                  <c:v>5.3659999999999999E-2</c:v>
                </c:pt>
                <c:pt idx="63">
                  <c:v>5.7500000000000002E-2</c:v>
                </c:pt>
                <c:pt idx="64">
                  <c:v>6.1269999999999998E-2</c:v>
                </c:pt>
                <c:pt idx="65">
                  <c:v>6.6019999999999995E-2</c:v>
                </c:pt>
                <c:pt idx="66">
                  <c:v>7.0819999999999994E-2</c:v>
                </c:pt>
                <c:pt idx="67">
                  <c:v>7.5630000000000003E-2</c:v>
                </c:pt>
                <c:pt idx="68">
                  <c:v>8.0629999999999993E-2</c:v>
                </c:pt>
                <c:pt idx="69">
                  <c:v>8.5589999999999999E-2</c:v>
                </c:pt>
                <c:pt idx="70">
                  <c:v>9.0880000000000002E-2</c:v>
                </c:pt>
              </c:numCache>
            </c:numRef>
          </c:xVal>
          <c:yVal>
            <c:numRef>
              <c:f>HS1404_50!$C$9:$C$115</c:f>
              <c:numCache>
                <c:formatCode>General</c:formatCode>
                <c:ptCount val="107"/>
                <c:pt idx="0">
                  <c:v>-0.377</c:v>
                </c:pt>
                <c:pt idx="1">
                  <c:v>-0.38119999999999998</c:v>
                </c:pt>
                <c:pt idx="2">
                  <c:v>-0.3851</c:v>
                </c:pt>
                <c:pt idx="3">
                  <c:v>-0.36659999999999998</c:v>
                </c:pt>
                <c:pt idx="4">
                  <c:v>-0.36159999999999998</c:v>
                </c:pt>
                <c:pt idx="5">
                  <c:v>-0.35920000000000002</c:v>
                </c:pt>
                <c:pt idx="6">
                  <c:v>-0.35849999999999999</c:v>
                </c:pt>
                <c:pt idx="7">
                  <c:v>-0.35880000000000001</c:v>
                </c:pt>
                <c:pt idx="8">
                  <c:v>-0.36070000000000002</c:v>
                </c:pt>
                <c:pt idx="9">
                  <c:v>-0.35820000000000002</c:v>
                </c:pt>
                <c:pt idx="10">
                  <c:v>-0.35170000000000001</c:v>
                </c:pt>
                <c:pt idx="11">
                  <c:v>-0.34420000000000001</c:v>
                </c:pt>
                <c:pt idx="12">
                  <c:v>-0.33389999999999997</c:v>
                </c:pt>
                <c:pt idx="13">
                  <c:v>-0.34329999999999999</c:v>
                </c:pt>
                <c:pt idx="14">
                  <c:v>-0.3276</c:v>
                </c:pt>
                <c:pt idx="15">
                  <c:v>-0.30630000000000002</c:v>
                </c:pt>
                <c:pt idx="16">
                  <c:v>-0.28070000000000001</c:v>
                </c:pt>
                <c:pt idx="17">
                  <c:v>-0.25019999999999998</c:v>
                </c:pt>
                <c:pt idx="18">
                  <c:v>-0.18190000000000001</c:v>
                </c:pt>
                <c:pt idx="19">
                  <c:v>-0.15210000000000001</c:v>
                </c:pt>
                <c:pt idx="20">
                  <c:v>-0.1212</c:v>
                </c:pt>
                <c:pt idx="21">
                  <c:v>-9.0499999999999997E-2</c:v>
                </c:pt>
                <c:pt idx="22">
                  <c:v>-6.2100000000000002E-2</c:v>
                </c:pt>
                <c:pt idx="23">
                  <c:v>-3.4500000000000003E-2</c:v>
                </c:pt>
                <c:pt idx="24">
                  <c:v>-6.1999999999999998E-3</c:v>
                </c:pt>
                <c:pt idx="25">
                  <c:v>2.2200000000000001E-2</c:v>
                </c:pt>
                <c:pt idx="26">
                  <c:v>5.21E-2</c:v>
                </c:pt>
                <c:pt idx="27">
                  <c:v>7.9299999999999995E-2</c:v>
                </c:pt>
                <c:pt idx="28">
                  <c:v>0.10589999999999999</c:v>
                </c:pt>
                <c:pt idx="29">
                  <c:v>0.13270000000000001</c:v>
                </c:pt>
                <c:pt idx="30">
                  <c:v>0.1603</c:v>
                </c:pt>
                <c:pt idx="31">
                  <c:v>0.17180000000000001</c:v>
                </c:pt>
                <c:pt idx="32">
                  <c:v>0.1971</c:v>
                </c:pt>
                <c:pt idx="33">
                  <c:v>0.222</c:v>
                </c:pt>
                <c:pt idx="34">
                  <c:v>0.2465</c:v>
                </c:pt>
                <c:pt idx="35">
                  <c:v>0.27079999999999999</c:v>
                </c:pt>
                <c:pt idx="36">
                  <c:v>0.2949</c:v>
                </c:pt>
                <c:pt idx="37">
                  <c:v>0.31869999999999998</c:v>
                </c:pt>
                <c:pt idx="38">
                  <c:v>0.34239999999999998</c:v>
                </c:pt>
                <c:pt idx="39">
                  <c:v>0.36580000000000001</c:v>
                </c:pt>
                <c:pt idx="40">
                  <c:v>0.3891</c:v>
                </c:pt>
                <c:pt idx="41">
                  <c:v>0.4214</c:v>
                </c:pt>
                <c:pt idx="42">
                  <c:v>0.46800000000000003</c:v>
                </c:pt>
                <c:pt idx="43">
                  <c:v>0.51300000000000001</c:v>
                </c:pt>
                <c:pt idx="44">
                  <c:v>0.55559999999999998</c:v>
                </c:pt>
                <c:pt idx="45">
                  <c:v>0.59670000000000001</c:v>
                </c:pt>
                <c:pt idx="46">
                  <c:v>0.63959999999999995</c:v>
                </c:pt>
                <c:pt idx="47">
                  <c:v>0.67779999999999996</c:v>
                </c:pt>
                <c:pt idx="48">
                  <c:v>0.71789999999999998</c:v>
                </c:pt>
                <c:pt idx="49">
                  <c:v>0.75670000000000004</c:v>
                </c:pt>
                <c:pt idx="50">
                  <c:v>0.77880000000000005</c:v>
                </c:pt>
                <c:pt idx="51">
                  <c:v>0.79039999999999999</c:v>
                </c:pt>
                <c:pt idx="52">
                  <c:v>0.80200000000000005</c:v>
                </c:pt>
                <c:pt idx="53">
                  <c:v>0.82299999999999995</c:v>
                </c:pt>
                <c:pt idx="54">
                  <c:v>0.84470000000000001</c:v>
                </c:pt>
                <c:pt idx="55">
                  <c:v>0.86829999999999996</c:v>
                </c:pt>
                <c:pt idx="56">
                  <c:v>0.89539999999999997</c:v>
                </c:pt>
                <c:pt idx="57">
                  <c:v>0.92120000000000002</c:v>
                </c:pt>
                <c:pt idx="58">
                  <c:v>0.94610000000000005</c:v>
                </c:pt>
                <c:pt idx="59">
                  <c:v>0.96889999999999998</c:v>
                </c:pt>
                <c:pt idx="60">
                  <c:v>0.98860000000000003</c:v>
                </c:pt>
                <c:pt idx="61">
                  <c:v>1.0057</c:v>
                </c:pt>
                <c:pt idx="62">
                  <c:v>1.0184</c:v>
                </c:pt>
                <c:pt idx="63">
                  <c:v>1.0275000000000001</c:v>
                </c:pt>
                <c:pt idx="64">
                  <c:v>1.0345</c:v>
                </c:pt>
                <c:pt idx="65">
                  <c:v>1.0370999999999999</c:v>
                </c:pt>
                <c:pt idx="66">
                  <c:v>1.0362</c:v>
                </c:pt>
                <c:pt idx="67">
                  <c:v>1.0318000000000001</c:v>
                </c:pt>
                <c:pt idx="68">
                  <c:v>1.0218</c:v>
                </c:pt>
                <c:pt idx="69">
                  <c:v>1.0073000000000001</c:v>
                </c:pt>
                <c:pt idx="70">
                  <c:v>0.9909</c:v>
                </c:pt>
              </c:numCache>
            </c:numRef>
          </c:yVal>
          <c:smooth val="0"/>
        </c:ser>
        <c:ser>
          <c:idx val="1"/>
          <c:order val="1"/>
          <c:tx>
            <c:v>Upfit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HS1404_50!$R$8:$R$18</c:f>
              <c:numCache>
                <c:formatCode>General</c:formatCode>
                <c:ptCount val="11"/>
                <c:pt idx="0">
                  <c:v>1.5800000000000002E-2</c:v>
                </c:pt>
                <c:pt idx="1">
                  <c:v>1.5988340968864218E-2</c:v>
                </c:pt>
                <c:pt idx="2">
                  <c:v>1.6553363875456868E-2</c:v>
                </c:pt>
                <c:pt idx="3">
                  <c:v>1.7495068719777948E-2</c:v>
                </c:pt>
                <c:pt idx="4">
                  <c:v>1.8813455501827461E-2</c:v>
                </c:pt>
                <c:pt idx="5">
                  <c:v>2.0508524221605408E-2</c:v>
                </c:pt>
                <c:pt idx="6">
                  <c:v>2.2580274879111781E-2</c:v>
                </c:pt>
                <c:pt idx="7">
                  <c:v>2.5028707474346594E-2</c:v>
                </c:pt>
                <c:pt idx="8">
                  <c:v>2.7853822007309834E-2</c:v>
                </c:pt>
                <c:pt idx="9">
                  <c:v>3.1055618478001513E-2</c:v>
                </c:pt>
                <c:pt idx="10">
                  <c:v>3.463409688642162E-2</c:v>
                </c:pt>
              </c:numCache>
            </c:numRef>
          </c:xVal>
          <c:yVal>
            <c:numRef>
              <c:f>HS1404_50!$S$8:$S$18</c:f>
              <c:numCache>
                <c:formatCode>General</c:formatCode>
                <c:ptCount val="11"/>
                <c:pt idx="0">
                  <c:v>0.17180000000000001</c:v>
                </c:pt>
                <c:pt idx="1">
                  <c:v>0.27180000000000004</c:v>
                </c:pt>
                <c:pt idx="2">
                  <c:v>0.37180000000000002</c:v>
                </c:pt>
                <c:pt idx="3">
                  <c:v>0.4718</c:v>
                </c:pt>
                <c:pt idx="4">
                  <c:v>0.57179999999999997</c:v>
                </c:pt>
                <c:pt idx="5">
                  <c:v>0.67179999999999995</c:v>
                </c:pt>
                <c:pt idx="6">
                  <c:v>0.77179999999999993</c:v>
                </c:pt>
                <c:pt idx="7">
                  <c:v>0.87179999999999991</c:v>
                </c:pt>
                <c:pt idx="8">
                  <c:v>0.97179999999999989</c:v>
                </c:pt>
                <c:pt idx="9">
                  <c:v>1.0717999999999999</c:v>
                </c:pt>
                <c:pt idx="10">
                  <c:v>1.1718</c:v>
                </c:pt>
              </c:numCache>
            </c:numRef>
          </c:yVal>
          <c:smooth val="0"/>
        </c:ser>
        <c:ser>
          <c:idx val="2"/>
          <c:order val="2"/>
          <c:tx>
            <c:v>Downfit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HS1404_50!$T$8:$T$18</c:f>
              <c:numCache>
                <c:formatCode>General</c:formatCode>
                <c:ptCount val="11"/>
                <c:pt idx="0">
                  <c:v>1.5800000000000002E-2</c:v>
                </c:pt>
                <c:pt idx="1">
                  <c:v>1.7688098653887246E-2</c:v>
                </c:pt>
                <c:pt idx="2">
                  <c:v>2.3352394615548978E-2</c:v>
                </c:pt>
                <c:pt idx="3">
                  <c:v>3.2792887884985203E-2</c:v>
                </c:pt>
                <c:pt idx="4">
                  <c:v>4.6009578462195916E-2</c:v>
                </c:pt>
                <c:pt idx="5">
                  <c:v>6.3002466347181096E-2</c:v>
                </c:pt>
                <c:pt idx="6">
                  <c:v>8.3771551539940814E-2</c:v>
                </c:pt>
                <c:pt idx="7">
                  <c:v>0.10831683404047496</c:v>
                </c:pt>
                <c:pt idx="8">
                  <c:v>0.13663831384878364</c:v>
                </c:pt>
                <c:pt idx="9">
                  <c:v>0.16873599096486674</c:v>
                </c:pt>
                <c:pt idx="10">
                  <c:v>0.20460986538872442</c:v>
                </c:pt>
              </c:numCache>
            </c:numRef>
          </c:xVal>
          <c:yVal>
            <c:numRef>
              <c:f>HS1404_50!$U$8:$U$18</c:f>
              <c:numCache>
                <c:formatCode>General</c:formatCode>
                <c:ptCount val="11"/>
                <c:pt idx="0">
                  <c:v>0.17180000000000001</c:v>
                </c:pt>
                <c:pt idx="1">
                  <c:v>7.1800000000000003E-2</c:v>
                </c:pt>
                <c:pt idx="2">
                  <c:v>-2.8200000000000003E-2</c:v>
                </c:pt>
                <c:pt idx="3">
                  <c:v>-0.12820000000000001</c:v>
                </c:pt>
                <c:pt idx="4">
                  <c:v>-0.22820000000000001</c:v>
                </c:pt>
                <c:pt idx="5">
                  <c:v>-0.32820000000000005</c:v>
                </c:pt>
                <c:pt idx="6">
                  <c:v>-0.42820000000000003</c:v>
                </c:pt>
                <c:pt idx="7">
                  <c:v>-0.5282</c:v>
                </c:pt>
                <c:pt idx="8">
                  <c:v>-0.62819999999999998</c:v>
                </c:pt>
                <c:pt idx="9">
                  <c:v>-0.72819999999999996</c:v>
                </c:pt>
                <c:pt idx="10">
                  <c:v>-0.82819999999999994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096624"/>
        <c:axId val="1351095536"/>
      </c:scatterChart>
      <c:valAx>
        <c:axId val="135109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095536"/>
        <c:crosses val="autoZero"/>
        <c:crossBetween val="midCat"/>
      </c:valAx>
      <c:valAx>
        <c:axId val="13510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09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HS1404_50!$I$9:$I$115</c:f>
              <c:numCache>
                <c:formatCode>General</c:formatCode>
                <c:ptCount val="107"/>
                <c:pt idx="0">
                  <c:v>-0.15271630954950383</c:v>
                </c:pt>
                <c:pt idx="1">
                  <c:v>-0.14835298641951802</c:v>
                </c:pt>
                <c:pt idx="2">
                  <c:v>-0.14398966328953219</c:v>
                </c:pt>
                <c:pt idx="3">
                  <c:v>-0.13962634015954636</c:v>
                </c:pt>
                <c:pt idx="4">
                  <c:v>-0.13526301702956053</c:v>
                </c:pt>
                <c:pt idx="5">
                  <c:v>-0.1308996938995747</c:v>
                </c:pt>
                <c:pt idx="6">
                  <c:v>-0.1265363707695889</c:v>
                </c:pt>
                <c:pt idx="7">
                  <c:v>-0.12217304763960307</c:v>
                </c:pt>
                <c:pt idx="8">
                  <c:v>-0.11780972450961724</c:v>
                </c:pt>
                <c:pt idx="9">
                  <c:v>-0.11344640137963143</c:v>
                </c:pt>
                <c:pt idx="10">
                  <c:v>-0.1090830782496456</c:v>
                </c:pt>
                <c:pt idx="11">
                  <c:v>-0.10471975511965977</c:v>
                </c:pt>
                <c:pt idx="12">
                  <c:v>-0.10035643198967394</c:v>
                </c:pt>
                <c:pt idx="13">
                  <c:v>-9.599310885968812E-2</c:v>
                </c:pt>
                <c:pt idx="14">
                  <c:v>-9.1629785729702304E-2</c:v>
                </c:pt>
                <c:pt idx="15">
                  <c:v>-8.7266462599716474E-2</c:v>
                </c:pt>
                <c:pt idx="16">
                  <c:v>-8.2903139469730644E-2</c:v>
                </c:pt>
                <c:pt idx="17">
                  <c:v>-7.8539816339744828E-2</c:v>
                </c:pt>
                <c:pt idx="18">
                  <c:v>-6.9813170079773182E-2</c:v>
                </c:pt>
                <c:pt idx="19">
                  <c:v>-6.5449846949787352E-2</c:v>
                </c:pt>
                <c:pt idx="20">
                  <c:v>-6.1086523819801536E-2</c:v>
                </c:pt>
                <c:pt idx="21">
                  <c:v>-5.6723200689815713E-2</c:v>
                </c:pt>
                <c:pt idx="22">
                  <c:v>-5.2359877559829883E-2</c:v>
                </c:pt>
                <c:pt idx="23">
                  <c:v>-4.799655442984406E-2</c:v>
                </c:pt>
                <c:pt idx="24">
                  <c:v>-4.3633231299858237E-2</c:v>
                </c:pt>
                <c:pt idx="25">
                  <c:v>-3.9269908169872414E-2</c:v>
                </c:pt>
                <c:pt idx="26">
                  <c:v>-3.4906585039886591E-2</c:v>
                </c:pt>
                <c:pt idx="27">
                  <c:v>-3.0543261909900768E-2</c:v>
                </c:pt>
                <c:pt idx="28">
                  <c:v>-2.6179938779914941E-2</c:v>
                </c:pt>
                <c:pt idx="29">
                  <c:v>-2.1816615649929118E-2</c:v>
                </c:pt>
                <c:pt idx="30">
                  <c:v>-1.7453292519943295E-2</c:v>
                </c:pt>
                <c:pt idx="31">
                  <c:v>-1.3089969389957471E-2</c:v>
                </c:pt>
                <c:pt idx="32">
                  <c:v>-8.7266462599716477E-3</c:v>
                </c:pt>
                <c:pt idx="33">
                  <c:v>-4.3633231299858239E-3</c:v>
                </c:pt>
                <c:pt idx="34">
                  <c:v>0</c:v>
                </c:pt>
                <c:pt idx="35">
                  <c:v>4.3633231299858239E-3</c:v>
                </c:pt>
                <c:pt idx="36">
                  <c:v>8.7266462599716477E-3</c:v>
                </c:pt>
                <c:pt idx="37">
                  <c:v>1.3089969389957471E-2</c:v>
                </c:pt>
                <c:pt idx="38">
                  <c:v>1.7453292519943295E-2</c:v>
                </c:pt>
                <c:pt idx="39">
                  <c:v>2.1816615649929118E-2</c:v>
                </c:pt>
                <c:pt idx="40">
                  <c:v>2.6179938779914941E-2</c:v>
                </c:pt>
                <c:pt idx="41">
                  <c:v>3.0543261909900768E-2</c:v>
                </c:pt>
                <c:pt idx="42">
                  <c:v>3.4906585039886591E-2</c:v>
                </c:pt>
                <c:pt idx="43">
                  <c:v>3.9269908169872414E-2</c:v>
                </c:pt>
                <c:pt idx="44">
                  <c:v>4.3633231299858237E-2</c:v>
                </c:pt>
                <c:pt idx="45">
                  <c:v>4.799655442984406E-2</c:v>
                </c:pt>
                <c:pt idx="46">
                  <c:v>5.2359877559829883E-2</c:v>
                </c:pt>
                <c:pt idx="47">
                  <c:v>5.6723200689815713E-2</c:v>
                </c:pt>
                <c:pt idx="48">
                  <c:v>6.1086523819801536E-2</c:v>
                </c:pt>
                <c:pt idx="49">
                  <c:v>6.5449846949787352E-2</c:v>
                </c:pt>
                <c:pt idx="50">
                  <c:v>6.9813170079773182E-2</c:v>
                </c:pt>
                <c:pt idx="51">
                  <c:v>7.4176493209759012E-2</c:v>
                </c:pt>
                <c:pt idx="52">
                  <c:v>7.8539816339744828E-2</c:v>
                </c:pt>
                <c:pt idx="53">
                  <c:v>8.2903139469730644E-2</c:v>
                </c:pt>
                <c:pt idx="54">
                  <c:v>8.7266462599716474E-2</c:v>
                </c:pt>
                <c:pt idx="55">
                  <c:v>9.1629785729702304E-2</c:v>
                </c:pt>
                <c:pt idx="56">
                  <c:v>9.599310885968812E-2</c:v>
                </c:pt>
                <c:pt idx="57">
                  <c:v>0.10035643198967394</c:v>
                </c:pt>
                <c:pt idx="58">
                  <c:v>0.10471975511965977</c:v>
                </c:pt>
                <c:pt idx="59">
                  <c:v>0.1090830782496456</c:v>
                </c:pt>
                <c:pt idx="60">
                  <c:v>0.11344640137963143</c:v>
                </c:pt>
                <c:pt idx="61">
                  <c:v>0.11780972450961724</c:v>
                </c:pt>
                <c:pt idx="62">
                  <c:v>0.12217304763960307</c:v>
                </c:pt>
                <c:pt idx="63">
                  <c:v>0.1265363707695889</c:v>
                </c:pt>
                <c:pt idx="64">
                  <c:v>0.1308996938995747</c:v>
                </c:pt>
                <c:pt idx="65">
                  <c:v>0.13526301702956053</c:v>
                </c:pt>
                <c:pt idx="66">
                  <c:v>0.13962634015954636</c:v>
                </c:pt>
                <c:pt idx="67">
                  <c:v>0.14398966328953219</c:v>
                </c:pt>
                <c:pt idx="68">
                  <c:v>0.14835298641951802</c:v>
                </c:pt>
                <c:pt idx="69">
                  <c:v>0.15271630954950383</c:v>
                </c:pt>
                <c:pt idx="70">
                  <c:v>0.15707963267948966</c:v>
                </c:pt>
              </c:numCache>
            </c:numRef>
          </c:xVal>
          <c:yVal>
            <c:numRef>
              <c:f>HS1404_50!$C$9:$C$115</c:f>
              <c:numCache>
                <c:formatCode>General</c:formatCode>
                <c:ptCount val="107"/>
                <c:pt idx="0">
                  <c:v>-0.377</c:v>
                </c:pt>
                <c:pt idx="1">
                  <c:v>-0.38119999999999998</c:v>
                </c:pt>
                <c:pt idx="2">
                  <c:v>-0.3851</c:v>
                </c:pt>
                <c:pt idx="3">
                  <c:v>-0.36659999999999998</c:v>
                </c:pt>
                <c:pt idx="4">
                  <c:v>-0.36159999999999998</c:v>
                </c:pt>
                <c:pt idx="5">
                  <c:v>-0.35920000000000002</c:v>
                </c:pt>
                <c:pt idx="6">
                  <c:v>-0.35849999999999999</c:v>
                </c:pt>
                <c:pt idx="7">
                  <c:v>-0.35880000000000001</c:v>
                </c:pt>
                <c:pt idx="8">
                  <c:v>-0.36070000000000002</c:v>
                </c:pt>
                <c:pt idx="9">
                  <c:v>-0.35820000000000002</c:v>
                </c:pt>
                <c:pt idx="10">
                  <c:v>-0.35170000000000001</c:v>
                </c:pt>
                <c:pt idx="11">
                  <c:v>-0.34420000000000001</c:v>
                </c:pt>
                <c:pt idx="12">
                  <c:v>-0.33389999999999997</c:v>
                </c:pt>
                <c:pt idx="13">
                  <c:v>-0.34329999999999999</c:v>
                </c:pt>
                <c:pt idx="14">
                  <c:v>-0.3276</c:v>
                </c:pt>
                <c:pt idx="15">
                  <c:v>-0.30630000000000002</c:v>
                </c:pt>
                <c:pt idx="16">
                  <c:v>-0.28070000000000001</c:v>
                </c:pt>
                <c:pt idx="17">
                  <c:v>-0.25019999999999998</c:v>
                </c:pt>
                <c:pt idx="18">
                  <c:v>-0.18190000000000001</c:v>
                </c:pt>
                <c:pt idx="19">
                  <c:v>-0.15210000000000001</c:v>
                </c:pt>
                <c:pt idx="20">
                  <c:v>-0.1212</c:v>
                </c:pt>
                <c:pt idx="21">
                  <c:v>-9.0499999999999997E-2</c:v>
                </c:pt>
                <c:pt idx="22">
                  <c:v>-6.2100000000000002E-2</c:v>
                </c:pt>
                <c:pt idx="23">
                  <c:v>-3.4500000000000003E-2</c:v>
                </c:pt>
                <c:pt idx="24">
                  <c:v>-6.1999999999999998E-3</c:v>
                </c:pt>
                <c:pt idx="25">
                  <c:v>2.2200000000000001E-2</c:v>
                </c:pt>
                <c:pt idx="26">
                  <c:v>5.21E-2</c:v>
                </c:pt>
                <c:pt idx="27">
                  <c:v>7.9299999999999995E-2</c:v>
                </c:pt>
                <c:pt idx="28">
                  <c:v>0.10589999999999999</c:v>
                </c:pt>
                <c:pt idx="29">
                  <c:v>0.13270000000000001</c:v>
                </c:pt>
                <c:pt idx="30">
                  <c:v>0.1603</c:v>
                </c:pt>
                <c:pt idx="31">
                  <c:v>0.17180000000000001</c:v>
                </c:pt>
                <c:pt idx="32">
                  <c:v>0.1971</c:v>
                </c:pt>
                <c:pt idx="33">
                  <c:v>0.222</c:v>
                </c:pt>
                <c:pt idx="34">
                  <c:v>0.2465</c:v>
                </c:pt>
                <c:pt idx="35">
                  <c:v>0.27079999999999999</c:v>
                </c:pt>
                <c:pt idx="36">
                  <c:v>0.2949</c:v>
                </c:pt>
                <c:pt idx="37">
                  <c:v>0.31869999999999998</c:v>
                </c:pt>
                <c:pt idx="38">
                  <c:v>0.34239999999999998</c:v>
                </c:pt>
                <c:pt idx="39">
                  <c:v>0.36580000000000001</c:v>
                </c:pt>
                <c:pt idx="40">
                  <c:v>0.3891</c:v>
                </c:pt>
                <c:pt idx="41">
                  <c:v>0.4214</c:v>
                </c:pt>
                <c:pt idx="42">
                  <c:v>0.46800000000000003</c:v>
                </c:pt>
                <c:pt idx="43">
                  <c:v>0.51300000000000001</c:v>
                </c:pt>
                <c:pt idx="44">
                  <c:v>0.55559999999999998</c:v>
                </c:pt>
                <c:pt idx="45">
                  <c:v>0.59670000000000001</c:v>
                </c:pt>
                <c:pt idx="46">
                  <c:v>0.63959999999999995</c:v>
                </c:pt>
                <c:pt idx="47">
                  <c:v>0.67779999999999996</c:v>
                </c:pt>
                <c:pt idx="48">
                  <c:v>0.71789999999999998</c:v>
                </c:pt>
                <c:pt idx="49">
                  <c:v>0.75670000000000004</c:v>
                </c:pt>
                <c:pt idx="50">
                  <c:v>0.77880000000000005</c:v>
                </c:pt>
                <c:pt idx="51">
                  <c:v>0.79039999999999999</c:v>
                </c:pt>
                <c:pt idx="52">
                  <c:v>0.80200000000000005</c:v>
                </c:pt>
                <c:pt idx="53">
                  <c:v>0.82299999999999995</c:v>
                </c:pt>
                <c:pt idx="54">
                  <c:v>0.84470000000000001</c:v>
                </c:pt>
                <c:pt idx="55">
                  <c:v>0.86829999999999996</c:v>
                </c:pt>
                <c:pt idx="56">
                  <c:v>0.89539999999999997</c:v>
                </c:pt>
                <c:pt idx="57">
                  <c:v>0.92120000000000002</c:v>
                </c:pt>
                <c:pt idx="58">
                  <c:v>0.94610000000000005</c:v>
                </c:pt>
                <c:pt idx="59">
                  <c:v>0.96889999999999998</c:v>
                </c:pt>
                <c:pt idx="60">
                  <c:v>0.98860000000000003</c:v>
                </c:pt>
                <c:pt idx="61">
                  <c:v>1.0057</c:v>
                </c:pt>
                <c:pt idx="62">
                  <c:v>1.0184</c:v>
                </c:pt>
                <c:pt idx="63">
                  <c:v>1.0275000000000001</c:v>
                </c:pt>
                <c:pt idx="64">
                  <c:v>1.0345</c:v>
                </c:pt>
                <c:pt idx="65">
                  <c:v>1.0370999999999999</c:v>
                </c:pt>
                <c:pt idx="66">
                  <c:v>1.0362</c:v>
                </c:pt>
                <c:pt idx="67">
                  <c:v>1.0318000000000001</c:v>
                </c:pt>
                <c:pt idx="68">
                  <c:v>1.0218</c:v>
                </c:pt>
                <c:pt idx="69">
                  <c:v>1.0073000000000001</c:v>
                </c:pt>
                <c:pt idx="70">
                  <c:v>0.9909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091184"/>
        <c:axId val="1351101520"/>
      </c:scatterChart>
      <c:valAx>
        <c:axId val="135109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101520"/>
        <c:crosses val="autoZero"/>
        <c:crossBetween val="midCat"/>
      </c:valAx>
      <c:valAx>
        <c:axId val="13511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09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18</xdr:row>
      <xdr:rowOff>145678</xdr:rowOff>
    </xdr:from>
    <xdr:to>
      <xdr:col>16</xdr:col>
      <xdr:colOff>390525</xdr:colOff>
      <xdr:row>30</xdr:row>
      <xdr:rowOff>95250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7</xdr:row>
      <xdr:rowOff>180975</xdr:rowOff>
    </xdr:from>
    <xdr:to>
      <xdr:col>16</xdr:col>
      <xdr:colOff>285751</xdr:colOff>
      <xdr:row>18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66675</xdr:colOff>
      <xdr:row>0</xdr:row>
      <xdr:rowOff>158017</xdr:rowOff>
    </xdr:from>
    <xdr:ext cx="4590100" cy="737180"/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158017"/>
          <a:ext cx="4590100" cy="7371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533400</xdr:colOff>
      <xdr:row>0</xdr:row>
      <xdr:rowOff>0</xdr:rowOff>
    </xdr:from>
    <xdr:to>
      <xdr:col>25</xdr:col>
      <xdr:colOff>112235</xdr:colOff>
      <xdr:row>5</xdr:row>
      <xdr:rowOff>76200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7800" y="0"/>
          <a:ext cx="6284435" cy="996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191621</xdr:colOff>
      <xdr:row>17</xdr:row>
      <xdr:rowOff>155203</xdr:rowOff>
    </xdr:from>
    <xdr:to>
      <xdr:col>16</xdr:col>
      <xdr:colOff>447675</xdr:colOff>
      <xdr:row>29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7</xdr:row>
      <xdr:rowOff>0</xdr:rowOff>
    </xdr:from>
    <xdr:to>
      <xdr:col>16</xdr:col>
      <xdr:colOff>342901</xdr:colOff>
      <xdr:row>17</xdr:row>
      <xdr:rowOff>57150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139700</xdr:colOff>
      <xdr:row>0</xdr:row>
      <xdr:rowOff>0</xdr:rowOff>
    </xdr:from>
    <xdr:to>
      <xdr:col>26</xdr:col>
      <xdr:colOff>46238</xdr:colOff>
      <xdr:row>5</xdr:row>
      <xdr:rowOff>32760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3700" y="0"/>
          <a:ext cx="6612138" cy="9535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304801</xdr:colOff>
      <xdr:row>1</xdr:row>
      <xdr:rowOff>44450</xdr:rowOff>
    </xdr:from>
    <xdr:to>
      <xdr:col>6</xdr:col>
      <xdr:colOff>450851</xdr:colOff>
      <xdr:row>5</xdr:row>
      <xdr:rowOff>20756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1" y="228600"/>
          <a:ext cx="1974850" cy="71290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142973</xdr:rowOff>
    </xdr:from>
    <xdr:to>
      <xdr:col>7</xdr:col>
      <xdr:colOff>36705</xdr:colOff>
      <xdr:row>4</xdr:row>
      <xdr:rowOff>59969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3800" y="327123"/>
          <a:ext cx="1840105" cy="46944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157696</xdr:rowOff>
    </xdr:from>
    <xdr:to>
      <xdr:col>6</xdr:col>
      <xdr:colOff>322428</xdr:colOff>
      <xdr:row>3</xdr:row>
      <xdr:rowOff>142623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41846"/>
          <a:ext cx="1998828" cy="353227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285750</xdr:colOff>
      <xdr:row>2</xdr:row>
      <xdr:rowOff>25400</xdr:rowOff>
    </xdr:from>
    <xdr:to>
      <xdr:col>6</xdr:col>
      <xdr:colOff>455778</xdr:colOff>
      <xdr:row>4</xdr:row>
      <xdr:rowOff>10327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4550" y="393700"/>
          <a:ext cx="1998828" cy="3532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57151</xdr:colOff>
      <xdr:row>1</xdr:row>
      <xdr:rowOff>120698</xdr:rowOff>
    </xdr:from>
    <xdr:to>
      <xdr:col>6</xdr:col>
      <xdr:colOff>469901</xdr:colOff>
      <xdr:row>3</xdr:row>
      <xdr:rowOff>94619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1" y="304848"/>
          <a:ext cx="2241550" cy="342221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63500</xdr:colOff>
      <xdr:row>1</xdr:row>
      <xdr:rowOff>88702</xdr:rowOff>
    </xdr:from>
    <xdr:to>
      <xdr:col>6</xdr:col>
      <xdr:colOff>552448</xdr:colOff>
      <xdr:row>3</xdr:row>
      <xdr:rowOff>82550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300" y="272852"/>
          <a:ext cx="2317748" cy="3621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273051</xdr:colOff>
      <xdr:row>1</xdr:row>
      <xdr:rowOff>19495</xdr:rowOff>
    </xdr:from>
    <xdr:to>
      <xdr:col>6</xdr:col>
      <xdr:colOff>519921</xdr:colOff>
      <xdr:row>2</xdr:row>
      <xdr:rowOff>152401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1" y="203645"/>
          <a:ext cx="2685270" cy="317056"/>
        </a:xfrm>
        <a:prstGeom prst="rect">
          <a:avLst/>
        </a:prstGeom>
      </xdr:spPr>
    </xdr:pic>
    <xdr:clientData/>
  </xdr:twoCellAnchor>
  <xdr:twoCellAnchor>
    <xdr:from>
      <xdr:col>10</xdr:col>
      <xdr:colOff>172571</xdr:colOff>
      <xdr:row>17</xdr:row>
      <xdr:rowOff>164728</xdr:rowOff>
    </xdr:from>
    <xdr:to>
      <xdr:col>16</xdr:col>
      <xdr:colOff>428625</xdr:colOff>
      <xdr:row>29</xdr:row>
      <xdr:rowOff>114300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7</xdr:row>
      <xdr:rowOff>9525</xdr:rowOff>
    </xdr:from>
    <xdr:to>
      <xdr:col>16</xdr:col>
      <xdr:colOff>323851</xdr:colOff>
      <xdr:row>17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irfoiltools.com/airfoil/details?airfoil=be50sm-i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irfoiltools.com/airfoil/details?airfoil=be50sm-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irfoiltools.com/airfoil/details?airfoil=be50sm-i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airfoiltools.com/airfoil/details?airfoil=cr001sm-i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airfoiltools.com/airfoil/details?airfoil=hs1430-i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airfoiltools.com/airfoil/details?airfoil=hs1620-i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airfoiltools.com/airfoil/details?airfoil=hs1712-i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irfoiltools.com/airfoil/details?airfoil=hs1712-i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airfoiltools.com/airfoil/details?airfoil=hs1708-i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irfoiltools.com/airfoil/details?airfoil=hs1606-i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airfoiltools.com/airfoil/details?airfoil=hs1404-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tabColor theme="9"/>
  </sheetPr>
  <dimension ref="A1:AH37"/>
  <sheetViews>
    <sheetView tabSelected="1" zoomScaleNormal="100" workbookViewId="0">
      <selection activeCell="P11" sqref="P11"/>
    </sheetView>
  </sheetViews>
  <sheetFormatPr defaultColWidth="9.08984375" defaultRowHeight="14.5" x14ac:dyDescent="0.35"/>
  <cols>
    <col min="1" max="1" width="4.26953125" style="1" customWidth="1"/>
    <col min="2" max="2" width="12.26953125" style="1" customWidth="1"/>
    <col min="3" max="3" width="10.7265625" style="1" customWidth="1"/>
    <col min="4" max="4" width="4.7265625" style="1" customWidth="1"/>
    <col min="5" max="6" width="9.08984375" style="1"/>
    <col min="7" max="7" width="10.08984375" style="1" customWidth="1"/>
    <col min="8" max="14" width="9.08984375" style="1"/>
    <col min="15" max="17" width="9.453125" style="1" bestFit="1" customWidth="1"/>
    <col min="18" max="21" width="9.08984375" style="1" customWidth="1"/>
    <col min="22" max="22" width="12" style="1" customWidth="1"/>
    <col min="23" max="23" width="12.08984375" style="1" customWidth="1"/>
    <col min="24" max="24" width="6.26953125" style="1" customWidth="1"/>
    <col min="25" max="25" width="7.453125" style="1" customWidth="1"/>
    <col min="26" max="26" width="6" style="1" customWidth="1"/>
    <col min="27" max="27" width="6.453125" style="1" customWidth="1"/>
    <col min="28" max="28" width="6.7265625" style="1" customWidth="1"/>
    <col min="29" max="31" width="9.08984375" style="1" customWidth="1"/>
    <col min="32" max="16384" width="9.08984375" style="1"/>
  </cols>
  <sheetData>
    <row r="1" spans="2:34" s="48" customFormat="1" ht="18" customHeight="1" thickBot="1" x14ac:dyDescent="0.4">
      <c r="B1" s="83" t="str">
        <f>CONCATENATE(B19,": ",C16*1000,"mm, ",C9,"m/s, ",C8,"W @ ",M4,"rpm")</f>
        <v>Nemo: 300mm, 3.2m/s, 235W @ 691.05rpm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2:34" ht="15" thickBot="1" x14ac:dyDescent="0.4">
      <c r="B2" s="84" t="s">
        <v>26</v>
      </c>
      <c r="C2" s="85"/>
      <c r="E2" s="84" t="s">
        <v>28</v>
      </c>
      <c r="F2" s="86"/>
      <c r="G2" s="86"/>
      <c r="H2" s="86"/>
      <c r="I2" s="86"/>
      <c r="J2" s="85"/>
      <c r="L2" s="84" t="s">
        <v>30</v>
      </c>
      <c r="M2" s="85"/>
      <c r="O2" s="84" t="s">
        <v>29</v>
      </c>
      <c r="P2" s="86"/>
      <c r="Q2" s="86"/>
      <c r="R2" s="86"/>
      <c r="S2" s="86"/>
      <c r="T2" s="85"/>
      <c r="V2" s="60" t="s">
        <v>90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</row>
    <row r="3" spans="2:34" x14ac:dyDescent="0.35">
      <c r="B3" s="3" t="s">
        <v>1</v>
      </c>
      <c r="C3" s="37">
        <v>1025</v>
      </c>
      <c r="E3" s="13" t="s">
        <v>3</v>
      </c>
      <c r="F3" s="14" t="s">
        <v>43</v>
      </c>
      <c r="G3" s="14" t="s">
        <v>48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0.19796648261028224</v>
      </c>
      <c r="O3" s="13" t="s">
        <v>116</v>
      </c>
      <c r="P3" s="33" t="s">
        <v>117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B1</f>
        <v>Nemo: 300mm, 3.2m/s, 235W @ 691.05rpm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50"/>
    </row>
    <row r="4" spans="2:34" x14ac:dyDescent="0.35">
      <c r="B4" s="3" t="s">
        <v>33</v>
      </c>
      <c r="C4" s="38">
        <v>1.0020000000000001E-3</v>
      </c>
      <c r="E4" s="7">
        <v>0</v>
      </c>
      <c r="F4" s="8">
        <v>0</v>
      </c>
      <c r="G4" s="46" t="s">
        <v>149</v>
      </c>
      <c r="H4" s="36">
        <v>4</v>
      </c>
      <c r="I4" s="8">
        <f t="shared" ref="I4:I14" ca="1" si="0">VLOOKUP(H4,INDIRECT(G4&amp;"!A14:C999"),3,FALSE)</f>
        <v>0.89049999999999996</v>
      </c>
      <c r="J4" s="9">
        <f t="shared" ref="J4:J14" ca="1" si="1">VLOOKUP(H4,INDIRECT(G4&amp;"!A14:C999"),2,FALSE)</f>
        <v>1.504E-2</v>
      </c>
      <c r="L4" s="3" t="s">
        <v>47</v>
      </c>
      <c r="M4" s="5">
        <f>ROUND($C$10*$C$11,3)</f>
        <v>691.05</v>
      </c>
      <c r="O4" s="16" t="e">
        <f ca="1">ATAN((($C$9/($M$5*($C$16/2)))/$E20)*(1+$M$7/2)  )</f>
        <v>#DIV/0!</v>
      </c>
      <c r="P4" s="10" t="e">
        <f t="shared" ref="P4:P12" ca="1" si="2">(180/PI())*$O4+$H4</f>
        <v>#DIV/0!</v>
      </c>
      <c r="Q4" s="10">
        <f ca="1">$T20*(($C$16)/2)*1000</f>
        <v>0</v>
      </c>
      <c r="R4" s="10">
        <f t="shared" ref="R4:R14" ca="1" si="3">Q4/0.0254/1000</f>
        <v>0</v>
      </c>
      <c r="S4" s="19">
        <f t="shared" ref="S4:S14" ca="1" si="4">($C$3*$C$9*$F4/$C$4)*$T20*$S20</f>
        <v>0</v>
      </c>
      <c r="T4" s="17">
        <f t="shared" ref="T4:T14" si="5">($C$9/$C$5)*$S20</f>
        <v>2.1607022282241731E-3</v>
      </c>
      <c r="U4" s="66">
        <f>F4/1000</f>
        <v>0</v>
      </c>
      <c r="V4" s="3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</row>
    <row r="5" spans="2:34" ht="15" thickBot="1" x14ac:dyDescent="0.4">
      <c r="B5" s="4" t="s">
        <v>22</v>
      </c>
      <c r="C5" s="39">
        <v>1481</v>
      </c>
      <c r="E5" s="7">
        <v>1</v>
      </c>
      <c r="F5" s="10">
        <f>$C$15/2</f>
        <v>1.4999999999999999E-2</v>
      </c>
      <c r="G5" s="46" t="s">
        <v>149</v>
      </c>
      <c r="H5" s="36">
        <v>4</v>
      </c>
      <c r="I5" s="8">
        <f t="shared" ref="I5:I10" ca="1" si="6">VLOOKUP(H5,INDIRECT(G5&amp;"!A14:C999"),3,FALSE)</f>
        <v>0.89049999999999996</v>
      </c>
      <c r="J5" s="9">
        <f t="shared" ref="J5:J10" ca="1" si="7">VLOOKUP(H5,INDIRECT(G5&amp;"!A14:C999"),2,FALSE)</f>
        <v>1.504E-2</v>
      </c>
      <c r="L5" s="3" t="s">
        <v>38</v>
      </c>
      <c r="M5" s="5">
        <f>$M$4*PI()/30</f>
        <v>72.366586775440879</v>
      </c>
      <c r="O5" s="16">
        <f t="shared" ref="O5:O14" ca="1" si="8">ATAN((($C$9/($M$5*($C$16/2)))/$E21)*(1+$M$7/2)  )</f>
        <v>1.2685565609212139</v>
      </c>
      <c r="P5" s="10">
        <f t="shared" ca="1" si="2"/>
        <v>76.682937014415856</v>
      </c>
      <c r="Q5" s="10">
        <f t="shared" ref="Q5:Q14" ca="1" si="9">$T21*(($C$16)/2)*1000</f>
        <v>5.2240576678541455</v>
      </c>
      <c r="R5" s="10">
        <f t="shared" ca="1" si="3"/>
        <v>0.20567156172654116</v>
      </c>
      <c r="S5" s="19">
        <f t="shared" ca="1" si="4"/>
        <v>1805.2253796098885</v>
      </c>
      <c r="T5" s="17">
        <f t="shared" ca="1" si="5"/>
        <v>2.2809316202544085E-3</v>
      </c>
      <c r="U5" s="66">
        <f t="shared" ref="U5:U14" si="10">F5/1000</f>
        <v>1.4999999999999999E-5</v>
      </c>
      <c r="V5" s="3">
        <f>C14</f>
        <v>2</v>
      </c>
      <c r="W5" s="51">
        <f>C16/2</f>
        <v>0.15</v>
      </c>
      <c r="X5" s="51"/>
      <c r="Y5" s="51"/>
      <c r="Z5" s="53" t="s">
        <v>72</v>
      </c>
      <c r="AA5" s="51"/>
      <c r="AB5" s="51"/>
      <c r="AC5" s="51"/>
      <c r="AD5" s="51"/>
      <c r="AE5" s="51"/>
      <c r="AF5" s="51"/>
      <c r="AG5" s="51"/>
      <c r="AH5" s="52"/>
    </row>
    <row r="6" spans="2:34" ht="15" thickBot="1" x14ac:dyDescent="0.4">
      <c r="E6" s="7">
        <v>2</v>
      </c>
      <c r="F6" s="10">
        <f>F5+($C$16/2-$C$15/2)/($E$14-1)</f>
        <v>0.03</v>
      </c>
      <c r="G6" s="46" t="s">
        <v>149</v>
      </c>
      <c r="H6" s="36">
        <v>4</v>
      </c>
      <c r="I6" s="8">
        <f t="shared" ca="1" si="6"/>
        <v>0.89049999999999996</v>
      </c>
      <c r="J6" s="9">
        <f t="shared" ca="1" si="7"/>
        <v>1.504E-2</v>
      </c>
      <c r="L6" s="3" t="s">
        <v>14</v>
      </c>
      <c r="M6" s="22">
        <f>$C$9/($M$5*($C$16/2))</f>
        <v>0.29479535078160202</v>
      </c>
      <c r="O6" s="16">
        <f t="shared" ca="1" si="8"/>
        <v>1.0132158464831333</v>
      </c>
      <c r="P6" s="10">
        <f t="shared" ca="1" si="2"/>
        <v>62.052991739258673</v>
      </c>
      <c r="Q6" s="10">
        <f t="shared" ca="1" si="9"/>
        <v>13.788768725037583</v>
      </c>
      <c r="R6" s="10">
        <f t="shared" ca="1" si="3"/>
        <v>0.54286491043455054</v>
      </c>
      <c r="S6" s="19">
        <f t="shared" ca="1" si="4"/>
        <v>10900.759390993973</v>
      </c>
      <c r="T6" s="17">
        <f t="shared" ca="1" si="5"/>
        <v>2.6090960559609767E-3</v>
      </c>
      <c r="U6" s="66">
        <f t="shared" si="10"/>
        <v>2.9999999999999997E-5</v>
      </c>
      <c r="V6" s="3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</row>
    <row r="7" spans="2:34" ht="15" thickBot="1" x14ac:dyDescent="0.4">
      <c r="B7" s="84" t="s">
        <v>31</v>
      </c>
      <c r="C7" s="85"/>
      <c r="E7" s="7">
        <v>3</v>
      </c>
      <c r="F7" s="10">
        <f t="shared" ref="F7:F14" si="11">F6+($C$16/2-$C$15/2)/($E$14-1)</f>
        <v>4.4999999999999998E-2</v>
      </c>
      <c r="G7" s="46" t="s">
        <v>149</v>
      </c>
      <c r="H7" s="36">
        <v>4</v>
      </c>
      <c r="I7" s="8">
        <f t="shared" ca="1" si="6"/>
        <v>0.89049999999999996</v>
      </c>
      <c r="J7" s="9">
        <f t="shared" ca="1" si="7"/>
        <v>1.504E-2</v>
      </c>
      <c r="L7" s="3" t="s">
        <v>36</v>
      </c>
      <c r="M7" s="21">
        <f ca="1">($P$30/(2*$R$30)) *(SQRT( 1 + ((4*$M$3*$R$30)/($P$30^2)) ) - 1 )</f>
        <v>0.17592709242391241</v>
      </c>
      <c r="O7" s="16">
        <f t="shared" ca="1" si="8"/>
        <v>0.8187766226333475</v>
      </c>
      <c r="P7" s="10">
        <f t="shared" ca="1" si="2"/>
        <v>50.912444840866485</v>
      </c>
      <c r="Q7" s="10">
        <f t="shared" ca="1" si="9"/>
        <v>18.539595638483533</v>
      </c>
      <c r="R7" s="10">
        <f t="shared" ca="1" si="3"/>
        <v>0.72990534009777697</v>
      </c>
      <c r="S7" s="19">
        <f t="shared" ca="1" si="4"/>
        <v>25953.18649876324</v>
      </c>
      <c r="T7" s="17">
        <f t="shared" ca="1" si="5"/>
        <v>3.0800514620224323E-3</v>
      </c>
      <c r="U7" s="66">
        <f t="shared" si="10"/>
        <v>4.4999999999999996E-5</v>
      </c>
      <c r="V7" s="3">
        <f ca="1">INDIRECT(G4&amp;"!H3")</f>
        <v>0.43207171754548263</v>
      </c>
      <c r="W7" s="51">
        <f ca="1">INDIRECT(G4&amp;"!I3")</f>
        <v>6.3526733520306085</v>
      </c>
      <c r="X7" s="51"/>
      <c r="Y7" s="51"/>
      <c r="Z7" s="53" t="s">
        <v>71</v>
      </c>
      <c r="AA7" s="51"/>
      <c r="AB7" s="51"/>
      <c r="AC7" s="51"/>
      <c r="AD7" s="51"/>
      <c r="AE7" s="51"/>
      <c r="AF7" s="51"/>
      <c r="AG7" s="51"/>
      <c r="AH7" s="52"/>
    </row>
    <row r="8" spans="2:34" x14ac:dyDescent="0.35">
      <c r="B8" s="3" t="s">
        <v>0</v>
      </c>
      <c r="C8" s="37">
        <f>0.94*250</f>
        <v>235</v>
      </c>
      <c r="E8" s="7">
        <v>4</v>
      </c>
      <c r="F8" s="10">
        <f t="shared" si="11"/>
        <v>0.06</v>
      </c>
      <c r="G8" s="46" t="s">
        <v>149</v>
      </c>
      <c r="H8" s="36">
        <v>4</v>
      </c>
      <c r="I8" s="8">
        <f t="shared" ca="1" si="6"/>
        <v>0.89049999999999996</v>
      </c>
      <c r="J8" s="9">
        <f t="shared" ca="1" si="7"/>
        <v>1.504E-2</v>
      </c>
      <c r="L8" s="3" t="s">
        <v>16</v>
      </c>
      <c r="M8" s="23">
        <f ca="1">($L$30*$M$7-$N$30*$M$7^2)/$M$3</f>
        <v>0.87457275246326538</v>
      </c>
      <c r="O8" s="16">
        <f t="shared" ca="1" si="8"/>
        <v>0.67584757589235767</v>
      </c>
      <c r="P8" s="10">
        <f t="shared" ca="1" si="2"/>
        <v>42.723213692779694</v>
      </c>
      <c r="Q8" s="10">
        <f t="shared" ca="1" si="9"/>
        <v>19.505525433881598</v>
      </c>
      <c r="R8" s="10">
        <f t="shared" ca="1" si="3"/>
        <v>0.76793407220006293</v>
      </c>
      <c r="S8" s="19">
        <f t="shared" ca="1" si="4"/>
        <v>43013.739499089497</v>
      </c>
      <c r="T8" s="17">
        <f t="shared" ca="1" si="5"/>
        <v>3.638968977317119E-3</v>
      </c>
      <c r="U8" s="66">
        <f t="shared" si="10"/>
        <v>5.9999999999999995E-5</v>
      </c>
      <c r="V8" s="3">
        <f ca="1">INDIRECT(G4&amp;"!j3")</f>
        <v>-5.4999999999999997E-3</v>
      </c>
      <c r="W8" s="51">
        <f ca="1">INDIRECT(G4&amp;"!k3")</f>
        <v>1.2666999999999999</v>
      </c>
      <c r="X8" s="51"/>
      <c r="Y8" s="51"/>
      <c r="Z8" s="53" t="s">
        <v>70</v>
      </c>
      <c r="AA8" s="51"/>
      <c r="AB8" s="51"/>
      <c r="AC8" s="51"/>
      <c r="AD8" s="51"/>
      <c r="AE8" s="51"/>
      <c r="AF8" s="51"/>
      <c r="AG8" s="51"/>
      <c r="AH8" s="52"/>
    </row>
    <row r="9" spans="2:34" x14ac:dyDescent="0.35">
      <c r="B9" s="3" t="s">
        <v>23</v>
      </c>
      <c r="C9" s="81">
        <v>3.2</v>
      </c>
      <c r="E9" s="7">
        <v>5</v>
      </c>
      <c r="F9" s="10">
        <f t="shared" si="11"/>
        <v>7.4999999999999997E-2</v>
      </c>
      <c r="G9" s="46" t="s">
        <v>149</v>
      </c>
      <c r="H9" s="36">
        <v>4</v>
      </c>
      <c r="I9" s="8">
        <f t="shared" ca="1" si="6"/>
        <v>0.89049999999999996</v>
      </c>
      <c r="J9" s="9">
        <f t="shared" ca="1" si="7"/>
        <v>1.504E-2</v>
      </c>
      <c r="L9" s="3" t="s">
        <v>19</v>
      </c>
      <c r="M9" s="21">
        <f ca="1">$L$30*$M$7+$N$30*$M$7^2</f>
        <v>0.1807339352906811</v>
      </c>
      <c r="O9" s="16">
        <f t="shared" ca="1" si="8"/>
        <v>0.57034343500116713</v>
      </c>
      <c r="P9" s="10">
        <f t="shared" ca="1" si="2"/>
        <v>36.67827169856087</v>
      </c>
      <c r="Q9" s="10">
        <f t="shared" ca="1" si="9"/>
        <v>18.441572933173578</v>
      </c>
      <c r="R9" s="10">
        <f t="shared" ca="1" si="3"/>
        <v>0.72604617847140074</v>
      </c>
      <c r="S9" s="19">
        <f t="shared" ca="1" si="4"/>
        <v>59388.103204914245</v>
      </c>
      <c r="T9" s="17">
        <f t="shared" ca="1" si="5"/>
        <v>4.2512856554549052E-3</v>
      </c>
      <c r="U9" s="66">
        <f t="shared" si="10"/>
        <v>7.4999999999999993E-5</v>
      </c>
      <c r="V9" s="3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</row>
    <row r="10" spans="2:34" x14ac:dyDescent="0.35">
      <c r="B10" s="3" t="s">
        <v>6</v>
      </c>
      <c r="C10" s="37">
        <v>85</v>
      </c>
      <c r="E10" s="7">
        <v>6</v>
      </c>
      <c r="F10" s="10">
        <f t="shared" si="11"/>
        <v>0.09</v>
      </c>
      <c r="G10" s="46" t="s">
        <v>149</v>
      </c>
      <c r="H10" s="36">
        <v>4</v>
      </c>
      <c r="I10" s="8">
        <f t="shared" ca="1" si="6"/>
        <v>0.89049999999999996</v>
      </c>
      <c r="J10" s="9">
        <f t="shared" ca="1" si="7"/>
        <v>1.504E-2</v>
      </c>
      <c r="L10" s="3" t="s">
        <v>40</v>
      </c>
      <c r="M10" s="22">
        <f ca="1">($M$9*$C$3*$C$9^2*PI()*($C$16/2)^2)/2</f>
        <v>67.044926989171159</v>
      </c>
      <c r="O10" s="16">
        <f t="shared" ca="1" si="8"/>
        <v>0.49089966603092078</v>
      </c>
      <c r="P10" s="10">
        <f t="shared" ca="1" si="2"/>
        <v>32.12647902795338</v>
      </c>
      <c r="Q10" s="10">
        <f t="shared" ca="1" si="9"/>
        <v>16.46060935365254</v>
      </c>
      <c r="R10" s="10">
        <f t="shared" ca="1" si="3"/>
        <v>0.64805548636427335</v>
      </c>
      <c r="S10" s="19">
        <f t="shared" ca="1" si="4"/>
        <v>73271.595913084282</v>
      </c>
      <c r="T10" s="17">
        <f t="shared" ca="1" si="5"/>
        <v>4.8969682684984906E-3</v>
      </c>
      <c r="U10" s="66">
        <f t="shared" si="10"/>
        <v>8.9999999999999992E-5</v>
      </c>
      <c r="V10" s="3">
        <f ca="1">INDIRECT(G4&amp;"!l3")</f>
        <v>1.214E-2</v>
      </c>
      <c r="W10" s="51">
        <f ca="1">INDIRECT(G4&amp;"!m3")</f>
        <v>1.9638731358958203E-2</v>
      </c>
      <c r="X10" s="51">
        <f ca="1">INDIRECT(G4&amp;"!n3")</f>
        <v>3.926967185691798E-2</v>
      </c>
      <c r="Y10" s="51">
        <f ca="1">INDIRECT(G4&amp;"!o3")</f>
        <v>0.51580000000000004</v>
      </c>
      <c r="Z10" s="53" t="s">
        <v>69</v>
      </c>
      <c r="AA10" s="51"/>
      <c r="AB10" s="51"/>
      <c r="AC10" s="51"/>
      <c r="AD10" s="51"/>
      <c r="AE10" s="51"/>
      <c r="AF10" s="51"/>
      <c r="AG10" s="51"/>
      <c r="AH10" s="52"/>
    </row>
    <row r="11" spans="2:34" ht="15" thickBot="1" x14ac:dyDescent="0.4">
      <c r="B11" s="4" t="s">
        <v>27</v>
      </c>
      <c r="C11" s="40">
        <v>8.1300000000000008</v>
      </c>
      <c r="E11" s="7">
        <v>7</v>
      </c>
      <c r="F11" s="10">
        <f t="shared" si="11"/>
        <v>0.105</v>
      </c>
      <c r="G11" s="46" t="s">
        <v>149</v>
      </c>
      <c r="H11" s="71">
        <v>4</v>
      </c>
      <c r="I11" s="8">
        <f t="shared" ca="1" si="0"/>
        <v>0.89049999999999996</v>
      </c>
      <c r="J11" s="9">
        <f t="shared" ca="1" si="1"/>
        <v>1.504E-2</v>
      </c>
      <c r="L11" s="4" t="s">
        <v>39</v>
      </c>
      <c r="M11" s="6">
        <f ca="1">($C$9*$M$10)/($M$5*$M$8)</f>
        <v>3.3898608287701784</v>
      </c>
      <c r="O11" s="16">
        <f t="shared" ca="1" si="8"/>
        <v>0.42963626005448119</v>
      </c>
      <c r="P11" s="10">
        <f t="shared" ca="1" si="2"/>
        <v>28.616344426906853</v>
      </c>
      <c r="Q11" s="10">
        <f t="shared" ca="1" si="9"/>
        <v>14.030053188902638</v>
      </c>
      <c r="R11" s="10">
        <f t="shared" ca="1" si="3"/>
        <v>0.55236429877569448</v>
      </c>
      <c r="S11" s="19">
        <f t="shared" ca="1" si="4"/>
        <v>82791.442263564459</v>
      </c>
      <c r="T11" s="17">
        <f t="shared" ca="1" si="5"/>
        <v>5.564381376409167E-3</v>
      </c>
      <c r="U11" s="66">
        <f t="shared" si="10"/>
        <v>1.0499999999999999E-4</v>
      </c>
      <c r="V11" s="3">
        <f ca="1">INDIRECT(G4&amp;"!i1")</f>
        <v>100000</v>
      </c>
      <c r="W11" s="51">
        <v>-0.5</v>
      </c>
      <c r="X11" s="51"/>
      <c r="Y11" s="51"/>
      <c r="Z11" s="53" t="s">
        <v>68</v>
      </c>
      <c r="AA11" s="51"/>
      <c r="AB11" s="51"/>
      <c r="AC11" s="51"/>
      <c r="AD11" s="51"/>
      <c r="AE11" s="51"/>
      <c r="AF11" s="51"/>
      <c r="AG11" s="51"/>
      <c r="AH11" s="52"/>
    </row>
    <row r="12" spans="2:34" ht="15" thickBot="1" x14ac:dyDescent="0.4">
      <c r="E12" s="7">
        <v>8</v>
      </c>
      <c r="F12" s="10">
        <f t="shared" si="11"/>
        <v>0.12</v>
      </c>
      <c r="G12" s="46" t="s">
        <v>149</v>
      </c>
      <c r="H12" s="36">
        <v>4</v>
      </c>
      <c r="I12" s="8">
        <f t="shared" ca="1" si="0"/>
        <v>0.89049999999999996</v>
      </c>
      <c r="J12" s="9">
        <f t="shared" ca="1" si="1"/>
        <v>1.504E-2</v>
      </c>
      <c r="O12" s="16">
        <f t="shared" ca="1" si="8"/>
        <v>0.38128910082511736</v>
      </c>
      <c r="P12" s="10">
        <f t="shared" ca="1" si="2"/>
        <v>25.846256251617341</v>
      </c>
      <c r="Q12" s="10">
        <f t="shared" ca="1" si="9"/>
        <v>11.230571233432052</v>
      </c>
      <c r="R12" s="10">
        <f t="shared" ca="1" si="3"/>
        <v>0.44214847375716743</v>
      </c>
      <c r="S12" s="19">
        <f t="shared" ca="1" si="4"/>
        <v>85024.251410552606</v>
      </c>
      <c r="T12" s="17">
        <f t="shared" ca="1" si="5"/>
        <v>6.246543672738171E-3</v>
      </c>
      <c r="U12" s="66">
        <f t="shared" si="10"/>
        <v>1.1999999999999999E-4</v>
      </c>
      <c r="V12" s="3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2:34" ht="15" thickBot="1" x14ac:dyDescent="0.4">
      <c r="B13" s="84" t="s">
        <v>32</v>
      </c>
      <c r="C13" s="85"/>
      <c r="E13" s="7">
        <v>9</v>
      </c>
      <c r="F13" s="10">
        <f t="shared" si="11"/>
        <v>0.13500000000000001</v>
      </c>
      <c r="G13" s="46" t="s">
        <v>149</v>
      </c>
      <c r="H13" s="36">
        <v>4</v>
      </c>
      <c r="I13" s="8">
        <f t="shared" ca="1" si="0"/>
        <v>0.89049999999999996</v>
      </c>
      <c r="J13" s="9">
        <f t="shared" ca="1" si="1"/>
        <v>1.504E-2</v>
      </c>
      <c r="L13" s="1" t="s">
        <v>148</v>
      </c>
      <c r="M13" s="80">
        <f>0.7*$C$16/2</f>
        <v>0.105</v>
      </c>
      <c r="O13" s="16">
        <f t="shared" ca="1" si="8"/>
        <v>0.34233202835538457</v>
      </c>
      <c r="P13" s="10">
        <f t="shared" ref="P13:P14" ca="1" si="12">(180/PI())*$O13+$H13</f>
        <v>23.614180416916358</v>
      </c>
      <c r="Q13" s="10">
        <f t="shared" ca="1" si="9"/>
        <v>7.7868251548889402</v>
      </c>
      <c r="R13" s="10">
        <f t="shared" ca="1" si="3"/>
        <v>0.30656791948381656</v>
      </c>
      <c r="S13" s="19">
        <f t="shared" ca="1" si="4"/>
        <v>73674.462204368407</v>
      </c>
      <c r="T13" s="17">
        <f t="shared" ca="1" si="5"/>
        <v>6.9390950974003111E-3</v>
      </c>
      <c r="U13" s="66">
        <f t="shared" si="10"/>
        <v>1.35E-4</v>
      </c>
      <c r="V13" s="3">
        <v>1</v>
      </c>
      <c r="W13" s="51" t="s">
        <v>87</v>
      </c>
      <c r="X13" s="51">
        <v>1</v>
      </c>
      <c r="Y13" s="51"/>
      <c r="Z13" s="53" t="s">
        <v>73</v>
      </c>
      <c r="AA13" s="51"/>
      <c r="AB13" s="51"/>
      <c r="AC13" s="51"/>
      <c r="AD13" s="51"/>
      <c r="AE13" s="51"/>
      <c r="AF13" s="51"/>
      <c r="AG13" s="51"/>
      <c r="AH13" s="52"/>
    </row>
    <row r="14" spans="2:34" ht="15" thickBot="1" x14ac:dyDescent="0.4">
      <c r="B14" s="3" t="s">
        <v>46</v>
      </c>
      <c r="C14" s="41">
        <v>2</v>
      </c>
      <c r="E14" s="11">
        <v>10</v>
      </c>
      <c r="F14" s="12">
        <f t="shared" si="11"/>
        <v>0.15000000000000002</v>
      </c>
      <c r="G14" s="46" t="s">
        <v>149</v>
      </c>
      <c r="H14" s="69">
        <v>4</v>
      </c>
      <c r="I14" s="44">
        <f t="shared" ca="1" si="0"/>
        <v>0.89049999999999996</v>
      </c>
      <c r="J14" s="45">
        <f t="shared" ca="1" si="1"/>
        <v>1.504E-2</v>
      </c>
      <c r="L14" s="1" t="s">
        <v>146</v>
      </c>
      <c r="M14" s="82">
        <f>C16*1000/25.4</f>
        <v>11.811023622047244</v>
      </c>
      <c r="O14" s="16">
        <f t="shared" ca="1" si="8"/>
        <v>0.3103619085500236</v>
      </c>
      <c r="P14" s="10">
        <f t="shared" ca="1" si="12"/>
        <v>21.782427481541571</v>
      </c>
      <c r="Q14" s="10">
        <f t="shared" ca="1" si="9"/>
        <v>0</v>
      </c>
      <c r="R14" s="12">
        <f t="shared" ca="1" si="3"/>
        <v>0</v>
      </c>
      <c r="S14" s="20">
        <f t="shared" ca="1" si="4"/>
        <v>0</v>
      </c>
      <c r="T14" s="18">
        <f t="shared" ca="1" si="5"/>
        <v>7.6392038231236845E-3</v>
      </c>
      <c r="U14" s="66">
        <f t="shared" si="10"/>
        <v>1.5000000000000001E-4</v>
      </c>
      <c r="V14" s="3">
        <v>0</v>
      </c>
      <c r="W14" s="51">
        <v>0</v>
      </c>
      <c r="X14" s="51">
        <v>0</v>
      </c>
      <c r="Y14" s="51"/>
      <c r="Z14" s="53" t="s">
        <v>74</v>
      </c>
      <c r="AA14" s="51"/>
      <c r="AB14" s="51"/>
      <c r="AC14" s="51"/>
      <c r="AD14" s="51"/>
      <c r="AE14" s="51"/>
      <c r="AF14" s="51"/>
      <c r="AG14" s="51"/>
      <c r="AH14" s="52"/>
    </row>
    <row r="15" spans="2:34" x14ac:dyDescent="0.35">
      <c r="B15" s="3" t="s">
        <v>44</v>
      </c>
      <c r="C15" s="41">
        <v>0.03</v>
      </c>
      <c r="H15" s="72"/>
      <c r="L15" s="1" t="s">
        <v>145</v>
      </c>
      <c r="M15" s="82">
        <f ca="1">(TAN(RADIANS(((P11))))*2*PI()*(1000*0.75*$C$16/2))/25.4</f>
        <v>15.183200948773225</v>
      </c>
      <c r="N15" s="2"/>
      <c r="V15" s="3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</row>
    <row r="16" spans="2:34" ht="15" thickBot="1" x14ac:dyDescent="0.4">
      <c r="B16" s="4" t="s">
        <v>45</v>
      </c>
      <c r="C16" s="70">
        <v>0.3</v>
      </c>
      <c r="L16" s="2"/>
      <c r="M16" s="80"/>
      <c r="V16" s="3" t="s">
        <v>75</v>
      </c>
      <c r="W16" s="51" t="s">
        <v>76</v>
      </c>
      <c r="X16" s="51" t="s">
        <v>88</v>
      </c>
      <c r="Y16" s="51" t="s">
        <v>77</v>
      </c>
      <c r="Z16" s="51" t="s">
        <v>78</v>
      </c>
      <c r="AA16" s="51" t="s">
        <v>79</v>
      </c>
      <c r="AB16" s="51" t="s">
        <v>80</v>
      </c>
      <c r="AC16" s="51" t="s">
        <v>81</v>
      </c>
      <c r="AD16" s="51" t="s">
        <v>82</v>
      </c>
      <c r="AE16" s="51" t="s">
        <v>83</v>
      </c>
      <c r="AF16" s="51" t="s">
        <v>84</v>
      </c>
      <c r="AG16" s="51" t="s">
        <v>85</v>
      </c>
      <c r="AH16" s="52" t="s">
        <v>86</v>
      </c>
    </row>
    <row r="17" spans="1:34" ht="15" thickBot="1" x14ac:dyDescent="0.4">
      <c r="C17" s="67"/>
      <c r="V17" s="54">
        <f>F5</f>
        <v>1.4999999999999999E-2</v>
      </c>
      <c r="W17" s="55">
        <f t="shared" ref="W17:W25" ca="1" si="13">Q5</f>
        <v>5.2240576678541455</v>
      </c>
      <c r="X17" s="55">
        <f ca="1">P5</f>
        <v>76.682937014415856</v>
      </c>
      <c r="Y17" s="55">
        <f t="shared" ref="Y17:Y22" ca="1" si="14">INDIRECT(G5&amp;"!H3")</f>
        <v>0.43207171754548263</v>
      </c>
      <c r="Z17" s="51">
        <f t="shared" ref="Z17:Z22" ca="1" si="15">INDIRECT(G5&amp;"!I3")</f>
        <v>6.3526733520306085</v>
      </c>
      <c r="AA17" s="51">
        <f t="shared" ref="AA17:AA22" ca="1" si="16">INDIRECT(G5&amp;"!j3")</f>
        <v>-5.4999999999999997E-3</v>
      </c>
      <c r="AB17" s="51">
        <f t="shared" ref="AB17:AB22" ca="1" si="17">INDIRECT(G5&amp;"!k3")</f>
        <v>1.2666999999999999</v>
      </c>
      <c r="AC17" s="51">
        <f t="shared" ref="AC17:AC22" ca="1" si="18">INDIRECT(G5&amp;"!l3")</f>
        <v>1.214E-2</v>
      </c>
      <c r="AD17" s="51">
        <f t="shared" ref="AD17:AD22" ca="1" si="19">INDIRECT(G5&amp;"!m3")</f>
        <v>1.9638731358958203E-2</v>
      </c>
      <c r="AE17" s="51">
        <f t="shared" ref="AE17:AE22" ca="1" si="20">INDIRECT(G5&amp;"!n3")</f>
        <v>3.926967185691798E-2</v>
      </c>
      <c r="AF17" s="51">
        <f t="shared" ref="AF17:AF22" ca="1" si="21">INDIRECT(G5&amp;"!o3")</f>
        <v>0.51580000000000004</v>
      </c>
      <c r="AG17" s="51">
        <f t="shared" ref="AG17:AG22" ca="1" si="22">INDIRECT(G5&amp;"!i1")</f>
        <v>100000</v>
      </c>
      <c r="AH17" s="52"/>
    </row>
    <row r="18" spans="1:34" ht="15" thickBot="1" x14ac:dyDescent="0.4">
      <c r="B18" s="84" t="s">
        <v>91</v>
      </c>
      <c r="C18" s="85"/>
      <c r="E18" s="1" t="s">
        <v>37</v>
      </c>
      <c r="V18" s="54">
        <f t="shared" ref="V18:V25" si="23">F6</f>
        <v>0.03</v>
      </c>
      <c r="W18" s="55">
        <f t="shared" ca="1" si="13"/>
        <v>13.788768725037583</v>
      </c>
      <c r="X18" s="55">
        <f t="shared" ref="X18:X25" ca="1" si="24">P6</f>
        <v>62.052991739258673</v>
      </c>
      <c r="Y18" s="55">
        <f t="shared" ca="1" si="14"/>
        <v>0.43207171754548263</v>
      </c>
      <c r="Z18" s="51">
        <f t="shared" ca="1" si="15"/>
        <v>6.3526733520306085</v>
      </c>
      <c r="AA18" s="51">
        <f t="shared" ca="1" si="16"/>
        <v>-5.4999999999999997E-3</v>
      </c>
      <c r="AB18" s="51">
        <f t="shared" ca="1" si="17"/>
        <v>1.2666999999999999</v>
      </c>
      <c r="AC18" s="51">
        <f t="shared" ca="1" si="18"/>
        <v>1.214E-2</v>
      </c>
      <c r="AD18" s="51">
        <f t="shared" ca="1" si="19"/>
        <v>1.9638731358958203E-2</v>
      </c>
      <c r="AE18" s="51">
        <f t="shared" ca="1" si="20"/>
        <v>3.926967185691798E-2</v>
      </c>
      <c r="AF18" s="51">
        <f t="shared" ca="1" si="21"/>
        <v>0.51580000000000004</v>
      </c>
      <c r="AG18" s="51">
        <f t="shared" ca="1" si="22"/>
        <v>100000</v>
      </c>
      <c r="AH18" s="52"/>
    </row>
    <row r="19" spans="1:34" ht="15" thickBot="1" x14ac:dyDescent="0.4">
      <c r="A19" s="2"/>
      <c r="B19" s="87" t="s">
        <v>147</v>
      </c>
      <c r="C19" s="88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4">
        <f t="shared" si="23"/>
        <v>4.4999999999999998E-2</v>
      </c>
      <c r="W19" s="55">
        <f t="shared" ca="1" si="13"/>
        <v>18.539595638483533</v>
      </c>
      <c r="X19" s="55">
        <f t="shared" ca="1" si="24"/>
        <v>50.912444840866485</v>
      </c>
      <c r="Y19" s="55">
        <f t="shared" ca="1" si="14"/>
        <v>0.43207171754548263</v>
      </c>
      <c r="Z19" s="51">
        <f t="shared" ca="1" si="15"/>
        <v>6.3526733520306085</v>
      </c>
      <c r="AA19" s="51">
        <f t="shared" ca="1" si="16"/>
        <v>-5.4999999999999997E-3</v>
      </c>
      <c r="AB19" s="51">
        <f t="shared" ca="1" si="17"/>
        <v>1.2666999999999999</v>
      </c>
      <c r="AC19" s="51">
        <f t="shared" ca="1" si="18"/>
        <v>1.214E-2</v>
      </c>
      <c r="AD19" s="51">
        <f t="shared" ca="1" si="19"/>
        <v>1.9638731358958203E-2</v>
      </c>
      <c r="AE19" s="51">
        <f t="shared" ca="1" si="20"/>
        <v>3.926967185691798E-2</v>
      </c>
      <c r="AF19" s="51">
        <f t="shared" ca="1" si="21"/>
        <v>0.51580000000000004</v>
      </c>
      <c r="AG19" s="51">
        <f t="shared" ca="1" si="22"/>
        <v>100000</v>
      </c>
      <c r="AH19" s="52"/>
    </row>
    <row r="20" spans="1:34" x14ac:dyDescent="0.35">
      <c r="A20" s="2"/>
      <c r="E20" s="24">
        <f t="shared" ref="E20:E30" si="25">F4/($C$16/2)</f>
        <v>0</v>
      </c>
      <c r="F20" s="25">
        <f t="shared" ref="F20:F30" ca="1" si="26">J4/I4</f>
        <v>1.6889387984278494E-2</v>
      </c>
      <c r="G20" s="25">
        <f t="shared" ref="G20:G29" si="27">($C$14/2)*(SQRT($M$6^2 + 1)/$M$6)*(1-$E20)</f>
        <v>3.5365110813280554</v>
      </c>
      <c r="H20" s="25">
        <f t="shared" ref="H20:H29" si="28">(2/PI())*ACOS(EXP(-$G20))</f>
        <v>0.98146236825834965</v>
      </c>
      <c r="I20" s="25">
        <f t="shared" ref="I20:I30" si="29">$M$5*$F4/$C$9</f>
        <v>0</v>
      </c>
      <c r="J20" s="25">
        <f t="shared" ref="J20:J30" si="30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f ca="1">4*$J20*( 1+ ($F20*$I20))*$E20</f>
        <v>0</v>
      </c>
      <c r="P20" s="25">
        <v>0</v>
      </c>
      <c r="Q20" s="25">
        <f t="shared" ref="Q20:Q30" ca="1" si="31">2*$J20*(1+$F20*$I20)*($I20^2/(1+$I20^2))*$E20</f>
        <v>0</v>
      </c>
      <c r="R20" s="25">
        <v>0</v>
      </c>
      <c r="S20" s="25">
        <v>1</v>
      </c>
      <c r="T20" s="26">
        <f ca="1">(4*PI()*$M$6/$C$14)*($J20/$S20)*($M$7/$I4)</f>
        <v>0</v>
      </c>
      <c r="V20" s="54">
        <f t="shared" si="23"/>
        <v>0.06</v>
      </c>
      <c r="W20" s="55">
        <f t="shared" ca="1" si="13"/>
        <v>19.505525433881598</v>
      </c>
      <c r="X20" s="55">
        <f t="shared" ca="1" si="24"/>
        <v>42.723213692779694</v>
      </c>
      <c r="Y20" s="55">
        <f t="shared" ca="1" si="14"/>
        <v>0.43207171754548263</v>
      </c>
      <c r="Z20" s="51">
        <f t="shared" ca="1" si="15"/>
        <v>6.3526733520306085</v>
      </c>
      <c r="AA20" s="51">
        <f t="shared" ca="1" si="16"/>
        <v>-5.4999999999999997E-3</v>
      </c>
      <c r="AB20" s="51">
        <f t="shared" ca="1" si="17"/>
        <v>1.2666999999999999</v>
      </c>
      <c r="AC20" s="51">
        <f t="shared" ca="1" si="18"/>
        <v>1.214E-2</v>
      </c>
      <c r="AD20" s="51">
        <f t="shared" ca="1" si="19"/>
        <v>1.9638731358958203E-2</v>
      </c>
      <c r="AE20" s="51">
        <f t="shared" ca="1" si="20"/>
        <v>3.926967185691798E-2</v>
      </c>
      <c r="AF20" s="51">
        <f t="shared" ca="1" si="21"/>
        <v>0.51580000000000004</v>
      </c>
      <c r="AG20" s="51">
        <f t="shared" ca="1" si="22"/>
        <v>100000</v>
      </c>
      <c r="AH20" s="52"/>
    </row>
    <row r="21" spans="1:34" x14ac:dyDescent="0.35">
      <c r="A21" s="2"/>
      <c r="E21" s="24">
        <f t="shared" si="25"/>
        <v>0.1</v>
      </c>
      <c r="F21" s="25">
        <f t="shared" ca="1" si="26"/>
        <v>1.6889387984278494E-2</v>
      </c>
      <c r="G21" s="25">
        <f t="shared" si="27"/>
        <v>3.1828599731952498</v>
      </c>
      <c r="H21" s="25">
        <f t="shared" si="28"/>
        <v>0.97359378589552181</v>
      </c>
      <c r="I21" s="25">
        <f t="shared" si="29"/>
        <v>0.3392183755098791</v>
      </c>
      <c r="J21" s="25">
        <f>$H21*$I21^2/(1+$I21^2)</f>
        <v>0.1004696177079247</v>
      </c>
      <c r="K21" s="25">
        <f t="shared" ref="K21:K30" ca="1" si="32">4*$J21*(1-$F21/$I21)*$E21</f>
        <v>3.8186929118097138E-2</v>
      </c>
      <c r="L21" s="25">
        <f t="shared" ref="L21:L30" ca="1" si="33">L20+($E21-$E20)*(K20+K21)/2</f>
        <v>1.909346455904857E-3</v>
      </c>
      <c r="M21" s="25">
        <f ca="1">2*$J21*(1-$F21/$I21)*(1/$I21^2+1)*$E21</f>
        <v>0.18502387955677277</v>
      </c>
      <c r="N21" s="25">
        <f t="shared" ref="N21:N30" ca="1" si="34">N20+($E21-$E20)*(M20+M21)/2</f>
        <v>9.2511939778386395E-3</v>
      </c>
      <c r="O21" s="25">
        <f ca="1">4*$J21*( 1+ ($F21*$I21))*$E21</f>
        <v>4.0418090925157524E-2</v>
      </c>
      <c r="P21" s="25">
        <f t="shared" ref="P21:P30" ca="1" si="35">P20+($E21-$E20)*(O20+O21)/2</f>
        <v>2.0209045462578762E-3</v>
      </c>
      <c r="Q21" s="25">
        <f t="shared" ca="1" si="31"/>
        <v>2.0854642883733894E-3</v>
      </c>
      <c r="R21" s="25">
        <f t="shared" ref="R21:R30" ca="1" si="36">R20+($E21-$E20)*(Q20+Q21)/2</f>
        <v>1.0427321441866947E-4</v>
      </c>
      <c r="S21" s="25">
        <f t="shared" ref="S21:S30" ca="1" si="37">SQRT($I21^2 + 1 - ((($M$7/2)*COS($O5))^2) )</f>
        <v>1.0556436654989934</v>
      </c>
      <c r="T21" s="26">
        <f t="shared" ref="T21:T30" ca="1" si="38">(4*PI()*$M$6/$C$14)*($J21/$S21)*($M$7/$I5)</f>
        <v>3.4827051119027633E-2</v>
      </c>
      <c r="V21" s="54">
        <f t="shared" si="23"/>
        <v>7.4999999999999997E-2</v>
      </c>
      <c r="W21" s="55">
        <f t="shared" ca="1" si="13"/>
        <v>18.441572933173578</v>
      </c>
      <c r="X21" s="55">
        <f t="shared" ca="1" si="24"/>
        <v>36.67827169856087</v>
      </c>
      <c r="Y21" s="55">
        <f t="shared" ca="1" si="14"/>
        <v>0.43207171754548263</v>
      </c>
      <c r="Z21" s="51">
        <f t="shared" ca="1" si="15"/>
        <v>6.3526733520306085</v>
      </c>
      <c r="AA21" s="51">
        <f t="shared" ca="1" si="16"/>
        <v>-5.4999999999999997E-3</v>
      </c>
      <c r="AB21" s="51">
        <f t="shared" ca="1" si="17"/>
        <v>1.2666999999999999</v>
      </c>
      <c r="AC21" s="51">
        <f t="shared" ca="1" si="18"/>
        <v>1.214E-2</v>
      </c>
      <c r="AD21" s="51">
        <f t="shared" ca="1" si="19"/>
        <v>1.9638731358958203E-2</v>
      </c>
      <c r="AE21" s="51">
        <f t="shared" ca="1" si="20"/>
        <v>3.926967185691798E-2</v>
      </c>
      <c r="AF21" s="51">
        <f t="shared" ca="1" si="21"/>
        <v>0.51580000000000004</v>
      </c>
      <c r="AG21" s="51">
        <f t="shared" ca="1" si="22"/>
        <v>100000</v>
      </c>
      <c r="AH21" s="52"/>
    </row>
    <row r="22" spans="1:34" x14ac:dyDescent="0.35">
      <c r="A22" s="2"/>
      <c r="E22" s="24">
        <f t="shared" si="25"/>
        <v>0.2</v>
      </c>
      <c r="F22" s="25">
        <f t="shared" ca="1" si="26"/>
        <v>1.6889387984278494E-2</v>
      </c>
      <c r="G22" s="25">
        <f t="shared" si="27"/>
        <v>2.8292088650624443</v>
      </c>
      <c r="H22" s="25">
        <f t="shared" si="28"/>
        <v>0.96237962499142171</v>
      </c>
      <c r="I22" s="25">
        <f t="shared" si="29"/>
        <v>0.6784367510197582</v>
      </c>
      <c r="J22" s="25">
        <f t="shared" si="30"/>
        <v>0.30334027571003563</v>
      </c>
      <c r="K22" s="25">
        <f t="shared" ca="1" si="32"/>
        <v>0.23663100113229005</v>
      </c>
      <c r="L22" s="25">
        <f t="shared" ca="1" si="33"/>
        <v>1.5650242968424218E-2</v>
      </c>
      <c r="M22" s="25">
        <f t="shared" ref="M22:M30" ca="1" si="39">2*$J22*(1-$F22/$I22)*(1/(1+$I22^2))*$E22</f>
        <v>8.1022673878521384E-2</v>
      </c>
      <c r="N22" s="25">
        <f t="shared" ca="1" si="34"/>
        <v>2.255352164960335E-2</v>
      </c>
      <c r="O22" s="25">
        <f t="shared" ref="O22:O30" ca="1" si="40">4*$J22*(1+ ($F22*$I22))*$E22</f>
        <v>0.24545285145336174</v>
      </c>
      <c r="P22" s="25">
        <f t="shared" ca="1" si="35"/>
        <v>1.6314451665183839E-2</v>
      </c>
      <c r="Q22" s="25">
        <f t="shared" ca="1" si="31"/>
        <v>3.8683142130290248E-2</v>
      </c>
      <c r="R22" s="25">
        <f t="shared" ca="1" si="36"/>
        <v>2.1427035353518515E-3</v>
      </c>
      <c r="S22" s="25">
        <f t="shared" ca="1" si="37"/>
        <v>1.2075222683994393</v>
      </c>
      <c r="T22" s="26">
        <f t="shared" ca="1" si="38"/>
        <v>9.1925124833583893E-2</v>
      </c>
      <c r="V22" s="54">
        <f t="shared" si="23"/>
        <v>0.09</v>
      </c>
      <c r="W22" s="55">
        <f t="shared" ca="1" si="13"/>
        <v>16.46060935365254</v>
      </c>
      <c r="X22" s="55">
        <f t="shared" ca="1" si="24"/>
        <v>32.12647902795338</v>
      </c>
      <c r="Y22" s="55">
        <f t="shared" ca="1" si="14"/>
        <v>0.43207171754548263</v>
      </c>
      <c r="Z22" s="51">
        <f t="shared" ca="1" si="15"/>
        <v>6.3526733520306085</v>
      </c>
      <c r="AA22" s="51">
        <f t="shared" ca="1" si="16"/>
        <v>-5.4999999999999997E-3</v>
      </c>
      <c r="AB22" s="51">
        <f t="shared" ca="1" si="17"/>
        <v>1.2666999999999999</v>
      </c>
      <c r="AC22" s="51">
        <f t="shared" ca="1" si="18"/>
        <v>1.214E-2</v>
      </c>
      <c r="AD22" s="51">
        <f t="shared" ca="1" si="19"/>
        <v>1.9638731358958203E-2</v>
      </c>
      <c r="AE22" s="51">
        <f t="shared" ca="1" si="20"/>
        <v>3.926967185691798E-2</v>
      </c>
      <c r="AF22" s="51">
        <f t="shared" ca="1" si="21"/>
        <v>0.51580000000000004</v>
      </c>
      <c r="AG22" s="51">
        <f t="shared" ca="1" si="22"/>
        <v>100000</v>
      </c>
      <c r="AH22" s="52"/>
    </row>
    <row r="23" spans="1:34" x14ac:dyDescent="0.35">
      <c r="A23" s="2"/>
      <c r="E23" s="24">
        <f t="shared" si="25"/>
        <v>0.3</v>
      </c>
      <c r="F23" s="25">
        <f t="shared" ca="1" si="26"/>
        <v>1.6889387984278494E-2</v>
      </c>
      <c r="G23" s="25">
        <f t="shared" si="27"/>
        <v>2.4755577569296388</v>
      </c>
      <c r="H23" s="25">
        <f t="shared" si="28"/>
        <v>0.94638670169030759</v>
      </c>
      <c r="I23" s="25">
        <f t="shared" si="29"/>
        <v>1.0176551265296372</v>
      </c>
      <c r="J23" s="25">
        <f t="shared" si="30"/>
        <v>0.48147390260982276</v>
      </c>
      <c r="K23" s="25">
        <f t="shared" ca="1" si="32"/>
        <v>0.5681798163338031</v>
      </c>
      <c r="L23" s="25">
        <f t="shared" ca="1" si="33"/>
        <v>5.5890783841728867E-2</v>
      </c>
      <c r="M23" s="25">
        <f t="shared" ca="1" si="39"/>
        <v>0.13955926701050853</v>
      </c>
      <c r="N23" s="25">
        <f t="shared" ca="1" si="34"/>
        <v>3.3582618694054843E-2</v>
      </c>
      <c r="O23" s="25">
        <f t="shared" ca="1" si="40"/>
        <v>0.5876991241262326</v>
      </c>
      <c r="P23" s="25">
        <f t="shared" ca="1" si="35"/>
        <v>5.7972050444163543E-2</v>
      </c>
      <c r="Q23" s="25">
        <f t="shared" ca="1" si="31"/>
        <v>0.14949586165361575</v>
      </c>
      <c r="R23" s="25">
        <f t="shared" ca="1" si="36"/>
        <v>1.155165372454715E-2</v>
      </c>
      <c r="S23" s="25">
        <f t="shared" ca="1" si="37"/>
        <v>1.4254863172672567</v>
      </c>
      <c r="T23" s="26">
        <f t="shared" ca="1" si="38"/>
        <v>0.12359730425655688</v>
      </c>
      <c r="V23" s="54">
        <f t="shared" si="23"/>
        <v>0.105</v>
      </c>
      <c r="W23" s="55">
        <f t="shared" ca="1" si="13"/>
        <v>14.030053188902638</v>
      </c>
      <c r="X23" s="55">
        <f t="shared" ca="1" si="24"/>
        <v>28.616344426906853</v>
      </c>
      <c r="Y23" s="55">
        <f t="shared" ref="Y23:Y25" ca="1" si="41">INDIRECT(G11&amp;"!H3")</f>
        <v>0.43207171754548263</v>
      </c>
      <c r="Z23" s="51">
        <f t="shared" ref="Z23:Z25" ca="1" si="42">INDIRECT(G11&amp;"!I3")</f>
        <v>6.3526733520306085</v>
      </c>
      <c r="AA23" s="51">
        <f t="shared" ref="AA23:AA25" ca="1" si="43">INDIRECT(G11&amp;"!j3")</f>
        <v>-5.4999999999999997E-3</v>
      </c>
      <c r="AB23" s="51">
        <f t="shared" ref="AB23:AB25" ca="1" si="44">INDIRECT(G11&amp;"!k3")</f>
        <v>1.2666999999999999</v>
      </c>
      <c r="AC23" s="51">
        <f t="shared" ref="AC23:AC25" ca="1" si="45">INDIRECT(G11&amp;"!l3")</f>
        <v>1.214E-2</v>
      </c>
      <c r="AD23" s="51">
        <f t="shared" ref="AD23:AD25" ca="1" si="46">INDIRECT(G11&amp;"!m3")</f>
        <v>1.9638731358958203E-2</v>
      </c>
      <c r="AE23" s="51">
        <f t="shared" ref="AE23:AE25" ca="1" si="47">INDIRECT(G11&amp;"!n3")</f>
        <v>3.926967185691798E-2</v>
      </c>
      <c r="AF23" s="51">
        <f t="shared" ref="AF23:AF25" ca="1" si="48">INDIRECT(G11&amp;"!o3")</f>
        <v>0.51580000000000004</v>
      </c>
      <c r="AG23" s="51">
        <f t="shared" ref="AG23:AG25" ca="1" si="49">INDIRECT(G11&amp;"!i1")</f>
        <v>100000</v>
      </c>
      <c r="AH23" s="52"/>
    </row>
    <row r="24" spans="1:34" x14ac:dyDescent="0.35">
      <c r="A24" s="2"/>
      <c r="E24" s="24">
        <f t="shared" si="25"/>
        <v>0.4</v>
      </c>
      <c r="F24" s="25">
        <f t="shared" ca="1" si="26"/>
        <v>1.6889387984278494E-2</v>
      </c>
      <c r="G24" s="25">
        <f t="shared" si="27"/>
        <v>2.1219066487968332</v>
      </c>
      <c r="H24" s="25">
        <f t="shared" si="28"/>
        <v>0.92354741533044904</v>
      </c>
      <c r="I24" s="25">
        <f t="shared" si="29"/>
        <v>1.3568735020395164</v>
      </c>
      <c r="J24" s="25">
        <f t="shared" si="30"/>
        <v>0.59848122185658614</v>
      </c>
      <c r="K24" s="25">
        <f t="shared" ca="1" si="32"/>
        <v>0.94565081109509463</v>
      </c>
      <c r="L24" s="25">
        <f t="shared" ca="1" si="33"/>
        <v>0.13158231521317376</v>
      </c>
      <c r="M24" s="25">
        <f t="shared" ca="1" si="39"/>
        <v>0.16642302518282978</v>
      </c>
      <c r="N24" s="25">
        <f t="shared" ca="1" si="34"/>
        <v>4.888173330372176E-2</v>
      </c>
      <c r="O24" s="25">
        <f t="shared" ca="1" si="40"/>
        <v>0.97951435870513692</v>
      </c>
      <c r="P24" s="25">
        <f t="shared" ca="1" si="35"/>
        <v>0.13633272458573203</v>
      </c>
      <c r="Q24" s="25">
        <f t="shared" ca="1" si="31"/>
        <v>0.31737458223201709</v>
      </c>
      <c r="R24" s="25">
        <f t="shared" ca="1" si="36"/>
        <v>3.4895175918828798E-2</v>
      </c>
      <c r="S24" s="25">
        <f t="shared" ca="1" si="37"/>
        <v>1.6841603298145789</v>
      </c>
      <c r="T24" s="26">
        <f t="shared" ca="1" si="38"/>
        <v>0.13003683622587731</v>
      </c>
      <c r="V24" s="54">
        <f t="shared" si="23"/>
        <v>0.12</v>
      </c>
      <c r="W24" s="55">
        <f t="shared" ca="1" si="13"/>
        <v>11.230571233432052</v>
      </c>
      <c r="X24" s="55">
        <f t="shared" ca="1" si="24"/>
        <v>25.846256251617341</v>
      </c>
      <c r="Y24" s="55">
        <f t="shared" ca="1" si="41"/>
        <v>0.43207171754548263</v>
      </c>
      <c r="Z24" s="51">
        <f t="shared" ca="1" si="42"/>
        <v>6.3526733520306085</v>
      </c>
      <c r="AA24" s="51">
        <f t="shared" ca="1" si="43"/>
        <v>-5.4999999999999997E-3</v>
      </c>
      <c r="AB24" s="51">
        <f t="shared" ca="1" si="44"/>
        <v>1.2666999999999999</v>
      </c>
      <c r="AC24" s="51">
        <f t="shared" ca="1" si="45"/>
        <v>1.214E-2</v>
      </c>
      <c r="AD24" s="51">
        <f t="shared" ca="1" si="46"/>
        <v>1.9638731358958203E-2</v>
      </c>
      <c r="AE24" s="51">
        <f t="shared" ca="1" si="47"/>
        <v>3.926967185691798E-2</v>
      </c>
      <c r="AF24" s="51">
        <f t="shared" ca="1" si="48"/>
        <v>0.51580000000000004</v>
      </c>
      <c r="AG24" s="51">
        <f t="shared" ca="1" si="49"/>
        <v>100000</v>
      </c>
      <c r="AH24" s="52"/>
    </row>
    <row r="25" spans="1:34" ht="15" thickBot="1" x14ac:dyDescent="0.4">
      <c r="A25" s="2"/>
      <c r="E25" s="24">
        <f t="shared" si="25"/>
        <v>0.5</v>
      </c>
      <c r="F25" s="25">
        <f t="shared" ca="1" si="26"/>
        <v>1.6889387984278494E-2</v>
      </c>
      <c r="G25" s="25">
        <f t="shared" si="27"/>
        <v>1.7682555406640277</v>
      </c>
      <c r="H25" s="25">
        <f t="shared" si="28"/>
        <v>0.89083918768916737</v>
      </c>
      <c r="I25" s="25">
        <f t="shared" si="29"/>
        <v>1.6960918775493954</v>
      </c>
      <c r="J25" s="25">
        <f t="shared" si="30"/>
        <v>0.66104765563244228</v>
      </c>
      <c r="K25" s="25">
        <f t="shared" ca="1" si="32"/>
        <v>1.3089301160536377</v>
      </c>
      <c r="L25" s="25">
        <f t="shared" ca="1" si="33"/>
        <v>0.24431136157061034</v>
      </c>
      <c r="M25" s="25">
        <f t="shared" ca="1" si="39"/>
        <v>0.16881894110618159</v>
      </c>
      <c r="N25" s="25">
        <f t="shared" ca="1" si="34"/>
        <v>6.5643831618172332E-2</v>
      </c>
      <c r="O25" s="25">
        <f t="shared" ca="1" si="40"/>
        <v>1.3599679924400545</v>
      </c>
      <c r="P25" s="25">
        <f t="shared" ca="1" si="35"/>
        <v>0.2533068421429916</v>
      </c>
      <c r="Q25" s="25">
        <f t="shared" ca="1" si="31"/>
        <v>0.50458245750822217</v>
      </c>
      <c r="R25" s="25">
        <f t="shared" ca="1" si="36"/>
        <v>7.5993027905840754E-2</v>
      </c>
      <c r="S25" s="25">
        <f t="shared" ca="1" si="37"/>
        <v>1.9675481424152232</v>
      </c>
      <c r="T25" s="26">
        <f t="shared" ca="1" si="38"/>
        <v>0.12294381955449053</v>
      </c>
      <c r="V25" s="56">
        <f t="shared" si="23"/>
        <v>0.13500000000000001</v>
      </c>
      <c r="W25" s="57">
        <f t="shared" ca="1" si="13"/>
        <v>7.7868251548889402</v>
      </c>
      <c r="X25" s="57">
        <f t="shared" ca="1" si="24"/>
        <v>23.614180416916358</v>
      </c>
      <c r="Y25" s="57">
        <f t="shared" ca="1" si="41"/>
        <v>0.43207171754548263</v>
      </c>
      <c r="Z25" s="58">
        <f t="shared" ca="1" si="42"/>
        <v>6.3526733520306085</v>
      </c>
      <c r="AA25" s="58">
        <f t="shared" ca="1" si="43"/>
        <v>-5.4999999999999997E-3</v>
      </c>
      <c r="AB25" s="58">
        <f t="shared" ca="1" si="44"/>
        <v>1.2666999999999999</v>
      </c>
      <c r="AC25" s="58">
        <f t="shared" ca="1" si="45"/>
        <v>1.214E-2</v>
      </c>
      <c r="AD25" s="58">
        <f t="shared" ca="1" si="46"/>
        <v>1.9638731358958203E-2</v>
      </c>
      <c r="AE25" s="58">
        <f t="shared" ca="1" si="47"/>
        <v>3.926967185691798E-2</v>
      </c>
      <c r="AF25" s="58">
        <f t="shared" ca="1" si="48"/>
        <v>0.51580000000000004</v>
      </c>
      <c r="AG25" s="58">
        <f t="shared" ca="1" si="49"/>
        <v>100000</v>
      </c>
      <c r="AH25" s="59"/>
    </row>
    <row r="26" spans="1:34" x14ac:dyDescent="0.35">
      <c r="A26" s="2"/>
      <c r="E26" s="24">
        <f t="shared" si="25"/>
        <v>0.6</v>
      </c>
      <c r="F26" s="25">
        <f t="shared" ca="1" si="26"/>
        <v>1.6889387984278494E-2</v>
      </c>
      <c r="G26" s="25">
        <f t="shared" si="27"/>
        <v>1.4146044325312221</v>
      </c>
      <c r="H26" s="25">
        <f t="shared" si="28"/>
        <v>0.84372273370114215</v>
      </c>
      <c r="I26" s="25">
        <f t="shared" si="29"/>
        <v>2.0353102530592744</v>
      </c>
      <c r="J26" s="25">
        <f t="shared" si="30"/>
        <v>0.67965375343031131</v>
      </c>
      <c r="K26" s="25">
        <f t="shared" ca="1" si="32"/>
        <v>1.6176332604485635</v>
      </c>
      <c r="L26" s="25">
        <f t="shared" ca="1" si="33"/>
        <v>0.39063953039572036</v>
      </c>
      <c r="M26" s="25">
        <f t="shared" ca="1" si="39"/>
        <v>0.15728119493102607</v>
      </c>
      <c r="N26" s="25">
        <f t="shared" ca="1" si="34"/>
        <v>8.1948838420032713E-2</v>
      </c>
      <c r="O26" s="25">
        <f t="shared" ca="1" si="40"/>
        <v>1.6872406786473533</v>
      </c>
      <c r="P26" s="25">
        <f t="shared" ca="1" si="35"/>
        <v>0.40566727569736194</v>
      </c>
      <c r="Q26" s="25">
        <f t="shared" ca="1" si="31"/>
        <v>0.67957127050055866</v>
      </c>
      <c r="R26" s="25">
        <f t="shared" ca="1" si="36"/>
        <v>0.13520071430627978</v>
      </c>
      <c r="S26" s="25">
        <f t="shared" ca="1" si="37"/>
        <v>2.2663781267644576</v>
      </c>
      <c r="T26" s="26">
        <f t="shared" ca="1" si="38"/>
        <v>0.10973739569101693</v>
      </c>
    </row>
    <row r="27" spans="1:34" x14ac:dyDescent="0.35">
      <c r="A27" s="2"/>
      <c r="E27" s="24">
        <f t="shared" si="25"/>
        <v>0.7</v>
      </c>
      <c r="F27" s="25">
        <f t="shared" ca="1" si="26"/>
        <v>1.6889387984278494E-2</v>
      </c>
      <c r="G27" s="25">
        <f t="shared" si="27"/>
        <v>1.0609533243984168</v>
      </c>
      <c r="H27" s="25">
        <f t="shared" si="28"/>
        <v>0.7749941468205469</v>
      </c>
      <c r="I27" s="25">
        <f t="shared" si="29"/>
        <v>2.3745286285691538</v>
      </c>
      <c r="J27" s="25">
        <f t="shared" si="30"/>
        <v>0.658249787190053</v>
      </c>
      <c r="K27" s="25">
        <f t="shared" ca="1" si="32"/>
        <v>1.829989930295761</v>
      </c>
      <c r="L27" s="25">
        <f t="shared" ca="1" si="33"/>
        <v>0.56302068993293652</v>
      </c>
      <c r="M27" s="25">
        <f t="shared" ca="1" si="39"/>
        <v>0.13783394585565834</v>
      </c>
      <c r="N27" s="25">
        <f t="shared" ca="1" si="34"/>
        <v>9.6704595459366938E-2</v>
      </c>
      <c r="O27" s="25">
        <f t="shared" ca="1" si="40"/>
        <v>1.9170156806039891</v>
      </c>
      <c r="P27" s="25">
        <f t="shared" ca="1" si="35"/>
        <v>0.58588009365992899</v>
      </c>
      <c r="Q27" s="25">
        <f t="shared" ca="1" si="31"/>
        <v>0.81411915752814246</v>
      </c>
      <c r="R27" s="25">
        <f t="shared" ca="1" si="36"/>
        <v>0.20988523570771483</v>
      </c>
      <c r="S27" s="25">
        <f t="shared" ca="1" si="37"/>
        <v>2.5752652557693674</v>
      </c>
      <c r="T27" s="26">
        <f t="shared" ca="1" si="38"/>
        <v>9.3533687926017586E-2</v>
      </c>
      <c r="V27" s="73"/>
      <c r="W27" s="73"/>
    </row>
    <row r="28" spans="1:34" x14ac:dyDescent="0.35">
      <c r="A28" s="2"/>
      <c r="E28" s="24">
        <f t="shared" si="25"/>
        <v>0.8</v>
      </c>
      <c r="F28" s="25">
        <f t="shared" ca="1" si="26"/>
        <v>1.6889387984278494E-2</v>
      </c>
      <c r="G28" s="25">
        <f t="shared" si="27"/>
        <v>0.70730221626561096</v>
      </c>
      <c r="H28" s="25">
        <f t="shared" si="28"/>
        <v>0.67182074825882954</v>
      </c>
      <c r="I28" s="25">
        <f t="shared" si="29"/>
        <v>2.7137470040790328</v>
      </c>
      <c r="J28" s="25">
        <f t="shared" si="30"/>
        <v>0.59150190688147708</v>
      </c>
      <c r="K28" s="25">
        <f t="shared" ca="1" si="32"/>
        <v>1.8810259557550701</v>
      </c>
      <c r="L28" s="25">
        <f t="shared" ca="1" si="33"/>
        <v>0.74857148423547826</v>
      </c>
      <c r="M28" s="25">
        <f t="shared" ca="1" si="39"/>
        <v>0.11244206565407214</v>
      </c>
      <c r="N28" s="25">
        <f t="shared" ca="1" si="34"/>
        <v>0.10921839603485348</v>
      </c>
      <c r="O28" s="25">
        <f t="shared" ca="1" si="40"/>
        <v>1.9795600797921644</v>
      </c>
      <c r="P28" s="25">
        <f t="shared" ca="1" si="35"/>
        <v>0.78070888167973684</v>
      </c>
      <c r="Q28" s="25">
        <f t="shared" ca="1" si="31"/>
        <v>0.8714479011091818</v>
      </c>
      <c r="R28" s="25">
        <f t="shared" ca="1" si="36"/>
        <v>0.29416358863958114</v>
      </c>
      <c r="S28" s="25">
        <f t="shared" ca="1" si="37"/>
        <v>2.8909784935391345</v>
      </c>
      <c r="T28" s="26">
        <f t="shared" ca="1" si="38"/>
        <v>7.4870474889547012E-2</v>
      </c>
      <c r="V28" s="73"/>
      <c r="W28" s="73"/>
    </row>
    <row r="29" spans="1:34" x14ac:dyDescent="0.35">
      <c r="A29" s="2"/>
      <c r="E29" s="24">
        <f t="shared" si="25"/>
        <v>0.90000000000000013</v>
      </c>
      <c r="F29" s="25">
        <f t="shared" ca="1" si="26"/>
        <v>1.6889387984278494E-2</v>
      </c>
      <c r="G29" s="25">
        <f t="shared" si="27"/>
        <v>0.35365110813280509</v>
      </c>
      <c r="H29" s="25">
        <f t="shared" si="28"/>
        <v>0.50447409597073922</v>
      </c>
      <c r="I29" s="25">
        <f t="shared" si="29"/>
        <v>3.0529653795889122</v>
      </c>
      <c r="J29" s="25">
        <f t="shared" si="30"/>
        <v>0.45559377769029802</v>
      </c>
      <c r="K29" s="25">
        <f t="shared" ca="1" si="32"/>
        <v>1.6310641524544285</v>
      </c>
      <c r="L29" s="25">
        <f t="shared" ca="1" si="33"/>
        <v>0.92417598964595338</v>
      </c>
      <c r="M29" s="25">
        <f t="shared" ca="1" si="39"/>
        <v>7.9019850121714558E-2</v>
      </c>
      <c r="N29" s="25">
        <f t="shared" ca="1" si="34"/>
        <v>0.11879149182364282</v>
      </c>
      <c r="O29" s="25">
        <f t="shared" ca="1" si="40"/>
        <v>1.7247075502481195</v>
      </c>
      <c r="P29" s="25">
        <f t="shared" ca="1" si="35"/>
        <v>0.96592226318175123</v>
      </c>
      <c r="Q29" s="25">
        <f t="shared" ca="1" si="31"/>
        <v>0.77879720138702291</v>
      </c>
      <c r="R29" s="25">
        <f t="shared" ca="1" si="36"/>
        <v>0.37667584376439145</v>
      </c>
      <c r="S29" s="25">
        <f t="shared" ca="1" si="37"/>
        <v>3.2114999497655812</v>
      </c>
      <c r="T29" s="26">
        <f t="shared" ca="1" si="38"/>
        <v>5.1912167699259604E-2</v>
      </c>
      <c r="V29" s="73"/>
      <c r="W29" s="73"/>
    </row>
    <row r="30" spans="1:34" ht="15" thickBot="1" x14ac:dyDescent="0.4">
      <c r="A30" s="2"/>
      <c r="E30" s="24">
        <f t="shared" si="25"/>
        <v>1.0000000000000002</v>
      </c>
      <c r="F30" s="27">
        <f t="shared" ca="1" si="26"/>
        <v>1.6889387984278494E-2</v>
      </c>
      <c r="G30" s="27">
        <v>0</v>
      </c>
      <c r="H30" s="27">
        <v>0</v>
      </c>
      <c r="I30" s="27">
        <f t="shared" si="29"/>
        <v>3.3921837550987912</v>
      </c>
      <c r="J30" s="27">
        <f t="shared" si="30"/>
        <v>0</v>
      </c>
      <c r="K30" s="27">
        <f t="shared" ca="1" si="32"/>
        <v>0</v>
      </c>
      <c r="L30" s="28">
        <f t="shared" ca="1" si="33"/>
        <v>1.0057291972686748</v>
      </c>
      <c r="M30" s="27">
        <f t="shared" ca="1" si="39"/>
        <v>0</v>
      </c>
      <c r="N30" s="28">
        <f t="shared" ca="1" si="34"/>
        <v>0.12274248432972855</v>
      </c>
      <c r="O30" s="27">
        <f t="shared" ca="1" si="40"/>
        <v>0</v>
      </c>
      <c r="P30" s="28">
        <f t="shared" ca="1" si="35"/>
        <v>1.0521576406941573</v>
      </c>
      <c r="Q30" s="27">
        <f t="shared" ca="1" si="31"/>
        <v>0</v>
      </c>
      <c r="R30" s="28">
        <f t="shared" ca="1" si="36"/>
        <v>0.41561570383374263</v>
      </c>
      <c r="S30" s="25">
        <f t="shared" ca="1" si="37"/>
        <v>3.5355190193894299</v>
      </c>
      <c r="T30" s="26">
        <f t="shared" ca="1" si="38"/>
        <v>0</v>
      </c>
      <c r="V30" s="73"/>
      <c r="W30" s="73"/>
    </row>
    <row r="31" spans="1:34" x14ac:dyDescent="0.35">
      <c r="W31" s="73"/>
    </row>
    <row r="32" spans="1:34" x14ac:dyDescent="0.35">
      <c r="W32" s="73"/>
    </row>
    <row r="33" spans="23:23" x14ac:dyDescent="0.35">
      <c r="W33" s="73"/>
    </row>
    <row r="34" spans="23:23" x14ac:dyDescent="0.35">
      <c r="W34" s="73"/>
    </row>
    <row r="35" spans="23:23" x14ac:dyDescent="0.35">
      <c r="W35" s="73"/>
    </row>
    <row r="36" spans="23:23" x14ac:dyDescent="0.35">
      <c r="W36" s="73"/>
    </row>
    <row r="37" spans="23:23" x14ac:dyDescent="0.35">
      <c r="W37" s="73"/>
    </row>
  </sheetData>
  <mergeCells count="9">
    <mergeCell ref="B7:C7"/>
    <mergeCell ref="B13:C13"/>
    <mergeCell ref="B18:C18"/>
    <mergeCell ref="B19:C19"/>
    <mergeCell ref="B1:M1"/>
    <mergeCell ref="B2:C2"/>
    <mergeCell ref="E2:J2"/>
    <mergeCell ref="L2:M2"/>
    <mergeCell ref="O2:T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>
    <tabColor theme="9"/>
  </sheetPr>
  <dimension ref="A1:AH30"/>
  <sheetViews>
    <sheetView zoomScaleNormal="100" workbookViewId="0">
      <selection activeCell="M14" sqref="M14"/>
    </sheetView>
  </sheetViews>
  <sheetFormatPr defaultColWidth="9.08984375" defaultRowHeight="14.5" x14ac:dyDescent="0.35"/>
  <cols>
    <col min="1" max="1" width="4.26953125" style="1" customWidth="1"/>
    <col min="2" max="2" width="12.26953125" style="1" customWidth="1"/>
    <col min="3" max="3" width="10.7265625" style="1" customWidth="1"/>
    <col min="4" max="4" width="4.7265625" style="1" customWidth="1"/>
    <col min="5" max="14" width="9.08984375" style="1"/>
    <col min="15" max="17" width="9.453125" style="1" bestFit="1" customWidth="1"/>
    <col min="18" max="21" width="9.08984375" style="1" customWidth="1"/>
    <col min="22" max="22" width="7.90625" style="1" customWidth="1"/>
    <col min="23" max="23" width="6.7265625" style="1" customWidth="1"/>
    <col min="24" max="24" width="6.26953125" style="1" customWidth="1"/>
    <col min="25" max="25" width="7.453125" style="1" customWidth="1"/>
    <col min="26" max="26" width="6" style="1" customWidth="1"/>
    <col min="27" max="27" width="6.453125" style="1" customWidth="1"/>
    <col min="28" max="28" width="6.7265625" style="1" customWidth="1"/>
    <col min="29" max="31" width="9.08984375" style="1" customWidth="1"/>
    <col min="32" max="16384" width="9.08984375" style="1"/>
  </cols>
  <sheetData>
    <row r="1" spans="2:34" s="48" customFormat="1" ht="18" customHeight="1" thickBot="1" x14ac:dyDescent="0.4">
      <c r="E1" s="89" t="str">
        <f>CONCATENATE(B19,": ",C16*1000,"mm, ",C8,"W @ ",M4,"rpm")</f>
        <v>Larrabee Prop: 355.6mm, 200W @ 645rpm</v>
      </c>
      <c r="F1" s="89"/>
      <c r="G1" s="89"/>
      <c r="H1" s="89"/>
      <c r="I1" s="89"/>
      <c r="J1" s="89"/>
    </row>
    <row r="2" spans="2:34" ht="15" thickBot="1" x14ac:dyDescent="0.4">
      <c r="B2" s="84" t="s">
        <v>26</v>
      </c>
      <c r="C2" s="85"/>
      <c r="E2" s="84" t="s">
        <v>28</v>
      </c>
      <c r="F2" s="86"/>
      <c r="G2" s="86"/>
      <c r="H2" s="86"/>
      <c r="I2" s="86"/>
      <c r="J2" s="85"/>
      <c r="L2" s="84" t="s">
        <v>30</v>
      </c>
      <c r="M2" s="85"/>
      <c r="O2" s="84" t="s">
        <v>29</v>
      </c>
      <c r="P2" s="86"/>
      <c r="Q2" s="86"/>
      <c r="R2" s="86"/>
      <c r="S2" s="86"/>
      <c r="T2" s="85"/>
      <c r="V2" s="60" t="s">
        <v>90</v>
      </c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</row>
    <row r="3" spans="2:34" x14ac:dyDescent="0.35">
      <c r="B3" s="3" t="s">
        <v>1</v>
      </c>
      <c r="C3" s="37">
        <v>1025</v>
      </c>
      <c r="E3" s="13" t="s">
        <v>3</v>
      </c>
      <c r="F3" s="14" t="s">
        <v>43</v>
      </c>
      <c r="G3" s="14" t="s">
        <v>48</v>
      </c>
      <c r="H3" s="14" t="s">
        <v>42</v>
      </c>
      <c r="I3" s="14" t="s">
        <v>20</v>
      </c>
      <c r="J3" s="15" t="s">
        <v>21</v>
      </c>
      <c r="L3" s="34" t="s">
        <v>2</v>
      </c>
      <c r="M3" s="35">
        <f>2*C8/(C3*C9^3*PI()*(C16/2)^2)</f>
        <v>0.14553216019689064</v>
      </c>
      <c r="O3" s="13" t="s">
        <v>116</v>
      </c>
      <c r="P3" s="33" t="s">
        <v>49</v>
      </c>
      <c r="Q3" s="14" t="s">
        <v>35</v>
      </c>
      <c r="R3" s="14" t="s">
        <v>34</v>
      </c>
      <c r="S3" s="14" t="s">
        <v>25</v>
      </c>
      <c r="T3" s="15" t="s">
        <v>24</v>
      </c>
      <c r="V3" s="34" t="str">
        <f>E1</f>
        <v>Larrabee Prop: 355.6mm, 200W @ 645rpm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50"/>
    </row>
    <row r="4" spans="2:34" x14ac:dyDescent="0.35">
      <c r="B4" s="3" t="s">
        <v>33</v>
      </c>
      <c r="C4" s="38">
        <v>1.0020000000000001E-3</v>
      </c>
      <c r="E4" s="7">
        <v>0</v>
      </c>
      <c r="F4" s="8">
        <v>0</v>
      </c>
      <c r="G4" s="46" t="s">
        <v>67</v>
      </c>
      <c r="H4" s="36">
        <v>1.25</v>
      </c>
      <c r="I4" s="8">
        <f ca="1">VLOOKUP(H4,INDIRECT(G4&amp;"!A14:C999"),3,FALSE)</f>
        <v>0.53600000000000003</v>
      </c>
      <c r="J4" s="9">
        <f ca="1">VLOOKUP(H4,INDIRECT(G4&amp;"!A14:C999"),2,FALSE)</f>
        <v>1.7440000000000001E-2</v>
      </c>
      <c r="L4" s="3" t="s">
        <v>47</v>
      </c>
      <c r="M4" s="5">
        <f>$C$10*$C$11</f>
        <v>645</v>
      </c>
      <c r="O4" s="16">
        <f ca="1">ATAN((($C$9/($M$5*($C$16/2)))/0.000000000001)*(1+$M$7/2)  )</f>
        <v>1.5707963267911087</v>
      </c>
      <c r="P4" s="10">
        <f ca="1">$O4*(180/PI())+$H4</f>
        <v>91.249999999782972</v>
      </c>
      <c r="Q4" s="10">
        <f>$T20*($C$16/2)/1000</f>
        <v>0</v>
      </c>
      <c r="R4" s="10">
        <f t="shared" ref="R4:R14" si="0">Q4/0.0254/1000</f>
        <v>0</v>
      </c>
      <c r="S4" s="19">
        <f t="shared" ref="S4:S14" si="1">($C$3*$C$9*$F4/$C$4)*$T20*$S20</f>
        <v>0</v>
      </c>
      <c r="T4" s="17">
        <f t="shared" ref="T4:T14" si="2">($C$9/$C$5)*$S20</f>
        <v>2.0256583389601621E-3</v>
      </c>
      <c r="V4" s="3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</row>
    <row r="5" spans="2:34" ht="15" thickBot="1" x14ac:dyDescent="0.4">
      <c r="B5" s="4" t="s">
        <v>22</v>
      </c>
      <c r="C5" s="39">
        <v>1481</v>
      </c>
      <c r="E5" s="7">
        <v>1</v>
      </c>
      <c r="F5" s="10">
        <f>$C$15/2</f>
        <v>1.823E-2</v>
      </c>
      <c r="G5" s="46" t="s">
        <v>67</v>
      </c>
      <c r="H5" s="36">
        <v>1.25</v>
      </c>
      <c r="I5" s="8">
        <f t="shared" ref="I5:I14" ca="1" si="3">VLOOKUP(H5,INDIRECT(G5&amp;"!A14:C999"),3,FALSE)</f>
        <v>0.53600000000000003</v>
      </c>
      <c r="J5" s="9">
        <f t="shared" ref="J5:J14" ca="1" si="4">VLOOKUP(H5,INDIRECT(G5&amp;"!A14:C999"),2,FALSE)</f>
        <v>1.7440000000000001E-2</v>
      </c>
      <c r="L5" s="3" t="s">
        <v>38</v>
      </c>
      <c r="M5" s="5">
        <f>$M$4*PI()/30</f>
        <v>67.54424205218055</v>
      </c>
      <c r="O5" s="16">
        <f ca="1">ATAN((($C$9/($M$5*($C$16/2)))/$E21)*(1+$M$7/2)  )</f>
        <v>1.2003400997417983</v>
      </c>
      <c r="P5" s="10">
        <f ca="1">(180/PI())*$O5+$H5</f>
        <v>70.024421695517319</v>
      </c>
      <c r="Q5" s="10">
        <f t="shared" ref="Q5:Q14" ca="1" si="5">$T21*($C$16/2)*1000</f>
        <v>7.7647442291326936</v>
      </c>
      <c r="R5" s="10">
        <f t="shared" ca="1" si="0"/>
        <v>0.30569859169813751</v>
      </c>
      <c r="S5" s="19">
        <f t="shared" ca="1" si="1"/>
        <v>2640.5147245016378</v>
      </c>
      <c r="T5" s="17">
        <f t="shared" ca="1" si="2"/>
        <v>2.1892498296614696E-3</v>
      </c>
      <c r="V5" s="3">
        <f>C14</f>
        <v>2</v>
      </c>
      <c r="W5" s="51">
        <f>C16/2</f>
        <v>0.17780000000000001</v>
      </c>
      <c r="X5" s="51"/>
      <c r="Y5" s="51"/>
      <c r="Z5" s="53" t="s">
        <v>72</v>
      </c>
      <c r="AA5" s="51"/>
      <c r="AB5" s="51"/>
      <c r="AC5" s="51"/>
      <c r="AD5" s="51"/>
      <c r="AE5" s="51"/>
      <c r="AF5" s="51"/>
      <c r="AG5" s="51"/>
      <c r="AH5" s="52"/>
    </row>
    <row r="6" spans="2:34" ht="15" thickBot="1" x14ac:dyDescent="0.4">
      <c r="E6" s="7">
        <v>2</v>
      </c>
      <c r="F6" s="10">
        <f>F5+($C$16/2-$C$15/2)/($E$14-1)</f>
        <v>3.5960000000000006E-2</v>
      </c>
      <c r="G6" s="46" t="s">
        <v>67</v>
      </c>
      <c r="H6" s="36">
        <v>1.25</v>
      </c>
      <c r="I6" s="8">
        <f t="shared" ca="1" si="3"/>
        <v>0.53600000000000003</v>
      </c>
      <c r="J6" s="9">
        <f t="shared" ca="1" si="4"/>
        <v>1.7440000000000001E-2</v>
      </c>
      <c r="L6" s="3" t="s">
        <v>14</v>
      </c>
      <c r="M6" s="22">
        <f>$C$9/($M$5*($C$16/2))</f>
        <v>0.24980502224903131</v>
      </c>
      <c r="O6" s="16">
        <f t="shared" ref="O6:O14" ca="1" si="6">ATAN((($C$9/($M$5*($C$16/2)))/$E22)*(1+$M$7/2)  )</f>
        <v>0.91705560382498597</v>
      </c>
      <c r="P6" s="10">
        <f t="shared" ref="P6:P14" ca="1" si="7">(180/PI())*$O6+$H6</f>
        <v>53.793415677992968</v>
      </c>
      <c r="Q6" s="10">
        <f t="shared" ca="1" si="5"/>
        <v>17.772964276559868</v>
      </c>
      <c r="R6" s="10">
        <f t="shared" ca="1" si="0"/>
        <v>0.69972300301416801</v>
      </c>
      <c r="S6" s="19">
        <f t="shared" ca="1" si="1"/>
        <v>14188.400667745407</v>
      </c>
      <c r="T6" s="17">
        <f t="shared" ca="1" si="2"/>
        <v>2.6054002308522756E-3</v>
      </c>
      <c r="V6" s="3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</row>
    <row r="7" spans="2:34" ht="15" thickBot="1" x14ac:dyDescent="0.4">
      <c r="B7" s="84" t="s">
        <v>31</v>
      </c>
      <c r="C7" s="85"/>
      <c r="E7" s="7">
        <v>3</v>
      </c>
      <c r="F7" s="10">
        <f t="shared" ref="F7:F14" si="8">F6+($C$16/2-$C$15/2)/($E$14-1)</f>
        <v>5.3690000000000009E-2</v>
      </c>
      <c r="G7" s="46" t="s">
        <v>67</v>
      </c>
      <c r="H7" s="36">
        <v>1.25</v>
      </c>
      <c r="I7" s="8">
        <f t="shared" ca="1" si="3"/>
        <v>0.53600000000000003</v>
      </c>
      <c r="J7" s="9">
        <f t="shared" ca="1" si="4"/>
        <v>1.7440000000000001E-2</v>
      </c>
      <c r="L7" s="3" t="s">
        <v>36</v>
      </c>
      <c r="M7" s="21">
        <f ca="1">($P$30/(2*$R$30)) *(SQRT( 1 + ((4*$M$3*$R$30)/($P$30^2)) ) - 1 )</f>
        <v>0.11357571398223455</v>
      </c>
      <c r="O7" s="16">
        <f t="shared" ca="1" si="6"/>
        <v>0.71839558322721231</v>
      </c>
      <c r="P7" s="10">
        <f t="shared" ca="1" si="7"/>
        <v>42.411034939758537</v>
      </c>
      <c r="Q7" s="10">
        <f t="shared" ca="1" si="5"/>
        <v>21.586159243959958</v>
      </c>
      <c r="R7" s="10">
        <f t="shared" ca="1" si="0"/>
        <v>0.84984878913228179</v>
      </c>
      <c r="S7" s="19">
        <f t="shared" ca="1" si="1"/>
        <v>31371.111338176255</v>
      </c>
      <c r="T7" s="17">
        <f t="shared" ca="1" si="2"/>
        <v>3.1767400460644022E-3</v>
      </c>
      <c r="V7" s="3">
        <f ca="1">INDIRECT(G4&amp;"!H3")</f>
        <v>0.35383634654818863</v>
      </c>
      <c r="W7" s="51">
        <f ca="1">INDIRECT(G4&amp;"!I3")</f>
        <v>6.5102159111766529</v>
      </c>
      <c r="X7" s="51"/>
      <c r="Y7" s="51"/>
      <c r="Z7" s="53" t="s">
        <v>71</v>
      </c>
      <c r="AA7" s="51"/>
      <c r="AB7" s="51"/>
      <c r="AC7" s="51"/>
      <c r="AD7" s="51"/>
      <c r="AE7" s="51"/>
      <c r="AF7" s="51"/>
      <c r="AG7" s="51"/>
      <c r="AH7" s="52"/>
    </row>
    <row r="8" spans="2:34" x14ac:dyDescent="0.35">
      <c r="B8" s="3" t="s">
        <v>0</v>
      </c>
      <c r="C8" s="37">
        <v>200</v>
      </c>
      <c r="E8" s="7">
        <v>4</v>
      </c>
      <c r="F8" s="10">
        <f t="shared" si="8"/>
        <v>7.1420000000000011E-2</v>
      </c>
      <c r="G8" s="46" t="s">
        <v>67</v>
      </c>
      <c r="H8" s="36">
        <v>1.25</v>
      </c>
      <c r="I8" s="8">
        <f t="shared" ca="1" si="3"/>
        <v>0.53600000000000003</v>
      </c>
      <c r="J8" s="9">
        <f t="shared" ca="1" si="4"/>
        <v>1.7440000000000001E-2</v>
      </c>
      <c r="L8" s="3" t="s">
        <v>16</v>
      </c>
      <c r="M8" s="23">
        <f ca="1">($L$30*$M$7-$N$30*$M$7^2)/$M$3</f>
        <v>0.85870947718496582</v>
      </c>
      <c r="O8" s="16">
        <f t="shared" ca="1" si="6"/>
        <v>0.5814236169241731</v>
      </c>
      <c r="P8" s="10">
        <f t="shared" ca="1" si="7"/>
        <v>34.563119358986263</v>
      </c>
      <c r="Q8" s="10">
        <f t="shared" ca="1" si="5"/>
        <v>21.310165422940422</v>
      </c>
      <c r="R8" s="10">
        <f t="shared" ca="1" si="0"/>
        <v>0.83898289066694576</v>
      </c>
      <c r="S8" s="19">
        <f t="shared" ca="1" si="1"/>
        <v>49728.036037881298</v>
      </c>
      <c r="T8" s="17">
        <f t="shared" ca="1" si="2"/>
        <v>3.8345569740036818E-3</v>
      </c>
      <c r="V8" s="3">
        <f ca="1">INDIRECT(G4&amp;"!j3")</f>
        <v>-0.43669999999999998</v>
      </c>
      <c r="W8" s="51">
        <f ca="1">INDIRECT(G4&amp;"!k3")</f>
        <v>1.1473</v>
      </c>
      <c r="X8" s="51"/>
      <c r="Y8" s="51"/>
      <c r="Z8" s="53" t="s">
        <v>70</v>
      </c>
      <c r="AA8" s="51"/>
      <c r="AB8" s="51"/>
      <c r="AC8" s="51"/>
      <c r="AD8" s="51"/>
      <c r="AE8" s="51"/>
      <c r="AF8" s="51"/>
      <c r="AG8" s="51"/>
      <c r="AH8" s="52"/>
    </row>
    <row r="9" spans="2:34" x14ac:dyDescent="0.35">
      <c r="B9" s="3" t="s">
        <v>23</v>
      </c>
      <c r="C9" s="37">
        <v>3</v>
      </c>
      <c r="E9" s="7">
        <v>5</v>
      </c>
      <c r="F9" s="10">
        <f t="shared" si="8"/>
        <v>8.9150000000000007E-2</v>
      </c>
      <c r="G9" s="46" t="s">
        <v>67</v>
      </c>
      <c r="H9" s="36">
        <v>1.25</v>
      </c>
      <c r="I9" s="8">
        <f t="shared" ca="1" si="3"/>
        <v>0.53600000000000003</v>
      </c>
      <c r="J9" s="9">
        <f t="shared" ca="1" si="4"/>
        <v>1.7440000000000001E-2</v>
      </c>
      <c r="L9" s="3" t="s">
        <v>19</v>
      </c>
      <c r="M9" s="21">
        <f ca="1">$L$30*$M$7+$N$30*$M$7^2</f>
        <v>0.12781989937868346</v>
      </c>
      <c r="O9" s="16">
        <f t="shared" ca="1" si="6"/>
        <v>0.48462313167791404</v>
      </c>
      <c r="P9" s="10">
        <f t="shared" ca="1" si="7"/>
        <v>29.016860099557224</v>
      </c>
      <c r="Q9" s="10">
        <f t="shared" ca="1" si="5"/>
        <v>19.40709016451051</v>
      </c>
      <c r="R9" s="10">
        <f t="shared" ca="1" si="0"/>
        <v>0.76405866789411458</v>
      </c>
      <c r="S9" s="19">
        <f t="shared" ca="1" si="1"/>
        <v>66950.064019945668</v>
      </c>
      <c r="T9" s="17">
        <f t="shared" ca="1" si="2"/>
        <v>4.5414002528206647E-3</v>
      </c>
      <c r="V9" s="3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</row>
    <row r="10" spans="2:34" x14ac:dyDescent="0.35">
      <c r="B10" s="3" t="s">
        <v>6</v>
      </c>
      <c r="C10" s="37">
        <v>87</v>
      </c>
      <c r="E10" s="7">
        <v>6</v>
      </c>
      <c r="F10" s="10">
        <f t="shared" si="8"/>
        <v>0.10688</v>
      </c>
      <c r="G10" s="46" t="s">
        <v>67</v>
      </c>
      <c r="H10" s="36">
        <v>1.25</v>
      </c>
      <c r="I10" s="8">
        <f t="shared" ca="1" si="3"/>
        <v>0.53600000000000003</v>
      </c>
      <c r="J10" s="9">
        <f t="shared" ca="1" si="4"/>
        <v>1.7440000000000001E-2</v>
      </c>
      <c r="L10" s="3" t="s">
        <v>40</v>
      </c>
      <c r="M10" s="22">
        <f ca="1">($M$9*$C$3*$C$9^2*PI()*($C$16/2)^2)/2</f>
        <v>58.552876654321977</v>
      </c>
      <c r="O10" s="16">
        <f t="shared" ca="1" si="6"/>
        <v>0.41380418760597343</v>
      </c>
      <c r="P10" s="10">
        <f t="shared" ca="1" si="7"/>
        <v>24.959233494662005</v>
      </c>
      <c r="Q10" s="10">
        <f t="shared" ca="1" si="5"/>
        <v>16.963188951678511</v>
      </c>
      <c r="R10" s="10">
        <f t="shared" ca="1" si="0"/>
        <v>0.66784208471175244</v>
      </c>
      <c r="S10" s="19">
        <f t="shared" ca="1" si="1"/>
        <v>81530.232003652767</v>
      </c>
      <c r="T10" s="17">
        <f t="shared" ca="1" si="2"/>
        <v>5.2775856182719454E-3</v>
      </c>
      <c r="V10" s="3">
        <f ca="1">INDIRECT(G4&amp;"!l3")</f>
        <v>1.482E-2</v>
      </c>
      <c r="W10" s="51">
        <f ca="1">INDIRECT(G4&amp;"!m3")</f>
        <v>2.3392359286663146E-2</v>
      </c>
      <c r="X10" s="51">
        <f ca="1">INDIRECT(G4&amp;"!n3")</f>
        <v>7.8428499082764364E-2</v>
      </c>
      <c r="Y10" s="51">
        <f ca="1">INDIRECT(G4&amp;"!o3")</f>
        <v>0.27160000000000001</v>
      </c>
      <c r="Z10" s="53" t="s">
        <v>69</v>
      </c>
      <c r="AA10" s="51"/>
      <c r="AB10" s="51"/>
      <c r="AC10" s="51"/>
      <c r="AD10" s="51"/>
      <c r="AE10" s="51"/>
      <c r="AF10" s="51"/>
      <c r="AG10" s="51"/>
      <c r="AH10" s="52"/>
    </row>
    <row r="11" spans="2:34" ht="15" thickBot="1" x14ac:dyDescent="0.4">
      <c r="B11" s="4" t="s">
        <v>27</v>
      </c>
      <c r="C11" s="40">
        <f>645/C10</f>
        <v>7.4137931034482758</v>
      </c>
      <c r="E11" s="7">
        <v>7</v>
      </c>
      <c r="F11" s="10">
        <f t="shared" si="8"/>
        <v>0.12461</v>
      </c>
      <c r="G11" s="46" t="s">
        <v>67</v>
      </c>
      <c r="H11" s="36">
        <v>1.25</v>
      </c>
      <c r="I11" s="8">
        <f t="shared" ca="1" si="3"/>
        <v>0.53600000000000003</v>
      </c>
      <c r="J11" s="9">
        <f t="shared" ca="1" si="4"/>
        <v>1.7440000000000001E-2</v>
      </c>
      <c r="L11" s="4" t="s">
        <v>39</v>
      </c>
      <c r="M11" s="6">
        <f ca="1">($C$9*$M$10)/($M$5*$M$8)</f>
        <v>3.0285510771950812</v>
      </c>
      <c r="O11" s="16">
        <f t="shared" ca="1" si="6"/>
        <v>0.36023914675487467</v>
      </c>
      <c r="P11" s="10">
        <f t="shared" ca="1" si="7"/>
        <v>21.890182724448206</v>
      </c>
      <c r="Q11" s="10">
        <f t="shared" ca="1" si="5"/>
        <v>14.306444596597823</v>
      </c>
      <c r="R11" s="10">
        <f t="shared" ca="1" si="0"/>
        <v>0.56324585025975682</v>
      </c>
      <c r="S11" s="19">
        <f t="shared" ca="1" si="1"/>
        <v>91632.989770756642</v>
      </c>
      <c r="T11" s="17">
        <f t="shared" ca="1" si="2"/>
        <v>6.0323675864917495E-3</v>
      </c>
      <c r="V11" s="3">
        <f ca="1">INDIRECT(G4&amp;"!i1")</f>
        <v>100000</v>
      </c>
      <c r="W11" s="51">
        <v>-0.5</v>
      </c>
      <c r="X11" s="51"/>
      <c r="Y11" s="51"/>
      <c r="Z11" s="53" t="s">
        <v>68</v>
      </c>
      <c r="AA11" s="51"/>
      <c r="AB11" s="51"/>
      <c r="AC11" s="51"/>
      <c r="AD11" s="51"/>
      <c r="AE11" s="51"/>
      <c r="AF11" s="51"/>
      <c r="AG11" s="51"/>
      <c r="AH11" s="52"/>
    </row>
    <row r="12" spans="2:34" ht="15" thickBot="1" x14ac:dyDescent="0.4">
      <c r="E12" s="7">
        <v>8</v>
      </c>
      <c r="F12" s="10">
        <f t="shared" si="8"/>
        <v>0.14233999999999999</v>
      </c>
      <c r="G12" s="46" t="s">
        <v>67</v>
      </c>
      <c r="H12" s="36">
        <v>1.25</v>
      </c>
      <c r="I12" s="8">
        <f t="shared" ca="1" si="3"/>
        <v>0.53600000000000003</v>
      </c>
      <c r="J12" s="9">
        <f t="shared" ca="1" si="4"/>
        <v>1.7440000000000001E-2</v>
      </c>
      <c r="O12" s="16">
        <f t="shared" ca="1" si="6"/>
        <v>0.31852823837531641</v>
      </c>
      <c r="P12" s="10">
        <f t="shared" ca="1" si="7"/>
        <v>19.500323714642658</v>
      </c>
      <c r="Q12" s="10">
        <f t="shared" ca="1" si="5"/>
        <v>11.406868869285661</v>
      </c>
      <c r="R12" s="10">
        <f t="shared" ca="1" si="0"/>
        <v>0.44908932556242764</v>
      </c>
      <c r="S12" s="19">
        <f t="shared" ca="1" si="1"/>
        <v>94070.401745240742</v>
      </c>
      <c r="T12" s="17">
        <f t="shared" ca="1" si="2"/>
        <v>6.7995495431342045E-3</v>
      </c>
      <c r="V12" s="3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2:34" ht="15" thickBot="1" x14ac:dyDescent="0.4">
      <c r="B13" s="84" t="s">
        <v>32</v>
      </c>
      <c r="C13" s="85"/>
      <c r="E13" s="7">
        <v>9</v>
      </c>
      <c r="F13" s="10">
        <f t="shared" si="8"/>
        <v>0.16006999999999999</v>
      </c>
      <c r="G13" s="46" t="s">
        <v>67</v>
      </c>
      <c r="H13" s="36">
        <v>1.25</v>
      </c>
      <c r="I13" s="8">
        <f t="shared" ca="1" si="3"/>
        <v>0.53600000000000003</v>
      </c>
      <c r="J13" s="9">
        <f t="shared" ca="1" si="4"/>
        <v>1.7440000000000001E-2</v>
      </c>
      <c r="L13" s="1" t="s">
        <v>146</v>
      </c>
      <c r="M13" s="80">
        <f>C16*1000/25.4</f>
        <v>14.000000000000002</v>
      </c>
      <c r="O13" s="16">
        <f t="shared" ca="1" si="6"/>
        <v>0.28523575768551929</v>
      </c>
      <c r="P13" s="10">
        <f t="shared" ca="1" si="7"/>
        <v>17.592805081596488</v>
      </c>
      <c r="Q13" s="10">
        <f t="shared" ca="1" si="5"/>
        <v>7.9111104567395829</v>
      </c>
      <c r="R13" s="10">
        <f t="shared" ca="1" si="0"/>
        <v>0.31146104160392057</v>
      </c>
      <c r="S13" s="19">
        <f t="shared" ca="1" si="1"/>
        <v>81739.166926666265</v>
      </c>
      <c r="T13" s="17">
        <f t="shared" ca="1" si="2"/>
        <v>7.5753616003782463E-3</v>
      </c>
      <c r="V13" s="3">
        <v>1</v>
      </c>
      <c r="W13" s="51" t="s">
        <v>87</v>
      </c>
      <c r="X13" s="51">
        <v>1</v>
      </c>
      <c r="Y13" s="51"/>
      <c r="Z13" s="53" t="s">
        <v>73</v>
      </c>
      <c r="AA13" s="51"/>
      <c r="AB13" s="51"/>
      <c r="AC13" s="51"/>
      <c r="AD13" s="51"/>
      <c r="AE13" s="51"/>
      <c r="AF13" s="51"/>
      <c r="AG13" s="51"/>
      <c r="AH13" s="52"/>
    </row>
    <row r="14" spans="2:34" ht="15" thickBot="1" x14ac:dyDescent="0.4">
      <c r="B14" s="3" t="s">
        <v>46</v>
      </c>
      <c r="C14" s="41">
        <v>2</v>
      </c>
      <c r="E14" s="11">
        <v>10</v>
      </c>
      <c r="F14" s="12">
        <f t="shared" si="8"/>
        <v>0.17779999999999999</v>
      </c>
      <c r="G14" s="47" t="s">
        <v>67</v>
      </c>
      <c r="H14" s="43">
        <v>1.25</v>
      </c>
      <c r="I14" s="44">
        <f t="shared" ca="1" si="3"/>
        <v>0.53600000000000003</v>
      </c>
      <c r="J14" s="45">
        <f t="shared" ca="1" si="4"/>
        <v>1.7440000000000001E-2</v>
      </c>
      <c r="L14" s="1" t="s">
        <v>145</v>
      </c>
      <c r="M14" s="82">
        <f ca="1">(TAN(RADIANS((((P12+P13)/2))))*2*PI()*(1000*0.75*$C$16/2))/25.4</f>
        <v>11.067020873906468</v>
      </c>
      <c r="O14" s="16">
        <f t="shared" ca="1" si="6"/>
        <v>0.25810262248190241</v>
      </c>
      <c r="P14" s="10">
        <f t="shared" ca="1" si="7"/>
        <v>16.038190949471407</v>
      </c>
      <c r="Q14" s="12">
        <f t="shared" ca="1" si="5"/>
        <v>0</v>
      </c>
      <c r="R14" s="12">
        <f t="shared" ca="1" si="0"/>
        <v>0</v>
      </c>
      <c r="S14" s="20">
        <f t="shared" ca="1" si="1"/>
        <v>0</v>
      </c>
      <c r="T14" s="18">
        <f t="shared" ca="1" si="2"/>
        <v>8.357398816231312E-3</v>
      </c>
      <c r="V14" s="3">
        <v>0</v>
      </c>
      <c r="W14" s="51">
        <v>0</v>
      </c>
      <c r="X14" s="51">
        <v>0</v>
      </c>
      <c r="Y14" s="51"/>
      <c r="Z14" s="53" t="s">
        <v>74</v>
      </c>
      <c r="AA14" s="51"/>
      <c r="AB14" s="51"/>
      <c r="AC14" s="51"/>
      <c r="AD14" s="51"/>
      <c r="AE14" s="51"/>
      <c r="AF14" s="51"/>
      <c r="AG14" s="51"/>
      <c r="AH14" s="52"/>
    </row>
    <row r="15" spans="2:34" x14ac:dyDescent="0.35">
      <c r="B15" s="3" t="s">
        <v>44</v>
      </c>
      <c r="C15" s="41">
        <f>2*0.01823</f>
        <v>3.6459999999999999E-2</v>
      </c>
      <c r="K15" s="2"/>
      <c r="L15" s="2"/>
      <c r="M15" s="2"/>
      <c r="N15" s="2"/>
      <c r="V15" s="3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</row>
    <row r="16" spans="2:34" ht="15" thickBot="1" x14ac:dyDescent="0.4">
      <c r="B16" s="4" t="s">
        <v>45</v>
      </c>
      <c r="C16" s="42">
        <f>2*0.1778</f>
        <v>0.35560000000000003</v>
      </c>
      <c r="N16" s="2"/>
      <c r="V16" s="3" t="s">
        <v>75</v>
      </c>
      <c r="W16" s="51" t="s">
        <v>76</v>
      </c>
      <c r="X16" s="51" t="s">
        <v>88</v>
      </c>
      <c r="Y16" s="51" t="s">
        <v>77</v>
      </c>
      <c r="Z16" s="51" t="s">
        <v>78</v>
      </c>
      <c r="AA16" s="51" t="s">
        <v>79</v>
      </c>
      <c r="AB16" s="51" t="s">
        <v>80</v>
      </c>
      <c r="AC16" s="51" t="s">
        <v>81</v>
      </c>
      <c r="AD16" s="51" t="s">
        <v>82</v>
      </c>
      <c r="AE16" s="51" t="s">
        <v>83</v>
      </c>
      <c r="AF16" s="51" t="s">
        <v>84</v>
      </c>
      <c r="AG16" s="51" t="s">
        <v>85</v>
      </c>
      <c r="AH16" s="52" t="s">
        <v>86</v>
      </c>
    </row>
    <row r="17" spans="1:34" ht="15" thickBot="1" x14ac:dyDescent="0.4">
      <c r="V17" s="54">
        <f>F5</f>
        <v>1.823E-2</v>
      </c>
      <c r="W17" s="55">
        <f ca="1">Q5</f>
        <v>7.7647442291326936</v>
      </c>
      <c r="X17" s="55">
        <f ca="1">O5</f>
        <v>1.2003400997417983</v>
      </c>
      <c r="Y17" s="55">
        <f ca="1">INDIRECT(G5&amp;"!H3")</f>
        <v>0.35383634654818863</v>
      </c>
      <c r="Z17" s="51">
        <f ca="1">INDIRECT(G5&amp;"!I3")</f>
        <v>6.5102159111766529</v>
      </c>
      <c r="AA17" s="51">
        <f ca="1">INDIRECT(G5&amp;"!j3")</f>
        <v>-0.43669999999999998</v>
      </c>
      <c r="AB17" s="51">
        <f ca="1">INDIRECT(G5&amp;"!k3")</f>
        <v>1.1473</v>
      </c>
      <c r="AC17" s="51">
        <f ca="1">INDIRECT(G5&amp;"!l3")</f>
        <v>1.482E-2</v>
      </c>
      <c r="AD17" s="51">
        <f ca="1">INDIRECT(G5&amp;"!m3")</f>
        <v>2.3392359286663146E-2</v>
      </c>
      <c r="AE17" s="51">
        <f ca="1">INDIRECT(G5&amp;"!n3")</f>
        <v>7.8428499082764364E-2</v>
      </c>
      <c r="AF17" s="51">
        <f ca="1">INDIRECT(G5&amp;"!o3")</f>
        <v>0.27160000000000001</v>
      </c>
      <c r="AG17" s="51">
        <f ca="1">INDIRECT(G5&amp;"!i1")</f>
        <v>100000</v>
      </c>
      <c r="AH17" s="52"/>
    </row>
    <row r="18" spans="1:34" ht="15" thickBot="1" x14ac:dyDescent="0.4">
      <c r="B18" s="84" t="s">
        <v>91</v>
      </c>
      <c r="C18" s="85"/>
      <c r="E18" s="1" t="s">
        <v>37</v>
      </c>
      <c r="V18" s="54">
        <f t="shared" ref="V18:V25" si="9">F6</f>
        <v>3.5960000000000006E-2</v>
      </c>
      <c r="W18" s="55">
        <f t="shared" ref="W18:W25" ca="1" si="10">Q6</f>
        <v>17.772964276559868</v>
      </c>
      <c r="X18" s="55">
        <f t="shared" ref="X18:X25" ca="1" si="11">O6</f>
        <v>0.91705560382498597</v>
      </c>
      <c r="Y18" s="55">
        <f t="shared" ref="Y18:Y25" ca="1" si="12">INDIRECT(G6&amp;"!H3")</f>
        <v>0.35383634654818863</v>
      </c>
      <c r="Z18" s="51">
        <f t="shared" ref="Z18:Z25" ca="1" si="13">INDIRECT(G6&amp;"!I3")</f>
        <v>6.5102159111766529</v>
      </c>
      <c r="AA18" s="51">
        <f t="shared" ref="AA18:AA25" ca="1" si="14">INDIRECT(G6&amp;"!j3")</f>
        <v>-0.43669999999999998</v>
      </c>
      <c r="AB18" s="51">
        <f t="shared" ref="AB18:AB25" ca="1" si="15">INDIRECT(G6&amp;"!k3")</f>
        <v>1.1473</v>
      </c>
      <c r="AC18" s="51">
        <f t="shared" ref="AC18:AC25" ca="1" si="16">INDIRECT(G6&amp;"!l3")</f>
        <v>1.482E-2</v>
      </c>
      <c r="AD18" s="51">
        <f t="shared" ref="AD18:AD25" ca="1" si="17">INDIRECT(G6&amp;"!m3")</f>
        <v>2.3392359286663146E-2</v>
      </c>
      <c r="AE18" s="51">
        <f t="shared" ref="AE18:AE25" ca="1" si="18">INDIRECT(G6&amp;"!n3")</f>
        <v>7.8428499082764364E-2</v>
      </c>
      <c r="AF18" s="51">
        <f t="shared" ref="AF18:AF25" ca="1" si="19">INDIRECT(G6&amp;"!o3")</f>
        <v>0.27160000000000001</v>
      </c>
      <c r="AG18" s="51">
        <f t="shared" ref="AG18:AG25" ca="1" si="20">INDIRECT(G6&amp;"!i1")</f>
        <v>100000</v>
      </c>
      <c r="AH18" s="52"/>
    </row>
    <row r="19" spans="1:34" ht="15" thickBot="1" x14ac:dyDescent="0.4">
      <c r="A19" s="2"/>
      <c r="B19" s="87" t="s">
        <v>92</v>
      </c>
      <c r="C19" s="88"/>
      <c r="E19" s="30" t="s">
        <v>41</v>
      </c>
      <c r="F19" s="31" t="s">
        <v>7</v>
      </c>
      <c r="G19" s="31" t="s">
        <v>13</v>
      </c>
      <c r="H19" s="31" t="s">
        <v>15</v>
      </c>
      <c r="I19" s="31" t="s">
        <v>5</v>
      </c>
      <c r="J19" s="31" t="s">
        <v>4</v>
      </c>
      <c r="K19" s="31" t="s">
        <v>8</v>
      </c>
      <c r="L19" s="31" t="s">
        <v>12</v>
      </c>
      <c r="M19" s="31" t="s">
        <v>9</v>
      </c>
      <c r="N19" s="31" t="s">
        <v>12</v>
      </c>
      <c r="O19" s="31" t="s">
        <v>10</v>
      </c>
      <c r="P19" s="31" t="s">
        <v>12</v>
      </c>
      <c r="Q19" s="31" t="s">
        <v>11</v>
      </c>
      <c r="R19" s="31" t="s">
        <v>12</v>
      </c>
      <c r="S19" s="31" t="s">
        <v>17</v>
      </c>
      <c r="T19" s="32" t="s">
        <v>18</v>
      </c>
      <c r="V19" s="54">
        <f t="shared" si="9"/>
        <v>5.3690000000000009E-2</v>
      </c>
      <c r="W19" s="55">
        <f t="shared" ca="1" si="10"/>
        <v>21.586159243959958</v>
      </c>
      <c r="X19" s="55">
        <f t="shared" ca="1" si="11"/>
        <v>0.71839558322721231</v>
      </c>
      <c r="Y19" s="55">
        <f t="shared" ca="1" si="12"/>
        <v>0.35383634654818863</v>
      </c>
      <c r="Z19" s="51">
        <f t="shared" ca="1" si="13"/>
        <v>6.5102159111766529</v>
      </c>
      <c r="AA19" s="51">
        <f t="shared" ca="1" si="14"/>
        <v>-0.43669999999999998</v>
      </c>
      <c r="AB19" s="51">
        <f t="shared" ca="1" si="15"/>
        <v>1.1473</v>
      </c>
      <c r="AC19" s="51">
        <f t="shared" ca="1" si="16"/>
        <v>1.482E-2</v>
      </c>
      <c r="AD19" s="51">
        <f t="shared" ca="1" si="17"/>
        <v>2.3392359286663146E-2</v>
      </c>
      <c r="AE19" s="51">
        <f t="shared" ca="1" si="18"/>
        <v>7.8428499082764364E-2</v>
      </c>
      <c r="AF19" s="51">
        <f t="shared" ca="1" si="19"/>
        <v>0.27160000000000001</v>
      </c>
      <c r="AG19" s="51">
        <f t="shared" ca="1" si="20"/>
        <v>100000</v>
      </c>
      <c r="AH19" s="52"/>
    </row>
    <row r="20" spans="1:34" x14ac:dyDescent="0.35">
      <c r="A20" s="2"/>
      <c r="E20" s="24">
        <v>0</v>
      </c>
      <c r="F20" s="25">
        <f t="shared" ref="F20:F30" ca="1" si="21">J4/I4</f>
        <v>3.2537313432835821E-2</v>
      </c>
      <c r="G20" s="25">
        <f t="shared" ref="G20:G29" si="22">($C$14/2)*(SQRT($M$6^2 + 1)/$M$6)*(1-$E20)</f>
        <v>4.1261345565857281</v>
      </c>
      <c r="H20" s="25">
        <f t="shared" ref="H20:H29" si="23">(2/PI())*ACOS(EXP(-$G20))</f>
        <v>0.98972122113355399</v>
      </c>
      <c r="I20" s="25">
        <f t="shared" ref="I20:I30" si="24">$M$5*$F4/$C$9</f>
        <v>0</v>
      </c>
      <c r="J20" s="25">
        <f t="shared" ref="J20:J30" si="25">$H20*$I20^2/(1+$I20^2)</f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1</v>
      </c>
      <c r="T20" s="26">
        <v>0</v>
      </c>
      <c r="V20" s="54">
        <f t="shared" si="9"/>
        <v>7.1420000000000011E-2</v>
      </c>
      <c r="W20" s="55">
        <f t="shared" ca="1" si="10"/>
        <v>21.310165422940422</v>
      </c>
      <c r="X20" s="55">
        <f t="shared" ca="1" si="11"/>
        <v>0.5814236169241731</v>
      </c>
      <c r="Y20" s="55">
        <f t="shared" ca="1" si="12"/>
        <v>0.35383634654818863</v>
      </c>
      <c r="Z20" s="51">
        <f t="shared" ca="1" si="13"/>
        <v>6.5102159111766529</v>
      </c>
      <c r="AA20" s="51">
        <f t="shared" ca="1" si="14"/>
        <v>-0.43669999999999998</v>
      </c>
      <c r="AB20" s="51">
        <f t="shared" ca="1" si="15"/>
        <v>1.1473</v>
      </c>
      <c r="AC20" s="51">
        <f t="shared" ca="1" si="16"/>
        <v>1.482E-2</v>
      </c>
      <c r="AD20" s="51">
        <f t="shared" ca="1" si="17"/>
        <v>2.3392359286663146E-2</v>
      </c>
      <c r="AE20" s="51">
        <f t="shared" ca="1" si="18"/>
        <v>7.8428499082764364E-2</v>
      </c>
      <c r="AF20" s="51">
        <f t="shared" ca="1" si="19"/>
        <v>0.27160000000000001</v>
      </c>
      <c r="AG20" s="51">
        <f t="shared" ca="1" si="20"/>
        <v>100000</v>
      </c>
      <c r="AH20" s="52"/>
    </row>
    <row r="21" spans="1:34" x14ac:dyDescent="0.35">
      <c r="A21" s="2"/>
      <c r="E21" s="24">
        <f>F5/($C$16/2)</f>
        <v>0.10253093363329582</v>
      </c>
      <c r="F21" s="25">
        <f t="shared" ca="1" si="21"/>
        <v>3.2537313432835821E-2</v>
      </c>
      <c r="G21" s="25">
        <f t="shared" si="22"/>
        <v>3.7030781282023884</v>
      </c>
      <c r="H21" s="25">
        <f t="shared" si="23"/>
        <v>0.98430729871011513</v>
      </c>
      <c r="I21" s="25">
        <f t="shared" si="24"/>
        <v>0.41044384420375052</v>
      </c>
      <c r="J21" s="25">
        <f t="shared" si="25"/>
        <v>0.14191320442289965</v>
      </c>
      <c r="K21" s="25">
        <f t="shared" ref="K21:K30" ca="1" si="26">4*$J21*(1-$F21/$I21)*$E21</f>
        <v>5.3588100184029153E-2</v>
      </c>
      <c r="L21" s="25">
        <f t="shared" ref="L21:L30" ca="1" si="27">L20+($E21-$E20)*(K20+K21)/2</f>
        <v>2.7472189717515504E-3</v>
      </c>
      <c r="M21" s="25">
        <f ca="1">2*$J21*(1-$F21/$I21)*(1/$I21^2+1)*$E21</f>
        <v>0.18584302408521072</v>
      </c>
      <c r="N21" s="25">
        <f t="shared" ref="N21:N30" ca="1" si="28">N20+($E21-$E20)*(M20+M21)/2</f>
        <v>9.5273293843458687E-3</v>
      </c>
      <c r="O21" s="25">
        <f ca="1">4*$J21*( 1+ ($F21*$I21))*$E21</f>
        <v>5.8979245599750325E-2</v>
      </c>
      <c r="P21" s="25">
        <f t="shared" ref="P21:P30" ca="1" si="29">P20+($E21-$E20)*(O20+O21)/2</f>
        <v>3.0235985581649276E-3</v>
      </c>
      <c r="Q21" s="25">
        <f t="shared" ref="Q21:Q30" ca="1" si="30">2*$J21*(1+$F21*$I21)*($I21^2/(1+$I21^2))*$E21</f>
        <v>4.2516873279686875E-3</v>
      </c>
      <c r="R21" s="25">
        <f t="shared" ref="R21:R30" ca="1" si="31">R20+($E21-$E20)*(Q20+Q21)/2</f>
        <v>2.1796473562674118E-4</v>
      </c>
      <c r="S21" s="25">
        <f t="shared" ref="S21:S30" ca="1" si="32">SQRT($I21^2 + 1 - ($M$7*COS($O5)/2)^2)</f>
        <v>1.0807596659095455</v>
      </c>
      <c r="T21" s="26">
        <f t="shared" ref="T21:T30" ca="1" si="33">(4*PI()*$M$6/$C$14)*($J21/$S21)*($M$7/$I5)</f>
        <v>4.3671227385448215E-2</v>
      </c>
      <c r="V21" s="54">
        <f t="shared" si="9"/>
        <v>8.9150000000000007E-2</v>
      </c>
      <c r="W21" s="55">
        <f t="shared" ca="1" si="10"/>
        <v>19.40709016451051</v>
      </c>
      <c r="X21" s="55">
        <f t="shared" ca="1" si="11"/>
        <v>0.48462313167791404</v>
      </c>
      <c r="Y21" s="55">
        <f t="shared" ca="1" si="12"/>
        <v>0.35383634654818863</v>
      </c>
      <c r="Z21" s="51">
        <f t="shared" ca="1" si="13"/>
        <v>6.5102159111766529</v>
      </c>
      <c r="AA21" s="51">
        <f t="shared" ca="1" si="14"/>
        <v>-0.43669999999999998</v>
      </c>
      <c r="AB21" s="51">
        <f t="shared" ca="1" si="15"/>
        <v>1.1473</v>
      </c>
      <c r="AC21" s="51">
        <f t="shared" ca="1" si="16"/>
        <v>1.482E-2</v>
      </c>
      <c r="AD21" s="51">
        <f t="shared" ca="1" si="17"/>
        <v>2.3392359286663146E-2</v>
      </c>
      <c r="AE21" s="51">
        <f t="shared" ca="1" si="18"/>
        <v>7.8428499082764364E-2</v>
      </c>
      <c r="AF21" s="51">
        <f t="shared" ca="1" si="19"/>
        <v>0.27160000000000001</v>
      </c>
      <c r="AG21" s="51">
        <f t="shared" ca="1" si="20"/>
        <v>100000</v>
      </c>
      <c r="AH21" s="52"/>
    </row>
    <row r="22" spans="1:34" x14ac:dyDescent="0.35">
      <c r="A22" s="2"/>
      <c r="E22" s="24">
        <f t="shared" ref="E22:E30" si="34">F6/($C$16/2)</f>
        <v>0.20224971878515188</v>
      </c>
      <c r="F22" s="25">
        <f t="shared" ca="1" si="21"/>
        <v>3.2537313432835821E-2</v>
      </c>
      <c r="G22" s="25">
        <f t="shared" si="22"/>
        <v>3.2916250028465672</v>
      </c>
      <c r="H22" s="25">
        <f t="shared" si="23"/>
        <v>0.9763165084688491</v>
      </c>
      <c r="I22" s="25">
        <f t="shared" si="24"/>
        <v>0.80963031473213765</v>
      </c>
      <c r="J22" s="25">
        <f t="shared" si="25"/>
        <v>0.38657578159635253</v>
      </c>
      <c r="K22" s="25">
        <f t="shared" ca="1" si="26"/>
        <v>0.30017104492445057</v>
      </c>
      <c r="L22" s="25">
        <f t="shared" ca="1" si="27"/>
        <v>2.0385435065039932E-2</v>
      </c>
      <c r="M22" s="25">
        <f t="shared" ref="M22:M30" ca="1" si="35">2*$J22*(1-$F22/$I22)*(1/(1+$I22^2))*$E22</f>
        <v>9.0658658685105337E-2</v>
      </c>
      <c r="N22" s="25">
        <f t="shared" ca="1" si="28"/>
        <v>2.3313535333495772E-2</v>
      </c>
      <c r="O22" s="25">
        <f t="shared" ref="O22:O30" ca="1" si="36">4*$J22*(1+ ($F22*$I22))*$E22</f>
        <v>0.32097792683971843</v>
      </c>
      <c r="P22" s="25">
        <f t="shared" ca="1" si="29"/>
        <v>2.1968032380863981E-2</v>
      </c>
      <c r="Q22" s="25">
        <f t="shared" ca="1" si="30"/>
        <v>6.354614096295394E-2</v>
      </c>
      <c r="R22" s="25">
        <f t="shared" ca="1" si="31"/>
        <v>3.598323272179212E-3</v>
      </c>
      <c r="S22" s="25">
        <f t="shared" ca="1" si="32"/>
        <v>1.2861992472974066</v>
      </c>
      <c r="T22" s="26">
        <f t="shared" ca="1" si="33"/>
        <v>9.9960429002023996E-2</v>
      </c>
      <c r="V22" s="54">
        <f t="shared" si="9"/>
        <v>0.10688</v>
      </c>
      <c r="W22" s="55">
        <f t="shared" ca="1" si="10"/>
        <v>16.963188951678511</v>
      </c>
      <c r="X22" s="55">
        <f t="shared" ca="1" si="11"/>
        <v>0.41380418760597343</v>
      </c>
      <c r="Y22" s="55">
        <f t="shared" ca="1" si="12"/>
        <v>0.35383634654818863</v>
      </c>
      <c r="Z22" s="51">
        <f t="shared" ca="1" si="13"/>
        <v>6.5102159111766529</v>
      </c>
      <c r="AA22" s="51">
        <f t="shared" ca="1" si="14"/>
        <v>-0.43669999999999998</v>
      </c>
      <c r="AB22" s="51">
        <f t="shared" ca="1" si="15"/>
        <v>1.1473</v>
      </c>
      <c r="AC22" s="51">
        <f t="shared" ca="1" si="16"/>
        <v>1.482E-2</v>
      </c>
      <c r="AD22" s="51">
        <f t="shared" ca="1" si="17"/>
        <v>2.3392359286663146E-2</v>
      </c>
      <c r="AE22" s="51">
        <f t="shared" ca="1" si="18"/>
        <v>7.8428499082764364E-2</v>
      </c>
      <c r="AF22" s="51">
        <f t="shared" ca="1" si="19"/>
        <v>0.27160000000000001</v>
      </c>
      <c r="AG22" s="51">
        <f t="shared" ca="1" si="20"/>
        <v>100000</v>
      </c>
      <c r="AH22" s="52"/>
    </row>
    <row r="23" spans="1:34" x14ac:dyDescent="0.35">
      <c r="A23" s="2"/>
      <c r="E23" s="24">
        <f t="shared" si="34"/>
        <v>0.30196850393700791</v>
      </c>
      <c r="F23" s="25">
        <f t="shared" ca="1" si="21"/>
        <v>3.2537313432835821E-2</v>
      </c>
      <c r="G23" s="25">
        <f t="shared" si="22"/>
        <v>2.8801718774907461</v>
      </c>
      <c r="H23" s="25">
        <f t="shared" si="23"/>
        <v>0.96425085658599996</v>
      </c>
      <c r="I23" s="25">
        <f t="shared" si="24"/>
        <v>1.2088167852605247</v>
      </c>
      <c r="J23" s="25">
        <f t="shared" si="25"/>
        <v>0.57247612833047812</v>
      </c>
      <c r="K23" s="25">
        <f t="shared" ca="1" si="26"/>
        <v>0.67286673209987069</v>
      </c>
      <c r="L23" s="25">
        <f t="shared" ca="1" si="27"/>
        <v>6.890050758090388E-2</v>
      </c>
      <c r="M23" s="25">
        <f t="shared" ca="1" si="35"/>
        <v>0.13669273888640654</v>
      </c>
      <c r="N23" s="25">
        <f t="shared" ca="1" si="28"/>
        <v>3.464913791769967E-2</v>
      </c>
      <c r="O23" s="25">
        <f t="shared" ca="1" si="36"/>
        <v>0.71867605206396346</v>
      </c>
      <c r="P23" s="25">
        <f t="shared" ca="1" si="29"/>
        <v>7.3804548258148236E-2</v>
      </c>
      <c r="Q23" s="25">
        <f t="shared" ca="1" si="30"/>
        <v>0.21333913317230049</v>
      </c>
      <c r="R23" s="25">
        <f t="shared" ca="1" si="31"/>
        <v>1.740365485378231E-2</v>
      </c>
      <c r="S23" s="25">
        <f t="shared" ca="1" si="32"/>
        <v>1.5682506694071265</v>
      </c>
      <c r="T23" s="26">
        <f t="shared" ca="1" si="33"/>
        <v>0.12140696987604024</v>
      </c>
      <c r="V23" s="54">
        <f t="shared" si="9"/>
        <v>0.12461</v>
      </c>
      <c r="W23" s="55">
        <f t="shared" ca="1" si="10"/>
        <v>14.306444596597823</v>
      </c>
      <c r="X23" s="55">
        <f t="shared" ca="1" si="11"/>
        <v>0.36023914675487467</v>
      </c>
      <c r="Y23" s="55">
        <f t="shared" ca="1" si="12"/>
        <v>0.35383634654818863</v>
      </c>
      <c r="Z23" s="51">
        <f t="shared" ca="1" si="13"/>
        <v>6.5102159111766529</v>
      </c>
      <c r="AA23" s="51">
        <f t="shared" ca="1" si="14"/>
        <v>-0.43669999999999998</v>
      </c>
      <c r="AB23" s="51">
        <f t="shared" ca="1" si="15"/>
        <v>1.1473</v>
      </c>
      <c r="AC23" s="51">
        <f t="shared" ca="1" si="16"/>
        <v>1.482E-2</v>
      </c>
      <c r="AD23" s="51">
        <f t="shared" ca="1" si="17"/>
        <v>2.3392359286663146E-2</v>
      </c>
      <c r="AE23" s="51">
        <f t="shared" ca="1" si="18"/>
        <v>7.8428499082764364E-2</v>
      </c>
      <c r="AF23" s="51">
        <f t="shared" ca="1" si="19"/>
        <v>0.27160000000000001</v>
      </c>
      <c r="AG23" s="51">
        <f t="shared" ca="1" si="20"/>
        <v>100000</v>
      </c>
      <c r="AH23" s="52"/>
    </row>
    <row r="24" spans="1:34" x14ac:dyDescent="0.35">
      <c r="A24" s="2"/>
      <c r="E24" s="24">
        <f t="shared" si="34"/>
        <v>0.40168728908886392</v>
      </c>
      <c r="F24" s="25">
        <f t="shared" ca="1" si="21"/>
        <v>3.2537313432835821E-2</v>
      </c>
      <c r="G24" s="25">
        <f t="shared" si="22"/>
        <v>2.4687187521349259</v>
      </c>
      <c r="H24" s="25">
        <f t="shared" si="23"/>
        <v>0.94601790211888637</v>
      </c>
      <c r="I24" s="25">
        <f t="shared" si="24"/>
        <v>1.6080032557889119</v>
      </c>
      <c r="J24" s="25">
        <f t="shared" si="25"/>
        <v>0.6821852787538133</v>
      </c>
      <c r="K24" s="25">
        <f t="shared" ca="1" si="26"/>
        <v>1.0739214561577839</v>
      </c>
      <c r="L24" s="25">
        <f t="shared" ca="1" si="27"/>
        <v>0.15599430560623631</v>
      </c>
      <c r="M24" s="25">
        <f t="shared" ca="1" si="35"/>
        <v>0.14975166666060644</v>
      </c>
      <c r="N24" s="25">
        <f t="shared" ca="1" si="28"/>
        <v>4.8931081985046518E-2</v>
      </c>
      <c r="O24" s="25">
        <f t="shared" ca="1" si="36"/>
        <v>1.1534487217275871</v>
      </c>
      <c r="P24" s="25">
        <f t="shared" ca="1" si="29"/>
        <v>0.16714755230574158</v>
      </c>
      <c r="Q24" s="25">
        <f t="shared" ca="1" si="30"/>
        <v>0.41588311172417858</v>
      </c>
      <c r="R24" s="25">
        <f t="shared" ca="1" si="31"/>
        <v>4.8776293779582564E-2</v>
      </c>
      <c r="S24" s="25">
        <f t="shared" ca="1" si="32"/>
        <v>1.8929929594998176</v>
      </c>
      <c r="T24" s="26">
        <f t="shared" ca="1" si="33"/>
        <v>0.11985469866670652</v>
      </c>
      <c r="V24" s="54">
        <f t="shared" si="9"/>
        <v>0.14233999999999999</v>
      </c>
      <c r="W24" s="55">
        <f t="shared" ca="1" si="10"/>
        <v>11.406868869285661</v>
      </c>
      <c r="X24" s="55">
        <f t="shared" ca="1" si="11"/>
        <v>0.31852823837531641</v>
      </c>
      <c r="Y24" s="55">
        <f t="shared" ca="1" si="12"/>
        <v>0.35383634654818863</v>
      </c>
      <c r="Z24" s="51">
        <f t="shared" ca="1" si="13"/>
        <v>6.5102159111766529</v>
      </c>
      <c r="AA24" s="51">
        <f t="shared" ca="1" si="14"/>
        <v>-0.43669999999999998</v>
      </c>
      <c r="AB24" s="51">
        <f t="shared" ca="1" si="15"/>
        <v>1.1473</v>
      </c>
      <c r="AC24" s="51">
        <f t="shared" ca="1" si="16"/>
        <v>1.482E-2</v>
      </c>
      <c r="AD24" s="51">
        <f t="shared" ca="1" si="17"/>
        <v>2.3392359286663146E-2</v>
      </c>
      <c r="AE24" s="51">
        <f t="shared" ca="1" si="18"/>
        <v>7.8428499082764364E-2</v>
      </c>
      <c r="AF24" s="51">
        <f t="shared" ca="1" si="19"/>
        <v>0.27160000000000001</v>
      </c>
      <c r="AG24" s="51">
        <f t="shared" ca="1" si="20"/>
        <v>100000</v>
      </c>
      <c r="AH24" s="52"/>
    </row>
    <row r="25" spans="1:34" ht="15" thickBot="1" x14ac:dyDescent="0.4">
      <c r="A25" s="2"/>
      <c r="E25" s="24">
        <f t="shared" si="34"/>
        <v>0.50140607424071992</v>
      </c>
      <c r="F25" s="25">
        <f t="shared" ca="1" si="21"/>
        <v>3.2537313432835821E-2</v>
      </c>
      <c r="G25" s="25">
        <f t="shared" si="22"/>
        <v>2.0572656267791047</v>
      </c>
      <c r="H25" s="25">
        <f t="shared" si="23"/>
        <v>0.91841498016045142</v>
      </c>
      <c r="I25" s="25">
        <f t="shared" si="24"/>
        <v>2.0071897263172986</v>
      </c>
      <c r="J25" s="25">
        <f t="shared" si="25"/>
        <v>0.73578432379229664</v>
      </c>
      <c r="K25" s="25">
        <f t="shared" ca="1" si="26"/>
        <v>1.4517851433766553</v>
      </c>
      <c r="L25" s="25">
        <f t="shared" ca="1" si="27"/>
        <v>0.28192450248403611</v>
      </c>
      <c r="M25" s="25">
        <f t="shared" ca="1" si="35"/>
        <v>0.14434677099566307</v>
      </c>
      <c r="N25" s="25">
        <f t="shared" ca="1" si="28"/>
        <v>6.359465144411755E-2</v>
      </c>
      <c r="O25" s="25">
        <f t="shared" ca="1" si="36"/>
        <v>1.5720832126978266</v>
      </c>
      <c r="P25" s="25">
        <f t="shared" ca="1" si="29"/>
        <v>0.30304091900248675</v>
      </c>
      <c r="Q25" s="25">
        <f t="shared" ca="1" si="30"/>
        <v>0.62973394848046149</v>
      </c>
      <c r="R25" s="25">
        <f t="shared" ca="1" si="31"/>
        <v>0.10091012526841345</v>
      </c>
      <c r="S25" s="25">
        <f t="shared" ca="1" si="32"/>
        <v>2.2419379248091347</v>
      </c>
      <c r="T25" s="26">
        <f t="shared" ca="1" si="33"/>
        <v>0.10915123827058779</v>
      </c>
      <c r="V25" s="56">
        <f t="shared" si="9"/>
        <v>0.16006999999999999</v>
      </c>
      <c r="W25" s="57">
        <f t="shared" ca="1" si="10"/>
        <v>7.9111104567395829</v>
      </c>
      <c r="X25" s="57">
        <f t="shared" ca="1" si="11"/>
        <v>0.28523575768551929</v>
      </c>
      <c r="Y25" s="57">
        <f t="shared" ca="1" si="12"/>
        <v>0.35383634654818863</v>
      </c>
      <c r="Z25" s="58">
        <f t="shared" ca="1" si="13"/>
        <v>6.5102159111766529</v>
      </c>
      <c r="AA25" s="58">
        <f t="shared" ca="1" si="14"/>
        <v>-0.43669999999999998</v>
      </c>
      <c r="AB25" s="58">
        <f t="shared" ca="1" si="15"/>
        <v>1.1473</v>
      </c>
      <c r="AC25" s="58">
        <f t="shared" ca="1" si="16"/>
        <v>1.482E-2</v>
      </c>
      <c r="AD25" s="58">
        <f t="shared" ca="1" si="17"/>
        <v>2.3392359286663146E-2</v>
      </c>
      <c r="AE25" s="58">
        <f t="shared" ca="1" si="18"/>
        <v>7.8428499082764364E-2</v>
      </c>
      <c r="AF25" s="58">
        <f t="shared" ca="1" si="19"/>
        <v>0.27160000000000001</v>
      </c>
      <c r="AG25" s="58">
        <f t="shared" ca="1" si="20"/>
        <v>100000</v>
      </c>
      <c r="AH25" s="59"/>
    </row>
    <row r="26" spans="1:34" x14ac:dyDescent="0.35">
      <c r="A26" s="2"/>
      <c r="E26" s="24">
        <f t="shared" si="34"/>
        <v>0.60112485939257587</v>
      </c>
      <c r="F26" s="25">
        <f t="shared" ca="1" si="21"/>
        <v>3.2537313432835821E-2</v>
      </c>
      <c r="G26" s="25">
        <f t="shared" si="22"/>
        <v>1.6458125014232838</v>
      </c>
      <c r="H26" s="25">
        <f t="shared" si="23"/>
        <v>0.87645008060024088</v>
      </c>
      <c r="I26" s="25">
        <f t="shared" si="24"/>
        <v>2.4063761968456858</v>
      </c>
      <c r="J26" s="25">
        <f t="shared" si="25"/>
        <v>0.74738282707574277</v>
      </c>
      <c r="K26" s="25">
        <f t="shared" ca="1" si="26"/>
        <v>1.772782723797105</v>
      </c>
      <c r="L26" s="25">
        <f t="shared" ca="1" si="27"/>
        <v>0.44269949766117539</v>
      </c>
      <c r="M26" s="25">
        <f t="shared" ca="1" si="35"/>
        <v>0.130531220385918</v>
      </c>
      <c r="N26" s="25">
        <f t="shared" ca="1" si="28"/>
        <v>7.7299901126894346E-2</v>
      </c>
      <c r="O26" s="25">
        <f t="shared" ca="1" si="36"/>
        <v>1.9377877141473689</v>
      </c>
      <c r="P26" s="25">
        <f t="shared" ca="1" si="29"/>
        <v>0.47804095143489755</v>
      </c>
      <c r="Q26" s="25">
        <f t="shared" ca="1" si="30"/>
        <v>0.82621320490965566</v>
      </c>
      <c r="R26" s="25">
        <f t="shared" ca="1" si="31"/>
        <v>0.17350276595909614</v>
      </c>
      <c r="S26" s="25">
        <f t="shared" ca="1" si="32"/>
        <v>2.6053681002202502</v>
      </c>
      <c r="T26" s="26">
        <f t="shared" ca="1" si="33"/>
        <v>9.5406012101678914E-2</v>
      </c>
    </row>
    <row r="27" spans="1:34" x14ac:dyDescent="0.35">
      <c r="A27" s="2"/>
      <c r="E27" s="24">
        <f t="shared" si="34"/>
        <v>0.70084364454443193</v>
      </c>
      <c r="F27" s="25">
        <f t="shared" ca="1" si="21"/>
        <v>3.2537313432835821E-2</v>
      </c>
      <c r="G27" s="25">
        <f t="shared" si="22"/>
        <v>1.2343593760674629</v>
      </c>
      <c r="H27" s="25">
        <f t="shared" si="23"/>
        <v>0.81201000068250162</v>
      </c>
      <c r="I27" s="25">
        <f t="shared" si="24"/>
        <v>2.8055626673740726</v>
      </c>
      <c r="J27" s="25">
        <f t="shared" si="25"/>
        <v>0.72047653742867901</v>
      </c>
      <c r="K27" s="25">
        <f t="shared" ca="1" si="26"/>
        <v>1.9963415212447884</v>
      </c>
      <c r="L27" s="25">
        <f t="shared" ca="1" si="27"/>
        <v>0.63062574306216757</v>
      </c>
      <c r="M27" s="25">
        <f t="shared" ca="1" si="35"/>
        <v>0.112518351450938</v>
      </c>
      <c r="N27" s="25">
        <f t="shared" ca="1" si="28"/>
        <v>8.9418205144519369E-2</v>
      </c>
      <c r="O27" s="25">
        <f t="shared" ca="1" si="36"/>
        <v>2.2041408658912949</v>
      </c>
      <c r="P27" s="25">
        <f t="shared" ca="1" si="29"/>
        <v>0.68455499452850144</v>
      </c>
      <c r="Q27" s="25">
        <f t="shared" ca="1" si="30"/>
        <v>0.97784003751656723</v>
      </c>
      <c r="R27" s="25">
        <f t="shared" ca="1" si="31"/>
        <v>0.26345176480110105</v>
      </c>
      <c r="S27" s="25">
        <f t="shared" ca="1" si="32"/>
        <v>2.977978798531427</v>
      </c>
      <c r="T27" s="26">
        <f t="shared" ca="1" si="33"/>
        <v>8.0463692894250968E-2</v>
      </c>
    </row>
    <row r="28" spans="1:34" x14ac:dyDescent="0.35">
      <c r="A28" s="2"/>
      <c r="E28" s="24">
        <f t="shared" si="34"/>
        <v>0.80056242969628788</v>
      </c>
      <c r="F28" s="25">
        <f t="shared" ca="1" si="21"/>
        <v>3.2537313432835821E-2</v>
      </c>
      <c r="G28" s="25">
        <f t="shared" si="22"/>
        <v>0.82290625071164214</v>
      </c>
      <c r="H28" s="25">
        <f t="shared" si="23"/>
        <v>0.71055684354381998</v>
      </c>
      <c r="I28" s="25">
        <f t="shared" si="24"/>
        <v>3.2047491379024593</v>
      </c>
      <c r="J28" s="25">
        <f t="shared" si="25"/>
        <v>0.64751065446152933</v>
      </c>
      <c r="K28" s="25">
        <f t="shared" ca="1" si="26"/>
        <v>2.0524389854100633</v>
      </c>
      <c r="L28" s="25">
        <f t="shared" ca="1" si="27"/>
        <v>0.83249547979723637</v>
      </c>
      <c r="M28" s="25">
        <f t="shared" ca="1" si="35"/>
        <v>9.1054260844683335E-2</v>
      </c>
      <c r="N28" s="25">
        <f t="shared" ca="1" si="28"/>
        <v>9.9568211938673934E-2</v>
      </c>
      <c r="O28" s="25">
        <f t="shared" ca="1" si="36"/>
        <v>2.289701840997711</v>
      </c>
      <c r="P28" s="25">
        <f t="shared" ca="1" si="29"/>
        <v>0.90861526222575117</v>
      </c>
      <c r="Q28" s="25">
        <f t="shared" ca="1" si="30"/>
        <v>1.0432707467792928</v>
      </c>
      <c r="R28" s="25">
        <f t="shared" ca="1" si="31"/>
        <v>0.36422312083475</v>
      </c>
      <c r="S28" s="25">
        <f t="shared" ca="1" si="32"/>
        <v>3.3567109577939189</v>
      </c>
      <c r="T28" s="26">
        <f t="shared" ca="1" si="33"/>
        <v>6.4155617937489653E-2</v>
      </c>
    </row>
    <row r="29" spans="1:34" x14ac:dyDescent="0.35">
      <c r="A29" s="2"/>
      <c r="E29" s="24">
        <f t="shared" si="34"/>
        <v>0.90028121484814383</v>
      </c>
      <c r="F29" s="25">
        <f t="shared" ca="1" si="21"/>
        <v>3.2537313432835821E-2</v>
      </c>
      <c r="G29" s="25">
        <f t="shared" si="22"/>
        <v>0.41145312535582157</v>
      </c>
      <c r="H29" s="25">
        <f t="shared" si="23"/>
        <v>0.53883233104659822</v>
      </c>
      <c r="I29" s="25">
        <f t="shared" si="24"/>
        <v>3.6039356084308469</v>
      </c>
      <c r="J29" s="25">
        <f t="shared" si="25"/>
        <v>0.50031225834145365</v>
      </c>
      <c r="K29" s="25">
        <f t="shared" ca="1" si="26"/>
        <v>1.7854207902366275</v>
      </c>
      <c r="L29" s="25">
        <f t="shared" ca="1" si="27"/>
        <v>1.0238488370025676</v>
      </c>
      <c r="M29" s="25">
        <f t="shared" ca="1" si="35"/>
        <v>6.3818125497042522E-2</v>
      </c>
      <c r="N29" s="25">
        <f t="shared" ca="1" si="28"/>
        <v>0.10729005504845683</v>
      </c>
      <c r="O29" s="25">
        <f t="shared" ca="1" si="36"/>
        <v>2.0129570106417827</v>
      </c>
      <c r="P29" s="25">
        <f t="shared" ca="1" si="29"/>
        <v>1.1231432190299362</v>
      </c>
      <c r="Q29" s="25">
        <f t="shared" ca="1" si="30"/>
        <v>0.93452731945603806</v>
      </c>
      <c r="R29" s="25">
        <f t="shared" ca="1" si="31"/>
        <v>0.46283493105508855</v>
      </c>
      <c r="S29" s="25">
        <f t="shared" ca="1" si="32"/>
        <v>3.7397035100533942</v>
      </c>
      <c r="T29" s="26">
        <f t="shared" ca="1" si="33"/>
        <v>4.449443451484579E-2</v>
      </c>
    </row>
    <row r="30" spans="1:34" ht="15" thickBot="1" x14ac:dyDescent="0.4">
      <c r="A30" s="2"/>
      <c r="E30" s="24">
        <f t="shared" si="34"/>
        <v>0.99999999999999989</v>
      </c>
      <c r="F30" s="27">
        <f t="shared" ca="1" si="21"/>
        <v>3.2537313432835821E-2</v>
      </c>
      <c r="G30" s="27">
        <v>0</v>
      </c>
      <c r="H30" s="27">
        <v>0</v>
      </c>
      <c r="I30" s="27">
        <f t="shared" si="24"/>
        <v>4.0031220789592341</v>
      </c>
      <c r="J30" s="27">
        <f t="shared" si="25"/>
        <v>0</v>
      </c>
      <c r="K30" s="27">
        <f t="shared" ca="1" si="26"/>
        <v>0</v>
      </c>
      <c r="L30" s="28">
        <f t="shared" ca="1" si="27"/>
        <v>1.1128688330961993</v>
      </c>
      <c r="M30" s="27">
        <f t="shared" ca="1" si="35"/>
        <v>0</v>
      </c>
      <c r="N30" s="28">
        <f t="shared" ca="1" si="28"/>
        <v>0.11047198802107372</v>
      </c>
      <c r="O30" s="27">
        <f t="shared" ca="1" si="36"/>
        <v>0</v>
      </c>
      <c r="P30" s="28">
        <f t="shared" ca="1" si="29"/>
        <v>1.2235080328619914</v>
      </c>
      <c r="Q30" s="27">
        <f t="shared" ca="1" si="30"/>
        <v>0</v>
      </c>
      <c r="R30" s="28">
        <f t="shared" ca="1" si="31"/>
        <v>0.50942989554877682</v>
      </c>
      <c r="S30" s="27">
        <f t="shared" ca="1" si="32"/>
        <v>4.1257692156128574</v>
      </c>
      <c r="T30" s="29">
        <f t="shared" ca="1" si="33"/>
        <v>0</v>
      </c>
    </row>
  </sheetData>
  <mergeCells count="9">
    <mergeCell ref="L2:M2"/>
    <mergeCell ref="O2:T2"/>
    <mergeCell ref="B7:C7"/>
    <mergeCell ref="B13:C13"/>
    <mergeCell ref="B18:C18"/>
    <mergeCell ref="B19:C19"/>
    <mergeCell ref="E1:J1"/>
    <mergeCell ref="B2:C2"/>
    <mergeCell ref="E2:J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U98"/>
  <sheetViews>
    <sheetView zoomScaleNormal="100" workbookViewId="0">
      <pane ySplit="7" topLeftCell="A44" activePane="bottomLeft" state="frozen"/>
      <selection pane="bottomLeft" activeCell="A9" sqref="A9:E98"/>
    </sheetView>
  </sheetViews>
  <sheetFormatPr defaultRowHeight="14.5" x14ac:dyDescent="0.35"/>
  <cols>
    <col min="4" max="4" width="0" hidden="1" customWidth="1"/>
    <col min="19" max="19" width="12" bestFit="1" customWidth="1"/>
  </cols>
  <sheetData>
    <row r="1" spans="1:21" x14ac:dyDescent="0.35">
      <c r="A1" t="s">
        <v>127</v>
      </c>
      <c r="H1" t="s">
        <v>25</v>
      </c>
      <c r="I1">
        <v>100000</v>
      </c>
    </row>
    <row r="2" spans="1:21" x14ac:dyDescent="0.35">
      <c r="A2" t="s">
        <v>126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t="s">
        <v>125</v>
      </c>
      <c r="H3">
        <f>I4</f>
        <v>0.35383634654818863</v>
      </c>
      <c r="I3">
        <f>H4</f>
        <v>6.5102159111766529</v>
      </c>
      <c r="J3">
        <f>C17</f>
        <v>-0.43669999999999998</v>
      </c>
      <c r="K3">
        <f>C72</f>
        <v>1.1473</v>
      </c>
      <c r="L3">
        <f>SMALL(B9:B98,1)</f>
        <v>1.482E-2</v>
      </c>
      <c r="M3">
        <f>N6/(O6^2)</f>
        <v>2.3392359286663146E-2</v>
      </c>
      <c r="N3">
        <f>L6/(M6^2)</f>
        <v>7.8428499082764364E-2</v>
      </c>
      <c r="O3">
        <f>VLOOKUP(L3,B9:C98,2,FALSE)</f>
        <v>0.27160000000000001</v>
      </c>
    </row>
    <row r="4" spans="1:21" x14ac:dyDescent="0.35">
      <c r="A4" t="s">
        <v>124</v>
      </c>
      <c r="H4">
        <f t="array" ref="H4:I4">LINEST($C$17:$C$72,$I$17:$I$72)</f>
        <v>6.5102159111766529</v>
      </c>
      <c r="I4">
        <v>0.35383634654818863</v>
      </c>
      <c r="J4">
        <f>A17</f>
        <v>-6.25</v>
      </c>
      <c r="K4">
        <f>A72</f>
        <v>7.5</v>
      </c>
    </row>
    <row r="5" spans="1:21" x14ac:dyDescent="0.35">
      <c r="A5" t="s">
        <v>123</v>
      </c>
      <c r="L5" t="s">
        <v>122</v>
      </c>
      <c r="M5" t="s">
        <v>121</v>
      </c>
      <c r="N5" t="s">
        <v>120</v>
      </c>
      <c r="O5" t="s">
        <v>119</v>
      </c>
    </row>
    <row r="6" spans="1:21" x14ac:dyDescent="0.35">
      <c r="A6" t="s">
        <v>118</v>
      </c>
      <c r="L6">
        <f>0.03475-L3</f>
        <v>1.9930000000000003E-2</v>
      </c>
      <c r="M6">
        <f>-0.2325-O3</f>
        <v>-0.50409999999999999</v>
      </c>
      <c r="N6">
        <f>0.02194-L3</f>
        <v>7.1200000000000013E-3</v>
      </c>
      <c r="O6">
        <f>0.8233-O3</f>
        <v>0.55170000000000008</v>
      </c>
    </row>
    <row r="7" spans="1:21" x14ac:dyDescent="0.35">
      <c r="A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MAX((J9:J98))</f>
        <v>58.656716417910452</v>
      </c>
      <c r="R8">
        <f t="shared" ref="R8:R18" si="0">$L$3+$M$3*(S8-$O$3)^2</f>
        <v>1.482E-2</v>
      </c>
      <c r="S8">
        <f>O3</f>
        <v>0.27160000000000001</v>
      </c>
      <c r="T8">
        <f t="shared" ref="T8:T18" si="1">$L$3+$N$3*(U8-$O$3)^2</f>
        <v>1.482E-2</v>
      </c>
      <c r="U8">
        <f>O3</f>
        <v>0.27160000000000001</v>
      </c>
    </row>
    <row r="9" spans="1:21" x14ac:dyDescent="0.35">
      <c r="A9">
        <v>-8.25</v>
      </c>
      <c r="B9">
        <v>9.2999999999999999E-2</v>
      </c>
      <c r="C9">
        <v>-0.34110000000000001</v>
      </c>
      <c r="D9">
        <v>8.8340000000000002E-2</v>
      </c>
      <c r="E9">
        <v>-3.6299999999999999E-2</v>
      </c>
      <c r="F9">
        <v>1</v>
      </c>
      <c r="G9">
        <v>0.10100000000000001</v>
      </c>
      <c r="I9">
        <f t="shared" ref="I9:I40" si="2">A9*PI()/180</f>
        <v>-0.14398966328953219</v>
      </c>
      <c r="J9">
        <f t="shared" ref="J9:J40" si="3">C9/B9</f>
        <v>-3.6677419354838712</v>
      </c>
      <c r="R9">
        <f t="shared" si="0"/>
        <v>1.5053923592866631E-2</v>
      </c>
      <c r="S9">
        <f t="shared" ref="S9:S18" si="4">S8+0.1</f>
        <v>0.37160000000000004</v>
      </c>
      <c r="T9">
        <f t="shared" si="1"/>
        <v>1.5604284990827643E-2</v>
      </c>
      <c r="U9">
        <f t="shared" ref="U9:U18" si="5">U8-0.1</f>
        <v>0.1716</v>
      </c>
    </row>
    <row r="10" spans="1:21" x14ac:dyDescent="0.35">
      <c r="A10">
        <v>-8</v>
      </c>
      <c r="B10">
        <v>9.1189999999999993E-2</v>
      </c>
      <c r="C10">
        <v>-0.35859999999999997</v>
      </c>
      <c r="D10">
        <v>8.6699999999999999E-2</v>
      </c>
      <c r="E10">
        <v>-3.85E-2</v>
      </c>
      <c r="F10">
        <v>1</v>
      </c>
      <c r="G10">
        <v>0.10340000000000001</v>
      </c>
      <c r="I10">
        <f t="shared" si="2"/>
        <v>-0.13962634015954636</v>
      </c>
      <c r="J10">
        <f t="shared" si="3"/>
        <v>-3.9324487334137515</v>
      </c>
      <c r="R10">
        <f t="shared" si="0"/>
        <v>1.5755694371466525E-2</v>
      </c>
      <c r="S10">
        <f t="shared" si="4"/>
        <v>0.47160000000000002</v>
      </c>
      <c r="T10">
        <f t="shared" si="1"/>
        <v>1.7957139963310574E-2</v>
      </c>
      <c r="U10">
        <f t="shared" si="5"/>
        <v>7.1599999999999997E-2</v>
      </c>
    </row>
    <row r="11" spans="1:21" x14ac:dyDescent="0.35">
      <c r="A11">
        <v>-7.75</v>
      </c>
      <c r="B11">
        <v>8.9499999999999996E-2</v>
      </c>
      <c r="C11">
        <v>-0.38090000000000002</v>
      </c>
      <c r="D11">
        <v>8.5190000000000002E-2</v>
      </c>
      <c r="E11">
        <v>-4.0399999999999998E-2</v>
      </c>
      <c r="F11">
        <v>1</v>
      </c>
      <c r="G11">
        <v>0.104</v>
      </c>
      <c r="I11">
        <f t="shared" si="2"/>
        <v>-0.13526301702956053</v>
      </c>
      <c r="J11">
        <f t="shared" si="3"/>
        <v>-4.2558659217877102</v>
      </c>
      <c r="R11">
        <f t="shared" si="0"/>
        <v>1.6925312335799685E-2</v>
      </c>
      <c r="S11">
        <f t="shared" si="4"/>
        <v>0.5716</v>
      </c>
      <c r="T11">
        <f t="shared" si="1"/>
        <v>2.1878564917448794E-2</v>
      </c>
      <c r="U11">
        <f t="shared" si="5"/>
        <v>-2.8400000000000009E-2</v>
      </c>
    </row>
    <row r="12" spans="1:21" x14ac:dyDescent="0.35">
      <c r="A12">
        <v>-7.5</v>
      </c>
      <c r="B12">
        <v>8.5250000000000006E-2</v>
      </c>
      <c r="C12">
        <v>-0.36580000000000001</v>
      </c>
      <c r="D12">
        <v>8.0949999999999994E-2</v>
      </c>
      <c r="E12">
        <v>-3.6400000000000002E-2</v>
      </c>
      <c r="F12">
        <v>1</v>
      </c>
      <c r="G12">
        <v>0.10730000000000001</v>
      </c>
      <c r="I12">
        <f t="shared" si="2"/>
        <v>-0.1308996938995747</v>
      </c>
      <c r="J12">
        <f t="shared" si="3"/>
        <v>-4.290909090909091</v>
      </c>
      <c r="R12">
        <f t="shared" si="0"/>
        <v>1.8562777485866103E-2</v>
      </c>
      <c r="S12">
        <f t="shared" si="4"/>
        <v>0.67159999999999997</v>
      </c>
      <c r="T12">
        <f t="shared" si="1"/>
        <v>2.73685598532423E-2</v>
      </c>
      <c r="U12">
        <f t="shared" si="5"/>
        <v>-0.12840000000000001</v>
      </c>
    </row>
    <row r="13" spans="1:21" x14ac:dyDescent="0.35">
      <c r="A13">
        <v>-7.25</v>
      </c>
      <c r="B13">
        <v>8.3030000000000007E-2</v>
      </c>
      <c r="C13">
        <v>-0.36270000000000002</v>
      </c>
      <c r="D13">
        <v>7.8799999999999995E-2</v>
      </c>
      <c r="E13">
        <v>-3.4099999999999998E-2</v>
      </c>
      <c r="F13">
        <v>1</v>
      </c>
      <c r="G13">
        <v>0.11119999999999999</v>
      </c>
      <c r="I13">
        <f t="shared" si="2"/>
        <v>-0.1265363707695889</v>
      </c>
      <c r="J13">
        <f t="shared" si="3"/>
        <v>-4.3683006142358183</v>
      </c>
      <c r="R13">
        <f t="shared" si="0"/>
        <v>2.0668089821665785E-2</v>
      </c>
      <c r="S13">
        <f t="shared" si="4"/>
        <v>0.77159999999999995</v>
      </c>
      <c r="T13">
        <f t="shared" si="1"/>
        <v>3.4427124770691091E-2</v>
      </c>
      <c r="U13">
        <f t="shared" si="5"/>
        <v>-0.22840000000000002</v>
      </c>
    </row>
    <row r="14" spans="1:21" x14ac:dyDescent="0.35">
      <c r="A14">
        <v>-7</v>
      </c>
      <c r="B14">
        <v>8.1220000000000001E-2</v>
      </c>
      <c r="C14">
        <v>-0.37680000000000002</v>
      </c>
      <c r="D14">
        <v>7.7130000000000004E-2</v>
      </c>
      <c r="E14">
        <v>-3.3099999999999997E-2</v>
      </c>
      <c r="F14">
        <v>1</v>
      </c>
      <c r="G14">
        <v>0.11459999999999999</v>
      </c>
      <c r="I14">
        <f t="shared" si="2"/>
        <v>-0.12217304763960307</v>
      </c>
      <c r="J14">
        <f t="shared" si="3"/>
        <v>-4.6392514159074123</v>
      </c>
      <c r="R14">
        <f t="shared" si="0"/>
        <v>2.3241249343198728E-2</v>
      </c>
      <c r="S14">
        <f t="shared" si="4"/>
        <v>0.87159999999999993</v>
      </c>
      <c r="T14">
        <f t="shared" si="1"/>
        <v>4.3054259669795175E-2</v>
      </c>
      <c r="U14">
        <f t="shared" si="5"/>
        <v>-0.32840000000000003</v>
      </c>
    </row>
    <row r="15" spans="1:21" x14ac:dyDescent="0.35">
      <c r="A15">
        <v>-6.75</v>
      </c>
      <c r="B15">
        <v>7.0760000000000003E-2</v>
      </c>
      <c r="C15">
        <v>-0.36459999999999998</v>
      </c>
      <c r="D15">
        <v>6.7220000000000002E-2</v>
      </c>
      <c r="E15">
        <v>-3.6200000000000003E-2</v>
      </c>
      <c r="F15">
        <v>0.98939999999999995</v>
      </c>
      <c r="G15">
        <v>0.1197</v>
      </c>
      <c r="I15">
        <f t="shared" si="2"/>
        <v>-0.11780972450961724</v>
      </c>
      <c r="J15">
        <f t="shared" si="3"/>
        <v>-5.1526286037309212</v>
      </c>
      <c r="R15">
        <f t="shared" si="0"/>
        <v>2.6282256050464942E-2</v>
      </c>
      <c r="S15">
        <f t="shared" si="4"/>
        <v>0.97159999999999991</v>
      </c>
      <c r="T15">
        <f t="shared" si="1"/>
        <v>5.3249964550554536E-2</v>
      </c>
      <c r="U15">
        <f t="shared" si="5"/>
        <v>-0.4284</v>
      </c>
    </row>
    <row r="16" spans="1:21" x14ac:dyDescent="0.35">
      <c r="A16">
        <v>-6.5</v>
      </c>
      <c r="B16">
        <v>6.6769999999999996E-2</v>
      </c>
      <c r="C16">
        <v>-0.33069999999999999</v>
      </c>
      <c r="D16">
        <v>6.3229999999999995E-2</v>
      </c>
      <c r="E16">
        <v>-3.2300000000000002E-2</v>
      </c>
      <c r="F16">
        <v>0.98660000000000003</v>
      </c>
      <c r="G16">
        <v>0.12540000000000001</v>
      </c>
      <c r="I16">
        <f t="shared" si="2"/>
        <v>-0.11344640137963143</v>
      </c>
      <c r="J16">
        <f t="shared" si="3"/>
        <v>-4.9528231241575558</v>
      </c>
      <c r="R16">
        <f t="shared" si="0"/>
        <v>2.9791109943464407E-2</v>
      </c>
      <c r="S16">
        <f t="shared" si="4"/>
        <v>1.0715999999999999</v>
      </c>
      <c r="T16">
        <f t="shared" si="1"/>
        <v>6.5014239412969202E-2</v>
      </c>
      <c r="U16">
        <f t="shared" si="5"/>
        <v>-0.52839999999999998</v>
      </c>
    </row>
    <row r="17" spans="1:21" x14ac:dyDescent="0.35">
      <c r="A17">
        <v>-6.25</v>
      </c>
      <c r="B17">
        <v>7.5359999999999996E-2</v>
      </c>
      <c r="C17">
        <v>-0.43669999999999998</v>
      </c>
      <c r="D17">
        <v>7.1480000000000002E-2</v>
      </c>
      <c r="E17">
        <v>-3.5900000000000001E-2</v>
      </c>
      <c r="F17">
        <v>0.99690000000000001</v>
      </c>
      <c r="G17">
        <v>0.1198</v>
      </c>
      <c r="I17">
        <f t="shared" si="2"/>
        <v>-0.1090830782496456</v>
      </c>
      <c r="J17">
        <f t="shared" si="3"/>
        <v>-5.7948513800424628</v>
      </c>
      <c r="R17">
        <f t="shared" si="0"/>
        <v>3.3767811022197142E-2</v>
      </c>
      <c r="S17">
        <f t="shared" si="4"/>
        <v>1.1716</v>
      </c>
      <c r="T17">
        <f t="shared" si="1"/>
        <v>7.8347084257039123E-2</v>
      </c>
      <c r="U17">
        <f t="shared" si="5"/>
        <v>-0.62839999999999996</v>
      </c>
    </row>
    <row r="18" spans="1:21" x14ac:dyDescent="0.35">
      <c r="A18">
        <v>-6</v>
      </c>
      <c r="B18">
        <v>7.2309999999999999E-2</v>
      </c>
      <c r="C18">
        <v>-0.40870000000000001</v>
      </c>
      <c r="D18">
        <v>6.8500000000000005E-2</v>
      </c>
      <c r="E18">
        <v>-3.3700000000000001E-2</v>
      </c>
      <c r="F18">
        <v>0.99199999999999999</v>
      </c>
      <c r="G18">
        <v>0.12470000000000001</v>
      </c>
      <c r="I18">
        <f t="shared" si="2"/>
        <v>-0.10471975511965977</v>
      </c>
      <c r="J18">
        <f t="shared" si="3"/>
        <v>-5.6520536578619831</v>
      </c>
      <c r="R18">
        <f t="shared" si="0"/>
        <v>3.8212359286663146E-2</v>
      </c>
      <c r="S18">
        <f t="shared" si="4"/>
        <v>1.2716000000000001</v>
      </c>
      <c r="T18">
        <f t="shared" si="1"/>
        <v>9.3248499082764363E-2</v>
      </c>
      <c r="U18">
        <f t="shared" si="5"/>
        <v>-0.72839999999999994</v>
      </c>
    </row>
    <row r="19" spans="1:21" x14ac:dyDescent="0.35">
      <c r="A19">
        <v>-5.75</v>
      </c>
      <c r="B19">
        <v>6.6019999999999995E-2</v>
      </c>
      <c r="C19">
        <v>-0.3765</v>
      </c>
      <c r="D19">
        <v>6.2050000000000001E-2</v>
      </c>
      <c r="E19">
        <v>-4.5400000000000003E-2</v>
      </c>
      <c r="F19">
        <v>0.98150000000000004</v>
      </c>
      <c r="G19">
        <v>0.13619999999999999</v>
      </c>
      <c r="I19">
        <f t="shared" si="2"/>
        <v>-0.10035643198967394</v>
      </c>
      <c r="J19">
        <f t="shared" si="3"/>
        <v>-5.7028173280823999</v>
      </c>
    </row>
    <row r="20" spans="1:21" x14ac:dyDescent="0.35">
      <c r="A20">
        <v>-5.5</v>
      </c>
      <c r="B20">
        <v>6.0760000000000002E-2</v>
      </c>
      <c r="C20">
        <v>-0.3422</v>
      </c>
      <c r="D20">
        <v>5.6599999999999998E-2</v>
      </c>
      <c r="E20">
        <v>-5.4399999999999997E-2</v>
      </c>
      <c r="F20">
        <v>0.97250000000000003</v>
      </c>
      <c r="G20">
        <v>0.14979999999999999</v>
      </c>
      <c r="I20">
        <f t="shared" si="2"/>
        <v>-9.599310885968812E-2</v>
      </c>
      <c r="J20">
        <f t="shared" si="3"/>
        <v>-5.6319947333772218</v>
      </c>
    </row>
    <row r="21" spans="1:21" x14ac:dyDescent="0.35">
      <c r="A21">
        <v>-5.25</v>
      </c>
      <c r="B21">
        <v>5.6559999999999999E-2</v>
      </c>
      <c r="C21">
        <v>-0.31230000000000002</v>
      </c>
      <c r="D21">
        <v>5.2220000000000003E-2</v>
      </c>
      <c r="E21">
        <v>-6.0199999999999997E-2</v>
      </c>
      <c r="F21">
        <v>0.96189999999999998</v>
      </c>
      <c r="G21">
        <v>0.16400000000000001</v>
      </c>
      <c r="I21">
        <f t="shared" si="2"/>
        <v>-9.1629785729702304E-2</v>
      </c>
      <c r="J21">
        <f t="shared" si="3"/>
        <v>-5.5215700141442721</v>
      </c>
    </row>
    <row r="22" spans="1:21" x14ac:dyDescent="0.35">
      <c r="A22">
        <v>-5</v>
      </c>
      <c r="B22">
        <v>5.3069999999999999E-2</v>
      </c>
      <c r="C22">
        <v>-0.28139999999999998</v>
      </c>
      <c r="D22">
        <v>4.87E-2</v>
      </c>
      <c r="E22">
        <v>-6.2399999999999997E-2</v>
      </c>
      <c r="F22">
        <v>0.95420000000000005</v>
      </c>
      <c r="G22">
        <v>0.17269999999999999</v>
      </c>
      <c r="I22">
        <f t="shared" si="2"/>
        <v>-8.7266462599716474E-2</v>
      </c>
      <c r="J22">
        <f t="shared" si="3"/>
        <v>-5.3024307518371963</v>
      </c>
    </row>
    <row r="23" spans="1:21" x14ac:dyDescent="0.35">
      <c r="A23">
        <v>-4.75</v>
      </c>
      <c r="B23">
        <v>3.4750000000000003E-2</v>
      </c>
      <c r="C23">
        <v>-0.23250000000000001</v>
      </c>
      <c r="D23">
        <v>2.7830000000000001E-2</v>
      </c>
      <c r="E23">
        <v>-7.4300000000000005E-2</v>
      </c>
      <c r="F23">
        <v>0.94569999999999999</v>
      </c>
      <c r="G23">
        <v>6.3899999999999998E-2</v>
      </c>
      <c r="I23">
        <f t="shared" si="2"/>
        <v>-8.2903139469730644E-2</v>
      </c>
      <c r="J23">
        <f t="shared" si="3"/>
        <v>-6.6906474820143886</v>
      </c>
    </row>
    <row r="24" spans="1:21" x14ac:dyDescent="0.35">
      <c r="A24">
        <v>-4.5</v>
      </c>
      <c r="B24">
        <v>3.125E-2</v>
      </c>
      <c r="C24">
        <v>-0.20100000000000001</v>
      </c>
      <c r="D24">
        <v>2.401E-2</v>
      </c>
      <c r="E24">
        <v>-7.5800000000000006E-2</v>
      </c>
      <c r="F24">
        <v>0.93710000000000004</v>
      </c>
      <c r="G24">
        <v>6.1699999999999998E-2</v>
      </c>
      <c r="I24">
        <f t="shared" si="2"/>
        <v>-7.8539816339744828E-2</v>
      </c>
      <c r="J24">
        <f t="shared" si="3"/>
        <v>-6.4320000000000004</v>
      </c>
    </row>
    <row r="25" spans="1:21" x14ac:dyDescent="0.35">
      <c r="A25">
        <v>-4.25</v>
      </c>
      <c r="B25">
        <v>2.8139999999999998E-2</v>
      </c>
      <c r="C25">
        <v>-0.16009999999999999</v>
      </c>
      <c r="D25">
        <v>2.0299999999999999E-2</v>
      </c>
      <c r="E25">
        <v>-7.85E-2</v>
      </c>
      <c r="F25">
        <v>0.93130000000000002</v>
      </c>
      <c r="G25">
        <v>6.1400000000000003E-2</v>
      </c>
      <c r="I25">
        <f t="shared" si="2"/>
        <v>-7.4176493209759012E-2</v>
      </c>
      <c r="J25">
        <f t="shared" si="3"/>
        <v>-5.6894100923951667</v>
      </c>
    </row>
    <row r="26" spans="1:21" x14ac:dyDescent="0.35">
      <c r="A26">
        <v>-4</v>
      </c>
      <c r="B26">
        <v>2.622E-2</v>
      </c>
      <c r="C26">
        <v>-0.12570000000000001</v>
      </c>
      <c r="D26">
        <v>1.7829999999999999E-2</v>
      </c>
      <c r="E26">
        <v>-7.9600000000000004E-2</v>
      </c>
      <c r="F26">
        <v>0.92279999999999995</v>
      </c>
      <c r="G26">
        <v>6.4100000000000004E-2</v>
      </c>
      <c r="I26">
        <f t="shared" si="2"/>
        <v>-6.9813170079773182E-2</v>
      </c>
      <c r="J26">
        <f t="shared" si="3"/>
        <v>-4.7940503432494284</v>
      </c>
    </row>
    <row r="27" spans="1:21" x14ac:dyDescent="0.35">
      <c r="A27">
        <v>-3.75</v>
      </c>
      <c r="B27">
        <v>2.3810000000000001E-2</v>
      </c>
      <c r="C27">
        <v>-8.3799999999999999E-2</v>
      </c>
      <c r="D27">
        <v>1.525E-2</v>
      </c>
      <c r="E27">
        <v>-8.2199999999999995E-2</v>
      </c>
      <c r="F27">
        <v>0.91749999999999998</v>
      </c>
      <c r="G27">
        <v>6.7500000000000004E-2</v>
      </c>
      <c r="I27">
        <f t="shared" si="2"/>
        <v>-6.5449846949787352E-2</v>
      </c>
      <c r="J27">
        <f t="shared" si="3"/>
        <v>-3.5195296094078117</v>
      </c>
    </row>
    <row r="28" spans="1:21" x14ac:dyDescent="0.35">
      <c r="A28">
        <v>-3.5</v>
      </c>
      <c r="B28">
        <v>2.2329999999999999E-2</v>
      </c>
      <c r="C28">
        <v>-4.7600000000000003E-2</v>
      </c>
      <c r="D28">
        <v>1.359E-2</v>
      </c>
      <c r="E28">
        <v>-8.3500000000000005E-2</v>
      </c>
      <c r="F28">
        <v>0.91010000000000002</v>
      </c>
      <c r="G28">
        <v>7.2900000000000006E-2</v>
      </c>
      <c r="I28">
        <f t="shared" si="2"/>
        <v>-6.1086523819801536E-2</v>
      </c>
      <c r="J28">
        <f t="shared" si="3"/>
        <v>-2.1316614420062696</v>
      </c>
    </row>
    <row r="29" spans="1:21" x14ac:dyDescent="0.35">
      <c r="A29">
        <v>-3.25</v>
      </c>
      <c r="B29">
        <v>2.085E-2</v>
      </c>
      <c r="C29">
        <v>-9.7999999999999997E-3</v>
      </c>
      <c r="D29">
        <v>1.209E-2</v>
      </c>
      <c r="E29">
        <v>-8.5000000000000006E-2</v>
      </c>
      <c r="F29">
        <v>0.90349999999999997</v>
      </c>
      <c r="G29">
        <v>8.5900000000000004E-2</v>
      </c>
      <c r="I29">
        <f t="shared" si="2"/>
        <v>-5.6723200689815713E-2</v>
      </c>
      <c r="J29">
        <f t="shared" si="3"/>
        <v>-0.47002398081534769</v>
      </c>
    </row>
    <row r="30" spans="1:21" x14ac:dyDescent="0.35">
      <c r="A30">
        <v>-3</v>
      </c>
      <c r="B30">
        <v>1.9369999999999998E-2</v>
      </c>
      <c r="C30">
        <v>2.1700000000000001E-2</v>
      </c>
      <c r="D30">
        <v>1.082E-2</v>
      </c>
      <c r="E30">
        <v>-8.5500000000000007E-2</v>
      </c>
      <c r="F30">
        <v>0.89570000000000005</v>
      </c>
      <c r="G30">
        <v>0.12870000000000001</v>
      </c>
      <c r="I30">
        <f t="shared" si="2"/>
        <v>-5.2359877559829883E-2</v>
      </c>
      <c r="J30">
        <f t="shared" si="3"/>
        <v>1.1202891068662881</v>
      </c>
    </row>
    <row r="31" spans="1:21" x14ac:dyDescent="0.35">
      <c r="A31">
        <v>-2.75</v>
      </c>
      <c r="B31">
        <v>1.806E-2</v>
      </c>
      <c r="C31">
        <v>5.3499999999999999E-2</v>
      </c>
      <c r="D31">
        <v>1.013E-2</v>
      </c>
      <c r="E31">
        <v>-8.6499999999999994E-2</v>
      </c>
      <c r="F31">
        <v>0.88839999999999997</v>
      </c>
      <c r="G31">
        <v>0.25290000000000001</v>
      </c>
      <c r="I31">
        <f t="shared" si="2"/>
        <v>-4.799655442984406E-2</v>
      </c>
      <c r="J31">
        <f t="shared" si="3"/>
        <v>2.9623477297895904</v>
      </c>
    </row>
    <row r="32" spans="1:21" x14ac:dyDescent="0.35">
      <c r="A32">
        <v>-2.5</v>
      </c>
      <c r="B32">
        <v>1.703E-2</v>
      </c>
      <c r="C32">
        <v>7.8700000000000006E-2</v>
      </c>
      <c r="D32">
        <v>9.8099999999999993E-3</v>
      </c>
      <c r="E32">
        <v>-8.6099999999999996E-2</v>
      </c>
      <c r="F32">
        <v>0.87970000000000004</v>
      </c>
      <c r="G32">
        <v>0.40600000000000003</v>
      </c>
      <c r="I32">
        <f t="shared" si="2"/>
        <v>-4.3633231299858237E-2</v>
      </c>
      <c r="J32">
        <f t="shared" si="3"/>
        <v>4.6212566059894309</v>
      </c>
    </row>
    <row r="33" spans="1:10" x14ac:dyDescent="0.35">
      <c r="A33">
        <v>-2.25</v>
      </c>
      <c r="B33">
        <v>1.601E-2</v>
      </c>
      <c r="C33">
        <v>0.106</v>
      </c>
      <c r="D33">
        <v>9.5999999999999992E-3</v>
      </c>
      <c r="E33">
        <v>-8.5300000000000001E-2</v>
      </c>
      <c r="F33">
        <v>0.873</v>
      </c>
      <c r="G33">
        <v>0.61509999999999998</v>
      </c>
      <c r="I33">
        <f t="shared" si="2"/>
        <v>-3.9269908169872414E-2</v>
      </c>
      <c r="J33">
        <f t="shared" si="3"/>
        <v>6.6208619612742039</v>
      </c>
    </row>
    <row r="34" spans="1:10" x14ac:dyDescent="0.35">
      <c r="A34">
        <v>-2</v>
      </c>
      <c r="B34">
        <v>1.4970000000000001E-2</v>
      </c>
      <c r="C34">
        <v>0.18149999999999999</v>
      </c>
      <c r="D34">
        <v>9.1699999999999993E-3</v>
      </c>
      <c r="E34">
        <v>-9.1499999999999998E-2</v>
      </c>
      <c r="F34">
        <v>0.87190000000000001</v>
      </c>
      <c r="G34">
        <v>0.95389999999999997</v>
      </c>
      <c r="I34">
        <f t="shared" si="2"/>
        <v>-3.4906585039886591E-2</v>
      </c>
      <c r="J34">
        <f t="shared" si="3"/>
        <v>12.124248496993987</v>
      </c>
    </row>
    <row r="35" spans="1:10" x14ac:dyDescent="0.35">
      <c r="A35">
        <v>-1.75</v>
      </c>
      <c r="B35">
        <v>1.4829999999999999E-2</v>
      </c>
      <c r="C35">
        <v>0.24229999999999999</v>
      </c>
      <c r="D35">
        <v>8.6400000000000001E-3</v>
      </c>
      <c r="E35">
        <v>-9.8299999999999998E-2</v>
      </c>
      <c r="F35">
        <v>0.86480000000000001</v>
      </c>
      <c r="G35">
        <v>1</v>
      </c>
      <c r="I35">
        <f t="shared" si="2"/>
        <v>-3.0543261909900768E-2</v>
      </c>
      <c r="J35">
        <f t="shared" si="3"/>
        <v>16.338503034389749</v>
      </c>
    </row>
    <row r="36" spans="1:10" x14ac:dyDescent="0.35">
      <c r="A36">
        <v>-1.5</v>
      </c>
      <c r="B36">
        <v>1.482E-2</v>
      </c>
      <c r="C36">
        <v>0.27160000000000001</v>
      </c>
      <c r="D36">
        <v>8.3400000000000002E-3</v>
      </c>
      <c r="E36">
        <v>-9.8599999999999993E-2</v>
      </c>
      <c r="F36">
        <v>0.8569</v>
      </c>
      <c r="G36">
        <v>1</v>
      </c>
      <c r="I36">
        <f t="shared" si="2"/>
        <v>-2.6179938779914941E-2</v>
      </c>
      <c r="J36">
        <f t="shared" si="3"/>
        <v>18.326585695006749</v>
      </c>
    </row>
    <row r="37" spans="1:10" x14ac:dyDescent="0.35">
      <c r="A37">
        <v>-1.25</v>
      </c>
      <c r="B37">
        <v>1.506E-2</v>
      </c>
      <c r="C37">
        <v>0.29189999999999999</v>
      </c>
      <c r="D37">
        <v>8.3599999999999994E-3</v>
      </c>
      <c r="E37">
        <v>-9.7500000000000003E-2</v>
      </c>
      <c r="F37">
        <v>0.84609999999999996</v>
      </c>
      <c r="G37">
        <v>1</v>
      </c>
      <c r="I37">
        <f t="shared" si="2"/>
        <v>-2.1816615649929118E-2</v>
      </c>
      <c r="J37">
        <f t="shared" si="3"/>
        <v>19.382470119521912</v>
      </c>
    </row>
    <row r="38" spans="1:10" x14ac:dyDescent="0.35">
      <c r="A38">
        <v>-1</v>
      </c>
      <c r="B38">
        <v>1.521E-2</v>
      </c>
      <c r="C38">
        <v>0.31709999999999999</v>
      </c>
      <c r="D38">
        <v>8.3000000000000001E-3</v>
      </c>
      <c r="E38">
        <v>-9.7000000000000003E-2</v>
      </c>
      <c r="F38">
        <v>0.8377</v>
      </c>
      <c r="G38">
        <v>1</v>
      </c>
      <c r="I38">
        <f t="shared" si="2"/>
        <v>-1.7453292519943295E-2</v>
      </c>
      <c r="J38">
        <f t="shared" si="3"/>
        <v>20.848126232741617</v>
      </c>
    </row>
    <row r="39" spans="1:10" x14ac:dyDescent="0.35">
      <c r="A39">
        <v>-0.75</v>
      </c>
      <c r="B39">
        <v>1.537E-2</v>
      </c>
      <c r="C39">
        <v>0.34160000000000001</v>
      </c>
      <c r="D39">
        <v>8.2900000000000005E-3</v>
      </c>
      <c r="E39">
        <v>-9.6299999999999997E-2</v>
      </c>
      <c r="F39">
        <v>0.82909999999999995</v>
      </c>
      <c r="G39">
        <v>1</v>
      </c>
      <c r="I39">
        <f t="shared" si="2"/>
        <v>-1.3089969389957471E-2</v>
      </c>
      <c r="J39">
        <f t="shared" si="3"/>
        <v>22.225113858165258</v>
      </c>
    </row>
    <row r="40" spans="1:10" x14ac:dyDescent="0.35">
      <c r="A40">
        <v>-0.5</v>
      </c>
      <c r="B40">
        <v>1.5650000000000001E-2</v>
      </c>
      <c r="C40">
        <v>0.36359999999999998</v>
      </c>
      <c r="D40">
        <v>8.4200000000000004E-3</v>
      </c>
      <c r="E40">
        <v>-9.5399999999999999E-2</v>
      </c>
      <c r="F40">
        <v>0.82010000000000005</v>
      </c>
      <c r="G40">
        <v>1</v>
      </c>
      <c r="I40">
        <f t="shared" si="2"/>
        <v>-8.7266462599716477E-3</v>
      </c>
      <c r="J40">
        <f t="shared" si="3"/>
        <v>23.233226837060702</v>
      </c>
    </row>
    <row r="41" spans="1:10" x14ac:dyDescent="0.35">
      <c r="A41">
        <v>-0.25</v>
      </c>
      <c r="B41">
        <v>1.5779999999999999E-2</v>
      </c>
      <c r="C41">
        <v>0.39050000000000001</v>
      </c>
      <c r="D41">
        <v>8.3800000000000003E-3</v>
      </c>
      <c r="E41">
        <v>-9.5000000000000001E-2</v>
      </c>
      <c r="F41">
        <v>0.81299999999999994</v>
      </c>
      <c r="G41">
        <v>1</v>
      </c>
      <c r="I41">
        <f t="shared" ref="I41:I72" si="6">A41*PI()/180</f>
        <v>-4.3633231299858239E-3</v>
      </c>
      <c r="J41">
        <f t="shared" ref="J41:J72" si="7">C41/B41</f>
        <v>24.746514575411915</v>
      </c>
    </row>
    <row r="42" spans="1:10" x14ac:dyDescent="0.35">
      <c r="A42">
        <v>0</v>
      </c>
      <c r="B42">
        <v>1.6140000000000002E-2</v>
      </c>
      <c r="C42">
        <v>0.41139999999999999</v>
      </c>
      <c r="D42">
        <v>8.6400000000000001E-3</v>
      </c>
      <c r="E42">
        <v>-9.3899999999999997E-2</v>
      </c>
      <c r="F42">
        <v>0.80369999999999997</v>
      </c>
      <c r="G42">
        <v>1</v>
      </c>
      <c r="I42">
        <f t="shared" si="6"/>
        <v>0</v>
      </c>
      <c r="J42">
        <f t="shared" si="7"/>
        <v>25.489467162329614</v>
      </c>
    </row>
    <row r="43" spans="1:10" x14ac:dyDescent="0.35">
      <c r="A43">
        <v>0.25</v>
      </c>
      <c r="B43">
        <v>1.626E-2</v>
      </c>
      <c r="C43">
        <v>0.43919999999999998</v>
      </c>
      <c r="D43">
        <v>8.6099999999999996E-3</v>
      </c>
      <c r="E43">
        <v>-9.3600000000000003E-2</v>
      </c>
      <c r="F43">
        <v>0.79749999999999999</v>
      </c>
      <c r="G43">
        <v>1</v>
      </c>
      <c r="I43">
        <f t="shared" si="6"/>
        <v>4.3633231299858239E-3</v>
      </c>
      <c r="J43">
        <f t="shared" si="7"/>
        <v>27.011070110701105</v>
      </c>
    </row>
    <row r="44" spans="1:10" x14ac:dyDescent="0.35">
      <c r="A44">
        <v>0.5</v>
      </c>
      <c r="B44">
        <v>1.67E-2</v>
      </c>
      <c r="C44">
        <v>0.45939999999999998</v>
      </c>
      <c r="D44">
        <v>8.9800000000000001E-3</v>
      </c>
      <c r="E44">
        <v>-9.2499999999999999E-2</v>
      </c>
      <c r="F44">
        <v>0.78820000000000001</v>
      </c>
      <c r="G44">
        <v>1</v>
      </c>
      <c r="I44">
        <f t="shared" si="6"/>
        <v>8.7266462599716477E-3</v>
      </c>
      <c r="J44">
        <f t="shared" si="7"/>
        <v>27.508982035928142</v>
      </c>
    </row>
    <row r="45" spans="1:10" x14ac:dyDescent="0.35">
      <c r="A45">
        <v>0.75</v>
      </c>
      <c r="B45">
        <v>1.6820000000000002E-2</v>
      </c>
      <c r="C45">
        <v>0.48759999999999998</v>
      </c>
      <c r="D45">
        <v>8.9800000000000001E-3</v>
      </c>
      <c r="E45">
        <v>-9.2299999999999993E-2</v>
      </c>
      <c r="F45">
        <v>0.7823</v>
      </c>
      <c r="G45">
        <v>1</v>
      </c>
      <c r="I45">
        <f t="shared" si="6"/>
        <v>1.3089969389957471E-2</v>
      </c>
      <c r="J45">
        <f t="shared" si="7"/>
        <v>28.98929845422116</v>
      </c>
    </row>
    <row r="46" spans="1:10" x14ac:dyDescent="0.35">
      <c r="A46">
        <v>1</v>
      </c>
      <c r="B46">
        <v>1.7299999999999999E-2</v>
      </c>
      <c r="C46">
        <v>0.50760000000000005</v>
      </c>
      <c r="D46">
        <v>9.4299999999999991E-3</v>
      </c>
      <c r="E46">
        <v>-9.1200000000000003E-2</v>
      </c>
      <c r="F46">
        <v>0.77300000000000002</v>
      </c>
      <c r="G46">
        <v>1</v>
      </c>
      <c r="I46">
        <f t="shared" si="6"/>
        <v>1.7453292519943295E-2</v>
      </c>
      <c r="J46">
        <f t="shared" si="7"/>
        <v>29.341040462427749</v>
      </c>
    </row>
    <row r="47" spans="1:10" x14ac:dyDescent="0.35">
      <c r="A47">
        <v>1.25</v>
      </c>
      <c r="B47">
        <v>1.7440000000000001E-2</v>
      </c>
      <c r="C47">
        <v>0.53600000000000003</v>
      </c>
      <c r="D47">
        <v>9.4699999999999993E-3</v>
      </c>
      <c r="E47">
        <v>-9.0999999999999998E-2</v>
      </c>
      <c r="F47">
        <v>0.76749999999999996</v>
      </c>
      <c r="G47">
        <v>1</v>
      </c>
      <c r="I47">
        <f t="shared" si="6"/>
        <v>2.1816615649929118E-2</v>
      </c>
      <c r="J47">
        <f t="shared" si="7"/>
        <v>30.73394495412844</v>
      </c>
    </row>
    <row r="48" spans="1:10" x14ac:dyDescent="0.35">
      <c r="A48">
        <v>1.5</v>
      </c>
      <c r="B48">
        <v>1.7979999999999999E-2</v>
      </c>
      <c r="C48">
        <v>0.55589999999999995</v>
      </c>
      <c r="D48">
        <v>0.01</v>
      </c>
      <c r="E48">
        <v>-8.9899999999999994E-2</v>
      </c>
      <c r="F48">
        <v>0.75819999999999999</v>
      </c>
      <c r="G48">
        <v>1</v>
      </c>
      <c r="I48">
        <f t="shared" si="6"/>
        <v>2.6179938779914941E-2</v>
      </c>
      <c r="J48">
        <f t="shared" si="7"/>
        <v>30.917686318131256</v>
      </c>
    </row>
    <row r="49" spans="1:10" x14ac:dyDescent="0.35">
      <c r="A49">
        <v>1.75</v>
      </c>
      <c r="B49">
        <v>1.8120000000000001E-2</v>
      </c>
      <c r="C49">
        <v>0.58430000000000004</v>
      </c>
      <c r="D49">
        <v>1.0070000000000001E-2</v>
      </c>
      <c r="E49">
        <v>-8.9700000000000002E-2</v>
      </c>
      <c r="F49">
        <v>0.75280000000000002</v>
      </c>
      <c r="G49">
        <v>1</v>
      </c>
      <c r="I49">
        <f t="shared" si="6"/>
        <v>3.0543261909900768E-2</v>
      </c>
      <c r="J49">
        <f t="shared" si="7"/>
        <v>32.246136865342166</v>
      </c>
    </row>
    <row r="50" spans="1:10" x14ac:dyDescent="0.35">
      <c r="A50">
        <v>2</v>
      </c>
      <c r="B50">
        <v>1.8710000000000001E-2</v>
      </c>
      <c r="C50">
        <v>0.60409999999999997</v>
      </c>
      <c r="D50">
        <v>1.0670000000000001E-2</v>
      </c>
      <c r="E50">
        <v>-8.8700000000000001E-2</v>
      </c>
      <c r="F50">
        <v>0.74370000000000003</v>
      </c>
      <c r="G50">
        <v>1</v>
      </c>
      <c r="I50">
        <f t="shared" si="6"/>
        <v>3.4906585039886591E-2</v>
      </c>
      <c r="J50">
        <f t="shared" si="7"/>
        <v>32.287546766435057</v>
      </c>
    </row>
    <row r="51" spans="1:10" x14ac:dyDescent="0.35">
      <c r="A51">
        <v>2.25</v>
      </c>
      <c r="B51">
        <v>1.8849999999999999E-2</v>
      </c>
      <c r="C51">
        <v>0.63260000000000005</v>
      </c>
      <c r="D51">
        <v>1.076E-2</v>
      </c>
      <c r="E51">
        <v>-8.8400000000000006E-2</v>
      </c>
      <c r="F51">
        <v>0.73819999999999997</v>
      </c>
      <c r="G51">
        <v>1</v>
      </c>
      <c r="I51">
        <f t="shared" si="6"/>
        <v>3.9269908169872414E-2</v>
      </c>
      <c r="J51">
        <f t="shared" si="7"/>
        <v>33.559681697612739</v>
      </c>
    </row>
    <row r="52" spans="1:10" x14ac:dyDescent="0.35">
      <c r="A52">
        <v>2.5</v>
      </c>
      <c r="B52">
        <v>1.9480000000000001E-2</v>
      </c>
      <c r="C52">
        <v>0.6522</v>
      </c>
      <c r="D52">
        <v>1.1440000000000001E-2</v>
      </c>
      <c r="E52">
        <v>-8.7499999999999994E-2</v>
      </c>
      <c r="F52">
        <v>0.72909999999999997</v>
      </c>
      <c r="G52">
        <v>1</v>
      </c>
      <c r="I52">
        <f t="shared" si="6"/>
        <v>4.3633231299858237E-2</v>
      </c>
      <c r="J52">
        <f t="shared" si="7"/>
        <v>33.48049281314168</v>
      </c>
    </row>
    <row r="53" spans="1:10" x14ac:dyDescent="0.35">
      <c r="A53">
        <v>2.75</v>
      </c>
      <c r="B53">
        <v>1.9609999999999999E-2</v>
      </c>
      <c r="C53">
        <v>0.68100000000000005</v>
      </c>
      <c r="D53">
        <v>1.153E-2</v>
      </c>
      <c r="E53">
        <v>-8.72E-2</v>
      </c>
      <c r="F53">
        <v>0.72350000000000003</v>
      </c>
      <c r="G53">
        <v>1</v>
      </c>
      <c r="I53">
        <f t="shared" si="6"/>
        <v>4.799655442984406E-2</v>
      </c>
      <c r="J53">
        <f t="shared" si="7"/>
        <v>34.727180010198886</v>
      </c>
    </row>
    <row r="54" spans="1:10" x14ac:dyDescent="0.35">
      <c r="A54">
        <v>3</v>
      </c>
      <c r="B54">
        <v>2.027E-2</v>
      </c>
      <c r="C54">
        <v>0.70040000000000002</v>
      </c>
      <c r="D54">
        <v>1.2239999999999999E-2</v>
      </c>
      <c r="E54">
        <v>-8.6199999999999999E-2</v>
      </c>
      <c r="F54">
        <v>0.71419999999999995</v>
      </c>
      <c r="G54">
        <v>1</v>
      </c>
      <c r="I54">
        <f t="shared" si="6"/>
        <v>5.2359877559829883E-2</v>
      </c>
      <c r="J54">
        <f t="shared" si="7"/>
        <v>34.553527380365075</v>
      </c>
    </row>
    <row r="55" spans="1:10" x14ac:dyDescent="0.35">
      <c r="A55">
        <v>3.25</v>
      </c>
      <c r="B55">
        <v>2.036E-2</v>
      </c>
      <c r="C55">
        <v>0.72970000000000002</v>
      </c>
      <c r="D55">
        <v>1.231E-2</v>
      </c>
      <c r="E55">
        <v>-8.5999999999999993E-2</v>
      </c>
      <c r="F55">
        <v>0.70860000000000001</v>
      </c>
      <c r="G55">
        <v>1</v>
      </c>
      <c r="I55">
        <f t="shared" si="6"/>
        <v>5.6723200689815713E-2</v>
      </c>
      <c r="J55">
        <f t="shared" si="7"/>
        <v>35.83988212180747</v>
      </c>
    </row>
    <row r="56" spans="1:10" x14ac:dyDescent="0.35">
      <c r="A56">
        <v>3.5</v>
      </c>
      <c r="B56">
        <v>2.1010000000000001E-2</v>
      </c>
      <c r="C56">
        <v>0.74890000000000001</v>
      </c>
      <c r="D56">
        <v>1.306E-2</v>
      </c>
      <c r="E56">
        <v>-8.4900000000000003E-2</v>
      </c>
      <c r="F56">
        <v>0.69889999999999997</v>
      </c>
      <c r="G56">
        <v>1</v>
      </c>
      <c r="I56">
        <f t="shared" si="6"/>
        <v>6.1086523819801536E-2</v>
      </c>
      <c r="J56">
        <f t="shared" si="7"/>
        <v>35.644930985245118</v>
      </c>
    </row>
    <row r="57" spans="1:10" x14ac:dyDescent="0.35">
      <c r="A57">
        <v>3.75</v>
      </c>
      <c r="B57">
        <v>2.1010000000000001E-2</v>
      </c>
      <c r="C57">
        <v>0.77939999999999998</v>
      </c>
      <c r="D57">
        <v>1.3050000000000001E-2</v>
      </c>
      <c r="E57">
        <v>-8.4699999999999998E-2</v>
      </c>
      <c r="F57">
        <v>0.69330000000000003</v>
      </c>
      <c r="G57">
        <v>1</v>
      </c>
      <c r="I57">
        <f t="shared" si="6"/>
        <v>6.5449846949787352E-2</v>
      </c>
      <c r="J57">
        <f t="shared" si="7"/>
        <v>37.096620656830076</v>
      </c>
    </row>
    <row r="58" spans="1:10" x14ac:dyDescent="0.35">
      <c r="A58">
        <v>4</v>
      </c>
      <c r="B58">
        <v>2.1649999999999999E-2</v>
      </c>
      <c r="C58">
        <v>0.7984</v>
      </c>
      <c r="D58">
        <v>1.3780000000000001E-2</v>
      </c>
      <c r="E58">
        <v>-8.3500000000000005E-2</v>
      </c>
      <c r="F58">
        <v>0.68279999999999996</v>
      </c>
      <c r="G58">
        <v>1</v>
      </c>
      <c r="I58">
        <f t="shared" si="6"/>
        <v>6.9813170079773182E-2</v>
      </c>
      <c r="J58">
        <f t="shared" si="7"/>
        <v>36.877598152424945</v>
      </c>
    </row>
    <row r="59" spans="1:10" x14ac:dyDescent="0.35">
      <c r="A59">
        <v>4.25</v>
      </c>
      <c r="B59">
        <v>2.1940000000000001E-2</v>
      </c>
      <c r="C59">
        <v>0.82330000000000003</v>
      </c>
      <c r="D59">
        <v>1.413E-2</v>
      </c>
      <c r="E59">
        <v>-8.2799999999999999E-2</v>
      </c>
      <c r="F59">
        <v>0.67469999999999997</v>
      </c>
      <c r="G59">
        <v>1</v>
      </c>
      <c r="I59">
        <f t="shared" si="6"/>
        <v>7.4176493209759012E-2</v>
      </c>
      <c r="J59">
        <f t="shared" si="7"/>
        <v>37.525068368277118</v>
      </c>
    </row>
    <row r="60" spans="1:10" x14ac:dyDescent="0.35">
      <c r="A60">
        <v>4.5</v>
      </c>
      <c r="B60">
        <v>2.2079999999999999E-2</v>
      </c>
      <c r="C60">
        <v>0.84970000000000001</v>
      </c>
      <c r="D60">
        <v>1.4330000000000001E-2</v>
      </c>
      <c r="E60">
        <v>-8.2100000000000006E-2</v>
      </c>
      <c r="F60">
        <v>0.66610000000000003</v>
      </c>
      <c r="G60">
        <v>1</v>
      </c>
      <c r="I60">
        <f t="shared" si="6"/>
        <v>7.8539816339744828E-2</v>
      </c>
      <c r="J60">
        <f t="shared" si="7"/>
        <v>38.482789855072468</v>
      </c>
    </row>
    <row r="61" spans="1:10" x14ac:dyDescent="0.35">
      <c r="A61">
        <v>4.75</v>
      </c>
      <c r="B61">
        <v>2.248E-2</v>
      </c>
      <c r="C61">
        <v>0.87150000000000005</v>
      </c>
      <c r="D61">
        <v>1.4840000000000001E-2</v>
      </c>
      <c r="E61">
        <v>-8.1100000000000005E-2</v>
      </c>
      <c r="F61">
        <v>0.65580000000000005</v>
      </c>
      <c r="G61">
        <v>1</v>
      </c>
      <c r="I61">
        <f t="shared" si="6"/>
        <v>8.2903139469730644E-2</v>
      </c>
      <c r="J61">
        <f t="shared" si="7"/>
        <v>38.767793594306049</v>
      </c>
    </row>
    <row r="62" spans="1:10" x14ac:dyDescent="0.35">
      <c r="A62">
        <v>5</v>
      </c>
      <c r="B62">
        <v>2.23E-2</v>
      </c>
      <c r="C62">
        <v>0.9022</v>
      </c>
      <c r="D62">
        <v>1.4670000000000001E-2</v>
      </c>
      <c r="E62">
        <v>-8.0600000000000005E-2</v>
      </c>
      <c r="F62">
        <v>0.64810000000000001</v>
      </c>
      <c r="G62">
        <v>1</v>
      </c>
      <c r="I62">
        <f t="shared" si="6"/>
        <v>8.7266462599716474E-2</v>
      </c>
      <c r="J62">
        <f t="shared" si="7"/>
        <v>40.457399103139011</v>
      </c>
    </row>
    <row r="63" spans="1:10" x14ac:dyDescent="0.35">
      <c r="A63">
        <v>5.25</v>
      </c>
      <c r="B63">
        <v>2.2509999999999999E-2</v>
      </c>
      <c r="C63">
        <v>0.92510000000000003</v>
      </c>
      <c r="D63">
        <v>1.502E-2</v>
      </c>
      <c r="E63">
        <v>-7.9500000000000001E-2</v>
      </c>
      <c r="F63">
        <v>0.63680000000000003</v>
      </c>
      <c r="G63">
        <v>1</v>
      </c>
      <c r="I63">
        <f t="shared" si="6"/>
        <v>9.1629785729702304E-2</v>
      </c>
      <c r="J63">
        <f t="shared" si="7"/>
        <v>41.097290093291875</v>
      </c>
    </row>
    <row r="64" spans="1:10" x14ac:dyDescent="0.35">
      <c r="A64">
        <v>5.5</v>
      </c>
      <c r="B64">
        <v>2.2669999999999999E-2</v>
      </c>
      <c r="C64">
        <v>0.94850000000000001</v>
      </c>
      <c r="D64">
        <v>1.528E-2</v>
      </c>
      <c r="E64">
        <v>-7.8399999999999997E-2</v>
      </c>
      <c r="F64">
        <v>0.62509999999999999</v>
      </c>
      <c r="G64">
        <v>1</v>
      </c>
      <c r="I64">
        <f t="shared" si="6"/>
        <v>9.599310885968812E-2</v>
      </c>
      <c r="J64">
        <f t="shared" si="7"/>
        <v>41.839435377150423</v>
      </c>
    </row>
    <row r="65" spans="1:10" x14ac:dyDescent="0.35">
      <c r="A65">
        <v>5.75</v>
      </c>
      <c r="B65">
        <v>2.2599999999999999E-2</v>
      </c>
      <c r="C65">
        <v>0.97440000000000004</v>
      </c>
      <c r="D65">
        <v>1.5299999999999999E-2</v>
      </c>
      <c r="E65">
        <v>-7.7399999999999997E-2</v>
      </c>
      <c r="F65">
        <v>0.61360000000000003</v>
      </c>
      <c r="G65">
        <v>1</v>
      </c>
      <c r="I65">
        <f t="shared" si="6"/>
        <v>0.10035643198967394</v>
      </c>
      <c r="J65">
        <f t="shared" si="7"/>
        <v>43.115044247787615</v>
      </c>
    </row>
    <row r="66" spans="1:10" x14ac:dyDescent="0.35">
      <c r="A66">
        <v>6</v>
      </c>
      <c r="B66">
        <v>2.2339999999999999E-2</v>
      </c>
      <c r="C66">
        <v>1.0025999999999999</v>
      </c>
      <c r="D66">
        <v>1.5100000000000001E-2</v>
      </c>
      <c r="E66">
        <v>-7.6499999999999999E-2</v>
      </c>
      <c r="F66">
        <v>0.60209999999999997</v>
      </c>
      <c r="G66">
        <v>1</v>
      </c>
      <c r="I66">
        <f t="shared" si="6"/>
        <v>0.10471975511965977</v>
      </c>
      <c r="J66">
        <f t="shared" si="7"/>
        <v>44.879140555058193</v>
      </c>
    </row>
    <row r="67" spans="1:10" x14ac:dyDescent="0.35">
      <c r="A67">
        <v>6.25</v>
      </c>
      <c r="B67">
        <v>2.197E-2</v>
      </c>
      <c r="C67">
        <v>1.0313000000000001</v>
      </c>
      <c r="D67">
        <v>1.481E-2</v>
      </c>
      <c r="E67">
        <v>-7.5700000000000003E-2</v>
      </c>
      <c r="F67">
        <v>0.5897</v>
      </c>
      <c r="G67">
        <v>1</v>
      </c>
      <c r="I67">
        <f t="shared" si="6"/>
        <v>0.1090830782496456</v>
      </c>
      <c r="J67">
        <f t="shared" si="7"/>
        <v>46.941283568502506</v>
      </c>
    </row>
    <row r="68" spans="1:10" x14ac:dyDescent="0.35">
      <c r="A68">
        <v>6.5</v>
      </c>
      <c r="B68">
        <v>2.171E-2</v>
      </c>
      <c r="C68">
        <v>1.0570999999999999</v>
      </c>
      <c r="D68">
        <v>1.4659999999999999E-2</v>
      </c>
      <c r="E68">
        <v>-7.4499999999999997E-2</v>
      </c>
      <c r="F68">
        <v>0.57530000000000003</v>
      </c>
      <c r="G68">
        <v>1</v>
      </c>
      <c r="I68">
        <f t="shared" si="6"/>
        <v>0.11344640137963143</v>
      </c>
      <c r="J68">
        <f t="shared" si="7"/>
        <v>48.691847075080602</v>
      </c>
    </row>
    <row r="69" spans="1:10" x14ac:dyDescent="0.35">
      <c r="A69">
        <v>6.75</v>
      </c>
      <c r="B69">
        <v>2.155E-2</v>
      </c>
      <c r="C69">
        <v>1.0798000000000001</v>
      </c>
      <c r="D69">
        <v>1.464E-2</v>
      </c>
      <c r="E69">
        <v>-7.2999999999999995E-2</v>
      </c>
      <c r="F69">
        <v>0.55879999999999996</v>
      </c>
      <c r="G69">
        <v>1</v>
      </c>
      <c r="I69">
        <f t="shared" si="6"/>
        <v>0.11780972450961724</v>
      </c>
      <c r="J69">
        <f t="shared" si="7"/>
        <v>50.106728538283065</v>
      </c>
    </row>
    <row r="70" spans="1:10" x14ac:dyDescent="0.35">
      <c r="A70">
        <v>7</v>
      </c>
      <c r="B70">
        <v>2.1299999999999999E-2</v>
      </c>
      <c r="C70">
        <v>1.1024</v>
      </c>
      <c r="D70">
        <v>1.455E-2</v>
      </c>
      <c r="E70">
        <v>-7.1300000000000002E-2</v>
      </c>
      <c r="F70">
        <v>0.5403</v>
      </c>
      <c r="G70">
        <v>1</v>
      </c>
      <c r="I70">
        <f t="shared" si="6"/>
        <v>0.12217304763960307</v>
      </c>
      <c r="J70">
        <f t="shared" si="7"/>
        <v>51.755868544600943</v>
      </c>
    </row>
    <row r="71" spans="1:10" x14ac:dyDescent="0.35">
      <c r="A71">
        <v>7.25</v>
      </c>
      <c r="B71">
        <v>2.0840000000000001E-2</v>
      </c>
      <c r="C71">
        <v>1.1267</v>
      </c>
      <c r="D71">
        <v>1.4189999999999999E-2</v>
      </c>
      <c r="E71">
        <v>-6.9699999999999998E-2</v>
      </c>
      <c r="F71">
        <v>0.52010000000000001</v>
      </c>
      <c r="G71">
        <v>1</v>
      </c>
      <c r="I71">
        <f t="shared" si="6"/>
        <v>0.1265363707695889</v>
      </c>
      <c r="J71">
        <f t="shared" si="7"/>
        <v>54.064299424184263</v>
      </c>
    </row>
    <row r="72" spans="1:10" x14ac:dyDescent="0.35">
      <c r="A72">
        <v>7.5</v>
      </c>
      <c r="B72">
        <v>2.0539999999999999E-2</v>
      </c>
      <c r="C72">
        <v>1.1473</v>
      </c>
      <c r="D72">
        <v>1.4019999999999999E-2</v>
      </c>
      <c r="E72">
        <v>-6.7699999999999996E-2</v>
      </c>
      <c r="F72">
        <v>0.49590000000000001</v>
      </c>
      <c r="G72">
        <v>1</v>
      </c>
      <c r="I72">
        <f t="shared" si="6"/>
        <v>0.1308996938995747</v>
      </c>
      <c r="J72">
        <f t="shared" si="7"/>
        <v>55.856864654333009</v>
      </c>
    </row>
    <row r="73" spans="1:10" x14ac:dyDescent="0.35">
      <c r="A73">
        <v>7.75</v>
      </c>
      <c r="B73">
        <v>2.0219999999999998E-2</v>
      </c>
      <c r="C73">
        <v>1.1657</v>
      </c>
      <c r="D73">
        <v>1.3780000000000001E-2</v>
      </c>
      <c r="E73">
        <v>-6.5299999999999997E-2</v>
      </c>
      <c r="F73">
        <v>0.4642</v>
      </c>
      <c r="G73">
        <v>1</v>
      </c>
      <c r="I73">
        <f t="shared" ref="I73:I98" si="8">A73*PI()/180</f>
        <v>0.13526301702956053</v>
      </c>
      <c r="J73">
        <f t="shared" ref="J73:J98" si="9">C73/B73</f>
        <v>57.650840751730961</v>
      </c>
    </row>
    <row r="74" spans="1:10" x14ac:dyDescent="0.35">
      <c r="A74">
        <v>8</v>
      </c>
      <c r="B74">
        <v>2.01E-2</v>
      </c>
      <c r="C74">
        <v>1.179</v>
      </c>
      <c r="D74">
        <v>1.3610000000000001E-2</v>
      </c>
      <c r="E74">
        <v>-6.2199999999999998E-2</v>
      </c>
      <c r="F74">
        <v>0.4173</v>
      </c>
      <c r="G74">
        <v>1</v>
      </c>
      <c r="I74">
        <f t="shared" si="8"/>
        <v>0.13962634015954636</v>
      </c>
      <c r="J74">
        <f t="shared" si="9"/>
        <v>58.656716417910452</v>
      </c>
    </row>
    <row r="75" spans="1:10" x14ac:dyDescent="0.35">
      <c r="A75">
        <v>8.25</v>
      </c>
      <c r="B75">
        <v>2.0639999999999999E-2</v>
      </c>
      <c r="C75">
        <v>1.1845000000000001</v>
      </c>
      <c r="D75">
        <v>1.387E-2</v>
      </c>
      <c r="E75">
        <v>-5.8299999999999998E-2</v>
      </c>
      <c r="F75">
        <v>0.34689999999999999</v>
      </c>
      <c r="G75">
        <v>1</v>
      </c>
      <c r="I75">
        <f t="shared" si="8"/>
        <v>0.14398966328953219</v>
      </c>
      <c r="J75">
        <f t="shared" si="9"/>
        <v>57.388565891472879</v>
      </c>
    </row>
    <row r="76" spans="1:10" x14ac:dyDescent="0.35">
      <c r="A76">
        <v>8.5</v>
      </c>
      <c r="B76">
        <v>2.2009999999999998E-2</v>
      </c>
      <c r="C76">
        <v>1.1833</v>
      </c>
      <c r="D76">
        <v>1.472E-2</v>
      </c>
      <c r="E76">
        <v>-5.3999999999999999E-2</v>
      </c>
      <c r="F76">
        <v>0.27010000000000001</v>
      </c>
      <c r="G76">
        <v>1</v>
      </c>
      <c r="I76">
        <f t="shared" si="8"/>
        <v>0.14835298641951802</v>
      </c>
      <c r="J76">
        <f t="shared" si="9"/>
        <v>53.761926397092239</v>
      </c>
    </row>
    <row r="77" spans="1:10" x14ac:dyDescent="0.35">
      <c r="A77">
        <v>8.75</v>
      </c>
      <c r="B77">
        <v>2.3810000000000001E-2</v>
      </c>
      <c r="C77">
        <v>1.1793</v>
      </c>
      <c r="D77">
        <v>1.6070000000000001E-2</v>
      </c>
      <c r="E77">
        <v>-4.9799999999999997E-2</v>
      </c>
      <c r="F77">
        <v>0.20899999999999999</v>
      </c>
      <c r="G77">
        <v>1</v>
      </c>
      <c r="I77">
        <f t="shared" si="8"/>
        <v>0.15271630954950383</v>
      </c>
      <c r="J77">
        <f t="shared" si="9"/>
        <v>49.52960940781184</v>
      </c>
    </row>
    <row r="78" spans="1:10" x14ac:dyDescent="0.35">
      <c r="A78">
        <v>9</v>
      </c>
      <c r="B78">
        <v>2.58E-2</v>
      </c>
      <c r="C78">
        <v>1.1711</v>
      </c>
      <c r="D78">
        <v>1.7670000000000002E-2</v>
      </c>
      <c r="E78">
        <v>-4.53E-2</v>
      </c>
      <c r="F78">
        <v>0.1588</v>
      </c>
      <c r="G78">
        <v>1</v>
      </c>
      <c r="I78">
        <f t="shared" si="8"/>
        <v>0.15707963267948966</v>
      </c>
      <c r="J78">
        <f t="shared" si="9"/>
        <v>45.391472868217058</v>
      </c>
    </row>
    <row r="79" spans="1:10" x14ac:dyDescent="0.35">
      <c r="A79">
        <v>9.25</v>
      </c>
      <c r="B79">
        <v>2.8129999999999999E-2</v>
      </c>
      <c r="C79">
        <v>1.1589</v>
      </c>
      <c r="D79">
        <v>1.9630000000000002E-2</v>
      </c>
      <c r="E79">
        <v>-4.0500000000000001E-2</v>
      </c>
      <c r="F79">
        <v>0.1178</v>
      </c>
      <c r="G79">
        <v>1</v>
      </c>
      <c r="I79">
        <f t="shared" si="8"/>
        <v>0.16144295580947549</v>
      </c>
      <c r="J79">
        <f t="shared" si="9"/>
        <v>41.198009242801284</v>
      </c>
    </row>
    <row r="80" spans="1:10" x14ac:dyDescent="0.35">
      <c r="A80">
        <v>9.5</v>
      </c>
      <c r="B80">
        <v>3.0859999999999999E-2</v>
      </c>
      <c r="C80">
        <v>1.1460999999999999</v>
      </c>
      <c r="D80">
        <v>2.206E-2</v>
      </c>
      <c r="E80">
        <v>-3.6299999999999999E-2</v>
      </c>
      <c r="F80">
        <v>8.7499999999999994E-2</v>
      </c>
      <c r="G80">
        <v>1</v>
      </c>
      <c r="I80">
        <f t="shared" si="8"/>
        <v>0.16580627893946129</v>
      </c>
      <c r="J80">
        <f t="shared" si="9"/>
        <v>37.138690861957222</v>
      </c>
    </row>
    <row r="81" spans="1:10" x14ac:dyDescent="0.35">
      <c r="A81">
        <v>9.75</v>
      </c>
      <c r="B81">
        <v>3.354E-2</v>
      </c>
      <c r="C81">
        <v>1.1379999999999999</v>
      </c>
      <c r="D81">
        <v>2.4549999999999999E-2</v>
      </c>
      <c r="E81">
        <v>-3.3000000000000002E-2</v>
      </c>
      <c r="F81">
        <v>7.17E-2</v>
      </c>
      <c r="G81">
        <v>1</v>
      </c>
      <c r="I81">
        <f t="shared" si="8"/>
        <v>0.17016960206944712</v>
      </c>
      <c r="J81">
        <f t="shared" si="9"/>
        <v>33.929636255217645</v>
      </c>
    </row>
    <row r="82" spans="1:10" x14ac:dyDescent="0.35">
      <c r="A82">
        <v>10</v>
      </c>
      <c r="B82">
        <v>3.576E-2</v>
      </c>
      <c r="C82">
        <v>1.1395999999999999</v>
      </c>
      <c r="D82">
        <v>2.6759999999999999E-2</v>
      </c>
      <c r="E82">
        <v>-3.0599999999999999E-2</v>
      </c>
      <c r="F82">
        <v>6.1899999999999997E-2</v>
      </c>
      <c r="G82">
        <v>1</v>
      </c>
      <c r="I82">
        <f t="shared" si="8"/>
        <v>0.17453292519943295</v>
      </c>
      <c r="J82">
        <f t="shared" si="9"/>
        <v>31.86800894854586</v>
      </c>
    </row>
    <row r="83" spans="1:10" x14ac:dyDescent="0.35">
      <c r="A83">
        <v>10.25</v>
      </c>
      <c r="B83">
        <v>3.789E-2</v>
      </c>
      <c r="C83">
        <v>1.1464000000000001</v>
      </c>
      <c r="D83">
        <v>2.886E-2</v>
      </c>
      <c r="E83">
        <v>-2.86E-2</v>
      </c>
      <c r="F83">
        <v>5.5800000000000002E-2</v>
      </c>
      <c r="G83">
        <v>1</v>
      </c>
      <c r="I83">
        <f t="shared" si="8"/>
        <v>0.17889624832941875</v>
      </c>
      <c r="J83">
        <f t="shared" si="9"/>
        <v>30.256004222750068</v>
      </c>
    </row>
    <row r="84" spans="1:10" x14ac:dyDescent="0.35">
      <c r="A84">
        <v>10.5</v>
      </c>
      <c r="B84">
        <v>3.977E-2</v>
      </c>
      <c r="C84">
        <v>1.1564000000000001</v>
      </c>
      <c r="D84">
        <v>3.073E-2</v>
      </c>
      <c r="E84">
        <v>-2.7099999999999999E-2</v>
      </c>
      <c r="F84">
        <v>5.0299999999999997E-2</v>
      </c>
      <c r="G84">
        <v>1</v>
      </c>
      <c r="I84">
        <f t="shared" si="8"/>
        <v>0.18325957145940461</v>
      </c>
      <c r="J84">
        <f t="shared" si="9"/>
        <v>29.077193864722155</v>
      </c>
    </row>
    <row r="85" spans="1:10" x14ac:dyDescent="0.35">
      <c r="A85">
        <v>10.75</v>
      </c>
      <c r="B85">
        <v>4.2000000000000003E-2</v>
      </c>
      <c r="C85">
        <v>1.1836</v>
      </c>
      <c r="D85">
        <v>3.2939999999999997E-2</v>
      </c>
      <c r="E85">
        <v>-2.5999999999999999E-2</v>
      </c>
      <c r="F85">
        <v>4.6800000000000001E-2</v>
      </c>
      <c r="G85">
        <v>1</v>
      </c>
      <c r="I85">
        <f t="shared" si="8"/>
        <v>0.18762289458939041</v>
      </c>
      <c r="J85">
        <f t="shared" si="9"/>
        <v>28.18095238095238</v>
      </c>
    </row>
    <row r="86" spans="1:10" x14ac:dyDescent="0.35">
      <c r="A86">
        <v>11</v>
      </c>
      <c r="B86">
        <v>4.4229999999999998E-2</v>
      </c>
      <c r="C86">
        <v>1.2126999999999999</v>
      </c>
      <c r="D86">
        <v>3.5389999999999998E-2</v>
      </c>
      <c r="E86">
        <v>-2.5399999999999999E-2</v>
      </c>
      <c r="F86">
        <v>4.4600000000000001E-2</v>
      </c>
      <c r="G86">
        <v>1</v>
      </c>
      <c r="I86">
        <f t="shared" si="8"/>
        <v>0.19198621771937624</v>
      </c>
      <c r="J86">
        <f t="shared" si="9"/>
        <v>27.418042052905268</v>
      </c>
    </row>
    <row r="87" spans="1:10" x14ac:dyDescent="0.35">
      <c r="A87">
        <v>11.25</v>
      </c>
      <c r="B87">
        <v>4.7050000000000002E-2</v>
      </c>
      <c r="C87">
        <v>1.2412000000000001</v>
      </c>
      <c r="D87">
        <v>3.8469999999999997E-2</v>
      </c>
      <c r="E87">
        <v>-2.5000000000000001E-2</v>
      </c>
      <c r="F87">
        <v>4.2900000000000001E-2</v>
      </c>
      <c r="G87">
        <v>1</v>
      </c>
      <c r="I87">
        <f t="shared" si="8"/>
        <v>0.19634954084936207</v>
      </c>
      <c r="J87">
        <f t="shared" si="9"/>
        <v>26.380446333687566</v>
      </c>
    </row>
    <row r="88" spans="1:10" x14ac:dyDescent="0.35">
      <c r="A88">
        <v>11.5</v>
      </c>
      <c r="B88">
        <v>5.0139999999999997E-2</v>
      </c>
      <c r="C88">
        <v>1.2613000000000001</v>
      </c>
      <c r="D88">
        <v>4.1849999999999998E-2</v>
      </c>
      <c r="E88">
        <v>-2.4299999999999999E-2</v>
      </c>
      <c r="F88">
        <v>4.2000000000000003E-2</v>
      </c>
      <c r="G88">
        <v>1</v>
      </c>
      <c r="I88">
        <f t="shared" si="8"/>
        <v>0.20071286397934787</v>
      </c>
      <c r="J88">
        <f t="shared" si="9"/>
        <v>25.155564419625055</v>
      </c>
    </row>
    <row r="89" spans="1:10" x14ac:dyDescent="0.35">
      <c r="A89">
        <v>11.75</v>
      </c>
      <c r="B89">
        <v>5.3260000000000002E-2</v>
      </c>
      <c r="C89">
        <v>1.2723</v>
      </c>
      <c r="D89">
        <v>4.5260000000000002E-2</v>
      </c>
      <c r="E89">
        <v>-2.3E-2</v>
      </c>
      <c r="F89">
        <v>4.1399999999999999E-2</v>
      </c>
      <c r="G89">
        <v>1</v>
      </c>
      <c r="I89">
        <f t="shared" si="8"/>
        <v>0.20507618710933373</v>
      </c>
      <c r="J89">
        <f t="shared" si="9"/>
        <v>23.88847164851671</v>
      </c>
    </row>
    <row r="90" spans="1:10" x14ac:dyDescent="0.35">
      <c r="A90">
        <v>12</v>
      </c>
      <c r="B90">
        <v>5.6059999999999999E-2</v>
      </c>
      <c r="C90">
        <v>1.2774000000000001</v>
      </c>
      <c r="D90">
        <v>4.8250000000000001E-2</v>
      </c>
      <c r="E90">
        <v>-2.1600000000000001E-2</v>
      </c>
      <c r="F90">
        <v>4.0099999999999997E-2</v>
      </c>
      <c r="G90">
        <v>1</v>
      </c>
      <c r="I90">
        <f t="shared" si="8"/>
        <v>0.20943951023931953</v>
      </c>
      <c r="J90">
        <f t="shared" si="9"/>
        <v>22.786300392436676</v>
      </c>
    </row>
    <row r="91" spans="1:10" x14ac:dyDescent="0.35">
      <c r="A91">
        <v>12.25</v>
      </c>
      <c r="B91">
        <v>5.9369999999999999E-2</v>
      </c>
      <c r="C91">
        <v>1.2804</v>
      </c>
      <c r="D91">
        <v>5.1790000000000003E-2</v>
      </c>
      <c r="E91">
        <v>-2.0299999999999999E-2</v>
      </c>
      <c r="F91">
        <v>3.9199999999999999E-2</v>
      </c>
      <c r="G91">
        <v>1</v>
      </c>
      <c r="I91">
        <f t="shared" si="8"/>
        <v>0.21380283336930536</v>
      </c>
      <c r="J91">
        <f t="shared" si="9"/>
        <v>21.566447700859019</v>
      </c>
    </row>
    <row r="92" spans="1:10" x14ac:dyDescent="0.35">
      <c r="A92">
        <v>12.5</v>
      </c>
      <c r="B92">
        <v>6.3270000000000007E-2</v>
      </c>
      <c r="C92">
        <v>1.2793000000000001</v>
      </c>
      <c r="D92">
        <v>5.5930000000000001E-2</v>
      </c>
      <c r="E92">
        <v>-1.9E-2</v>
      </c>
      <c r="F92">
        <v>3.8699999999999998E-2</v>
      </c>
      <c r="G92">
        <v>1</v>
      </c>
      <c r="I92">
        <f t="shared" si="8"/>
        <v>0.21816615649929119</v>
      </c>
      <c r="J92">
        <f t="shared" si="9"/>
        <v>20.219693377588115</v>
      </c>
    </row>
    <row r="93" spans="1:10" x14ac:dyDescent="0.35">
      <c r="A93">
        <v>12.75</v>
      </c>
      <c r="B93">
        <v>6.6909999999999997E-2</v>
      </c>
      <c r="C93">
        <v>1.2706</v>
      </c>
      <c r="D93">
        <v>5.9859999999999997E-2</v>
      </c>
      <c r="E93">
        <v>-1.7500000000000002E-2</v>
      </c>
      <c r="F93">
        <v>3.8699999999999998E-2</v>
      </c>
      <c r="G93">
        <v>1</v>
      </c>
      <c r="I93">
        <f t="shared" si="8"/>
        <v>0.22252947962927699</v>
      </c>
      <c r="J93">
        <f t="shared" si="9"/>
        <v>18.989687640113587</v>
      </c>
    </row>
    <row r="94" spans="1:10" x14ac:dyDescent="0.35">
      <c r="A94">
        <v>13</v>
      </c>
      <c r="B94">
        <v>7.0599999999999996E-2</v>
      </c>
      <c r="C94">
        <v>1.2574000000000001</v>
      </c>
      <c r="D94">
        <v>6.3869999999999996E-2</v>
      </c>
      <c r="E94">
        <v>-1.6199999999999999E-2</v>
      </c>
      <c r="F94">
        <v>3.8899999999999997E-2</v>
      </c>
      <c r="G94">
        <v>1</v>
      </c>
      <c r="I94">
        <f t="shared" si="8"/>
        <v>0.22689280275926285</v>
      </c>
      <c r="J94">
        <f t="shared" si="9"/>
        <v>17.81019830028329</v>
      </c>
    </row>
    <row r="95" spans="1:10" x14ac:dyDescent="0.35">
      <c r="A95">
        <v>13.25</v>
      </c>
      <c r="B95">
        <v>7.4679999999999996E-2</v>
      </c>
      <c r="C95">
        <v>1.2394000000000001</v>
      </c>
      <c r="D95">
        <v>6.8279999999999993E-2</v>
      </c>
      <c r="E95">
        <v>-1.55E-2</v>
      </c>
      <c r="F95">
        <v>3.9300000000000002E-2</v>
      </c>
      <c r="G95">
        <v>1</v>
      </c>
      <c r="I95">
        <f t="shared" si="8"/>
        <v>0.23125612588924865</v>
      </c>
      <c r="J95">
        <f t="shared" si="9"/>
        <v>16.596143545795396</v>
      </c>
    </row>
    <row r="96" spans="1:10" x14ac:dyDescent="0.35">
      <c r="A96">
        <v>13.5</v>
      </c>
      <c r="B96">
        <v>7.9640000000000002E-2</v>
      </c>
      <c r="C96">
        <v>1.2153</v>
      </c>
      <c r="D96">
        <v>7.3590000000000003E-2</v>
      </c>
      <c r="E96">
        <v>-1.5699999999999999E-2</v>
      </c>
      <c r="F96">
        <v>3.9899999999999998E-2</v>
      </c>
      <c r="G96">
        <v>1</v>
      </c>
      <c r="I96">
        <f t="shared" si="8"/>
        <v>0.23561944901923448</v>
      </c>
      <c r="J96">
        <f t="shared" si="9"/>
        <v>15.259919638372677</v>
      </c>
    </row>
    <row r="97" spans="1:10" x14ac:dyDescent="0.35">
      <c r="A97">
        <v>13.75</v>
      </c>
      <c r="B97">
        <v>8.5860000000000006E-2</v>
      </c>
      <c r="C97">
        <v>1.1823999999999999</v>
      </c>
      <c r="D97">
        <v>8.0170000000000005E-2</v>
      </c>
      <c r="E97">
        <v>-1.7299999999999999E-2</v>
      </c>
      <c r="F97">
        <v>4.0599999999999997E-2</v>
      </c>
      <c r="G97">
        <v>1</v>
      </c>
      <c r="I97">
        <f t="shared" si="8"/>
        <v>0.23998277214922031</v>
      </c>
      <c r="J97">
        <f t="shared" si="9"/>
        <v>13.771255532261819</v>
      </c>
    </row>
    <row r="98" spans="1:10" x14ac:dyDescent="0.35">
      <c r="A98">
        <v>14</v>
      </c>
      <c r="B98">
        <v>9.2969999999999997E-2</v>
      </c>
      <c r="C98">
        <v>1.1505000000000001</v>
      </c>
      <c r="D98">
        <v>8.7559999999999999E-2</v>
      </c>
      <c r="E98">
        <v>-2.01E-2</v>
      </c>
      <c r="F98">
        <v>4.1300000000000003E-2</v>
      </c>
      <c r="G98">
        <v>1</v>
      </c>
      <c r="I98">
        <f t="shared" si="8"/>
        <v>0.24434609527920614</v>
      </c>
      <c r="J98">
        <f t="shared" si="9"/>
        <v>12.374959664407875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U115"/>
  <sheetViews>
    <sheetView workbookViewId="0">
      <selection activeCell="B24" sqref="B24"/>
    </sheetView>
  </sheetViews>
  <sheetFormatPr defaultRowHeight="14.5" x14ac:dyDescent="0.35"/>
  <sheetData>
    <row r="1" spans="1:21" x14ac:dyDescent="0.35">
      <c r="A1" s="65" t="s">
        <v>110</v>
      </c>
      <c r="H1" t="s">
        <v>25</v>
      </c>
      <c r="I1">
        <v>50000</v>
      </c>
    </row>
    <row r="2" spans="1:21" x14ac:dyDescent="0.35">
      <c r="A2" s="64" t="s">
        <v>112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113</v>
      </c>
      <c r="H3">
        <f>I4</f>
        <v>0.36112771507863073</v>
      </c>
      <c r="I3">
        <f>H4</f>
        <v>6.730109608754705</v>
      </c>
      <c r="J3">
        <f>C25</f>
        <v>-1.0699999999999999E-2</v>
      </c>
      <c r="K3">
        <f>C70</f>
        <v>1.2633000000000001</v>
      </c>
      <c r="L3">
        <f>SMALL(B9:B98,1)</f>
        <v>1.8859999999999998E-2</v>
      </c>
      <c r="M3">
        <f>(L6-L3)/((M6-O3)^2)</f>
        <v>6.9438808177546994E-3</v>
      </c>
      <c r="N3">
        <f>(N6-L3)/((O6-O3)^2)</f>
        <v>9.8093117738911731E-2</v>
      </c>
      <c r="O3">
        <f>VLOOKUP(L3,B9:C98,2,FALSE)</f>
        <v>0.27789999999999998</v>
      </c>
    </row>
    <row r="4" spans="1:21" x14ac:dyDescent="0.35">
      <c r="A4" s="64" t="s">
        <v>98</v>
      </c>
      <c r="H4">
        <f t="array" ref="H4:I4">LINEST($C$25:$C$70,$I$25:$I$70)</f>
        <v>6.730109608754705</v>
      </c>
      <c r="I4">
        <v>0.36112771507863073</v>
      </c>
    </row>
    <row r="5" spans="1:21" x14ac:dyDescent="0.35">
      <c r="A5" s="68" t="s">
        <v>114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8" t="s">
        <v>115</v>
      </c>
      <c r="L6">
        <v>2.1940000000000001E-2</v>
      </c>
      <c r="M6">
        <v>0.94389999999999996</v>
      </c>
      <c r="N6">
        <v>2.8680000000000001E-2</v>
      </c>
      <c r="O6">
        <v>-3.85E-2</v>
      </c>
    </row>
    <row r="7" spans="1:21" x14ac:dyDescent="0.35">
      <c r="A7" s="63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3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43.021877848678209</v>
      </c>
      <c r="R8">
        <f>$L$3+$M$3*(S8-$O$3)^2</f>
        <v>1.8859999999999998E-2</v>
      </c>
      <c r="S8">
        <f>O3</f>
        <v>0.27789999999999998</v>
      </c>
      <c r="T8">
        <f>$L$3+$N$3*(U8-$O$3)^2</f>
        <v>1.8859999999999998E-2</v>
      </c>
      <c r="U8">
        <f>O3</f>
        <v>0.27789999999999998</v>
      </c>
    </row>
    <row r="9" spans="1:21" x14ac:dyDescent="0.35">
      <c r="A9" s="63">
        <v>-7.25</v>
      </c>
      <c r="B9">
        <v>9.6430000000000002E-2</v>
      </c>
      <c r="C9">
        <v>-0.36259999999999998</v>
      </c>
      <c r="D9">
        <v>8.9749999999999996E-2</v>
      </c>
      <c r="E9">
        <v>-2.1899999999999999E-2</v>
      </c>
      <c r="F9">
        <v>1</v>
      </c>
      <c r="G9">
        <v>0.1008</v>
      </c>
      <c r="I9">
        <f t="shared" ref="I9:I40" si="0">A9*PI()/180</f>
        <v>-0.1265363707695889</v>
      </c>
      <c r="J9">
        <f t="shared" ref="J9:J40" si="1">C9/B9</f>
        <v>-3.7602405890283106</v>
      </c>
      <c r="R9">
        <f t="shared" ref="R9:R18" si="2">$L$3+$M$3*(S9-$O$3)^2</f>
        <v>1.8929438808177546E-2</v>
      </c>
      <c r="S9">
        <f>S8+0.1</f>
        <v>0.37790000000000001</v>
      </c>
      <c r="T9">
        <f t="shared" ref="T9:T18" si="3">$L$3+$N$3*(U9-$O$3)^2</f>
        <v>1.9840931177389116E-2</v>
      </c>
      <c r="U9">
        <f>U8-0.1</f>
        <v>0.17789999999999997</v>
      </c>
    </row>
    <row r="10" spans="1:21" x14ac:dyDescent="0.35">
      <c r="A10" s="63">
        <v>-7</v>
      </c>
      <c r="B10">
        <v>9.3670000000000003E-2</v>
      </c>
      <c r="C10">
        <v>-0.3599</v>
      </c>
      <c r="D10">
        <v>8.7080000000000005E-2</v>
      </c>
      <c r="E10">
        <v>-2.3E-2</v>
      </c>
      <c r="F10">
        <v>1</v>
      </c>
      <c r="G10">
        <v>0.1027</v>
      </c>
      <c r="I10">
        <f t="shared" si="0"/>
        <v>-0.12217304763960307</v>
      </c>
      <c r="J10">
        <f t="shared" si="1"/>
        <v>-3.8422120209245221</v>
      </c>
      <c r="R10">
        <f t="shared" si="2"/>
        <v>1.9137755232710187E-2</v>
      </c>
      <c r="S10">
        <f t="shared" ref="S10:S18" si="4">S9+0.1</f>
        <v>0.47789999999999999</v>
      </c>
      <c r="T10">
        <f t="shared" si="3"/>
        <v>2.2783724709556467E-2</v>
      </c>
      <c r="U10">
        <f t="shared" ref="U10:U18" si="5">U9-0.1</f>
        <v>7.7899999999999969E-2</v>
      </c>
    </row>
    <row r="11" spans="1:21" x14ac:dyDescent="0.35">
      <c r="A11" s="63">
        <v>-6.75</v>
      </c>
      <c r="B11">
        <v>9.1370000000000007E-2</v>
      </c>
      <c r="C11">
        <v>-0.35949999999999999</v>
      </c>
      <c r="D11">
        <v>8.4879999999999997E-2</v>
      </c>
      <c r="E11">
        <v>-2.6499999999999999E-2</v>
      </c>
      <c r="F11">
        <v>1</v>
      </c>
      <c r="G11">
        <v>0.10630000000000001</v>
      </c>
      <c r="I11">
        <f t="shared" si="0"/>
        <v>-0.11780972450961724</v>
      </c>
      <c r="J11">
        <f t="shared" si="1"/>
        <v>-3.9345518222611355</v>
      </c>
      <c r="R11">
        <f t="shared" si="2"/>
        <v>1.948494927359792E-2</v>
      </c>
      <c r="S11">
        <f t="shared" si="4"/>
        <v>0.57789999999999997</v>
      </c>
      <c r="T11">
        <f t="shared" si="3"/>
        <v>2.7688380596502055E-2</v>
      </c>
      <c r="U11">
        <f t="shared" si="5"/>
        <v>-2.2100000000000036E-2</v>
      </c>
    </row>
    <row r="12" spans="1:21" x14ac:dyDescent="0.35">
      <c r="A12" s="63">
        <v>-6.25</v>
      </c>
      <c r="B12">
        <v>8.1089999999999995E-2</v>
      </c>
      <c r="C12">
        <v>-0.34160000000000001</v>
      </c>
      <c r="D12">
        <v>7.4609999999999996E-2</v>
      </c>
      <c r="E12">
        <v>-3.7999999999999999E-2</v>
      </c>
      <c r="F12">
        <v>1</v>
      </c>
      <c r="G12">
        <v>6.59E-2</v>
      </c>
      <c r="I12">
        <f t="shared" si="0"/>
        <v>-0.1090830782496456</v>
      </c>
      <c r="J12">
        <f t="shared" si="1"/>
        <v>-4.2126032803058333</v>
      </c>
      <c r="R12">
        <f t="shared" si="2"/>
        <v>1.9971020930840751E-2</v>
      </c>
      <c r="S12">
        <f t="shared" si="4"/>
        <v>0.67789999999999995</v>
      </c>
      <c r="T12">
        <f t="shared" si="3"/>
        <v>3.4554898838225878E-2</v>
      </c>
      <c r="U12">
        <f t="shared" si="5"/>
        <v>-0.12210000000000004</v>
      </c>
    </row>
    <row r="13" spans="1:21" x14ac:dyDescent="0.35">
      <c r="A13" s="63">
        <v>-6</v>
      </c>
      <c r="B13">
        <v>7.7840000000000006E-2</v>
      </c>
      <c r="C13">
        <v>-0.33500000000000002</v>
      </c>
      <c r="D13">
        <v>7.1410000000000001E-2</v>
      </c>
      <c r="E13">
        <v>-3.5900000000000001E-2</v>
      </c>
      <c r="F13">
        <v>1</v>
      </c>
      <c r="G13">
        <v>6.4600000000000005E-2</v>
      </c>
      <c r="I13">
        <f t="shared" si="0"/>
        <v>-0.10471975511965977</v>
      </c>
      <c r="J13">
        <f t="shared" si="1"/>
        <v>-4.3036998972250773</v>
      </c>
      <c r="R13">
        <f t="shared" si="2"/>
        <v>2.0595970204438672E-2</v>
      </c>
      <c r="S13">
        <f t="shared" si="4"/>
        <v>0.77789999999999992</v>
      </c>
      <c r="T13">
        <f t="shared" si="3"/>
        <v>4.3383279434727931E-2</v>
      </c>
      <c r="U13">
        <f t="shared" si="5"/>
        <v>-0.22210000000000005</v>
      </c>
    </row>
    <row r="14" spans="1:21" x14ac:dyDescent="0.35">
      <c r="A14" s="63">
        <v>-5.75</v>
      </c>
      <c r="B14">
        <v>7.4319999999999997E-2</v>
      </c>
      <c r="C14">
        <v>-0.3261</v>
      </c>
      <c r="D14">
        <v>6.7919999999999994E-2</v>
      </c>
      <c r="E14">
        <v>-3.6999999999999998E-2</v>
      </c>
      <c r="F14">
        <v>1</v>
      </c>
      <c r="G14">
        <v>6.3399999999999998E-2</v>
      </c>
      <c r="I14">
        <f t="shared" si="0"/>
        <v>-0.10035643198967394</v>
      </c>
      <c r="J14">
        <f t="shared" si="1"/>
        <v>-4.3877825618945101</v>
      </c>
      <c r="R14">
        <f t="shared" si="2"/>
        <v>2.1359797094391689E-2</v>
      </c>
      <c r="S14">
        <f t="shared" si="4"/>
        <v>0.8778999999999999</v>
      </c>
      <c r="T14">
        <f t="shared" si="3"/>
        <v>5.4173522386008227E-2</v>
      </c>
      <c r="U14">
        <f t="shared" si="5"/>
        <v>-0.32210000000000005</v>
      </c>
    </row>
    <row r="15" spans="1:21" x14ac:dyDescent="0.35">
      <c r="A15" s="63">
        <v>-5.5</v>
      </c>
      <c r="B15">
        <v>7.0559999999999998E-2</v>
      </c>
      <c r="C15">
        <v>-0.315</v>
      </c>
      <c r="D15">
        <v>6.4180000000000001E-2</v>
      </c>
      <c r="E15">
        <v>-3.9199999999999999E-2</v>
      </c>
      <c r="F15">
        <v>1</v>
      </c>
      <c r="G15">
        <v>6.1899999999999997E-2</v>
      </c>
      <c r="I15">
        <f t="shared" si="0"/>
        <v>-9.599310885968812E-2</v>
      </c>
      <c r="J15">
        <f t="shared" si="1"/>
        <v>-4.4642857142857144</v>
      </c>
      <c r="R15">
        <f t="shared" si="2"/>
        <v>2.2262501600699799E-2</v>
      </c>
      <c r="S15">
        <f t="shared" si="4"/>
        <v>0.97789999999999988</v>
      </c>
      <c r="T15">
        <f t="shared" si="3"/>
        <v>6.6925627692066739E-2</v>
      </c>
      <c r="U15">
        <f t="shared" si="5"/>
        <v>-0.42210000000000003</v>
      </c>
    </row>
    <row r="16" spans="1:21" x14ac:dyDescent="0.35">
      <c r="A16" s="63">
        <v>-5</v>
      </c>
      <c r="B16">
        <v>5.7419999999999999E-2</v>
      </c>
      <c r="C16">
        <v>-0.2641</v>
      </c>
      <c r="D16">
        <v>5.0590000000000003E-2</v>
      </c>
      <c r="E16">
        <v>-5.62E-2</v>
      </c>
      <c r="F16">
        <v>1</v>
      </c>
      <c r="G16">
        <v>5.2999999999999999E-2</v>
      </c>
      <c r="I16">
        <f t="shared" si="0"/>
        <v>-8.7266462599716474E-2</v>
      </c>
      <c r="J16">
        <f t="shared" si="1"/>
        <v>-4.599442702890979</v>
      </c>
      <c r="R16">
        <f t="shared" si="2"/>
        <v>2.3304083723363005E-2</v>
      </c>
      <c r="S16">
        <f t="shared" si="4"/>
        <v>1.0778999999999999</v>
      </c>
      <c r="T16">
        <f t="shared" si="3"/>
        <v>8.1639595352903521E-2</v>
      </c>
      <c r="U16">
        <f t="shared" si="5"/>
        <v>-0.52210000000000001</v>
      </c>
    </row>
    <row r="17" spans="1:21" x14ac:dyDescent="0.35">
      <c r="A17" s="63">
        <v>-4.75</v>
      </c>
      <c r="B17">
        <v>5.3589999999999999E-2</v>
      </c>
      <c r="C17">
        <v>-0.2462</v>
      </c>
      <c r="D17">
        <v>4.6649999999999997E-2</v>
      </c>
      <c r="E17">
        <v>-5.7799999999999997E-2</v>
      </c>
      <c r="F17">
        <v>1</v>
      </c>
      <c r="G17">
        <v>5.2400000000000002E-2</v>
      </c>
      <c r="I17">
        <f t="shared" si="0"/>
        <v>-8.2903139469730644E-2</v>
      </c>
      <c r="J17">
        <f t="shared" si="1"/>
        <v>-4.5941406978913975</v>
      </c>
      <c r="R17">
        <f t="shared" si="2"/>
        <v>2.4484543462381304E-2</v>
      </c>
      <c r="S17">
        <f t="shared" si="4"/>
        <v>1.1778999999999999</v>
      </c>
      <c r="T17">
        <f t="shared" si="3"/>
        <v>9.8315425368518491E-2</v>
      </c>
      <c r="U17">
        <f t="shared" si="5"/>
        <v>-0.62209999999999999</v>
      </c>
    </row>
    <row r="18" spans="1:21" x14ac:dyDescent="0.35">
      <c r="A18" s="63">
        <v>-4.5</v>
      </c>
      <c r="B18">
        <v>4.9209999999999997E-2</v>
      </c>
      <c r="C18">
        <v>-0.2225</v>
      </c>
      <c r="D18">
        <v>4.2090000000000002E-2</v>
      </c>
      <c r="E18">
        <v>-6.1100000000000002E-2</v>
      </c>
      <c r="F18">
        <v>1</v>
      </c>
      <c r="G18">
        <v>5.1799999999999999E-2</v>
      </c>
      <c r="I18">
        <f t="shared" si="0"/>
        <v>-7.8539816339744828E-2</v>
      </c>
      <c r="J18">
        <f t="shared" si="1"/>
        <v>-4.5214387319650484</v>
      </c>
      <c r="R18">
        <f t="shared" si="2"/>
        <v>2.5803880817754699E-2</v>
      </c>
      <c r="S18">
        <f t="shared" si="4"/>
        <v>1.2779</v>
      </c>
      <c r="T18">
        <f t="shared" si="3"/>
        <v>0.11695311773891173</v>
      </c>
      <c r="U18">
        <f t="shared" si="5"/>
        <v>-0.72209999999999996</v>
      </c>
    </row>
    <row r="19" spans="1:21" x14ac:dyDescent="0.35">
      <c r="A19" s="63">
        <v>-4.25</v>
      </c>
      <c r="B19">
        <v>4.453E-2</v>
      </c>
      <c r="C19">
        <v>-0.19389999999999999</v>
      </c>
      <c r="D19">
        <v>3.7060000000000003E-2</v>
      </c>
      <c r="E19">
        <v>-6.5299999999999997E-2</v>
      </c>
      <c r="F19">
        <v>1</v>
      </c>
      <c r="G19">
        <v>5.16E-2</v>
      </c>
      <c r="I19">
        <f t="shared" si="0"/>
        <v>-7.4176493209759012E-2</v>
      </c>
      <c r="J19">
        <f t="shared" si="1"/>
        <v>-4.3543678419043337</v>
      </c>
    </row>
    <row r="20" spans="1:21" x14ac:dyDescent="0.35">
      <c r="A20" s="63">
        <v>-4</v>
      </c>
      <c r="B20">
        <v>3.9669999999999997E-2</v>
      </c>
      <c r="C20">
        <v>-0.15970000000000001</v>
      </c>
      <c r="D20">
        <v>3.1609999999999999E-2</v>
      </c>
      <c r="E20">
        <v>-7.0000000000000007E-2</v>
      </c>
      <c r="F20">
        <v>1</v>
      </c>
      <c r="G20">
        <v>5.2400000000000002E-2</v>
      </c>
      <c r="I20">
        <f t="shared" si="0"/>
        <v>-6.9813170079773182E-2</v>
      </c>
      <c r="J20">
        <f t="shared" si="1"/>
        <v>-4.0257121250315109</v>
      </c>
    </row>
    <row r="21" spans="1:21" x14ac:dyDescent="0.35">
      <c r="A21" s="63">
        <v>-3.75</v>
      </c>
      <c r="B21">
        <v>3.6979999999999999E-2</v>
      </c>
      <c r="C21">
        <v>-0.13420000000000001</v>
      </c>
      <c r="D21">
        <v>2.8740000000000002E-2</v>
      </c>
      <c r="E21">
        <v>-7.17E-2</v>
      </c>
      <c r="F21">
        <v>1</v>
      </c>
      <c r="G21">
        <v>5.5899999999999998E-2</v>
      </c>
      <c r="I21">
        <f t="shared" si="0"/>
        <v>-6.5449846949787352E-2</v>
      </c>
      <c r="J21">
        <f t="shared" si="1"/>
        <v>-3.6289886425094648</v>
      </c>
    </row>
    <row r="22" spans="1:21" x14ac:dyDescent="0.35">
      <c r="A22" s="63">
        <v>-3.5</v>
      </c>
      <c r="B22">
        <v>3.4270000000000002E-2</v>
      </c>
      <c r="C22">
        <v>-0.1048</v>
      </c>
      <c r="D22">
        <v>2.5649999999999999E-2</v>
      </c>
      <c r="E22">
        <v>-7.3599999999999999E-2</v>
      </c>
      <c r="F22">
        <v>1</v>
      </c>
      <c r="G22">
        <v>5.8900000000000001E-2</v>
      </c>
      <c r="I22">
        <f t="shared" si="0"/>
        <v>-6.1086523819801536E-2</v>
      </c>
      <c r="J22">
        <f t="shared" si="1"/>
        <v>-3.0580682812955939</v>
      </c>
    </row>
    <row r="23" spans="1:21" x14ac:dyDescent="0.35">
      <c r="A23" s="63">
        <v>-3.25</v>
      </c>
      <c r="B23">
        <v>3.1179999999999999E-2</v>
      </c>
      <c r="C23">
        <v>-7.1499999999999994E-2</v>
      </c>
      <c r="D23">
        <v>2.197E-2</v>
      </c>
      <c r="E23">
        <v>-7.5800000000000006E-2</v>
      </c>
      <c r="F23">
        <v>1</v>
      </c>
      <c r="G23">
        <v>6.08E-2</v>
      </c>
      <c r="I23">
        <f t="shared" si="0"/>
        <v>-5.6723200689815713E-2</v>
      </c>
      <c r="J23">
        <f t="shared" si="1"/>
        <v>-2.2931366260423345</v>
      </c>
    </row>
    <row r="24" spans="1:21" x14ac:dyDescent="0.35">
      <c r="A24" s="63">
        <v>-3</v>
      </c>
      <c r="B24">
        <v>2.8680000000000001E-2</v>
      </c>
      <c r="C24">
        <v>-3.85E-2</v>
      </c>
      <c r="D24">
        <v>1.874E-2</v>
      </c>
      <c r="E24">
        <v>-7.7299999999999994E-2</v>
      </c>
      <c r="F24">
        <v>1</v>
      </c>
      <c r="G24">
        <v>6.4799999999999996E-2</v>
      </c>
      <c r="I24">
        <f t="shared" si="0"/>
        <v>-5.2359877559829883E-2</v>
      </c>
      <c r="J24">
        <f t="shared" si="1"/>
        <v>-1.3423988842398884</v>
      </c>
    </row>
    <row r="25" spans="1:21" x14ac:dyDescent="0.35">
      <c r="A25" s="63">
        <v>-2.75</v>
      </c>
      <c r="B25">
        <v>2.7199999999999998E-2</v>
      </c>
      <c r="C25">
        <v>-1.0699999999999999E-2</v>
      </c>
      <c r="D25">
        <v>1.7059999999999999E-2</v>
      </c>
      <c r="E25">
        <v>-7.8E-2</v>
      </c>
      <c r="F25">
        <v>1</v>
      </c>
      <c r="G25">
        <v>7.1400000000000005E-2</v>
      </c>
      <c r="I25">
        <f t="shared" si="0"/>
        <v>-4.799655442984406E-2</v>
      </c>
      <c r="J25">
        <f t="shared" si="1"/>
        <v>-0.39338235294117646</v>
      </c>
    </row>
    <row r="26" spans="1:21" x14ac:dyDescent="0.35">
      <c r="A26" s="63">
        <v>-2.5</v>
      </c>
      <c r="B26">
        <v>2.5680000000000001E-2</v>
      </c>
      <c r="C26">
        <v>1.84E-2</v>
      </c>
      <c r="D26">
        <v>1.5129999999999999E-2</v>
      </c>
      <c r="E26">
        <v>-7.8399999999999997E-2</v>
      </c>
      <c r="F26">
        <v>1</v>
      </c>
      <c r="G26">
        <v>7.6799999999999993E-2</v>
      </c>
      <c r="I26">
        <f t="shared" si="0"/>
        <v>-4.3633231299858237E-2</v>
      </c>
      <c r="J26">
        <f t="shared" si="1"/>
        <v>0.71651090342679125</v>
      </c>
    </row>
    <row r="27" spans="1:21" x14ac:dyDescent="0.35">
      <c r="A27" s="63">
        <v>-2.25</v>
      </c>
      <c r="B27">
        <v>2.4539999999999999E-2</v>
      </c>
      <c r="C27">
        <v>4.6300000000000001E-2</v>
      </c>
      <c r="D27">
        <v>1.379E-2</v>
      </c>
      <c r="E27">
        <v>-7.8700000000000006E-2</v>
      </c>
      <c r="F27">
        <v>1</v>
      </c>
      <c r="G27">
        <v>8.48E-2</v>
      </c>
      <c r="I27">
        <f t="shared" si="0"/>
        <v>-3.9269908169872414E-2</v>
      </c>
      <c r="J27">
        <f t="shared" si="1"/>
        <v>1.886715566422168</v>
      </c>
    </row>
    <row r="28" spans="1:21" x14ac:dyDescent="0.35">
      <c r="A28" s="63">
        <v>-2</v>
      </c>
      <c r="B28">
        <v>2.368E-2</v>
      </c>
      <c r="C28">
        <v>7.3999999999999996E-2</v>
      </c>
      <c r="D28">
        <v>1.274E-2</v>
      </c>
      <c r="E28">
        <v>-7.8899999999999998E-2</v>
      </c>
      <c r="F28">
        <v>1</v>
      </c>
      <c r="G28">
        <v>9.69E-2</v>
      </c>
      <c r="I28">
        <f t="shared" si="0"/>
        <v>-3.4906585039886591E-2</v>
      </c>
      <c r="J28">
        <f t="shared" si="1"/>
        <v>3.125</v>
      </c>
    </row>
    <row r="29" spans="1:21" x14ac:dyDescent="0.35">
      <c r="A29" s="63">
        <v>-1.75</v>
      </c>
      <c r="B29">
        <v>2.2939999999999999E-2</v>
      </c>
      <c r="C29">
        <v>0.1026</v>
      </c>
      <c r="D29">
        <v>1.18E-2</v>
      </c>
      <c r="E29">
        <v>-7.9200000000000007E-2</v>
      </c>
      <c r="F29">
        <v>1</v>
      </c>
      <c r="G29">
        <v>0.11119999999999999</v>
      </c>
      <c r="I29">
        <f t="shared" si="0"/>
        <v>-3.0543261909900768E-2</v>
      </c>
      <c r="J29">
        <f t="shared" si="1"/>
        <v>4.4725370531822142</v>
      </c>
    </row>
    <row r="30" spans="1:21" x14ac:dyDescent="0.35">
      <c r="A30" s="63">
        <v>-1.5</v>
      </c>
      <c r="B30">
        <v>2.24E-2</v>
      </c>
      <c r="C30">
        <v>0.13100000000000001</v>
      </c>
      <c r="D30">
        <v>1.116E-2</v>
      </c>
      <c r="E30">
        <v>-7.9699999999999993E-2</v>
      </c>
      <c r="F30">
        <v>1</v>
      </c>
      <c r="G30">
        <v>0.13500000000000001</v>
      </c>
      <c r="I30">
        <f t="shared" si="0"/>
        <v>-2.6179938779914941E-2</v>
      </c>
      <c r="J30">
        <f t="shared" si="1"/>
        <v>5.8482142857142856</v>
      </c>
    </row>
    <row r="31" spans="1:21" x14ac:dyDescent="0.35">
      <c r="A31" s="63">
        <v>-1.25</v>
      </c>
      <c r="B31">
        <v>2.1850000000000001E-2</v>
      </c>
      <c r="C31">
        <v>0.15989999999999999</v>
      </c>
      <c r="D31">
        <v>1.0710000000000001E-2</v>
      </c>
      <c r="E31">
        <v>-8.0399999999999999E-2</v>
      </c>
      <c r="F31">
        <v>1</v>
      </c>
      <c r="G31">
        <v>0.17219999999999999</v>
      </c>
      <c r="I31">
        <f t="shared" si="0"/>
        <v>-2.1816615649929118E-2</v>
      </c>
      <c r="J31">
        <f t="shared" si="1"/>
        <v>7.3180778032036606</v>
      </c>
    </row>
    <row r="32" spans="1:21" x14ac:dyDescent="0.35">
      <c r="A32" s="63">
        <v>-1</v>
      </c>
      <c r="B32">
        <v>2.0979999999999999E-2</v>
      </c>
      <c r="C32">
        <v>0.20369999999999999</v>
      </c>
      <c r="D32">
        <v>1.027E-2</v>
      </c>
      <c r="E32">
        <v>-8.4199999999999997E-2</v>
      </c>
      <c r="F32">
        <v>0.99380000000000002</v>
      </c>
      <c r="G32">
        <v>0.27010000000000001</v>
      </c>
      <c r="I32">
        <f t="shared" si="0"/>
        <v>-1.7453292519943295E-2</v>
      </c>
      <c r="J32">
        <f t="shared" si="1"/>
        <v>9.7092469018112499</v>
      </c>
    </row>
    <row r="33" spans="1:10" x14ac:dyDescent="0.35">
      <c r="A33" s="63">
        <v>-0.75</v>
      </c>
      <c r="B33">
        <v>2.001E-2</v>
      </c>
      <c r="C33">
        <v>0.2457</v>
      </c>
      <c r="D33">
        <v>1.022E-2</v>
      </c>
      <c r="E33">
        <v>-8.7300000000000003E-2</v>
      </c>
      <c r="F33">
        <v>0.98519999999999996</v>
      </c>
      <c r="G33">
        <v>0.51790000000000003</v>
      </c>
      <c r="I33">
        <f t="shared" si="0"/>
        <v>-1.3089969389957471E-2</v>
      </c>
      <c r="J33">
        <f t="shared" si="1"/>
        <v>12.278860569715143</v>
      </c>
    </row>
    <row r="34" spans="1:10" x14ac:dyDescent="0.35">
      <c r="A34" s="63">
        <v>-0.5</v>
      </c>
      <c r="B34">
        <v>1.8859999999999998E-2</v>
      </c>
      <c r="C34">
        <v>0.27789999999999998</v>
      </c>
      <c r="D34">
        <v>9.8700000000000003E-3</v>
      </c>
      <c r="E34">
        <v>-8.7400000000000005E-2</v>
      </c>
      <c r="F34">
        <v>0.97009999999999996</v>
      </c>
      <c r="G34">
        <v>1</v>
      </c>
      <c r="I34">
        <f t="shared" si="0"/>
        <v>-8.7266462599716477E-3</v>
      </c>
      <c r="J34">
        <f t="shared" si="1"/>
        <v>14.734888653234359</v>
      </c>
    </row>
    <row r="35" spans="1:10" x14ac:dyDescent="0.35">
      <c r="A35" s="63">
        <v>-0.25</v>
      </c>
      <c r="B35">
        <v>1.9050000000000001E-2</v>
      </c>
      <c r="C35">
        <v>0.3231</v>
      </c>
      <c r="D35">
        <v>9.6299999999999997E-3</v>
      </c>
      <c r="E35">
        <v>-9.0800000000000006E-2</v>
      </c>
      <c r="F35">
        <v>0.95589999999999997</v>
      </c>
      <c r="G35">
        <v>1</v>
      </c>
      <c r="I35">
        <f t="shared" si="0"/>
        <v>-4.3633231299858239E-3</v>
      </c>
      <c r="J35">
        <f t="shared" si="1"/>
        <v>16.960629921259841</v>
      </c>
    </row>
    <row r="36" spans="1:10" x14ac:dyDescent="0.35">
      <c r="A36" s="63">
        <v>0</v>
      </c>
      <c r="B36">
        <v>1.917E-2</v>
      </c>
      <c r="C36">
        <v>0.36520000000000002</v>
      </c>
      <c r="D36">
        <v>9.4299999999999991E-3</v>
      </c>
      <c r="E36">
        <v>-9.3600000000000003E-2</v>
      </c>
      <c r="F36">
        <v>0.9405</v>
      </c>
      <c r="G36">
        <v>1</v>
      </c>
      <c r="I36">
        <f t="shared" si="0"/>
        <v>0</v>
      </c>
      <c r="J36">
        <f t="shared" si="1"/>
        <v>19.05059989567032</v>
      </c>
    </row>
    <row r="37" spans="1:10" x14ac:dyDescent="0.35">
      <c r="A37" s="63">
        <v>0.25</v>
      </c>
      <c r="B37">
        <v>1.9269999999999999E-2</v>
      </c>
      <c r="C37">
        <v>0.40610000000000002</v>
      </c>
      <c r="D37">
        <v>9.2800000000000001E-3</v>
      </c>
      <c r="E37">
        <v>-9.6000000000000002E-2</v>
      </c>
      <c r="F37">
        <v>0.9254</v>
      </c>
      <c r="G37">
        <v>1</v>
      </c>
      <c r="I37">
        <f t="shared" si="0"/>
        <v>4.3633231299858239E-3</v>
      </c>
      <c r="J37">
        <f t="shared" si="1"/>
        <v>21.074208614426571</v>
      </c>
    </row>
    <row r="38" spans="1:10" x14ac:dyDescent="0.35">
      <c r="A38" s="63">
        <v>0.5</v>
      </c>
      <c r="B38">
        <v>1.933E-2</v>
      </c>
      <c r="C38">
        <v>0.44590000000000002</v>
      </c>
      <c r="D38">
        <v>9.1599999999999997E-3</v>
      </c>
      <c r="E38">
        <v>-9.8100000000000007E-2</v>
      </c>
      <c r="F38">
        <v>0.9103</v>
      </c>
      <c r="G38">
        <v>1</v>
      </c>
      <c r="I38">
        <f t="shared" si="0"/>
        <v>8.7266462599716477E-3</v>
      </c>
      <c r="J38">
        <f t="shared" si="1"/>
        <v>23.067770305225039</v>
      </c>
    </row>
    <row r="39" spans="1:10" x14ac:dyDescent="0.35">
      <c r="A39" s="63">
        <v>0.75</v>
      </c>
      <c r="B39">
        <v>1.9359999999999999E-2</v>
      </c>
      <c r="C39">
        <v>0.48309999999999997</v>
      </c>
      <c r="D39">
        <v>9.0399999999999994E-3</v>
      </c>
      <c r="E39">
        <v>-9.9599999999999994E-2</v>
      </c>
      <c r="F39">
        <v>0.89439999999999997</v>
      </c>
      <c r="G39">
        <v>1</v>
      </c>
      <c r="I39">
        <f t="shared" si="0"/>
        <v>1.3089969389957471E-2</v>
      </c>
      <c r="J39">
        <f t="shared" si="1"/>
        <v>24.953512396694215</v>
      </c>
    </row>
    <row r="40" spans="1:10" x14ac:dyDescent="0.35">
      <c r="A40" s="63">
        <v>1</v>
      </c>
      <c r="B40">
        <v>1.9349999999999999E-2</v>
      </c>
      <c r="C40">
        <v>0.51859999999999995</v>
      </c>
      <c r="D40">
        <v>8.9300000000000004E-3</v>
      </c>
      <c r="E40">
        <v>-0.10059999999999999</v>
      </c>
      <c r="F40">
        <v>0.87780000000000002</v>
      </c>
      <c r="G40">
        <v>1</v>
      </c>
      <c r="I40">
        <f t="shared" si="0"/>
        <v>1.7453292519943295E-2</v>
      </c>
      <c r="J40">
        <f t="shared" si="1"/>
        <v>26.801033591731265</v>
      </c>
    </row>
    <row r="41" spans="1:10" x14ac:dyDescent="0.35">
      <c r="A41" s="63">
        <v>1.25</v>
      </c>
      <c r="B41">
        <v>1.932E-2</v>
      </c>
      <c r="C41">
        <v>0.55349999999999999</v>
      </c>
      <c r="D41">
        <v>8.8100000000000001E-3</v>
      </c>
      <c r="E41">
        <v>-0.1014</v>
      </c>
      <c r="F41">
        <v>0.86070000000000002</v>
      </c>
      <c r="G41">
        <v>1</v>
      </c>
      <c r="I41">
        <f t="shared" ref="I41:I72" si="6">A41*PI()/180</f>
        <v>2.1816615649929118E-2</v>
      </c>
      <c r="J41">
        <f t="shared" ref="J41:J72" si="7">C41/B41</f>
        <v>28.649068322981364</v>
      </c>
    </row>
    <row r="42" spans="1:10" x14ac:dyDescent="0.35">
      <c r="A42" s="63">
        <v>1.5</v>
      </c>
      <c r="B42">
        <v>1.925E-2</v>
      </c>
      <c r="C42">
        <v>0.58809999999999996</v>
      </c>
      <c r="D42">
        <v>8.6700000000000006E-3</v>
      </c>
      <c r="E42">
        <v>-0.1019</v>
      </c>
      <c r="F42">
        <v>0.84340000000000004</v>
      </c>
      <c r="G42">
        <v>1</v>
      </c>
      <c r="I42">
        <f t="shared" si="6"/>
        <v>2.6179938779914941E-2</v>
      </c>
      <c r="J42">
        <f t="shared" si="7"/>
        <v>30.550649350649348</v>
      </c>
    </row>
    <row r="43" spans="1:10" x14ac:dyDescent="0.35">
      <c r="A43" s="63">
        <v>1.75</v>
      </c>
      <c r="B43">
        <v>1.9259999999999999E-2</v>
      </c>
      <c r="C43">
        <v>0.6179</v>
      </c>
      <c r="D43">
        <v>8.6400000000000001E-3</v>
      </c>
      <c r="E43">
        <v>-0.1017</v>
      </c>
      <c r="F43">
        <v>0.82240000000000002</v>
      </c>
      <c r="G43">
        <v>1</v>
      </c>
      <c r="I43">
        <f t="shared" si="6"/>
        <v>3.0543261909900768E-2</v>
      </c>
      <c r="J43">
        <f t="shared" si="7"/>
        <v>32.082035306334376</v>
      </c>
    </row>
    <row r="44" spans="1:10" x14ac:dyDescent="0.35">
      <c r="A44" s="63">
        <v>2</v>
      </c>
      <c r="B44">
        <v>1.9199999999999998E-2</v>
      </c>
      <c r="C44">
        <v>0.64980000000000004</v>
      </c>
      <c r="D44">
        <v>8.5299999999999994E-3</v>
      </c>
      <c r="E44">
        <v>-0.1016</v>
      </c>
      <c r="F44">
        <v>0.80220000000000002</v>
      </c>
      <c r="G44">
        <v>1</v>
      </c>
      <c r="I44">
        <f t="shared" si="6"/>
        <v>3.4906585039886591E-2</v>
      </c>
      <c r="J44">
        <f t="shared" si="7"/>
        <v>33.843750000000007</v>
      </c>
    </row>
    <row r="45" spans="1:10" x14ac:dyDescent="0.35">
      <c r="A45" s="63">
        <v>2.25</v>
      </c>
      <c r="B45">
        <v>1.9210000000000001E-2</v>
      </c>
      <c r="C45">
        <v>0.67900000000000005</v>
      </c>
      <c r="D45">
        <v>8.5299999999999994E-3</v>
      </c>
      <c r="E45">
        <v>-0.1011</v>
      </c>
      <c r="F45">
        <v>0.77890000000000004</v>
      </c>
      <c r="G45">
        <v>1</v>
      </c>
      <c r="I45">
        <f t="shared" si="6"/>
        <v>3.9269908169872414E-2</v>
      </c>
      <c r="J45">
        <f t="shared" si="7"/>
        <v>35.346173867777196</v>
      </c>
    </row>
    <row r="46" spans="1:10" x14ac:dyDescent="0.35">
      <c r="A46" s="63">
        <v>2.5</v>
      </c>
      <c r="B46">
        <v>1.9210000000000001E-2</v>
      </c>
      <c r="C46">
        <v>0.7087</v>
      </c>
      <c r="D46">
        <v>8.4799999999999997E-3</v>
      </c>
      <c r="E46">
        <v>-0.10050000000000001</v>
      </c>
      <c r="F46">
        <v>0.75519999999999998</v>
      </c>
      <c r="G46">
        <v>1</v>
      </c>
      <c r="I46">
        <f t="shared" si="6"/>
        <v>4.3633231299858237E-2</v>
      </c>
      <c r="J46">
        <f t="shared" si="7"/>
        <v>36.892243623112961</v>
      </c>
    </row>
    <row r="47" spans="1:10" x14ac:dyDescent="0.35">
      <c r="A47" s="63">
        <v>2.75</v>
      </c>
      <c r="B47">
        <v>1.924E-2</v>
      </c>
      <c r="C47">
        <v>0.73780000000000001</v>
      </c>
      <c r="D47">
        <v>8.4499999999999992E-3</v>
      </c>
      <c r="E47">
        <v>-9.98E-2</v>
      </c>
      <c r="F47">
        <v>0.7298</v>
      </c>
      <c r="G47">
        <v>1</v>
      </c>
      <c r="I47">
        <f t="shared" si="6"/>
        <v>4.799655442984406E-2</v>
      </c>
      <c r="J47">
        <f t="shared" si="7"/>
        <v>38.347193347193347</v>
      </c>
    </row>
    <row r="48" spans="1:10" x14ac:dyDescent="0.35">
      <c r="A48" s="63">
        <v>3</v>
      </c>
      <c r="B48">
        <v>1.934E-2</v>
      </c>
      <c r="C48">
        <v>0.76519999999999999</v>
      </c>
      <c r="D48">
        <v>8.5000000000000006E-3</v>
      </c>
      <c r="E48">
        <v>-9.8900000000000002E-2</v>
      </c>
      <c r="F48">
        <v>0.70189999999999997</v>
      </c>
      <c r="G48">
        <v>1</v>
      </c>
      <c r="I48">
        <f t="shared" si="6"/>
        <v>5.2359877559829883E-2</v>
      </c>
      <c r="J48">
        <f t="shared" si="7"/>
        <v>39.565667011375389</v>
      </c>
    </row>
    <row r="49" spans="1:10" x14ac:dyDescent="0.35">
      <c r="A49" s="63">
        <v>3.25</v>
      </c>
      <c r="B49">
        <v>1.951E-2</v>
      </c>
      <c r="C49">
        <v>0.79220000000000002</v>
      </c>
      <c r="D49">
        <v>8.6300000000000005E-3</v>
      </c>
      <c r="E49">
        <v>-9.8000000000000004E-2</v>
      </c>
      <c r="F49">
        <v>0.67279999999999995</v>
      </c>
      <c r="G49">
        <v>1</v>
      </c>
      <c r="I49">
        <f t="shared" si="6"/>
        <v>5.6723200689815713E-2</v>
      </c>
      <c r="J49">
        <f t="shared" si="7"/>
        <v>40.604818042029727</v>
      </c>
    </row>
    <row r="50" spans="1:10" x14ac:dyDescent="0.35">
      <c r="A50" s="63">
        <v>3.5</v>
      </c>
      <c r="B50">
        <v>1.975E-2</v>
      </c>
      <c r="C50">
        <v>0.81799999999999995</v>
      </c>
      <c r="D50">
        <v>8.8000000000000005E-3</v>
      </c>
      <c r="E50">
        <v>-9.69E-2</v>
      </c>
      <c r="F50">
        <v>0.64229999999999998</v>
      </c>
      <c r="G50">
        <v>1</v>
      </c>
      <c r="I50">
        <f t="shared" si="6"/>
        <v>6.1086523819801536E-2</v>
      </c>
      <c r="J50">
        <f t="shared" si="7"/>
        <v>41.417721518987342</v>
      </c>
    </row>
    <row r="51" spans="1:10" x14ac:dyDescent="0.35">
      <c r="A51" s="63">
        <v>3.75</v>
      </c>
      <c r="B51">
        <v>2.0070000000000001E-2</v>
      </c>
      <c r="C51">
        <v>0.84379999999999999</v>
      </c>
      <c r="D51">
        <v>9.0299999999999998E-3</v>
      </c>
      <c r="E51">
        <v>-9.5899999999999999E-2</v>
      </c>
      <c r="F51">
        <v>0.61160000000000003</v>
      </c>
      <c r="G51">
        <v>1</v>
      </c>
      <c r="I51">
        <f t="shared" si="6"/>
        <v>6.5449846949787352E-2</v>
      </c>
      <c r="J51">
        <f t="shared" si="7"/>
        <v>42.042850024912802</v>
      </c>
    </row>
    <row r="52" spans="1:10" x14ac:dyDescent="0.35">
      <c r="A52" s="63">
        <v>4</v>
      </c>
      <c r="B52">
        <v>2.0449999999999999E-2</v>
      </c>
      <c r="C52">
        <v>0.86909999999999998</v>
      </c>
      <c r="D52">
        <v>9.3299999999999998E-3</v>
      </c>
      <c r="E52">
        <v>-9.4899999999999998E-2</v>
      </c>
      <c r="F52">
        <v>0.58140000000000003</v>
      </c>
      <c r="G52">
        <v>1</v>
      </c>
      <c r="I52">
        <f t="shared" si="6"/>
        <v>6.9813170079773182E-2</v>
      </c>
      <c r="J52">
        <f t="shared" si="7"/>
        <v>42.498777506112468</v>
      </c>
    </row>
    <row r="53" spans="1:10" x14ac:dyDescent="0.35">
      <c r="A53" s="63">
        <v>4.25</v>
      </c>
      <c r="B53">
        <v>2.0889999999999999E-2</v>
      </c>
      <c r="C53">
        <v>0.89419999999999999</v>
      </c>
      <c r="D53">
        <v>9.75E-3</v>
      </c>
      <c r="E53">
        <v>-9.4E-2</v>
      </c>
      <c r="F53">
        <v>0.55249999999999999</v>
      </c>
      <c r="G53">
        <v>1</v>
      </c>
      <c r="I53">
        <f t="shared" si="6"/>
        <v>7.4176493209759012E-2</v>
      </c>
      <c r="J53">
        <f t="shared" si="7"/>
        <v>42.805169937769271</v>
      </c>
    </row>
    <row r="54" spans="1:10" x14ac:dyDescent="0.35">
      <c r="A54" s="63">
        <v>4.5</v>
      </c>
      <c r="B54">
        <v>2.1399999999999999E-2</v>
      </c>
      <c r="C54">
        <v>0.91910000000000003</v>
      </c>
      <c r="D54">
        <v>1.018E-2</v>
      </c>
      <c r="E54">
        <v>-9.3100000000000002E-2</v>
      </c>
      <c r="F54">
        <v>0.52549999999999997</v>
      </c>
      <c r="G54">
        <v>1</v>
      </c>
      <c r="I54">
        <f t="shared" si="6"/>
        <v>7.8539816339744828E-2</v>
      </c>
      <c r="J54">
        <f t="shared" si="7"/>
        <v>42.948598130841127</v>
      </c>
    </row>
    <row r="55" spans="1:10" x14ac:dyDescent="0.35">
      <c r="A55" s="63">
        <v>4.75</v>
      </c>
      <c r="B55">
        <v>2.1940000000000001E-2</v>
      </c>
      <c r="C55">
        <v>0.94389999999999996</v>
      </c>
      <c r="D55">
        <v>1.0659999999999999E-2</v>
      </c>
      <c r="E55">
        <v>-9.2299999999999993E-2</v>
      </c>
      <c r="F55">
        <v>0.50080000000000002</v>
      </c>
      <c r="G55">
        <v>1</v>
      </c>
      <c r="I55">
        <f t="shared" si="6"/>
        <v>8.2903139469730644E-2</v>
      </c>
      <c r="J55">
        <f t="shared" si="7"/>
        <v>43.021877848678209</v>
      </c>
    </row>
    <row r="56" spans="1:10" x14ac:dyDescent="0.35">
      <c r="A56" s="63">
        <v>5</v>
      </c>
      <c r="B56">
        <v>2.2530000000000001E-2</v>
      </c>
      <c r="C56">
        <v>0.96860000000000002</v>
      </c>
      <c r="D56">
        <v>1.125E-2</v>
      </c>
      <c r="E56">
        <v>-9.1499999999999998E-2</v>
      </c>
      <c r="F56">
        <v>0.4773</v>
      </c>
      <c r="G56">
        <v>1</v>
      </c>
      <c r="I56">
        <f t="shared" si="6"/>
        <v>8.7266462599716474E-2</v>
      </c>
      <c r="J56">
        <f t="shared" si="7"/>
        <v>42.991566799822458</v>
      </c>
    </row>
    <row r="57" spans="1:10" x14ac:dyDescent="0.35">
      <c r="A57" s="63">
        <v>5.25</v>
      </c>
      <c r="B57">
        <v>2.316E-2</v>
      </c>
      <c r="C57">
        <v>0.99339999999999995</v>
      </c>
      <c r="D57">
        <v>1.1860000000000001E-2</v>
      </c>
      <c r="E57">
        <v>-9.0800000000000006E-2</v>
      </c>
      <c r="F57">
        <v>0.45619999999999999</v>
      </c>
      <c r="G57">
        <v>1</v>
      </c>
      <c r="I57">
        <f t="shared" si="6"/>
        <v>9.1629785729702304E-2</v>
      </c>
      <c r="J57">
        <f t="shared" si="7"/>
        <v>42.89291882556131</v>
      </c>
    </row>
    <row r="58" spans="1:10" x14ac:dyDescent="0.35">
      <c r="A58" s="63">
        <v>5.5</v>
      </c>
      <c r="B58">
        <v>2.3820000000000001E-2</v>
      </c>
      <c r="C58">
        <v>1.0182</v>
      </c>
      <c r="D58">
        <v>1.2619999999999999E-2</v>
      </c>
      <c r="E58">
        <v>-9.0200000000000002E-2</v>
      </c>
      <c r="F58">
        <v>0.43619999999999998</v>
      </c>
      <c r="G58">
        <v>1</v>
      </c>
      <c r="I58">
        <f t="shared" si="6"/>
        <v>9.599310885968812E-2</v>
      </c>
      <c r="J58">
        <f t="shared" si="7"/>
        <v>42.7455919395466</v>
      </c>
    </row>
    <row r="59" spans="1:10" x14ac:dyDescent="0.35">
      <c r="A59" s="63">
        <v>5.75</v>
      </c>
      <c r="B59">
        <v>2.4510000000000001E-2</v>
      </c>
      <c r="C59">
        <v>1.0428999999999999</v>
      </c>
      <c r="D59">
        <v>1.3339999999999999E-2</v>
      </c>
      <c r="E59">
        <v>-8.9499999999999996E-2</v>
      </c>
      <c r="F59">
        <v>0.41810000000000003</v>
      </c>
      <c r="G59">
        <v>1</v>
      </c>
      <c r="I59">
        <f t="shared" si="6"/>
        <v>0.10035643198967394</v>
      </c>
      <c r="J59">
        <f t="shared" si="7"/>
        <v>42.549979600163198</v>
      </c>
    </row>
    <row r="60" spans="1:10" x14ac:dyDescent="0.35">
      <c r="A60" s="63">
        <v>6</v>
      </c>
      <c r="B60">
        <v>2.5239999999999999E-2</v>
      </c>
      <c r="C60">
        <v>1.0676000000000001</v>
      </c>
      <c r="D60">
        <v>1.4120000000000001E-2</v>
      </c>
      <c r="E60">
        <v>-8.8800000000000004E-2</v>
      </c>
      <c r="F60">
        <v>0.4012</v>
      </c>
      <c r="G60">
        <v>1</v>
      </c>
      <c r="I60">
        <f t="shared" si="6"/>
        <v>0.10471975511965977</v>
      </c>
      <c r="J60">
        <f t="shared" si="7"/>
        <v>42.297939778129958</v>
      </c>
    </row>
    <row r="61" spans="1:10" x14ac:dyDescent="0.35">
      <c r="A61" s="63">
        <v>6.25</v>
      </c>
      <c r="B61">
        <v>2.6009999999999998E-2</v>
      </c>
      <c r="C61">
        <v>1.0918000000000001</v>
      </c>
      <c r="D61">
        <v>1.5010000000000001E-2</v>
      </c>
      <c r="E61">
        <v>-8.8200000000000001E-2</v>
      </c>
      <c r="F61">
        <v>0.38429999999999997</v>
      </c>
      <c r="G61">
        <v>1</v>
      </c>
      <c r="I61">
        <f t="shared" si="6"/>
        <v>0.1090830782496456</v>
      </c>
      <c r="J61">
        <f t="shared" si="7"/>
        <v>41.976163014225307</v>
      </c>
    </row>
    <row r="62" spans="1:10" x14ac:dyDescent="0.35">
      <c r="A62" s="63">
        <v>6.5</v>
      </c>
      <c r="B62">
        <v>2.681E-2</v>
      </c>
      <c r="C62">
        <v>1.1158999999999999</v>
      </c>
      <c r="D62">
        <v>1.6E-2</v>
      </c>
      <c r="E62">
        <v>-8.7499999999999994E-2</v>
      </c>
      <c r="F62">
        <v>0.36830000000000002</v>
      </c>
      <c r="G62">
        <v>1</v>
      </c>
      <c r="I62">
        <f t="shared" si="6"/>
        <v>0.11344640137963143</v>
      </c>
      <c r="J62">
        <f t="shared" si="7"/>
        <v>41.622528907124206</v>
      </c>
    </row>
    <row r="63" spans="1:10" x14ac:dyDescent="0.35">
      <c r="A63" s="63">
        <v>6.75</v>
      </c>
      <c r="B63">
        <v>2.7640000000000001E-2</v>
      </c>
      <c r="C63">
        <v>1.1395</v>
      </c>
      <c r="D63">
        <v>1.6979999999999999E-2</v>
      </c>
      <c r="E63">
        <v>-8.6699999999999999E-2</v>
      </c>
      <c r="F63">
        <v>0.35260000000000002</v>
      </c>
      <c r="G63">
        <v>1</v>
      </c>
      <c r="I63">
        <f t="shared" si="6"/>
        <v>0.11780972450961724</v>
      </c>
      <c r="J63">
        <f t="shared" si="7"/>
        <v>41.226483357452963</v>
      </c>
    </row>
    <row r="64" spans="1:10" x14ac:dyDescent="0.35">
      <c r="A64" s="63">
        <v>7</v>
      </c>
      <c r="B64">
        <v>2.8500000000000001E-2</v>
      </c>
      <c r="C64">
        <v>1.1627000000000001</v>
      </c>
      <c r="D64">
        <v>1.8010000000000002E-2</v>
      </c>
      <c r="E64">
        <v>-8.5900000000000004E-2</v>
      </c>
      <c r="F64">
        <v>0.3372</v>
      </c>
      <c r="G64">
        <v>1</v>
      </c>
      <c r="I64">
        <f t="shared" si="6"/>
        <v>0.12217304763960307</v>
      </c>
      <c r="J64">
        <f t="shared" si="7"/>
        <v>40.796491228070174</v>
      </c>
    </row>
    <row r="65" spans="1:10" x14ac:dyDescent="0.35">
      <c r="A65" s="63">
        <v>7.25</v>
      </c>
      <c r="B65">
        <v>2.937E-2</v>
      </c>
      <c r="C65">
        <v>1.1853</v>
      </c>
      <c r="D65">
        <v>1.9060000000000001E-2</v>
      </c>
      <c r="E65">
        <v>-8.5000000000000006E-2</v>
      </c>
      <c r="F65">
        <v>0.32140000000000002</v>
      </c>
      <c r="G65">
        <v>1</v>
      </c>
      <c r="I65">
        <f t="shared" si="6"/>
        <v>0.1265363707695889</v>
      </c>
      <c r="J65">
        <f t="shared" si="7"/>
        <v>40.357507660878447</v>
      </c>
    </row>
    <row r="66" spans="1:10" x14ac:dyDescent="0.35">
      <c r="A66" s="63">
        <v>7.5</v>
      </c>
      <c r="B66">
        <v>3.023E-2</v>
      </c>
      <c r="C66">
        <v>1.2068000000000001</v>
      </c>
      <c r="D66">
        <v>2.01E-2</v>
      </c>
      <c r="E66">
        <v>-8.3900000000000002E-2</v>
      </c>
      <c r="F66">
        <v>0.3049</v>
      </c>
      <c r="G66">
        <v>1</v>
      </c>
      <c r="I66">
        <f t="shared" si="6"/>
        <v>0.1308996938995747</v>
      </c>
      <c r="J66">
        <f t="shared" si="7"/>
        <v>39.920608666887205</v>
      </c>
    </row>
    <row r="67" spans="1:10" x14ac:dyDescent="0.35">
      <c r="A67" s="63">
        <v>7.75</v>
      </c>
      <c r="B67">
        <v>3.1040000000000002E-2</v>
      </c>
      <c r="C67">
        <v>1.2261</v>
      </c>
      <c r="D67">
        <v>2.1149999999999999E-2</v>
      </c>
      <c r="E67">
        <v>-8.2600000000000007E-2</v>
      </c>
      <c r="F67">
        <v>0.2858</v>
      </c>
      <c r="G67">
        <v>1</v>
      </c>
      <c r="I67">
        <f t="shared" si="6"/>
        <v>0.13526301702956053</v>
      </c>
      <c r="J67">
        <f t="shared" si="7"/>
        <v>39.500644329896907</v>
      </c>
    </row>
    <row r="68" spans="1:10" x14ac:dyDescent="0.35">
      <c r="A68" s="63">
        <v>8</v>
      </c>
      <c r="B68">
        <v>3.1660000000000001E-2</v>
      </c>
      <c r="C68">
        <v>1.2408999999999999</v>
      </c>
      <c r="D68">
        <v>2.1899999999999999E-2</v>
      </c>
      <c r="E68">
        <v>-8.0699999999999994E-2</v>
      </c>
      <c r="F68">
        <v>0.26050000000000001</v>
      </c>
      <c r="G68">
        <v>1</v>
      </c>
      <c r="I68">
        <f t="shared" si="6"/>
        <v>0.13962634015954636</v>
      </c>
      <c r="J68">
        <f t="shared" si="7"/>
        <v>39.194567277321539</v>
      </c>
    </row>
    <row r="69" spans="1:10" x14ac:dyDescent="0.35">
      <c r="A69" s="63">
        <v>8.25</v>
      </c>
      <c r="B69">
        <v>3.2329999999999998E-2</v>
      </c>
      <c r="C69">
        <v>1.2522</v>
      </c>
      <c r="D69">
        <v>2.2720000000000001E-2</v>
      </c>
      <c r="E69">
        <v>-7.85E-2</v>
      </c>
      <c r="F69">
        <v>0.22919999999999999</v>
      </c>
      <c r="G69">
        <v>1</v>
      </c>
      <c r="I69">
        <f t="shared" si="6"/>
        <v>0.14398966328953219</v>
      </c>
      <c r="J69">
        <f t="shared" si="7"/>
        <v>38.731828023507582</v>
      </c>
    </row>
    <row r="70" spans="1:10" x14ac:dyDescent="0.35">
      <c r="A70" s="63">
        <v>8.5</v>
      </c>
      <c r="B70">
        <v>3.322E-2</v>
      </c>
      <c r="C70">
        <v>1.2633000000000001</v>
      </c>
      <c r="D70">
        <v>2.375E-2</v>
      </c>
      <c r="E70">
        <v>-7.6499999999999999E-2</v>
      </c>
      <c r="F70">
        <v>0.19470000000000001</v>
      </c>
      <c r="G70">
        <v>1</v>
      </c>
      <c r="I70">
        <f t="shared" si="6"/>
        <v>0.14835298641951802</v>
      </c>
      <c r="J70">
        <f t="shared" si="7"/>
        <v>38.028296207104155</v>
      </c>
    </row>
    <row r="71" spans="1:10" x14ac:dyDescent="0.35">
      <c r="A71" s="63">
        <v>8.75</v>
      </c>
      <c r="B71">
        <v>3.4529999999999998E-2</v>
      </c>
      <c r="C71">
        <v>1.2726999999999999</v>
      </c>
      <c r="D71">
        <v>2.5049999999999999E-2</v>
      </c>
      <c r="E71">
        <v>-7.4399999999999994E-2</v>
      </c>
      <c r="F71">
        <v>0.15509999999999999</v>
      </c>
      <c r="G71">
        <v>1</v>
      </c>
      <c r="I71">
        <f t="shared" si="6"/>
        <v>0.15271630954950383</v>
      </c>
      <c r="J71">
        <f t="shared" si="7"/>
        <v>36.857804807413842</v>
      </c>
    </row>
    <row r="72" spans="1:10" x14ac:dyDescent="0.35">
      <c r="A72" s="63">
        <v>9</v>
      </c>
      <c r="B72">
        <v>3.6589999999999998E-2</v>
      </c>
      <c r="C72">
        <v>1.2782</v>
      </c>
      <c r="D72">
        <v>2.691E-2</v>
      </c>
      <c r="E72">
        <v>-7.2099999999999997E-2</v>
      </c>
      <c r="F72">
        <v>0.1148</v>
      </c>
      <c r="G72">
        <v>1</v>
      </c>
      <c r="I72">
        <f t="shared" si="6"/>
        <v>0.15707963267948966</v>
      </c>
      <c r="J72">
        <f t="shared" si="7"/>
        <v>34.933041814703472</v>
      </c>
    </row>
    <row r="73" spans="1:10" x14ac:dyDescent="0.35">
      <c r="A73" s="63">
        <v>9.25</v>
      </c>
      <c r="B73">
        <v>3.9210000000000002E-2</v>
      </c>
      <c r="C73">
        <v>1.2806999999999999</v>
      </c>
      <c r="D73">
        <v>2.9309999999999999E-2</v>
      </c>
      <c r="E73">
        <v>-6.9699999999999998E-2</v>
      </c>
      <c r="F73">
        <v>8.8400000000000006E-2</v>
      </c>
      <c r="G73">
        <v>1</v>
      </c>
      <c r="I73">
        <f t="shared" ref="I73:I92" si="8">A73*PI()/180</f>
        <v>0.16144295580947549</v>
      </c>
      <c r="J73">
        <f t="shared" ref="J73:J92" si="9">C73/B73</f>
        <v>32.662586074980872</v>
      </c>
    </row>
    <row r="74" spans="1:10" x14ac:dyDescent="0.35">
      <c r="A74" s="63">
        <v>9.5</v>
      </c>
      <c r="B74">
        <v>4.1889999999999997E-2</v>
      </c>
      <c r="C74">
        <v>1.282</v>
      </c>
      <c r="D74">
        <v>3.1940000000000003E-2</v>
      </c>
      <c r="E74">
        <v>-6.7199999999999996E-2</v>
      </c>
      <c r="F74">
        <v>7.51E-2</v>
      </c>
      <c r="G74">
        <v>1</v>
      </c>
      <c r="I74">
        <f t="shared" si="8"/>
        <v>0.16580627893946129</v>
      </c>
      <c r="J74">
        <f t="shared" si="9"/>
        <v>30.603962759608503</v>
      </c>
    </row>
    <row r="75" spans="1:10" x14ac:dyDescent="0.35">
      <c r="A75" s="63">
        <v>9.75</v>
      </c>
      <c r="B75">
        <v>4.4450000000000003E-2</v>
      </c>
      <c r="C75">
        <v>1.2824</v>
      </c>
      <c r="D75">
        <v>3.4639999999999997E-2</v>
      </c>
      <c r="E75">
        <v>-6.4500000000000002E-2</v>
      </c>
      <c r="F75">
        <v>6.6299999999999998E-2</v>
      </c>
      <c r="G75">
        <v>1</v>
      </c>
      <c r="I75">
        <f t="shared" si="8"/>
        <v>0.17016960206944712</v>
      </c>
      <c r="J75">
        <f t="shared" si="9"/>
        <v>28.8503937007874</v>
      </c>
    </row>
    <row r="76" spans="1:10" x14ac:dyDescent="0.35">
      <c r="A76" s="63">
        <v>10</v>
      </c>
      <c r="B76">
        <v>4.7140000000000001E-2</v>
      </c>
      <c r="C76">
        <v>1.2793000000000001</v>
      </c>
      <c r="D76">
        <v>3.7330000000000002E-2</v>
      </c>
      <c r="E76">
        <v>-6.1899999999999997E-2</v>
      </c>
      <c r="F76">
        <v>6.0699999999999997E-2</v>
      </c>
      <c r="G76">
        <v>1</v>
      </c>
      <c r="I76">
        <f t="shared" si="8"/>
        <v>0.17453292519943295</v>
      </c>
      <c r="J76">
        <f t="shared" si="9"/>
        <v>27.1383114128129</v>
      </c>
    </row>
    <row r="77" spans="1:10" x14ac:dyDescent="0.35">
      <c r="A77" s="63">
        <v>10.25</v>
      </c>
      <c r="B77">
        <v>4.9779999999999998E-2</v>
      </c>
      <c r="C77">
        <v>1.2796000000000001</v>
      </c>
      <c r="D77">
        <v>4.0219999999999999E-2</v>
      </c>
      <c r="E77">
        <v>-5.9700000000000003E-2</v>
      </c>
      <c r="F77">
        <v>5.5500000000000001E-2</v>
      </c>
      <c r="G77">
        <v>1</v>
      </c>
      <c r="I77">
        <f t="shared" si="8"/>
        <v>0.17889624832941875</v>
      </c>
      <c r="J77">
        <f t="shared" si="9"/>
        <v>25.70510245078345</v>
      </c>
    </row>
    <row r="78" spans="1:10" x14ac:dyDescent="0.35">
      <c r="A78" s="63">
        <v>10.5</v>
      </c>
      <c r="B78">
        <v>5.2650000000000002E-2</v>
      </c>
      <c r="C78">
        <v>1.2778</v>
      </c>
      <c r="D78">
        <v>4.3220000000000001E-2</v>
      </c>
      <c r="E78">
        <v>-5.7799999999999997E-2</v>
      </c>
      <c r="F78">
        <v>5.2400000000000002E-2</v>
      </c>
      <c r="G78">
        <v>1</v>
      </c>
      <c r="I78">
        <f t="shared" si="8"/>
        <v>0.18325957145940461</v>
      </c>
      <c r="J78">
        <f t="shared" si="9"/>
        <v>24.269705603038936</v>
      </c>
    </row>
    <row r="79" spans="1:10" x14ac:dyDescent="0.35">
      <c r="A79" s="63">
        <v>10.75</v>
      </c>
      <c r="B79">
        <v>5.5780000000000003E-2</v>
      </c>
      <c r="C79">
        <v>1.2750999999999999</v>
      </c>
      <c r="D79">
        <v>4.6399999999999997E-2</v>
      </c>
      <c r="E79">
        <v>-5.6000000000000001E-2</v>
      </c>
      <c r="F79">
        <v>5.0200000000000002E-2</v>
      </c>
      <c r="G79">
        <v>1</v>
      </c>
      <c r="I79">
        <f t="shared" si="8"/>
        <v>0.18762289458939041</v>
      </c>
      <c r="J79">
        <f t="shared" si="9"/>
        <v>22.859447830763713</v>
      </c>
    </row>
    <row r="80" spans="1:10" x14ac:dyDescent="0.35">
      <c r="A80" s="63">
        <v>11</v>
      </c>
      <c r="B80">
        <v>5.8819999999999997E-2</v>
      </c>
      <c r="C80">
        <v>1.2773000000000001</v>
      </c>
      <c r="D80">
        <v>4.9750000000000003E-2</v>
      </c>
      <c r="E80">
        <v>-5.45E-2</v>
      </c>
      <c r="F80">
        <v>4.7800000000000002E-2</v>
      </c>
      <c r="G80">
        <v>1</v>
      </c>
      <c r="I80">
        <f t="shared" si="8"/>
        <v>0.19198621771937624</v>
      </c>
      <c r="J80">
        <f t="shared" si="9"/>
        <v>21.715402924175454</v>
      </c>
    </row>
    <row r="81" spans="1:10" x14ac:dyDescent="0.35">
      <c r="A81" s="63">
        <v>11.25</v>
      </c>
      <c r="B81">
        <v>6.2120000000000002E-2</v>
      </c>
      <c r="C81">
        <v>1.2769999999999999</v>
      </c>
      <c r="D81">
        <v>5.3339999999999999E-2</v>
      </c>
      <c r="E81">
        <v>-5.33E-2</v>
      </c>
      <c r="F81">
        <v>4.53E-2</v>
      </c>
      <c r="G81">
        <v>1</v>
      </c>
      <c r="I81">
        <f t="shared" si="8"/>
        <v>0.19634954084936207</v>
      </c>
      <c r="J81">
        <f t="shared" si="9"/>
        <v>20.556986477784932</v>
      </c>
    </row>
    <row r="82" spans="1:10" x14ac:dyDescent="0.35">
      <c r="A82" s="63">
        <v>11.5</v>
      </c>
      <c r="B82">
        <v>6.5640000000000004E-2</v>
      </c>
      <c r="C82">
        <v>1.2741</v>
      </c>
      <c r="D82">
        <v>5.7079999999999999E-2</v>
      </c>
      <c r="E82">
        <v>-5.2600000000000001E-2</v>
      </c>
      <c r="F82">
        <v>4.3200000000000002E-2</v>
      </c>
      <c r="G82">
        <v>1</v>
      </c>
      <c r="I82">
        <f t="shared" si="8"/>
        <v>0.20071286397934787</v>
      </c>
      <c r="J82">
        <f t="shared" si="9"/>
        <v>19.410420475319928</v>
      </c>
    </row>
    <row r="83" spans="1:10" x14ac:dyDescent="0.35">
      <c r="A83" s="63">
        <v>11.75</v>
      </c>
      <c r="B83">
        <v>6.9339999999999999E-2</v>
      </c>
      <c r="C83">
        <v>1.2699</v>
      </c>
      <c r="D83">
        <v>6.0909999999999999E-2</v>
      </c>
      <c r="E83">
        <v>-5.2299999999999999E-2</v>
      </c>
      <c r="F83">
        <v>4.1300000000000003E-2</v>
      </c>
      <c r="G83">
        <v>1</v>
      </c>
      <c r="I83">
        <f t="shared" si="8"/>
        <v>0.20507618710933373</v>
      </c>
      <c r="J83">
        <f t="shared" si="9"/>
        <v>18.31410441303721</v>
      </c>
    </row>
    <row r="84" spans="1:10" x14ac:dyDescent="0.35">
      <c r="A84" s="63">
        <v>12</v>
      </c>
      <c r="B84">
        <v>7.3150000000000007E-2</v>
      </c>
      <c r="C84">
        <v>1.2665999999999999</v>
      </c>
      <c r="D84">
        <v>6.4780000000000004E-2</v>
      </c>
      <c r="E84">
        <v>-5.1999999999999998E-2</v>
      </c>
      <c r="F84">
        <v>3.9699999999999999E-2</v>
      </c>
      <c r="G84">
        <v>1</v>
      </c>
      <c r="I84">
        <f t="shared" si="8"/>
        <v>0.20943951023931953</v>
      </c>
      <c r="J84">
        <f t="shared" si="9"/>
        <v>17.315105946684891</v>
      </c>
    </row>
    <row r="85" spans="1:10" x14ac:dyDescent="0.35">
      <c r="A85" s="63">
        <v>12.25</v>
      </c>
      <c r="B85">
        <v>7.757E-2</v>
      </c>
      <c r="C85">
        <v>1.2615000000000001</v>
      </c>
      <c r="D85">
        <v>6.9440000000000002E-2</v>
      </c>
      <c r="E85">
        <v>-5.21E-2</v>
      </c>
      <c r="F85">
        <v>3.8800000000000001E-2</v>
      </c>
      <c r="G85">
        <v>1</v>
      </c>
      <c r="I85">
        <f t="shared" si="8"/>
        <v>0.21380283336930536</v>
      </c>
      <c r="J85">
        <f t="shared" si="9"/>
        <v>16.262730437024622</v>
      </c>
    </row>
    <row r="86" spans="1:10" x14ac:dyDescent="0.35">
      <c r="A86" s="63">
        <v>12.5</v>
      </c>
      <c r="B86">
        <v>8.2589999999999997E-2</v>
      </c>
      <c r="C86">
        <v>1.2532000000000001</v>
      </c>
      <c r="D86">
        <v>7.4789999999999995E-2</v>
      </c>
      <c r="E86">
        <v>-5.2999999999999999E-2</v>
      </c>
      <c r="F86">
        <v>3.8300000000000001E-2</v>
      </c>
      <c r="G86">
        <v>1</v>
      </c>
      <c r="I86">
        <f t="shared" si="8"/>
        <v>0.21816615649929119</v>
      </c>
      <c r="J86">
        <f t="shared" si="9"/>
        <v>15.17374984864996</v>
      </c>
    </row>
    <row r="87" spans="1:10" x14ac:dyDescent="0.35">
      <c r="A87" s="63">
        <v>12.75</v>
      </c>
      <c r="B87">
        <v>8.8190000000000004E-2</v>
      </c>
      <c r="C87">
        <v>1.2422</v>
      </c>
      <c r="D87">
        <v>8.0689999999999998E-2</v>
      </c>
      <c r="E87">
        <v>-5.4699999999999999E-2</v>
      </c>
      <c r="F87">
        <v>3.7900000000000003E-2</v>
      </c>
      <c r="G87">
        <v>1</v>
      </c>
      <c r="I87">
        <f t="shared" si="8"/>
        <v>0.22252947962927699</v>
      </c>
      <c r="J87">
        <f t="shared" si="9"/>
        <v>14.085497221907245</v>
      </c>
    </row>
    <row r="88" spans="1:10" x14ac:dyDescent="0.35">
      <c r="A88" s="63">
        <v>13</v>
      </c>
      <c r="B88">
        <v>9.443E-2</v>
      </c>
      <c r="C88">
        <v>1.2285999999999999</v>
      </c>
      <c r="D88">
        <v>8.72E-2</v>
      </c>
      <c r="E88">
        <v>-5.7099999999999998E-2</v>
      </c>
      <c r="F88">
        <v>3.78E-2</v>
      </c>
      <c r="G88">
        <v>1</v>
      </c>
      <c r="I88">
        <f t="shared" si="8"/>
        <v>0.22689280275926285</v>
      </c>
      <c r="J88">
        <f t="shared" si="9"/>
        <v>13.010695753468177</v>
      </c>
    </row>
    <row r="89" spans="1:10" x14ac:dyDescent="0.35">
      <c r="A89" s="63">
        <v>13.25</v>
      </c>
      <c r="B89">
        <v>0.10131</v>
      </c>
      <c r="C89">
        <v>1.2133</v>
      </c>
      <c r="D89">
        <v>9.4329999999999997E-2</v>
      </c>
      <c r="E89">
        <v>-6.0400000000000002E-2</v>
      </c>
      <c r="F89">
        <v>3.7699999999999997E-2</v>
      </c>
      <c r="G89">
        <v>1</v>
      </c>
      <c r="I89">
        <f t="shared" si="8"/>
        <v>0.23125612588924865</v>
      </c>
      <c r="J89">
        <f t="shared" si="9"/>
        <v>11.976112920738329</v>
      </c>
    </row>
    <row r="90" spans="1:10" x14ac:dyDescent="0.35">
      <c r="A90" s="63">
        <v>13.5</v>
      </c>
      <c r="B90">
        <v>0.10882</v>
      </c>
      <c r="C90">
        <v>1.1968000000000001</v>
      </c>
      <c r="D90">
        <v>0.10206</v>
      </c>
      <c r="E90">
        <v>-6.4500000000000002E-2</v>
      </c>
      <c r="F90">
        <v>3.78E-2</v>
      </c>
      <c r="G90">
        <v>1</v>
      </c>
      <c r="I90">
        <f t="shared" si="8"/>
        <v>0.23561944901923448</v>
      </c>
      <c r="J90">
        <f t="shared" si="9"/>
        <v>10.997978312810146</v>
      </c>
    </row>
    <row r="91" spans="1:10" x14ac:dyDescent="0.35">
      <c r="A91" s="63">
        <v>13.75</v>
      </c>
      <c r="B91">
        <v>0.11703</v>
      </c>
      <c r="C91">
        <v>1.1792</v>
      </c>
      <c r="D91">
        <v>0.11047</v>
      </c>
      <c r="E91">
        <v>-6.9199999999999998E-2</v>
      </c>
      <c r="F91">
        <v>3.7900000000000003E-2</v>
      </c>
      <c r="G91">
        <v>1</v>
      </c>
      <c r="I91">
        <f t="shared" si="8"/>
        <v>0.23998277214922031</v>
      </c>
      <c r="J91">
        <f t="shared" si="9"/>
        <v>10.07604887635649</v>
      </c>
    </row>
    <row r="92" spans="1:10" x14ac:dyDescent="0.35">
      <c r="A92" s="63">
        <v>14</v>
      </c>
      <c r="B92">
        <v>0.12586</v>
      </c>
      <c r="C92">
        <v>1.1613</v>
      </c>
      <c r="D92">
        <v>0.11946</v>
      </c>
      <c r="E92">
        <v>-7.4499999999999997E-2</v>
      </c>
      <c r="F92">
        <v>3.8199999999999998E-2</v>
      </c>
      <c r="G92">
        <v>1</v>
      </c>
      <c r="I92">
        <f t="shared" si="8"/>
        <v>0.24434609527920614</v>
      </c>
      <c r="J92">
        <f t="shared" si="9"/>
        <v>9.2269187986651833</v>
      </c>
    </row>
    <row r="93" spans="1:10" x14ac:dyDescent="0.35">
      <c r="A93" s="63"/>
    </row>
    <row r="94" spans="1:10" x14ac:dyDescent="0.35">
      <c r="A94" s="63"/>
    </row>
    <row r="95" spans="1:10" x14ac:dyDescent="0.35">
      <c r="A95" s="63"/>
    </row>
    <row r="96" spans="1:10" x14ac:dyDescent="0.35">
      <c r="A96" s="63"/>
    </row>
    <row r="97" spans="1:1" x14ac:dyDescent="0.35">
      <c r="A97" s="63"/>
    </row>
    <row r="98" spans="1:1" x14ac:dyDescent="0.35">
      <c r="A98" s="63"/>
    </row>
    <row r="99" spans="1:1" x14ac:dyDescent="0.35">
      <c r="A99" s="63"/>
    </row>
    <row r="100" spans="1:1" x14ac:dyDescent="0.35">
      <c r="A100" s="63"/>
    </row>
    <row r="101" spans="1:1" x14ac:dyDescent="0.35">
      <c r="A101" s="63"/>
    </row>
    <row r="102" spans="1:1" x14ac:dyDescent="0.35">
      <c r="A102" s="63"/>
    </row>
    <row r="103" spans="1:1" x14ac:dyDescent="0.35">
      <c r="A103" s="63"/>
    </row>
    <row r="104" spans="1:1" x14ac:dyDescent="0.35">
      <c r="A104" s="63"/>
    </row>
    <row r="105" spans="1:1" x14ac:dyDescent="0.35">
      <c r="A105" s="63"/>
    </row>
    <row r="106" spans="1:1" x14ac:dyDescent="0.35">
      <c r="A106" s="63"/>
    </row>
    <row r="107" spans="1:1" x14ac:dyDescent="0.35">
      <c r="A107" s="63"/>
    </row>
    <row r="108" spans="1:1" x14ac:dyDescent="0.35">
      <c r="A108" s="63"/>
    </row>
    <row r="109" spans="1:1" x14ac:dyDescent="0.35">
      <c r="A109" s="63"/>
    </row>
    <row r="110" spans="1:1" x14ac:dyDescent="0.35">
      <c r="A110" s="63"/>
    </row>
    <row r="111" spans="1:1" x14ac:dyDescent="0.35">
      <c r="A111" s="63"/>
    </row>
    <row r="112" spans="1:1" x14ac:dyDescent="0.35">
      <c r="A112" s="63"/>
    </row>
    <row r="113" spans="1:1" x14ac:dyDescent="0.35">
      <c r="A113" s="63"/>
    </row>
    <row r="114" spans="1:1" x14ac:dyDescent="0.35">
      <c r="A114" s="63"/>
    </row>
    <row r="115" spans="1:1" x14ac:dyDescent="0.35">
      <c r="A115" s="63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U115"/>
  <sheetViews>
    <sheetView topLeftCell="A34" workbookViewId="0">
      <selection activeCell="C55" sqref="C55"/>
    </sheetView>
  </sheetViews>
  <sheetFormatPr defaultRowHeight="14.5" x14ac:dyDescent="0.35"/>
  <sheetData>
    <row r="1" spans="1:21" x14ac:dyDescent="0.35">
      <c r="A1" s="65" t="s">
        <v>110</v>
      </c>
      <c r="H1" t="s">
        <v>25</v>
      </c>
      <c r="I1">
        <v>100000</v>
      </c>
    </row>
    <row r="2" spans="1:21" x14ac:dyDescent="0.35">
      <c r="A2" s="64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111</v>
      </c>
      <c r="F3">
        <f>(1-H3)/I3*180/PI()</f>
        <v>5.1222362378125901</v>
      </c>
      <c r="H3">
        <f>I4</f>
        <v>0.43207171754548263</v>
      </c>
      <c r="I3">
        <f>H4</f>
        <v>6.3526733520306085</v>
      </c>
      <c r="J3">
        <v>-5.4999999999999997E-3</v>
      </c>
      <c r="K3">
        <v>1.2666999999999999</v>
      </c>
      <c r="L3">
        <f>SMALL(B9:B98,1)</f>
        <v>1.214E-2</v>
      </c>
      <c r="M3">
        <f>(L6-L3)/((M6-O3)^2)</f>
        <v>1.9638731358958203E-2</v>
      </c>
      <c r="N3">
        <f>(N6-L3)/((O6-O3)^2)</f>
        <v>3.926967185691798E-2</v>
      </c>
      <c r="O3">
        <f>VLOOKUP(L3,B9:C98,2,FALSE)</f>
        <v>0.51580000000000004</v>
      </c>
    </row>
    <row r="4" spans="1:21" x14ac:dyDescent="0.35">
      <c r="A4" s="64" t="s">
        <v>98</v>
      </c>
      <c r="H4">
        <f t="array" ref="H4:I4">LINEST($C$25:$C$70,$I$25:$I$70)</f>
        <v>6.3526733520306085</v>
      </c>
      <c r="I4">
        <v>0.43207171754548263</v>
      </c>
    </row>
    <row r="5" spans="1:21" x14ac:dyDescent="0.35">
      <c r="A5" s="68" t="s">
        <v>108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8" t="s">
        <v>109</v>
      </c>
      <c r="L6">
        <v>2.1489999999999999E-2</v>
      </c>
      <c r="M6">
        <v>1.2058</v>
      </c>
      <c r="N6">
        <v>2.8250000000000001E-2</v>
      </c>
      <c r="O6">
        <v>-0.12470000000000001</v>
      </c>
    </row>
    <row r="7" spans="1:21" x14ac:dyDescent="0.35">
      <c r="A7" s="63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3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59.208776595744681</v>
      </c>
      <c r="R8">
        <f>$L$3+$M$3*(S8-$O$3)^2</f>
        <v>1.214E-2</v>
      </c>
      <c r="S8">
        <f>O3</f>
        <v>0.51580000000000004</v>
      </c>
      <c r="T8">
        <f>$L$3+$N$3*(U8-$O$3)^2</f>
        <v>1.214E-2</v>
      </c>
      <c r="U8">
        <f>O3</f>
        <v>0.51580000000000004</v>
      </c>
    </row>
    <row r="9" spans="1:21" x14ac:dyDescent="0.35">
      <c r="A9" s="63">
        <v>-7.5</v>
      </c>
      <c r="B9">
        <v>9.3280000000000002E-2</v>
      </c>
      <c r="C9">
        <v>-0.35749999999999998</v>
      </c>
      <c r="D9">
        <v>8.8429999999999995E-2</v>
      </c>
      <c r="E9">
        <v>-2.3E-2</v>
      </c>
      <c r="F9">
        <v>1</v>
      </c>
      <c r="G9">
        <v>4.8099999999999997E-2</v>
      </c>
      <c r="I9">
        <f t="shared" ref="I9:I40" si="0">A9*PI()/180</f>
        <v>-0.1308996938995747</v>
      </c>
      <c r="J9">
        <f>C9/B9</f>
        <v>-3.8325471698113205</v>
      </c>
      <c r="R9">
        <f t="shared" ref="R9:R18" si="1">$L$3+$M$3*(S9-$O$3)^2</f>
        <v>1.2336387313589582E-2</v>
      </c>
      <c r="S9">
        <f>S8+0.1</f>
        <v>0.61580000000000001</v>
      </c>
      <c r="T9">
        <f t="shared" ref="T9:T18" si="2">$L$3+$N$3*(U9-$O$3)^2</f>
        <v>1.2532696718569179E-2</v>
      </c>
      <c r="U9">
        <f>U8-0.1</f>
        <v>0.41580000000000006</v>
      </c>
    </row>
    <row r="10" spans="1:21" x14ac:dyDescent="0.35">
      <c r="A10" s="63">
        <v>-7.25</v>
      </c>
      <c r="B10">
        <v>9.0999999999999998E-2</v>
      </c>
      <c r="C10">
        <v>-0.35970000000000002</v>
      </c>
      <c r="D10">
        <v>8.6239999999999997E-2</v>
      </c>
      <c r="E10">
        <v>-2.3699999999999999E-2</v>
      </c>
      <c r="F10">
        <v>1</v>
      </c>
      <c r="G10">
        <v>5.0299999999999997E-2</v>
      </c>
      <c r="I10">
        <f t="shared" si="0"/>
        <v>-0.1265363707695889</v>
      </c>
      <c r="J10">
        <f t="shared" ref="J10:J73" si="3">C10/B10</f>
        <v>-3.9527472527472529</v>
      </c>
      <c r="R10">
        <f t="shared" si="1"/>
        <v>1.2925549254358328E-2</v>
      </c>
      <c r="S10">
        <f t="shared" ref="S10:S18" si="4">S9+0.1</f>
        <v>0.71579999999999999</v>
      </c>
      <c r="T10">
        <f t="shared" si="2"/>
        <v>1.3710786874276718E-2</v>
      </c>
      <c r="U10">
        <f t="shared" ref="U10:U18" si="5">U9-0.1</f>
        <v>0.31580000000000008</v>
      </c>
    </row>
    <row r="11" spans="1:21" x14ac:dyDescent="0.35">
      <c r="A11" s="63">
        <v>-7</v>
      </c>
      <c r="B11">
        <v>8.8760000000000006E-2</v>
      </c>
      <c r="C11">
        <v>-0.36109999999999998</v>
      </c>
      <c r="D11">
        <v>8.4099999999999994E-2</v>
      </c>
      <c r="E11">
        <v>-2.9399999999999999E-2</v>
      </c>
      <c r="F11">
        <v>1</v>
      </c>
      <c r="G11">
        <v>5.2400000000000002E-2</v>
      </c>
      <c r="I11">
        <f t="shared" si="0"/>
        <v>-0.12217304763960307</v>
      </c>
      <c r="J11">
        <f t="shared" si="3"/>
        <v>-4.0682739972960791</v>
      </c>
      <c r="R11">
        <f t="shared" si="1"/>
        <v>1.3907485822306238E-2</v>
      </c>
      <c r="S11">
        <f t="shared" si="4"/>
        <v>0.81579999999999997</v>
      </c>
      <c r="T11">
        <f t="shared" si="2"/>
        <v>1.5674270467122615E-2</v>
      </c>
      <c r="U11">
        <f t="shared" si="5"/>
        <v>0.21580000000000008</v>
      </c>
    </row>
    <row r="12" spans="1:21" x14ac:dyDescent="0.35">
      <c r="A12" s="63">
        <v>-6.75</v>
      </c>
      <c r="B12">
        <v>8.5580000000000003E-2</v>
      </c>
      <c r="C12">
        <v>-0.35520000000000002</v>
      </c>
      <c r="D12">
        <v>8.0979999999999996E-2</v>
      </c>
      <c r="E12">
        <v>-3.5099999999999999E-2</v>
      </c>
      <c r="F12">
        <v>1</v>
      </c>
      <c r="G12">
        <v>5.2900000000000003E-2</v>
      </c>
      <c r="I12">
        <f t="shared" si="0"/>
        <v>-0.11780972450961724</v>
      </c>
      <c r="J12">
        <f t="shared" si="3"/>
        <v>-4.1505024538443562</v>
      </c>
      <c r="R12">
        <f t="shared" si="1"/>
        <v>1.5282197017433311E-2</v>
      </c>
      <c r="S12">
        <f t="shared" si="4"/>
        <v>0.91579999999999995</v>
      </c>
      <c r="T12">
        <f t="shared" si="2"/>
        <v>1.8423147497106877E-2</v>
      </c>
      <c r="U12">
        <f t="shared" si="5"/>
        <v>0.11580000000000007</v>
      </c>
    </row>
    <row r="13" spans="1:21" x14ac:dyDescent="0.35">
      <c r="A13" s="63">
        <v>-6.5</v>
      </c>
      <c r="B13">
        <v>8.1869999999999998E-2</v>
      </c>
      <c r="C13">
        <v>-0.34649999999999997</v>
      </c>
      <c r="D13">
        <v>7.7289999999999998E-2</v>
      </c>
      <c r="E13">
        <v>-3.9399999999999998E-2</v>
      </c>
      <c r="F13">
        <v>1</v>
      </c>
      <c r="G13">
        <v>5.2999999999999999E-2</v>
      </c>
      <c r="I13">
        <f t="shared" si="0"/>
        <v>-0.11344640137963143</v>
      </c>
      <c r="J13">
        <f t="shared" si="3"/>
        <v>-4.2323195309637232</v>
      </c>
      <c r="R13">
        <f t="shared" si="1"/>
        <v>1.7049682839739552E-2</v>
      </c>
      <c r="S13">
        <f t="shared" si="4"/>
        <v>1.0158</v>
      </c>
      <c r="T13">
        <f t="shared" si="2"/>
        <v>2.1957417964229495E-2</v>
      </c>
      <c r="U13">
        <f t="shared" si="5"/>
        <v>1.5800000000000064E-2</v>
      </c>
    </row>
    <row r="14" spans="1:21" x14ac:dyDescent="0.35">
      <c r="A14" s="63">
        <v>-6.25</v>
      </c>
      <c r="B14">
        <v>7.7899999999999997E-2</v>
      </c>
      <c r="C14">
        <v>-0.33679999999999999</v>
      </c>
      <c r="D14">
        <v>7.3330000000000006E-2</v>
      </c>
      <c r="E14">
        <v>-4.2500000000000003E-2</v>
      </c>
      <c r="F14">
        <v>1</v>
      </c>
      <c r="G14">
        <v>5.3100000000000001E-2</v>
      </c>
      <c r="I14">
        <f t="shared" si="0"/>
        <v>-0.1090830782496456</v>
      </c>
      <c r="J14">
        <f t="shared" si="3"/>
        <v>-4.3234916559691916</v>
      </c>
      <c r="R14">
        <f t="shared" si="1"/>
        <v>1.9209943289224957E-2</v>
      </c>
      <c r="S14">
        <f t="shared" si="4"/>
        <v>1.1158000000000001</v>
      </c>
      <c r="T14">
        <f t="shared" si="2"/>
        <v>2.6277081868490471E-2</v>
      </c>
      <c r="U14">
        <f t="shared" si="5"/>
        <v>-8.4199999999999942E-2</v>
      </c>
    </row>
    <row r="15" spans="1:21" x14ac:dyDescent="0.35">
      <c r="A15" s="63">
        <v>-6</v>
      </c>
      <c r="B15">
        <v>7.3870000000000005E-2</v>
      </c>
      <c r="C15">
        <v>-0.32669999999999999</v>
      </c>
      <c r="D15">
        <v>6.9290000000000004E-2</v>
      </c>
      <c r="E15">
        <v>-4.4600000000000001E-2</v>
      </c>
      <c r="F15">
        <v>1</v>
      </c>
      <c r="G15">
        <v>5.3100000000000001E-2</v>
      </c>
      <c r="I15">
        <f t="shared" si="0"/>
        <v>-0.10471975511965977</v>
      </c>
      <c r="J15">
        <f t="shared" si="3"/>
        <v>-4.4226343576553404</v>
      </c>
      <c r="R15">
        <f t="shared" si="1"/>
        <v>2.1762978365889522E-2</v>
      </c>
      <c r="S15">
        <f t="shared" si="4"/>
        <v>1.2158000000000002</v>
      </c>
      <c r="T15">
        <f t="shared" si="2"/>
        <v>3.138213920988981E-2</v>
      </c>
      <c r="U15">
        <f t="shared" si="5"/>
        <v>-0.18419999999999995</v>
      </c>
    </row>
    <row r="16" spans="1:21" x14ac:dyDescent="0.35">
      <c r="A16" s="63">
        <v>-5.5</v>
      </c>
      <c r="B16">
        <v>6.0749999999999998E-2</v>
      </c>
      <c r="C16">
        <v>-0.30840000000000001</v>
      </c>
      <c r="D16">
        <v>5.6120000000000003E-2</v>
      </c>
      <c r="E16">
        <v>-4.6800000000000001E-2</v>
      </c>
      <c r="F16">
        <v>1</v>
      </c>
      <c r="G16">
        <v>2.98E-2</v>
      </c>
      <c r="I16">
        <f t="shared" si="0"/>
        <v>-9.599310885968812E-2</v>
      </c>
      <c r="J16">
        <f t="shared" si="3"/>
        <v>-5.0765432098765437</v>
      </c>
      <c r="R16">
        <f t="shared" si="1"/>
        <v>2.4708788069733256E-2</v>
      </c>
      <c r="S16">
        <f t="shared" si="4"/>
        <v>1.3158000000000003</v>
      </c>
      <c r="T16">
        <f t="shared" si="2"/>
        <v>3.7272589988427515E-2</v>
      </c>
      <c r="U16">
        <f t="shared" si="5"/>
        <v>-0.28419999999999995</v>
      </c>
    </row>
    <row r="17" spans="1:21" x14ac:dyDescent="0.35">
      <c r="A17" s="63">
        <v>-5.25</v>
      </c>
      <c r="B17">
        <v>5.6779999999999997E-2</v>
      </c>
      <c r="C17">
        <v>-0.29449999999999998</v>
      </c>
      <c r="D17">
        <v>5.2109999999999997E-2</v>
      </c>
      <c r="E17">
        <v>-4.9099999999999998E-2</v>
      </c>
      <c r="F17">
        <v>1</v>
      </c>
      <c r="G17">
        <v>2.92E-2</v>
      </c>
      <c r="I17">
        <f t="shared" si="0"/>
        <v>-9.1629785729702304E-2</v>
      </c>
      <c r="J17">
        <f t="shared" si="3"/>
        <v>-5.1866854526241637</v>
      </c>
      <c r="R17">
        <f t="shared" si="1"/>
        <v>2.8047372400756158E-2</v>
      </c>
      <c r="S17">
        <f t="shared" si="4"/>
        <v>1.4158000000000004</v>
      </c>
      <c r="T17">
        <f t="shared" si="2"/>
        <v>4.3948434204103562E-2</v>
      </c>
      <c r="U17">
        <f t="shared" si="5"/>
        <v>-0.38419999999999999</v>
      </c>
    </row>
    <row r="18" spans="1:21" x14ac:dyDescent="0.35">
      <c r="A18" s="63">
        <v>-5</v>
      </c>
      <c r="B18">
        <v>5.2069999999999998E-2</v>
      </c>
      <c r="C18">
        <v>-0.27450000000000002</v>
      </c>
      <c r="D18">
        <v>4.7300000000000002E-2</v>
      </c>
      <c r="E18">
        <v>-5.2999999999999999E-2</v>
      </c>
      <c r="F18">
        <v>1</v>
      </c>
      <c r="G18">
        <v>2.87E-2</v>
      </c>
      <c r="I18">
        <f t="shared" si="0"/>
        <v>-8.7266462599716474E-2</v>
      </c>
      <c r="J18">
        <f t="shared" si="3"/>
        <v>-5.2717495678893806</v>
      </c>
      <c r="R18">
        <f t="shared" si="1"/>
        <v>3.1778731358958222E-2</v>
      </c>
      <c r="S18">
        <f t="shared" si="4"/>
        <v>1.5158000000000005</v>
      </c>
      <c r="T18">
        <f t="shared" si="2"/>
        <v>5.1409671856917978E-2</v>
      </c>
      <c r="U18">
        <f t="shared" si="5"/>
        <v>-0.48419999999999996</v>
      </c>
    </row>
    <row r="19" spans="1:21" x14ac:dyDescent="0.35">
      <c r="A19" s="63">
        <v>-4.75</v>
      </c>
      <c r="B19">
        <v>4.6510000000000003E-2</v>
      </c>
      <c r="C19">
        <v>-0.24829999999999999</v>
      </c>
      <c r="D19">
        <v>4.1549999999999997E-2</v>
      </c>
      <c r="E19">
        <v>-5.8299999999999998E-2</v>
      </c>
      <c r="F19">
        <v>1</v>
      </c>
      <c r="G19">
        <v>2.8299999999999999E-2</v>
      </c>
      <c r="I19">
        <f t="shared" si="0"/>
        <v>-8.2903139469730644E-2</v>
      </c>
      <c r="J19">
        <f t="shared" si="3"/>
        <v>-5.33863685228983</v>
      </c>
    </row>
    <row r="20" spans="1:21" x14ac:dyDescent="0.35">
      <c r="A20" s="63">
        <v>-4.5</v>
      </c>
      <c r="B20">
        <v>4.0329999999999998E-2</v>
      </c>
      <c r="C20">
        <v>-0.216</v>
      </c>
      <c r="D20">
        <v>3.499E-2</v>
      </c>
      <c r="E20">
        <v>-6.4199999999999993E-2</v>
      </c>
      <c r="F20">
        <v>1</v>
      </c>
      <c r="G20">
        <v>2.8000000000000001E-2</v>
      </c>
      <c r="I20">
        <f t="shared" si="0"/>
        <v>-7.8539816339744828E-2</v>
      </c>
      <c r="J20">
        <f t="shared" si="3"/>
        <v>-5.355814530126457</v>
      </c>
    </row>
    <row r="21" spans="1:21" x14ac:dyDescent="0.35">
      <c r="A21" s="63">
        <v>-4.25</v>
      </c>
      <c r="B21">
        <v>3.3480000000000003E-2</v>
      </c>
      <c r="C21">
        <v>-0.1711</v>
      </c>
      <c r="D21">
        <v>2.7470000000000001E-2</v>
      </c>
      <c r="E21">
        <v>-7.1800000000000003E-2</v>
      </c>
      <c r="F21">
        <v>0.99829999999999997</v>
      </c>
      <c r="G21">
        <v>2.8299999999999999E-2</v>
      </c>
      <c r="I21">
        <f t="shared" si="0"/>
        <v>-7.4176493209759012E-2</v>
      </c>
      <c r="J21">
        <f t="shared" si="3"/>
        <v>-5.110513739545997</v>
      </c>
    </row>
    <row r="22" spans="1:21" x14ac:dyDescent="0.35">
      <c r="A22" s="63">
        <v>-4</v>
      </c>
      <c r="B22">
        <v>2.8250000000000001E-2</v>
      </c>
      <c r="C22">
        <v>-0.12470000000000001</v>
      </c>
      <c r="D22">
        <v>2.1350000000000001E-2</v>
      </c>
      <c r="E22">
        <v>-7.7899999999999997E-2</v>
      </c>
      <c r="F22">
        <v>0.99590000000000001</v>
      </c>
      <c r="G22">
        <v>3.1E-2</v>
      </c>
      <c r="I22">
        <f t="shared" si="0"/>
        <v>-6.9813170079773182E-2</v>
      </c>
      <c r="J22">
        <f t="shared" si="3"/>
        <v>-4.4141592920353983</v>
      </c>
    </row>
    <row r="23" spans="1:21" x14ac:dyDescent="0.35">
      <c r="A23" s="63">
        <v>-3.75</v>
      </c>
      <c r="B23">
        <v>2.5749999999999999E-2</v>
      </c>
      <c r="C23">
        <v>-8.5300000000000001E-2</v>
      </c>
      <c r="D23">
        <v>1.8440000000000002E-2</v>
      </c>
      <c r="E23">
        <v>-8.14E-2</v>
      </c>
      <c r="F23">
        <v>0.99260000000000004</v>
      </c>
      <c r="G23">
        <v>3.3000000000000002E-2</v>
      </c>
      <c r="I23">
        <f t="shared" si="0"/>
        <v>-6.5449846949787352E-2</v>
      </c>
      <c r="J23">
        <f t="shared" si="3"/>
        <v>-3.3126213592233014</v>
      </c>
    </row>
    <row r="24" spans="1:21" x14ac:dyDescent="0.35">
      <c r="A24" s="63">
        <v>-3.5</v>
      </c>
      <c r="B24">
        <v>2.3310000000000001E-2</v>
      </c>
      <c r="C24">
        <v>-4.5400000000000003E-2</v>
      </c>
      <c r="D24">
        <v>1.5480000000000001E-2</v>
      </c>
      <c r="E24">
        <v>-8.43E-2</v>
      </c>
      <c r="F24">
        <v>0.98909999999999998</v>
      </c>
      <c r="G24">
        <v>3.49E-2</v>
      </c>
      <c r="I24">
        <f t="shared" si="0"/>
        <v>-6.1086523819801536E-2</v>
      </c>
      <c r="J24">
        <f t="shared" si="3"/>
        <v>-1.9476619476619477</v>
      </c>
    </row>
    <row r="25" spans="1:21" x14ac:dyDescent="0.35">
      <c r="A25" s="63">
        <v>-3.25</v>
      </c>
      <c r="B25">
        <v>2.1489999999999999E-2</v>
      </c>
      <c r="C25">
        <v>-5.4999999999999997E-3</v>
      </c>
      <c r="D25">
        <v>1.315E-2</v>
      </c>
      <c r="E25">
        <v>-8.6900000000000005E-2</v>
      </c>
      <c r="F25">
        <v>0.98550000000000004</v>
      </c>
      <c r="G25">
        <v>3.8800000000000001E-2</v>
      </c>
      <c r="I25">
        <f t="shared" si="0"/>
        <v>-5.6723200689815713E-2</v>
      </c>
      <c r="J25">
        <f t="shared" si="3"/>
        <v>-0.25593299208934389</v>
      </c>
    </row>
    <row r="26" spans="1:21" x14ac:dyDescent="0.35">
      <c r="A26" s="63">
        <v>-3</v>
      </c>
      <c r="B26">
        <v>1.9980000000000001E-2</v>
      </c>
      <c r="C26">
        <v>3.3700000000000001E-2</v>
      </c>
      <c r="D26">
        <v>1.1339999999999999E-2</v>
      </c>
      <c r="E26">
        <v>-8.9399999999999993E-2</v>
      </c>
      <c r="F26">
        <v>0.98209999999999997</v>
      </c>
      <c r="G26">
        <v>4.3499999999999997E-2</v>
      </c>
      <c r="I26">
        <f t="shared" si="0"/>
        <v>-5.2359877559829883E-2</v>
      </c>
      <c r="J26">
        <f t="shared" si="3"/>
        <v>1.6866866866866865</v>
      </c>
    </row>
    <row r="27" spans="1:21" x14ac:dyDescent="0.35">
      <c r="A27" s="63">
        <v>-2.75</v>
      </c>
      <c r="B27">
        <v>1.8880000000000001E-2</v>
      </c>
      <c r="C27">
        <v>7.0099999999999996E-2</v>
      </c>
      <c r="D27">
        <v>1.0070000000000001E-2</v>
      </c>
      <c r="E27">
        <v>-9.11E-2</v>
      </c>
      <c r="F27">
        <v>0.97660000000000002</v>
      </c>
      <c r="G27">
        <v>4.8000000000000001E-2</v>
      </c>
      <c r="I27">
        <f t="shared" si="0"/>
        <v>-4.799655442984406E-2</v>
      </c>
      <c r="J27">
        <f t="shared" si="3"/>
        <v>3.7129237288135588</v>
      </c>
    </row>
    <row r="28" spans="1:21" x14ac:dyDescent="0.35">
      <c r="A28" s="63">
        <v>-2.5</v>
      </c>
      <c r="B28">
        <v>1.7989999999999999E-2</v>
      </c>
      <c r="C28">
        <v>0.1089</v>
      </c>
      <c r="D28">
        <v>9.0600000000000003E-3</v>
      </c>
      <c r="E28">
        <v>-9.3399999999999997E-2</v>
      </c>
      <c r="F28">
        <v>0.97189999999999999</v>
      </c>
      <c r="G28">
        <v>5.6500000000000002E-2</v>
      </c>
      <c r="I28">
        <f t="shared" si="0"/>
        <v>-4.3633231299858237E-2</v>
      </c>
      <c r="J28">
        <f t="shared" si="3"/>
        <v>6.0533629794330182</v>
      </c>
    </row>
    <row r="29" spans="1:21" x14ac:dyDescent="0.35">
      <c r="A29" s="63">
        <v>-2.25</v>
      </c>
      <c r="B29">
        <v>1.721E-2</v>
      </c>
      <c r="C29">
        <v>0.1464</v>
      </c>
      <c r="D29">
        <v>8.1700000000000002E-3</v>
      </c>
      <c r="E29">
        <v>-9.5299999999999996E-2</v>
      </c>
      <c r="F29">
        <v>0.96630000000000005</v>
      </c>
      <c r="G29">
        <v>6.5100000000000005E-2</v>
      </c>
      <c r="I29">
        <f t="shared" si="0"/>
        <v>-3.9269908169872414E-2</v>
      </c>
      <c r="J29">
        <f t="shared" si="3"/>
        <v>8.5066821615339929</v>
      </c>
    </row>
    <row r="30" spans="1:21" x14ac:dyDescent="0.35">
      <c r="A30" s="63">
        <v>-2</v>
      </c>
      <c r="B30">
        <v>1.6590000000000001E-2</v>
      </c>
      <c r="C30">
        <v>0.18410000000000001</v>
      </c>
      <c r="D30">
        <v>7.5300000000000002E-3</v>
      </c>
      <c r="E30">
        <v>-9.74E-2</v>
      </c>
      <c r="F30">
        <v>0.9597</v>
      </c>
      <c r="G30">
        <v>8.1299999999999997E-2</v>
      </c>
      <c r="I30">
        <f t="shared" si="0"/>
        <v>-3.4906585039886591E-2</v>
      </c>
      <c r="J30">
        <f t="shared" si="3"/>
        <v>11.09704641350211</v>
      </c>
    </row>
    <row r="31" spans="1:21" x14ac:dyDescent="0.35">
      <c r="A31" s="63">
        <v>-1.75</v>
      </c>
      <c r="B31">
        <v>1.5959999999999998E-2</v>
      </c>
      <c r="C31">
        <v>0.22420000000000001</v>
      </c>
      <c r="D31">
        <v>6.94E-3</v>
      </c>
      <c r="E31">
        <v>-9.9900000000000003E-2</v>
      </c>
      <c r="F31">
        <v>0.95240000000000002</v>
      </c>
      <c r="G31">
        <v>0.107</v>
      </c>
      <c r="I31">
        <f t="shared" si="0"/>
        <v>-3.0543261909900768E-2</v>
      </c>
      <c r="J31">
        <f t="shared" si="3"/>
        <v>14.047619047619049</v>
      </c>
    </row>
    <row r="32" spans="1:21" x14ac:dyDescent="0.35">
      <c r="A32" s="63">
        <v>-1.5</v>
      </c>
      <c r="B32">
        <v>1.528E-2</v>
      </c>
      <c r="C32">
        <v>0.26569999999999999</v>
      </c>
      <c r="D32">
        <v>6.43E-3</v>
      </c>
      <c r="E32">
        <v>-0.1026</v>
      </c>
      <c r="F32">
        <v>0.94330000000000003</v>
      </c>
      <c r="G32">
        <v>0.15409999999999999</v>
      </c>
      <c r="I32">
        <f t="shared" si="0"/>
        <v>-2.6179938779914941E-2</v>
      </c>
      <c r="J32">
        <f t="shared" si="3"/>
        <v>17.38874345549738</v>
      </c>
    </row>
    <row r="33" spans="1:10" x14ac:dyDescent="0.35">
      <c r="A33" s="63">
        <v>-1.25</v>
      </c>
      <c r="B33">
        <v>1.461E-2</v>
      </c>
      <c r="C33">
        <v>0.30209999999999998</v>
      </c>
      <c r="D33">
        <v>6.0400000000000002E-3</v>
      </c>
      <c r="E33">
        <v>-0.1042</v>
      </c>
      <c r="F33">
        <v>0.93140000000000001</v>
      </c>
      <c r="G33">
        <v>0.23910000000000001</v>
      </c>
      <c r="I33">
        <f t="shared" si="0"/>
        <v>-2.1816615649929118E-2</v>
      </c>
      <c r="J33">
        <f t="shared" si="3"/>
        <v>20.677618069815193</v>
      </c>
    </row>
    <row r="34" spans="1:10" x14ac:dyDescent="0.35">
      <c r="A34" s="63">
        <v>-1</v>
      </c>
      <c r="B34">
        <v>1.397E-2</v>
      </c>
      <c r="C34">
        <v>0.3367</v>
      </c>
      <c r="D34">
        <v>5.8799999999999998E-3</v>
      </c>
      <c r="E34">
        <v>-0.1055</v>
      </c>
      <c r="F34">
        <v>0.91990000000000005</v>
      </c>
      <c r="G34">
        <v>0.39629999999999999</v>
      </c>
      <c r="I34">
        <f t="shared" si="0"/>
        <v>-1.7453292519943295E-2</v>
      </c>
      <c r="J34">
        <f t="shared" si="3"/>
        <v>24.101646385110953</v>
      </c>
    </row>
    <row r="35" spans="1:10" x14ac:dyDescent="0.35">
      <c r="A35" s="63">
        <v>-0.75</v>
      </c>
      <c r="B35">
        <v>1.3469999999999999E-2</v>
      </c>
      <c r="C35">
        <v>0.36940000000000001</v>
      </c>
      <c r="D35">
        <v>5.7099999999999998E-3</v>
      </c>
      <c r="E35">
        <v>-0.1061</v>
      </c>
      <c r="F35">
        <v>0.90880000000000005</v>
      </c>
      <c r="G35">
        <v>0.53</v>
      </c>
      <c r="I35">
        <f t="shared" si="0"/>
        <v>-1.3089969389957471E-2</v>
      </c>
      <c r="J35">
        <f t="shared" si="3"/>
        <v>27.423904974016335</v>
      </c>
    </row>
    <row r="36" spans="1:10" x14ac:dyDescent="0.35">
      <c r="A36" s="63">
        <v>-0.5</v>
      </c>
      <c r="B36">
        <v>1.259E-2</v>
      </c>
      <c r="C36">
        <v>0.39550000000000002</v>
      </c>
      <c r="D36">
        <v>5.4799999999999996E-3</v>
      </c>
      <c r="E36">
        <v>-0.10489999999999999</v>
      </c>
      <c r="F36">
        <v>0.89739999999999998</v>
      </c>
      <c r="G36">
        <v>0.7329</v>
      </c>
      <c r="I36">
        <f t="shared" si="0"/>
        <v>-8.7266462599716477E-3</v>
      </c>
      <c r="J36">
        <f t="shared" si="3"/>
        <v>31.413820492454327</v>
      </c>
    </row>
    <row r="37" spans="1:10" x14ac:dyDescent="0.35">
      <c r="A37" s="63">
        <v>-0.25</v>
      </c>
      <c r="B37">
        <v>1.2189999999999999E-2</v>
      </c>
      <c r="C37">
        <v>0.42420000000000002</v>
      </c>
      <c r="D37">
        <v>5.1599999999999997E-3</v>
      </c>
      <c r="E37">
        <v>-0.1042</v>
      </c>
      <c r="F37">
        <v>0.88249999999999995</v>
      </c>
      <c r="G37">
        <v>1</v>
      </c>
      <c r="I37">
        <f t="shared" si="0"/>
        <v>-4.3633231299858239E-3</v>
      </c>
      <c r="J37">
        <f t="shared" si="3"/>
        <v>34.799015586546354</v>
      </c>
    </row>
    <row r="38" spans="1:10" x14ac:dyDescent="0.35">
      <c r="A38" s="63">
        <v>0</v>
      </c>
      <c r="B38">
        <v>1.2160000000000001E-2</v>
      </c>
      <c r="C38">
        <v>0.45540000000000003</v>
      </c>
      <c r="D38">
        <v>4.9500000000000004E-3</v>
      </c>
      <c r="E38">
        <v>-0.10440000000000001</v>
      </c>
      <c r="F38">
        <v>0.86770000000000003</v>
      </c>
      <c r="G38">
        <v>1</v>
      </c>
      <c r="I38">
        <f t="shared" si="0"/>
        <v>0</v>
      </c>
      <c r="J38">
        <f t="shared" si="3"/>
        <v>37.450657894736842</v>
      </c>
    </row>
    <row r="39" spans="1:10" x14ac:dyDescent="0.35">
      <c r="A39" s="63">
        <v>0.25</v>
      </c>
      <c r="B39">
        <v>1.2149999999999999E-2</v>
      </c>
      <c r="C39">
        <v>0.48580000000000001</v>
      </c>
      <c r="D39">
        <v>4.7800000000000004E-3</v>
      </c>
      <c r="E39">
        <v>-0.1045</v>
      </c>
      <c r="F39">
        <v>0.85170000000000001</v>
      </c>
      <c r="G39">
        <v>1</v>
      </c>
      <c r="I39">
        <f t="shared" si="0"/>
        <v>4.3633231299858239E-3</v>
      </c>
      <c r="J39">
        <f t="shared" si="3"/>
        <v>39.983539094650212</v>
      </c>
    </row>
    <row r="40" spans="1:10" x14ac:dyDescent="0.35">
      <c r="A40" s="63">
        <v>0.5</v>
      </c>
      <c r="B40">
        <v>1.214E-2</v>
      </c>
      <c r="C40">
        <v>0.51580000000000004</v>
      </c>
      <c r="D40">
        <v>4.6299999999999996E-3</v>
      </c>
      <c r="E40">
        <v>-0.1045</v>
      </c>
      <c r="F40">
        <v>0.8347</v>
      </c>
      <c r="G40">
        <v>1</v>
      </c>
      <c r="I40">
        <f t="shared" si="0"/>
        <v>8.7266462599716477E-3</v>
      </c>
      <c r="J40">
        <f t="shared" si="3"/>
        <v>42.487644151565078</v>
      </c>
    </row>
    <row r="41" spans="1:10" x14ac:dyDescent="0.35">
      <c r="A41" s="63">
        <v>0.75</v>
      </c>
      <c r="B41">
        <v>1.214E-2</v>
      </c>
      <c r="C41">
        <v>0.54559999999999997</v>
      </c>
      <c r="D41">
        <v>4.4999999999999997E-3</v>
      </c>
      <c r="E41">
        <v>-0.1043</v>
      </c>
      <c r="F41">
        <v>0.81679999999999997</v>
      </c>
      <c r="G41">
        <v>1</v>
      </c>
      <c r="I41">
        <f t="shared" ref="I41:I72" si="6">A41*PI()/180</f>
        <v>1.3089969389957471E-2</v>
      </c>
      <c r="J41">
        <f t="shared" si="3"/>
        <v>44.942339373970341</v>
      </c>
    </row>
    <row r="42" spans="1:10" x14ac:dyDescent="0.35">
      <c r="A42" s="63">
        <v>1</v>
      </c>
      <c r="B42">
        <v>1.217E-2</v>
      </c>
      <c r="C42">
        <v>0.57430000000000003</v>
      </c>
      <c r="D42">
        <v>4.4000000000000003E-3</v>
      </c>
      <c r="E42">
        <v>-0.104</v>
      </c>
      <c r="F42">
        <v>0.79700000000000004</v>
      </c>
      <c r="G42">
        <v>1</v>
      </c>
      <c r="I42">
        <f t="shared" si="6"/>
        <v>1.7453292519943295E-2</v>
      </c>
      <c r="J42">
        <f t="shared" si="3"/>
        <v>47.189811010682007</v>
      </c>
    </row>
    <row r="43" spans="1:10" x14ac:dyDescent="0.35">
      <c r="A43" s="63">
        <v>1.25</v>
      </c>
      <c r="B43">
        <v>1.222E-2</v>
      </c>
      <c r="C43">
        <v>0.60270000000000001</v>
      </c>
      <c r="D43">
        <v>4.3299999999999996E-3</v>
      </c>
      <c r="E43">
        <v>-0.1036</v>
      </c>
      <c r="F43">
        <v>0.77559999999999996</v>
      </c>
      <c r="G43">
        <v>1</v>
      </c>
      <c r="I43">
        <f t="shared" si="6"/>
        <v>2.1816615649929118E-2</v>
      </c>
      <c r="J43">
        <f t="shared" si="3"/>
        <v>49.320785597381345</v>
      </c>
    </row>
    <row r="44" spans="1:10" x14ac:dyDescent="0.35">
      <c r="A44" s="63">
        <v>1.5</v>
      </c>
      <c r="B44">
        <v>1.23E-2</v>
      </c>
      <c r="C44">
        <v>0.63070000000000004</v>
      </c>
      <c r="D44">
        <v>4.2900000000000004E-3</v>
      </c>
      <c r="E44">
        <v>-0.1031</v>
      </c>
      <c r="F44">
        <v>0.75239999999999996</v>
      </c>
      <c r="G44">
        <v>1</v>
      </c>
      <c r="I44">
        <f t="shared" si="6"/>
        <v>2.6179938779914941E-2</v>
      </c>
      <c r="J44">
        <f t="shared" si="3"/>
        <v>51.276422764227647</v>
      </c>
    </row>
    <row r="45" spans="1:10" x14ac:dyDescent="0.35">
      <c r="A45" s="63">
        <v>1.75</v>
      </c>
      <c r="B45">
        <v>1.2409999999999999E-2</v>
      </c>
      <c r="C45">
        <v>0.65839999999999999</v>
      </c>
      <c r="D45">
        <v>4.2599999999999999E-3</v>
      </c>
      <c r="E45">
        <v>-0.1026</v>
      </c>
      <c r="F45">
        <v>0.72809999999999997</v>
      </c>
      <c r="G45">
        <v>1</v>
      </c>
      <c r="I45">
        <f t="shared" si="6"/>
        <v>3.0543261909900768E-2</v>
      </c>
      <c r="J45">
        <f t="shared" si="3"/>
        <v>53.05398871877518</v>
      </c>
    </row>
    <row r="46" spans="1:10" x14ac:dyDescent="0.35">
      <c r="A46" s="63">
        <v>2</v>
      </c>
      <c r="B46">
        <v>1.255E-2</v>
      </c>
      <c r="C46">
        <v>0.6855</v>
      </c>
      <c r="D46">
        <v>4.2900000000000004E-3</v>
      </c>
      <c r="E46">
        <v>-0.10199999999999999</v>
      </c>
      <c r="F46">
        <v>0.70150000000000001</v>
      </c>
      <c r="G46">
        <v>1</v>
      </c>
      <c r="I46">
        <f t="shared" si="6"/>
        <v>3.4906585039886591E-2</v>
      </c>
      <c r="J46">
        <f t="shared" si="3"/>
        <v>54.621513944223103</v>
      </c>
    </row>
    <row r="47" spans="1:10" x14ac:dyDescent="0.35">
      <c r="A47" s="63">
        <v>2.25</v>
      </c>
      <c r="B47">
        <v>1.274E-2</v>
      </c>
      <c r="C47">
        <v>0.71209999999999996</v>
      </c>
      <c r="D47">
        <v>4.3400000000000001E-3</v>
      </c>
      <c r="E47">
        <v>-0.1014</v>
      </c>
      <c r="F47">
        <v>0.6734</v>
      </c>
      <c r="G47">
        <v>1</v>
      </c>
      <c r="I47">
        <f t="shared" si="6"/>
        <v>3.9269908169872414E-2</v>
      </c>
      <c r="J47">
        <f t="shared" si="3"/>
        <v>55.894819466248038</v>
      </c>
    </row>
    <row r="48" spans="1:10" x14ac:dyDescent="0.35">
      <c r="A48" s="63">
        <v>2.5</v>
      </c>
      <c r="B48">
        <v>1.2959999999999999E-2</v>
      </c>
      <c r="C48">
        <v>0.73839999999999995</v>
      </c>
      <c r="D48">
        <v>4.4200000000000003E-3</v>
      </c>
      <c r="E48">
        <v>-0.1007</v>
      </c>
      <c r="F48">
        <v>0.64359999999999995</v>
      </c>
      <c r="G48">
        <v>1</v>
      </c>
      <c r="I48">
        <f t="shared" si="6"/>
        <v>4.3633231299858237E-2</v>
      </c>
      <c r="J48">
        <f t="shared" si="3"/>
        <v>56.97530864197531</v>
      </c>
    </row>
    <row r="49" spans="1:10" x14ac:dyDescent="0.35">
      <c r="A49" s="63">
        <v>2.75</v>
      </c>
      <c r="B49">
        <v>1.3220000000000001E-2</v>
      </c>
      <c r="C49">
        <v>0.76439999999999997</v>
      </c>
      <c r="D49">
        <v>4.5399999999999998E-3</v>
      </c>
      <c r="E49">
        <v>-0.1</v>
      </c>
      <c r="F49">
        <v>0.61260000000000003</v>
      </c>
      <c r="G49">
        <v>1</v>
      </c>
      <c r="I49">
        <f t="shared" si="6"/>
        <v>4.799655442984406E-2</v>
      </c>
      <c r="J49">
        <f t="shared" si="3"/>
        <v>57.821482602117996</v>
      </c>
    </row>
    <row r="50" spans="1:10" x14ac:dyDescent="0.35">
      <c r="A50" s="63">
        <v>3</v>
      </c>
      <c r="B50">
        <v>1.3520000000000001E-2</v>
      </c>
      <c r="C50">
        <v>0.79</v>
      </c>
      <c r="D50">
        <v>4.7200000000000002E-3</v>
      </c>
      <c r="E50">
        <v>-9.9299999999999999E-2</v>
      </c>
      <c r="F50">
        <v>0.5806</v>
      </c>
      <c r="G50">
        <v>1</v>
      </c>
      <c r="I50">
        <f t="shared" si="6"/>
        <v>5.2359877559829883E-2</v>
      </c>
      <c r="J50">
        <f t="shared" si="3"/>
        <v>58.431952662721891</v>
      </c>
    </row>
    <row r="51" spans="1:10" x14ac:dyDescent="0.35">
      <c r="A51" s="63">
        <v>3.25</v>
      </c>
      <c r="B51">
        <v>1.3849999999999999E-2</v>
      </c>
      <c r="C51">
        <v>0.81540000000000001</v>
      </c>
      <c r="D51">
        <v>4.9100000000000003E-3</v>
      </c>
      <c r="E51">
        <v>-9.8599999999999993E-2</v>
      </c>
      <c r="F51">
        <v>0.54869999999999997</v>
      </c>
      <c r="G51">
        <v>1</v>
      </c>
      <c r="I51">
        <f t="shared" si="6"/>
        <v>5.6723200689815713E-2</v>
      </c>
      <c r="J51">
        <f t="shared" si="3"/>
        <v>58.873646209386287</v>
      </c>
    </row>
    <row r="52" spans="1:10" x14ac:dyDescent="0.35">
      <c r="A52" s="63">
        <v>3.5</v>
      </c>
      <c r="B52">
        <v>1.422E-2</v>
      </c>
      <c r="C52">
        <v>0.84050000000000002</v>
      </c>
      <c r="D52">
        <v>5.13E-3</v>
      </c>
      <c r="E52">
        <v>-9.7900000000000001E-2</v>
      </c>
      <c r="F52">
        <v>0.51770000000000005</v>
      </c>
      <c r="G52">
        <v>1</v>
      </c>
      <c r="I52">
        <f t="shared" si="6"/>
        <v>6.1086523819801536E-2</v>
      </c>
      <c r="J52">
        <f t="shared" si="3"/>
        <v>59.10689170182841</v>
      </c>
    </row>
    <row r="53" spans="1:10" x14ac:dyDescent="0.35">
      <c r="A53" s="63">
        <v>3.75</v>
      </c>
      <c r="B53">
        <v>1.4619999999999999E-2</v>
      </c>
      <c r="C53">
        <v>0.86550000000000005</v>
      </c>
      <c r="D53">
        <v>5.4000000000000003E-3</v>
      </c>
      <c r="E53">
        <v>-9.7199999999999995E-2</v>
      </c>
      <c r="F53">
        <v>0.48830000000000001</v>
      </c>
      <c r="G53">
        <v>1</v>
      </c>
      <c r="I53">
        <f t="shared" si="6"/>
        <v>6.5449846949787352E-2</v>
      </c>
      <c r="J53">
        <f t="shared" si="3"/>
        <v>59.199726402188787</v>
      </c>
    </row>
    <row r="54" spans="1:10" x14ac:dyDescent="0.35">
      <c r="A54" s="63">
        <v>4</v>
      </c>
      <c r="B54">
        <v>1.504E-2</v>
      </c>
      <c r="C54">
        <v>0.89049999999999996</v>
      </c>
      <c r="D54">
        <v>5.7000000000000002E-3</v>
      </c>
      <c r="E54">
        <v>-9.6500000000000002E-2</v>
      </c>
      <c r="F54">
        <v>0.46150000000000002</v>
      </c>
      <c r="G54">
        <v>1</v>
      </c>
      <c r="I54">
        <f t="shared" si="6"/>
        <v>6.9813170079773182E-2</v>
      </c>
      <c r="J54">
        <f t="shared" si="3"/>
        <v>59.208776595744681</v>
      </c>
    </row>
    <row r="55" spans="1:10" x14ac:dyDescent="0.35">
      <c r="A55" s="63">
        <v>4.25</v>
      </c>
      <c r="B55">
        <v>1.5480000000000001E-2</v>
      </c>
      <c r="C55">
        <v>0.91539999999999999</v>
      </c>
      <c r="D55">
        <v>6.0899999999999999E-3</v>
      </c>
      <c r="E55">
        <v>-9.5899999999999999E-2</v>
      </c>
      <c r="F55">
        <v>0.4375</v>
      </c>
      <c r="G55">
        <v>1</v>
      </c>
      <c r="I55">
        <f t="shared" si="6"/>
        <v>7.4176493209759012E-2</v>
      </c>
      <c r="J55">
        <f t="shared" si="3"/>
        <v>59.134366925064597</v>
      </c>
    </row>
    <row r="56" spans="1:10" x14ac:dyDescent="0.35">
      <c r="A56" s="63">
        <v>4.5</v>
      </c>
      <c r="B56">
        <v>1.5939999999999999E-2</v>
      </c>
      <c r="C56">
        <v>0.94020000000000004</v>
      </c>
      <c r="D56">
        <v>6.4599999999999996E-3</v>
      </c>
      <c r="E56">
        <v>-9.5299999999999996E-2</v>
      </c>
      <c r="F56">
        <v>0.4168</v>
      </c>
      <c r="G56">
        <v>1</v>
      </c>
      <c r="I56">
        <f t="shared" si="6"/>
        <v>7.8539816339744828E-2</v>
      </c>
      <c r="J56">
        <f t="shared" si="3"/>
        <v>58.983688833124219</v>
      </c>
    </row>
    <row r="57" spans="1:10" x14ac:dyDescent="0.35">
      <c r="A57" s="63">
        <v>4.75</v>
      </c>
      <c r="B57">
        <v>1.6400000000000001E-2</v>
      </c>
      <c r="C57">
        <v>0.96519999999999995</v>
      </c>
      <c r="D57">
        <v>6.8799999999999998E-3</v>
      </c>
      <c r="E57">
        <v>-9.4799999999999995E-2</v>
      </c>
      <c r="F57">
        <v>0.3977</v>
      </c>
      <c r="G57">
        <v>1</v>
      </c>
      <c r="I57">
        <f t="shared" si="6"/>
        <v>8.2903139469730644E-2</v>
      </c>
      <c r="J57">
        <f t="shared" si="3"/>
        <v>58.853658536585357</v>
      </c>
    </row>
    <row r="58" spans="1:10" x14ac:dyDescent="0.35">
      <c r="A58" s="63">
        <v>5</v>
      </c>
      <c r="B58">
        <v>1.687E-2</v>
      </c>
      <c r="C58">
        <v>0.99009999999999998</v>
      </c>
      <c r="D58">
        <v>7.3299999999999997E-3</v>
      </c>
      <c r="E58">
        <v>-9.4200000000000006E-2</v>
      </c>
      <c r="F58">
        <v>0.38069999999999998</v>
      </c>
      <c r="G58">
        <v>1</v>
      </c>
      <c r="I58">
        <f t="shared" si="6"/>
        <v>8.7266462599716474E-2</v>
      </c>
      <c r="J58">
        <f t="shared" si="3"/>
        <v>58.689982216953169</v>
      </c>
    </row>
    <row r="59" spans="1:10" x14ac:dyDescent="0.35">
      <c r="A59" s="63">
        <v>5.25</v>
      </c>
      <c r="B59">
        <v>1.7350000000000001E-2</v>
      </c>
      <c r="C59">
        <v>1.0148999999999999</v>
      </c>
      <c r="D59">
        <v>7.8499999999999993E-3</v>
      </c>
      <c r="E59">
        <v>-9.3700000000000006E-2</v>
      </c>
      <c r="F59">
        <v>0.3649</v>
      </c>
      <c r="G59">
        <v>1</v>
      </c>
      <c r="I59">
        <f t="shared" si="6"/>
        <v>9.1629785729702304E-2</v>
      </c>
      <c r="J59">
        <f t="shared" si="3"/>
        <v>58.49567723342939</v>
      </c>
    </row>
    <row r="60" spans="1:10" x14ac:dyDescent="0.35">
      <c r="A60" s="63">
        <v>5.5</v>
      </c>
      <c r="B60">
        <v>1.7850000000000001E-2</v>
      </c>
      <c r="C60">
        <v>1.0397000000000001</v>
      </c>
      <c r="D60">
        <v>8.3599999999999994E-3</v>
      </c>
      <c r="E60">
        <v>-9.3100000000000002E-2</v>
      </c>
      <c r="F60">
        <v>0.35039999999999999</v>
      </c>
      <c r="G60">
        <v>1</v>
      </c>
      <c r="I60">
        <f t="shared" si="6"/>
        <v>9.599310885968812E-2</v>
      </c>
      <c r="J60">
        <f t="shared" si="3"/>
        <v>58.246498599439775</v>
      </c>
    </row>
    <row r="61" spans="1:10" x14ac:dyDescent="0.35">
      <c r="A61" s="63">
        <v>5.75</v>
      </c>
      <c r="B61">
        <v>1.8350000000000002E-2</v>
      </c>
      <c r="C61">
        <v>1.0644</v>
      </c>
      <c r="D61">
        <v>8.8999999999999999E-3</v>
      </c>
      <c r="E61">
        <v>-9.2600000000000002E-2</v>
      </c>
      <c r="F61">
        <v>0.33639999999999998</v>
      </c>
      <c r="G61">
        <v>1</v>
      </c>
      <c r="I61">
        <f t="shared" si="6"/>
        <v>0.10035643198967394</v>
      </c>
      <c r="J61">
        <f t="shared" si="3"/>
        <v>58.005449591280652</v>
      </c>
    </row>
    <row r="62" spans="1:10" x14ac:dyDescent="0.35">
      <c r="A62" s="63">
        <v>6</v>
      </c>
      <c r="B62">
        <v>1.8859999999999998E-2</v>
      </c>
      <c r="C62">
        <v>1.089</v>
      </c>
      <c r="D62">
        <v>9.4699999999999993E-3</v>
      </c>
      <c r="E62">
        <v>-9.1999999999999998E-2</v>
      </c>
      <c r="F62">
        <v>0.3231</v>
      </c>
      <c r="G62">
        <v>1</v>
      </c>
      <c r="I62">
        <f t="shared" si="6"/>
        <v>0.10471975511965977</v>
      </c>
      <c r="J62">
        <f t="shared" si="3"/>
        <v>57.741251325556739</v>
      </c>
    </row>
    <row r="63" spans="1:10" x14ac:dyDescent="0.35">
      <c r="A63" s="63">
        <v>6.25</v>
      </c>
      <c r="B63">
        <v>1.9390000000000001E-2</v>
      </c>
      <c r="C63">
        <v>1.1133</v>
      </c>
      <c r="D63">
        <v>1.01E-2</v>
      </c>
      <c r="E63">
        <v>-9.1399999999999995E-2</v>
      </c>
      <c r="F63">
        <v>0.30990000000000001</v>
      </c>
      <c r="G63">
        <v>1</v>
      </c>
      <c r="I63">
        <f t="shared" si="6"/>
        <v>0.1090830782496456</v>
      </c>
      <c r="J63">
        <f t="shared" si="3"/>
        <v>57.416193914388856</v>
      </c>
    </row>
    <row r="64" spans="1:10" x14ac:dyDescent="0.35">
      <c r="A64" s="63">
        <v>6.5</v>
      </c>
      <c r="B64">
        <v>1.992E-2</v>
      </c>
      <c r="C64">
        <v>1.1374</v>
      </c>
      <c r="D64">
        <v>1.073E-2</v>
      </c>
      <c r="E64">
        <v>-9.0800000000000006E-2</v>
      </c>
      <c r="F64">
        <v>0.2969</v>
      </c>
      <c r="G64">
        <v>1</v>
      </c>
      <c r="I64">
        <f t="shared" si="6"/>
        <v>0.11344640137963143</v>
      </c>
      <c r="J64">
        <f t="shared" si="3"/>
        <v>57.098393574297184</v>
      </c>
    </row>
    <row r="65" spans="1:10" x14ac:dyDescent="0.35">
      <c r="A65" s="63">
        <v>6.75</v>
      </c>
      <c r="B65">
        <v>2.0469999999999999E-2</v>
      </c>
      <c r="C65">
        <v>1.1612</v>
      </c>
      <c r="D65">
        <v>1.137E-2</v>
      </c>
      <c r="E65">
        <v>-9.01E-2</v>
      </c>
      <c r="F65">
        <v>0.28349999999999997</v>
      </c>
      <c r="G65">
        <v>1</v>
      </c>
      <c r="I65">
        <f t="shared" si="6"/>
        <v>0.11780972450961724</v>
      </c>
      <c r="J65">
        <f t="shared" si="3"/>
        <v>56.726917440156328</v>
      </c>
    </row>
    <row r="66" spans="1:10" x14ac:dyDescent="0.35">
      <c r="A66" s="63">
        <v>7</v>
      </c>
      <c r="B66">
        <v>2.0990000000000002E-2</v>
      </c>
      <c r="C66">
        <v>1.1842999999999999</v>
      </c>
      <c r="D66">
        <v>1.2E-2</v>
      </c>
      <c r="E66">
        <v>-8.9300000000000004E-2</v>
      </c>
      <c r="F66">
        <v>0.2671</v>
      </c>
      <c r="G66">
        <v>1</v>
      </c>
      <c r="I66">
        <f t="shared" si="6"/>
        <v>0.12217304763960307</v>
      </c>
      <c r="J66">
        <f t="shared" si="3"/>
        <v>56.422105764649821</v>
      </c>
    </row>
    <row r="67" spans="1:10" x14ac:dyDescent="0.35">
      <c r="A67" s="63">
        <v>7.25</v>
      </c>
      <c r="B67">
        <v>2.1489999999999999E-2</v>
      </c>
      <c r="C67">
        <v>1.2058</v>
      </c>
      <c r="D67">
        <v>1.2529999999999999E-2</v>
      </c>
      <c r="E67">
        <v>-8.8400000000000006E-2</v>
      </c>
      <c r="F67">
        <v>0.24260000000000001</v>
      </c>
      <c r="G67">
        <v>1</v>
      </c>
      <c r="I67">
        <f t="shared" si="6"/>
        <v>0.1265363707695889</v>
      </c>
      <c r="J67">
        <f t="shared" si="3"/>
        <v>56.109818520241973</v>
      </c>
    </row>
    <row r="68" spans="1:10" x14ac:dyDescent="0.35">
      <c r="A68" s="63">
        <v>7.5</v>
      </c>
      <c r="B68">
        <v>2.2040000000000001E-2</v>
      </c>
      <c r="C68">
        <v>1.2267999999999999</v>
      </c>
      <c r="D68">
        <v>1.3129999999999999E-2</v>
      </c>
      <c r="E68">
        <v>-8.7499999999999994E-2</v>
      </c>
      <c r="F68">
        <v>0.21190000000000001</v>
      </c>
      <c r="G68">
        <v>1</v>
      </c>
      <c r="I68">
        <f t="shared" si="6"/>
        <v>0.1308996938995747</v>
      </c>
      <c r="J68">
        <f t="shared" si="3"/>
        <v>55.662431941923771</v>
      </c>
    </row>
    <row r="69" spans="1:10" x14ac:dyDescent="0.35">
      <c r="A69" s="63">
        <v>7.75</v>
      </c>
      <c r="B69">
        <v>2.2720000000000001E-2</v>
      </c>
      <c r="C69">
        <v>1.2475000000000001</v>
      </c>
      <c r="D69">
        <v>1.3809999999999999E-2</v>
      </c>
      <c r="E69">
        <v>-8.6599999999999996E-2</v>
      </c>
      <c r="F69">
        <v>0.1817</v>
      </c>
      <c r="G69">
        <v>1</v>
      </c>
      <c r="I69">
        <f t="shared" si="6"/>
        <v>0.13526301702956053</v>
      </c>
      <c r="J69">
        <f t="shared" si="3"/>
        <v>54.907570422535215</v>
      </c>
    </row>
    <row r="70" spans="1:10" x14ac:dyDescent="0.35">
      <c r="A70" s="63">
        <v>8</v>
      </c>
      <c r="B70">
        <v>2.3640000000000001E-2</v>
      </c>
      <c r="C70">
        <v>1.2666999999999999</v>
      </c>
      <c r="D70">
        <v>1.464E-2</v>
      </c>
      <c r="E70">
        <v>-8.5500000000000007E-2</v>
      </c>
      <c r="F70">
        <v>0.14299999999999999</v>
      </c>
      <c r="G70">
        <v>1</v>
      </c>
      <c r="I70">
        <f t="shared" si="6"/>
        <v>0.13962634015954636</v>
      </c>
      <c r="J70">
        <f t="shared" si="3"/>
        <v>53.582910321488995</v>
      </c>
    </row>
    <row r="71" spans="1:10" x14ac:dyDescent="0.35">
      <c r="A71" s="63">
        <v>8.25</v>
      </c>
      <c r="B71">
        <v>2.5159999999999998E-2</v>
      </c>
      <c r="C71">
        <v>1.282</v>
      </c>
      <c r="D71">
        <v>1.5859999999999999E-2</v>
      </c>
      <c r="E71">
        <v>-8.4099999999999994E-2</v>
      </c>
      <c r="F71">
        <v>9.11E-2</v>
      </c>
      <c r="G71">
        <v>1</v>
      </c>
      <c r="I71">
        <f t="shared" si="6"/>
        <v>0.14398966328953219</v>
      </c>
      <c r="J71">
        <f t="shared" si="3"/>
        <v>50.953895071542135</v>
      </c>
    </row>
    <row r="72" spans="1:10" x14ac:dyDescent="0.35">
      <c r="A72" s="63">
        <v>8.5</v>
      </c>
      <c r="B72">
        <v>2.717E-2</v>
      </c>
      <c r="C72">
        <v>1.294</v>
      </c>
      <c r="D72">
        <v>1.7590000000000001E-2</v>
      </c>
      <c r="E72">
        <v>-8.2199999999999995E-2</v>
      </c>
      <c r="F72">
        <v>5.62E-2</v>
      </c>
      <c r="G72">
        <v>1</v>
      </c>
      <c r="I72">
        <f t="shared" si="6"/>
        <v>0.14835298641951802</v>
      </c>
      <c r="J72">
        <f t="shared" si="3"/>
        <v>47.626058152373943</v>
      </c>
    </row>
    <row r="73" spans="1:10" x14ac:dyDescent="0.35">
      <c r="A73" s="63">
        <v>8.75</v>
      </c>
      <c r="B73">
        <v>2.8979999999999999E-2</v>
      </c>
      <c r="C73">
        <v>1.3067</v>
      </c>
      <c r="D73">
        <v>1.9429999999999999E-2</v>
      </c>
      <c r="E73">
        <v>-8.0299999999999996E-2</v>
      </c>
      <c r="F73">
        <v>4.4200000000000003E-2</v>
      </c>
      <c r="G73">
        <v>1</v>
      </c>
      <c r="I73">
        <f t="shared" ref="I73:I99" si="7">A73*PI()/180</f>
        <v>0.15271630954950383</v>
      </c>
      <c r="J73">
        <f t="shared" si="3"/>
        <v>45.089717046238789</v>
      </c>
    </row>
    <row r="74" spans="1:10" x14ac:dyDescent="0.35">
      <c r="A74" s="63">
        <v>9</v>
      </c>
      <c r="B74">
        <v>3.083E-2</v>
      </c>
      <c r="C74">
        <v>1.3174999999999999</v>
      </c>
      <c r="D74">
        <v>2.1350000000000001E-2</v>
      </c>
      <c r="E74">
        <v>-7.8100000000000003E-2</v>
      </c>
      <c r="F74">
        <v>3.78E-2</v>
      </c>
      <c r="G74">
        <v>1</v>
      </c>
      <c r="I74">
        <f t="shared" si="7"/>
        <v>0.15707963267948966</v>
      </c>
      <c r="J74">
        <f t="shared" ref="J74:J99" si="8">C74/B74</f>
        <v>42.734349659422634</v>
      </c>
    </row>
    <row r="75" spans="1:10" x14ac:dyDescent="0.35">
      <c r="A75" s="63">
        <v>9.25</v>
      </c>
      <c r="B75">
        <v>3.2399999999999998E-2</v>
      </c>
      <c r="C75">
        <v>1.3292999999999999</v>
      </c>
      <c r="D75">
        <v>2.316E-2</v>
      </c>
      <c r="E75">
        <v>-7.6100000000000001E-2</v>
      </c>
      <c r="F75">
        <v>3.2899999999999999E-2</v>
      </c>
      <c r="G75">
        <v>1</v>
      </c>
      <c r="I75">
        <f t="shared" si="7"/>
        <v>0.16144295580947549</v>
      </c>
      <c r="J75">
        <f t="shared" si="8"/>
        <v>41.027777777777779</v>
      </c>
    </row>
    <row r="76" spans="1:10" x14ac:dyDescent="0.35">
      <c r="A76" s="63">
        <v>9.5</v>
      </c>
      <c r="B76">
        <v>3.4410000000000003E-2</v>
      </c>
      <c r="C76">
        <v>1.3353999999999999</v>
      </c>
      <c r="D76">
        <v>2.528E-2</v>
      </c>
      <c r="E76">
        <v>-7.3599999999999999E-2</v>
      </c>
      <c r="F76">
        <v>2.9899999999999999E-2</v>
      </c>
      <c r="G76">
        <v>1</v>
      </c>
      <c r="I76">
        <f t="shared" si="7"/>
        <v>0.16580627893946129</v>
      </c>
      <c r="J76">
        <f t="shared" si="8"/>
        <v>38.808485905260092</v>
      </c>
    </row>
    <row r="77" spans="1:10" x14ac:dyDescent="0.35">
      <c r="A77" s="63">
        <v>9.75</v>
      </c>
      <c r="B77">
        <v>3.6249999999999998E-2</v>
      </c>
      <c r="C77">
        <v>1.3418000000000001</v>
      </c>
      <c r="D77">
        <v>2.733E-2</v>
      </c>
      <c r="E77">
        <v>-7.0999999999999994E-2</v>
      </c>
      <c r="F77">
        <v>2.8299999999999999E-2</v>
      </c>
      <c r="G77">
        <v>1</v>
      </c>
      <c r="I77">
        <f t="shared" si="7"/>
        <v>0.17016960206944712</v>
      </c>
      <c r="J77">
        <f t="shared" si="8"/>
        <v>37.01517241379311</v>
      </c>
    </row>
    <row r="78" spans="1:10" x14ac:dyDescent="0.35">
      <c r="A78" s="63">
        <v>10</v>
      </c>
      <c r="B78">
        <v>3.8089999999999999E-2</v>
      </c>
      <c r="C78">
        <v>1.3467</v>
      </c>
      <c r="D78">
        <v>2.9389999999999999E-2</v>
      </c>
      <c r="E78">
        <v>-6.8199999999999997E-2</v>
      </c>
      <c r="F78">
        <v>2.69E-2</v>
      </c>
      <c r="G78">
        <v>1</v>
      </c>
      <c r="I78">
        <f t="shared" si="7"/>
        <v>0.17453292519943295</v>
      </c>
      <c r="J78">
        <f t="shared" si="8"/>
        <v>35.355736413756894</v>
      </c>
    </row>
    <row r="79" spans="1:10" x14ac:dyDescent="0.35">
      <c r="A79" s="63">
        <v>10.25</v>
      </c>
      <c r="B79">
        <v>4.002E-2</v>
      </c>
      <c r="C79">
        <v>1.3491</v>
      </c>
      <c r="D79">
        <v>3.1489999999999997E-2</v>
      </c>
      <c r="E79">
        <v>-6.5299999999999997E-2</v>
      </c>
      <c r="F79">
        <v>2.5700000000000001E-2</v>
      </c>
      <c r="G79">
        <v>1</v>
      </c>
      <c r="I79">
        <f t="shared" si="7"/>
        <v>0.17889624832941875</v>
      </c>
      <c r="J79">
        <f t="shared" si="8"/>
        <v>33.710644677661172</v>
      </c>
    </row>
    <row r="80" spans="1:10" x14ac:dyDescent="0.35">
      <c r="A80" s="63">
        <v>10.5</v>
      </c>
      <c r="B80">
        <v>4.2040000000000001E-2</v>
      </c>
      <c r="C80">
        <v>1.3512999999999999</v>
      </c>
      <c r="D80">
        <v>3.3669999999999999E-2</v>
      </c>
      <c r="E80">
        <v>-6.2700000000000006E-2</v>
      </c>
      <c r="F80">
        <v>2.4299999999999999E-2</v>
      </c>
      <c r="G80">
        <v>1</v>
      </c>
      <c r="I80">
        <f t="shared" si="7"/>
        <v>0.18325957145940461</v>
      </c>
      <c r="J80">
        <f t="shared" si="8"/>
        <v>32.143196955280686</v>
      </c>
    </row>
    <row r="81" spans="1:10" x14ac:dyDescent="0.35">
      <c r="A81" s="63">
        <v>10.75</v>
      </c>
      <c r="B81">
        <v>4.4209999999999999E-2</v>
      </c>
      <c r="C81">
        <v>1.3522000000000001</v>
      </c>
      <c r="D81">
        <v>3.5959999999999999E-2</v>
      </c>
      <c r="E81">
        <v>-6.0400000000000002E-2</v>
      </c>
      <c r="F81">
        <v>2.3E-2</v>
      </c>
      <c r="G81">
        <v>1</v>
      </c>
      <c r="I81">
        <f t="shared" si="7"/>
        <v>0.18762289458939041</v>
      </c>
      <c r="J81">
        <f t="shared" si="8"/>
        <v>30.585840307622711</v>
      </c>
    </row>
    <row r="82" spans="1:10" x14ac:dyDescent="0.35">
      <c r="A82" s="63">
        <v>11</v>
      </c>
      <c r="B82">
        <v>4.6850000000000003E-2</v>
      </c>
      <c r="C82">
        <v>1.3499000000000001</v>
      </c>
      <c r="D82">
        <v>3.8690000000000002E-2</v>
      </c>
      <c r="E82">
        <v>-5.8200000000000002E-2</v>
      </c>
      <c r="F82">
        <v>2.18E-2</v>
      </c>
      <c r="G82">
        <v>1</v>
      </c>
      <c r="I82">
        <f t="shared" si="7"/>
        <v>0.19198621771937624</v>
      </c>
      <c r="J82">
        <f t="shared" si="8"/>
        <v>28.813233724653148</v>
      </c>
    </row>
    <row r="83" spans="1:10" x14ac:dyDescent="0.35">
      <c r="A83" s="63">
        <v>11.25</v>
      </c>
      <c r="B83">
        <v>4.9639999999999997E-2</v>
      </c>
      <c r="C83">
        <v>1.3495999999999999</v>
      </c>
      <c r="D83">
        <v>4.1619999999999997E-2</v>
      </c>
      <c r="E83">
        <v>-5.6300000000000003E-2</v>
      </c>
      <c r="F83">
        <v>2.0799999999999999E-2</v>
      </c>
      <c r="G83">
        <v>1</v>
      </c>
      <c r="I83">
        <f t="shared" si="7"/>
        <v>0.19634954084936207</v>
      </c>
      <c r="J83">
        <f t="shared" si="8"/>
        <v>27.187751813053989</v>
      </c>
    </row>
    <row r="84" spans="1:10" x14ac:dyDescent="0.35">
      <c r="A84" s="63">
        <v>11.5</v>
      </c>
      <c r="B84">
        <v>5.2330000000000002E-2</v>
      </c>
      <c r="C84">
        <v>1.3513999999999999</v>
      </c>
      <c r="D84">
        <v>4.4549999999999999E-2</v>
      </c>
      <c r="E84">
        <v>-5.4600000000000003E-2</v>
      </c>
      <c r="F84">
        <v>2.0299999999999999E-2</v>
      </c>
      <c r="G84">
        <v>1</v>
      </c>
      <c r="I84">
        <f t="shared" si="7"/>
        <v>0.20071286397934787</v>
      </c>
      <c r="J84">
        <f t="shared" si="8"/>
        <v>25.8245748136824</v>
      </c>
    </row>
    <row r="85" spans="1:10" x14ac:dyDescent="0.35">
      <c r="A85" s="63">
        <v>11.75</v>
      </c>
      <c r="B85">
        <v>5.5309999999999998E-2</v>
      </c>
      <c r="C85">
        <v>1.3517999999999999</v>
      </c>
      <c r="D85">
        <v>4.777E-2</v>
      </c>
      <c r="E85">
        <v>-5.3199999999999997E-2</v>
      </c>
      <c r="F85">
        <v>1.9699999999999999E-2</v>
      </c>
      <c r="G85">
        <v>1</v>
      </c>
      <c r="I85">
        <f t="shared" si="7"/>
        <v>0.20507618710933373</v>
      </c>
      <c r="J85">
        <f t="shared" si="8"/>
        <v>24.440426685951905</v>
      </c>
    </row>
    <row r="86" spans="1:10" x14ac:dyDescent="0.35">
      <c r="A86" s="63">
        <v>12</v>
      </c>
      <c r="B86">
        <v>5.8569999999999997E-2</v>
      </c>
      <c r="C86">
        <v>1.3505</v>
      </c>
      <c r="D86">
        <v>5.1319999999999998E-2</v>
      </c>
      <c r="E86">
        <v>-5.1999999999999998E-2</v>
      </c>
      <c r="F86">
        <v>1.9300000000000001E-2</v>
      </c>
      <c r="G86">
        <v>1</v>
      </c>
      <c r="I86">
        <f t="shared" si="7"/>
        <v>0.20943951023931953</v>
      </c>
      <c r="J86">
        <f t="shared" si="8"/>
        <v>23.057879460474648</v>
      </c>
    </row>
    <row r="87" spans="1:10" x14ac:dyDescent="0.35">
      <c r="A87" s="63">
        <v>12.25</v>
      </c>
      <c r="B87">
        <v>6.2129999999999998E-2</v>
      </c>
      <c r="C87">
        <v>1.3472999999999999</v>
      </c>
      <c r="D87">
        <v>5.5140000000000002E-2</v>
      </c>
      <c r="E87">
        <v>-5.1200000000000002E-2</v>
      </c>
      <c r="F87">
        <v>1.89E-2</v>
      </c>
      <c r="G87">
        <v>1</v>
      </c>
      <c r="I87">
        <f t="shared" si="7"/>
        <v>0.21380283336930536</v>
      </c>
      <c r="J87">
        <f t="shared" si="8"/>
        <v>21.685176243360694</v>
      </c>
    </row>
    <row r="88" spans="1:10" x14ac:dyDescent="0.35">
      <c r="A88" s="63">
        <v>12.5</v>
      </c>
      <c r="B88">
        <v>6.608E-2</v>
      </c>
      <c r="C88">
        <v>1.3416999999999999</v>
      </c>
      <c r="D88">
        <v>5.935E-2</v>
      </c>
      <c r="E88">
        <v>-5.0799999999999998E-2</v>
      </c>
      <c r="F88">
        <v>1.8599999999999998E-2</v>
      </c>
      <c r="G88">
        <v>1</v>
      </c>
      <c r="I88">
        <f t="shared" si="7"/>
        <v>0.21816615649929119</v>
      </c>
      <c r="J88">
        <f t="shared" si="8"/>
        <v>20.304176755447941</v>
      </c>
    </row>
    <row r="89" spans="1:10" x14ac:dyDescent="0.35">
      <c r="A89" s="63">
        <v>12.75</v>
      </c>
      <c r="B89">
        <v>7.0400000000000004E-2</v>
      </c>
      <c r="C89">
        <v>1.3339000000000001</v>
      </c>
      <c r="D89">
        <v>6.3920000000000005E-2</v>
      </c>
      <c r="E89">
        <v>-5.0900000000000001E-2</v>
      </c>
      <c r="F89">
        <v>1.83E-2</v>
      </c>
      <c r="G89">
        <v>1</v>
      </c>
      <c r="I89">
        <f t="shared" si="7"/>
        <v>0.22252947962927699</v>
      </c>
      <c r="J89">
        <f t="shared" si="8"/>
        <v>18.947443181818183</v>
      </c>
    </row>
    <row r="90" spans="1:10" x14ac:dyDescent="0.35">
      <c r="A90" s="63">
        <v>13</v>
      </c>
      <c r="B90">
        <v>7.5139999999999998E-2</v>
      </c>
      <c r="C90">
        <v>1.3241000000000001</v>
      </c>
      <c r="D90">
        <v>6.8909999999999999E-2</v>
      </c>
      <c r="E90">
        <v>-5.1700000000000003E-2</v>
      </c>
      <c r="F90">
        <v>1.7999999999999999E-2</v>
      </c>
      <c r="G90">
        <v>1</v>
      </c>
      <c r="I90">
        <f t="shared" si="7"/>
        <v>0.22689280275926285</v>
      </c>
      <c r="J90">
        <f t="shared" si="8"/>
        <v>17.621772690976844</v>
      </c>
    </row>
    <row r="91" spans="1:10" x14ac:dyDescent="0.35">
      <c r="A91" s="63">
        <v>13.25</v>
      </c>
      <c r="B91">
        <v>8.0350000000000005E-2</v>
      </c>
      <c r="C91">
        <v>1.3124</v>
      </c>
      <c r="D91">
        <v>7.4370000000000006E-2</v>
      </c>
      <c r="E91">
        <v>-5.3100000000000001E-2</v>
      </c>
      <c r="F91">
        <v>1.78E-2</v>
      </c>
      <c r="G91">
        <v>1</v>
      </c>
      <c r="I91">
        <f t="shared" si="7"/>
        <v>0.23125612588924865</v>
      </c>
      <c r="J91">
        <f t="shared" si="8"/>
        <v>16.333540759178593</v>
      </c>
    </row>
    <row r="92" spans="1:10" x14ac:dyDescent="0.35">
      <c r="A92" s="63">
        <v>13.5</v>
      </c>
      <c r="B92">
        <v>8.6080000000000004E-2</v>
      </c>
      <c r="C92">
        <v>1.2990999999999999</v>
      </c>
      <c r="D92">
        <v>8.0320000000000003E-2</v>
      </c>
      <c r="E92">
        <v>-5.5300000000000002E-2</v>
      </c>
      <c r="F92">
        <v>1.7600000000000001E-2</v>
      </c>
      <c r="G92">
        <v>1</v>
      </c>
      <c r="I92">
        <f t="shared" si="7"/>
        <v>0.23561944901923448</v>
      </c>
      <c r="J92">
        <f t="shared" si="8"/>
        <v>15.091775092936802</v>
      </c>
    </row>
    <row r="93" spans="1:10" x14ac:dyDescent="0.35">
      <c r="A93" s="63">
        <v>13.75</v>
      </c>
      <c r="B93">
        <v>9.2380000000000004E-2</v>
      </c>
      <c r="C93">
        <v>1.2841</v>
      </c>
      <c r="D93">
        <v>8.6860000000000007E-2</v>
      </c>
      <c r="E93">
        <v>-5.8200000000000002E-2</v>
      </c>
      <c r="F93">
        <v>1.7500000000000002E-2</v>
      </c>
      <c r="G93">
        <v>1</v>
      </c>
      <c r="I93">
        <f t="shared" si="7"/>
        <v>0.23998277214922031</v>
      </c>
      <c r="J93">
        <f t="shared" si="8"/>
        <v>13.90019484736956</v>
      </c>
    </row>
    <row r="94" spans="1:10" x14ac:dyDescent="0.35">
      <c r="A94" s="63">
        <v>14</v>
      </c>
      <c r="B94">
        <v>9.9360000000000004E-2</v>
      </c>
      <c r="C94">
        <v>1.2676000000000001</v>
      </c>
      <c r="D94">
        <v>9.4060000000000005E-2</v>
      </c>
      <c r="E94">
        <v>-6.1800000000000001E-2</v>
      </c>
      <c r="F94">
        <v>1.7500000000000002E-2</v>
      </c>
      <c r="G94">
        <v>1</v>
      </c>
      <c r="I94">
        <f t="shared" si="7"/>
        <v>0.24434609527920614</v>
      </c>
      <c r="J94">
        <f t="shared" si="8"/>
        <v>12.757648953301127</v>
      </c>
    </row>
    <row r="95" spans="1:10" x14ac:dyDescent="0.35">
      <c r="A95" s="63">
        <v>14.25</v>
      </c>
      <c r="B95">
        <v>0.1071</v>
      </c>
      <c r="C95">
        <v>1.2494000000000001</v>
      </c>
      <c r="D95">
        <v>0.10203</v>
      </c>
      <c r="E95">
        <v>-6.6199999999999995E-2</v>
      </c>
      <c r="F95">
        <v>1.7600000000000001E-2</v>
      </c>
      <c r="G95">
        <v>1</v>
      </c>
      <c r="I95">
        <f t="shared" si="7"/>
        <v>0.24870941840919195</v>
      </c>
      <c r="J95">
        <f t="shared" si="8"/>
        <v>11.665732959850608</v>
      </c>
    </row>
    <row r="96" spans="1:10" x14ac:dyDescent="0.35">
      <c r="A96" s="63">
        <v>14.5</v>
      </c>
      <c r="B96">
        <v>0.11577999999999999</v>
      </c>
      <c r="C96">
        <v>1.2296</v>
      </c>
      <c r="D96">
        <v>0.11092</v>
      </c>
      <c r="E96">
        <v>-7.1499999999999994E-2</v>
      </c>
      <c r="F96">
        <v>1.78E-2</v>
      </c>
      <c r="G96">
        <v>1</v>
      </c>
      <c r="I96">
        <f t="shared" si="7"/>
        <v>0.2530727415391778</v>
      </c>
      <c r="J96">
        <f t="shared" si="8"/>
        <v>10.620141647953016</v>
      </c>
    </row>
    <row r="97" spans="1:10" x14ac:dyDescent="0.35">
      <c r="A97" s="63">
        <v>14.75</v>
      </c>
      <c r="B97">
        <v>0.12545000000000001</v>
      </c>
      <c r="C97">
        <v>1.2084999999999999</v>
      </c>
      <c r="D97">
        <v>0.12078999999999999</v>
      </c>
      <c r="E97">
        <v>-7.7700000000000005E-2</v>
      </c>
      <c r="F97">
        <v>1.8100000000000002E-2</v>
      </c>
      <c r="G97">
        <v>1</v>
      </c>
      <c r="I97">
        <f t="shared" si="7"/>
        <v>0.25743606466916358</v>
      </c>
      <c r="J97">
        <f t="shared" si="8"/>
        <v>9.6333200478278194</v>
      </c>
    </row>
    <row r="98" spans="1:10" x14ac:dyDescent="0.35">
      <c r="A98" s="63">
        <v>15</v>
      </c>
      <c r="B98">
        <v>0.1361</v>
      </c>
      <c r="C98">
        <v>1.1862999999999999</v>
      </c>
      <c r="D98">
        <v>0.13159999999999999</v>
      </c>
      <c r="E98">
        <v>-8.4699999999999998E-2</v>
      </c>
      <c r="F98">
        <v>1.8499999999999999E-2</v>
      </c>
      <c r="G98">
        <v>1</v>
      </c>
      <c r="I98">
        <f t="shared" si="7"/>
        <v>0.26179938779914941</v>
      </c>
      <c r="J98">
        <f t="shared" si="8"/>
        <v>8.7163850110213072</v>
      </c>
    </row>
    <row r="99" spans="1:10" x14ac:dyDescent="0.35">
      <c r="A99" s="63">
        <v>15.25</v>
      </c>
      <c r="B99">
        <v>0.14784</v>
      </c>
      <c r="C99">
        <v>1.1634</v>
      </c>
      <c r="D99">
        <v>0.14343</v>
      </c>
      <c r="E99">
        <v>-9.2299999999999993E-2</v>
      </c>
      <c r="F99">
        <v>1.9E-2</v>
      </c>
      <c r="G99">
        <v>1</v>
      </c>
      <c r="I99">
        <f t="shared" si="7"/>
        <v>0.26616271092913524</v>
      </c>
      <c r="J99">
        <f t="shared" si="8"/>
        <v>7.8693181818181817</v>
      </c>
    </row>
    <row r="100" spans="1:10" x14ac:dyDescent="0.35">
      <c r="A100" s="63"/>
    </row>
    <row r="101" spans="1:10" x14ac:dyDescent="0.35">
      <c r="A101" s="63"/>
    </row>
    <row r="102" spans="1:10" x14ac:dyDescent="0.35">
      <c r="A102" s="63"/>
    </row>
    <row r="103" spans="1:10" x14ac:dyDescent="0.35">
      <c r="A103" s="63"/>
    </row>
    <row r="104" spans="1:10" x14ac:dyDescent="0.35">
      <c r="A104" s="63"/>
    </row>
    <row r="105" spans="1:10" x14ac:dyDescent="0.35">
      <c r="A105" s="63"/>
    </row>
    <row r="106" spans="1:10" x14ac:dyDescent="0.35">
      <c r="A106" s="63"/>
    </row>
    <row r="107" spans="1:10" x14ac:dyDescent="0.35">
      <c r="A107" s="63"/>
    </row>
    <row r="108" spans="1:10" x14ac:dyDescent="0.35">
      <c r="A108" s="63"/>
    </row>
    <row r="109" spans="1:10" x14ac:dyDescent="0.35">
      <c r="A109" s="63"/>
    </row>
    <row r="110" spans="1:10" x14ac:dyDescent="0.35">
      <c r="A110" s="63"/>
    </row>
    <row r="111" spans="1:10" x14ac:dyDescent="0.35">
      <c r="A111" s="63"/>
    </row>
    <row r="112" spans="1:10" x14ac:dyDescent="0.35">
      <c r="A112" s="63"/>
    </row>
    <row r="113" spans="1:1" x14ac:dyDescent="0.35">
      <c r="A113" s="63"/>
    </row>
    <row r="114" spans="1:1" x14ac:dyDescent="0.35">
      <c r="A114" s="63"/>
    </row>
    <row r="115" spans="1:1" x14ac:dyDescent="0.35">
      <c r="A115" s="63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U115"/>
  <sheetViews>
    <sheetView workbookViewId="0">
      <selection activeCell="L3" sqref="L3:O3"/>
    </sheetView>
  </sheetViews>
  <sheetFormatPr defaultRowHeight="14.5" x14ac:dyDescent="0.35"/>
  <sheetData>
    <row r="1" spans="1:21" x14ac:dyDescent="0.35">
      <c r="A1" s="65" t="s">
        <v>110</v>
      </c>
      <c r="H1" t="s">
        <v>25</v>
      </c>
      <c r="I1">
        <v>200000</v>
      </c>
    </row>
    <row r="2" spans="1:21" x14ac:dyDescent="0.35">
      <c r="A2" s="64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111</v>
      </c>
      <c r="H3">
        <f>I4</f>
        <v>0.46810824515492855</v>
      </c>
      <c r="I3">
        <f>H4</f>
        <v>6.1028840788791081</v>
      </c>
      <c r="J3">
        <v>-5.4999999999999997E-3</v>
      </c>
      <c r="K3">
        <v>1.2666999999999999</v>
      </c>
      <c r="L3">
        <f>SMALL(B9:B98,1)</f>
        <v>8.4100000000000008E-3</v>
      </c>
      <c r="M3">
        <f>(L6-L3)/((M6-O3)^2)</f>
        <v>2.8852969392977417E-2</v>
      </c>
      <c r="N3">
        <f>(N6-L3)/((O6-O3)^2)</f>
        <v>4.5935300129767223E-2</v>
      </c>
      <c r="O3">
        <v>0.53249999999999997</v>
      </c>
    </row>
    <row r="4" spans="1:21" x14ac:dyDescent="0.35">
      <c r="A4" s="64" t="s">
        <v>98</v>
      </c>
      <c r="H4">
        <f t="array" ref="H4:I4">LINEST($C$25:$C$70,$I$25:$I$70)</f>
        <v>6.1028840788791081</v>
      </c>
      <c r="I4">
        <v>0.46810824515492855</v>
      </c>
    </row>
    <row r="5" spans="1:21" x14ac:dyDescent="0.35">
      <c r="A5" s="68" t="s">
        <v>108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68" t="s">
        <v>109</v>
      </c>
      <c r="L6">
        <v>2.1489999999999999E-2</v>
      </c>
      <c r="M6">
        <v>1.2058</v>
      </c>
      <c r="N6">
        <v>2.8250000000000001E-2</v>
      </c>
      <c r="O6">
        <v>-0.12470000000000001</v>
      </c>
    </row>
    <row r="7" spans="1:21" x14ac:dyDescent="0.35">
      <c r="A7" s="79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9" t="s">
        <v>60</v>
      </c>
      <c r="B8" t="s">
        <v>58</v>
      </c>
      <c r="C8" t="s">
        <v>59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74.361326746647848</v>
      </c>
      <c r="R8">
        <f>$L$3+$M$3*(S8-$O$3)^2</f>
        <v>8.4100000000000008E-3</v>
      </c>
      <c r="S8">
        <f>O3</f>
        <v>0.53249999999999997</v>
      </c>
      <c r="T8">
        <f>$L$3+$N$3*(U8-$O$3)^2</f>
        <v>8.4100000000000008E-3</v>
      </c>
      <c r="U8">
        <f>O3</f>
        <v>0.53249999999999997</v>
      </c>
    </row>
    <row r="9" spans="1:21" x14ac:dyDescent="0.35">
      <c r="A9" s="79">
        <v>-8.25</v>
      </c>
      <c r="B9">
        <v>9.6839999999999996E-2</v>
      </c>
      <c r="C9">
        <v>-0.37209999999999999</v>
      </c>
      <c r="D9">
        <v>9.3280000000000002E-2</v>
      </c>
      <c r="E9">
        <v>-2.2499999999999999E-2</v>
      </c>
      <c r="F9">
        <v>1</v>
      </c>
      <c r="G9">
        <v>2.2800000000000001E-2</v>
      </c>
      <c r="I9">
        <f t="shared" ref="I9:I40" si="0">A9*PI()/180</f>
        <v>-0.14398966328953219</v>
      </c>
      <c r="J9">
        <f t="shared" ref="J9:J40" si="1">C9/B9</f>
        <v>-3.8424204874018999</v>
      </c>
      <c r="R9">
        <f t="shared" ref="R9:R18" si="2">$L$3+$M$3*(S9-$O$3)^2</f>
        <v>8.6985296939297747E-3</v>
      </c>
      <c r="S9">
        <f>S8+0.1</f>
        <v>0.63249999999999995</v>
      </c>
      <c r="T9">
        <f t="shared" ref="T9:T18" si="3">$L$3+$N$3*(U9-$O$3)^2</f>
        <v>8.869353001297672E-3</v>
      </c>
      <c r="U9">
        <f>U8-0.1</f>
        <v>0.4325</v>
      </c>
    </row>
    <row r="10" spans="1:21" x14ac:dyDescent="0.35">
      <c r="A10" s="79">
        <v>-8</v>
      </c>
      <c r="B10">
        <v>9.3759999999999996E-2</v>
      </c>
      <c r="C10">
        <v>-0.36809999999999998</v>
      </c>
      <c r="D10">
        <v>9.0240000000000001E-2</v>
      </c>
      <c r="E10">
        <v>-2.3400000000000001E-2</v>
      </c>
      <c r="F10">
        <v>1</v>
      </c>
      <c r="G10">
        <v>2.29E-2</v>
      </c>
      <c r="I10">
        <f t="shared" si="0"/>
        <v>-0.13962634015954636</v>
      </c>
      <c r="J10">
        <f t="shared" si="1"/>
        <v>-3.9259812286689422</v>
      </c>
      <c r="R10">
        <f t="shared" si="2"/>
        <v>9.5641187757190965E-3</v>
      </c>
      <c r="S10">
        <f t="shared" ref="S10:S18" si="4">S9+0.1</f>
        <v>0.73249999999999993</v>
      </c>
      <c r="T10">
        <f t="shared" si="3"/>
        <v>1.0247412005190689E-2</v>
      </c>
      <c r="U10">
        <f t="shared" ref="U10:U18" si="5">U9-0.1</f>
        <v>0.33250000000000002</v>
      </c>
    </row>
    <row r="11" spans="1:21" x14ac:dyDescent="0.35">
      <c r="A11" s="79">
        <v>-7.75</v>
      </c>
      <c r="B11">
        <v>9.0730000000000005E-2</v>
      </c>
      <c r="C11">
        <v>-0.36620000000000003</v>
      </c>
      <c r="D11">
        <v>8.7260000000000004E-2</v>
      </c>
      <c r="E11">
        <v>-2.4299999999999999E-2</v>
      </c>
      <c r="F11">
        <v>1</v>
      </c>
      <c r="G11">
        <v>2.29E-2</v>
      </c>
      <c r="I11">
        <f t="shared" si="0"/>
        <v>-0.13526301702956053</v>
      </c>
      <c r="J11">
        <f t="shared" si="1"/>
        <v>-4.0361512178992616</v>
      </c>
      <c r="R11">
        <f t="shared" si="2"/>
        <v>1.1006767245367966E-2</v>
      </c>
      <c r="S11">
        <f t="shared" si="4"/>
        <v>0.83249999999999991</v>
      </c>
      <c r="T11">
        <f t="shared" si="3"/>
        <v>1.2544177011679048E-2</v>
      </c>
      <c r="U11">
        <f t="shared" si="5"/>
        <v>0.23250000000000001</v>
      </c>
    </row>
    <row r="12" spans="1:21" x14ac:dyDescent="0.35">
      <c r="A12" s="79">
        <v>-7.5</v>
      </c>
      <c r="B12">
        <v>7.5039999999999996E-2</v>
      </c>
      <c r="C12">
        <v>-0.28649999999999998</v>
      </c>
      <c r="D12">
        <v>7.1840000000000001E-2</v>
      </c>
      <c r="E12">
        <v>-2.7300000000000001E-2</v>
      </c>
      <c r="F12">
        <v>1</v>
      </c>
      <c r="G12">
        <v>1.9900000000000001E-2</v>
      </c>
      <c r="I12">
        <f t="shared" si="0"/>
        <v>-0.1308996938995747</v>
      </c>
      <c r="J12">
        <f t="shared" si="1"/>
        <v>-3.817963752665245</v>
      </c>
      <c r="R12">
        <f t="shared" si="2"/>
        <v>1.3026475102876385E-2</v>
      </c>
      <c r="S12">
        <f t="shared" si="4"/>
        <v>0.93249999999999988</v>
      </c>
      <c r="T12">
        <f t="shared" si="3"/>
        <v>1.5759648020762754E-2</v>
      </c>
      <c r="U12">
        <f t="shared" si="5"/>
        <v>0.13250000000000001</v>
      </c>
    </row>
    <row r="13" spans="1:21" x14ac:dyDescent="0.35">
      <c r="A13" s="79">
        <v>-7.25</v>
      </c>
      <c r="B13">
        <v>7.2220000000000006E-2</v>
      </c>
      <c r="C13">
        <v>-0.29160000000000003</v>
      </c>
      <c r="D13">
        <v>6.9080000000000003E-2</v>
      </c>
      <c r="E13">
        <v>-2.6200000000000001E-2</v>
      </c>
      <c r="F13">
        <v>1</v>
      </c>
      <c r="G13">
        <v>1.9199999999999998E-2</v>
      </c>
      <c r="I13">
        <f t="shared" si="0"/>
        <v>-0.1265363707695889</v>
      </c>
      <c r="J13">
        <f t="shared" si="1"/>
        <v>-4.0376626973137633</v>
      </c>
      <c r="R13">
        <f t="shared" si="2"/>
        <v>1.5623242348244356E-2</v>
      </c>
      <c r="S13">
        <f t="shared" si="4"/>
        <v>1.0325</v>
      </c>
      <c r="T13">
        <f t="shared" si="3"/>
        <v>1.9893825032441807E-2</v>
      </c>
      <c r="U13">
        <f t="shared" si="5"/>
        <v>3.2500000000000001E-2</v>
      </c>
    </row>
    <row r="14" spans="1:21" x14ac:dyDescent="0.35">
      <c r="A14" s="79">
        <v>-7</v>
      </c>
      <c r="B14">
        <v>8.2530000000000006E-2</v>
      </c>
      <c r="C14">
        <v>-0.36470000000000002</v>
      </c>
      <c r="D14">
        <v>7.9200000000000007E-2</v>
      </c>
      <c r="E14">
        <v>-2.4199999999999999E-2</v>
      </c>
      <c r="F14">
        <v>1</v>
      </c>
      <c r="G14">
        <v>1.9599999999999999E-2</v>
      </c>
      <c r="I14">
        <f t="shared" si="0"/>
        <v>-0.12217304763960307</v>
      </c>
      <c r="J14">
        <f t="shared" si="1"/>
        <v>-4.4189991518235789</v>
      </c>
      <c r="R14">
        <f t="shared" si="2"/>
        <v>1.8797068981471876E-2</v>
      </c>
      <c r="S14">
        <f t="shared" si="4"/>
        <v>1.1325000000000001</v>
      </c>
      <c r="T14">
        <f t="shared" si="3"/>
        <v>2.4946708046716202E-2</v>
      </c>
      <c r="U14">
        <f t="shared" si="5"/>
        <v>-6.7500000000000004E-2</v>
      </c>
    </row>
    <row r="15" spans="1:21" x14ac:dyDescent="0.35">
      <c r="A15" s="79">
        <v>-6.75</v>
      </c>
      <c r="B15">
        <v>7.9439999999999997E-2</v>
      </c>
      <c r="C15">
        <v>-0.36470000000000002</v>
      </c>
      <c r="D15">
        <v>7.6160000000000005E-2</v>
      </c>
      <c r="E15">
        <v>-2.5000000000000001E-2</v>
      </c>
      <c r="F15">
        <v>1</v>
      </c>
      <c r="G15">
        <v>1.8499999999999999E-2</v>
      </c>
      <c r="I15">
        <f t="shared" si="0"/>
        <v>-0.11780972450961724</v>
      </c>
      <c r="J15">
        <f t="shared" si="1"/>
        <v>-4.5908862034239686</v>
      </c>
      <c r="R15">
        <f t="shared" si="2"/>
        <v>2.2547955002558941E-2</v>
      </c>
      <c r="S15">
        <f t="shared" si="4"/>
        <v>1.2325000000000002</v>
      </c>
      <c r="T15">
        <f t="shared" si="3"/>
        <v>3.0918297063585936E-2</v>
      </c>
      <c r="U15">
        <f t="shared" si="5"/>
        <v>-0.16750000000000001</v>
      </c>
    </row>
    <row r="16" spans="1:21" x14ac:dyDescent="0.35">
      <c r="A16" s="79">
        <v>-6.5</v>
      </c>
      <c r="B16">
        <v>7.5800000000000006E-2</v>
      </c>
      <c r="C16">
        <v>-0.3649</v>
      </c>
      <c r="D16">
        <v>7.2569999999999996E-2</v>
      </c>
      <c r="E16">
        <v>-2.6700000000000002E-2</v>
      </c>
      <c r="F16">
        <v>1</v>
      </c>
      <c r="G16">
        <v>1.7500000000000002E-2</v>
      </c>
      <c r="I16">
        <f t="shared" si="0"/>
        <v>-0.11344640137963143</v>
      </c>
      <c r="J16">
        <f t="shared" si="1"/>
        <v>-4.813984168865435</v>
      </c>
      <c r="R16">
        <f t="shared" si="2"/>
        <v>2.687590041150556E-2</v>
      </c>
      <c r="S16">
        <f t="shared" si="4"/>
        <v>1.3325000000000002</v>
      </c>
      <c r="T16">
        <f t="shared" si="3"/>
        <v>3.7808592083051026E-2</v>
      </c>
      <c r="U16">
        <f t="shared" si="5"/>
        <v>-0.26750000000000002</v>
      </c>
    </row>
    <row r="17" spans="1:21" x14ac:dyDescent="0.35">
      <c r="A17" s="79">
        <v>-6</v>
      </c>
      <c r="B17">
        <v>6.2309999999999997E-2</v>
      </c>
      <c r="C17">
        <v>-0.33589999999999998</v>
      </c>
      <c r="D17">
        <v>5.9040000000000002E-2</v>
      </c>
      <c r="E17">
        <v>-4.2099999999999999E-2</v>
      </c>
      <c r="F17">
        <v>0.997</v>
      </c>
      <c r="G17">
        <v>1.5299999999999999E-2</v>
      </c>
      <c r="I17">
        <f t="shared" si="0"/>
        <v>-0.10471975511965977</v>
      </c>
      <c r="J17">
        <f t="shared" si="1"/>
        <v>-5.3907879955063391</v>
      </c>
      <c r="R17">
        <f t="shared" si="2"/>
        <v>3.1780905208311727E-2</v>
      </c>
      <c r="S17">
        <f t="shared" si="4"/>
        <v>1.4325000000000003</v>
      </c>
      <c r="T17">
        <f t="shared" si="3"/>
        <v>4.5617593105111452E-2</v>
      </c>
      <c r="U17">
        <f t="shared" si="5"/>
        <v>-0.36750000000000005</v>
      </c>
    </row>
    <row r="18" spans="1:21" x14ac:dyDescent="0.35">
      <c r="A18" s="79">
        <v>-5.5</v>
      </c>
      <c r="B18">
        <v>5.0310000000000001E-2</v>
      </c>
      <c r="C18">
        <v>-0.26329999999999998</v>
      </c>
      <c r="D18">
        <v>4.6859999999999999E-2</v>
      </c>
      <c r="E18">
        <v>-6.1600000000000002E-2</v>
      </c>
      <c r="F18">
        <v>0.98850000000000005</v>
      </c>
      <c r="G18">
        <v>1.66E-2</v>
      </c>
      <c r="I18">
        <f t="shared" si="0"/>
        <v>-9.599310885968812E-2</v>
      </c>
      <c r="J18">
        <f t="shared" si="1"/>
        <v>-5.2335519777380242</v>
      </c>
      <c r="R18">
        <f t="shared" si="2"/>
        <v>3.7262969392977442E-2</v>
      </c>
      <c r="S18">
        <f t="shared" si="4"/>
        <v>1.5325000000000004</v>
      </c>
      <c r="T18">
        <f t="shared" si="3"/>
        <v>5.4345300129767224E-2</v>
      </c>
      <c r="U18">
        <f t="shared" si="5"/>
        <v>-0.46750000000000003</v>
      </c>
    </row>
    <row r="19" spans="1:21" x14ac:dyDescent="0.35">
      <c r="A19" s="79">
        <v>-5.25</v>
      </c>
      <c r="B19">
        <v>4.4540000000000003E-2</v>
      </c>
      <c r="C19">
        <v>-0.22170000000000001</v>
      </c>
      <c r="D19">
        <v>4.0899999999999999E-2</v>
      </c>
      <c r="E19">
        <v>-7.0900000000000005E-2</v>
      </c>
      <c r="F19">
        <v>0.98499999999999999</v>
      </c>
      <c r="G19">
        <v>1.7899999999999999E-2</v>
      </c>
      <c r="I19">
        <f t="shared" si="0"/>
        <v>-9.1629785729702304E-2</v>
      </c>
      <c r="J19">
        <f t="shared" si="1"/>
        <v>-4.9775482712168833</v>
      </c>
    </row>
    <row r="20" spans="1:21" x14ac:dyDescent="0.35">
      <c r="A20" s="79">
        <v>-5</v>
      </c>
      <c r="B20">
        <v>3.073E-2</v>
      </c>
      <c r="C20">
        <v>-0.16589999999999999</v>
      </c>
      <c r="D20">
        <v>2.6290000000000001E-2</v>
      </c>
      <c r="E20">
        <v>-8.5999999999999993E-2</v>
      </c>
      <c r="F20">
        <v>0.98250000000000004</v>
      </c>
      <c r="G20">
        <v>1.72E-2</v>
      </c>
      <c r="I20">
        <f t="shared" si="0"/>
        <v>-8.7266462599716474E-2</v>
      </c>
      <c r="J20">
        <f t="shared" si="1"/>
        <v>-5.3986332574031888</v>
      </c>
    </row>
    <row r="21" spans="1:21" x14ac:dyDescent="0.35">
      <c r="A21" s="79">
        <v>-4.75</v>
      </c>
      <c r="B21">
        <v>2.342E-2</v>
      </c>
      <c r="C21">
        <v>-0.12429999999999999</v>
      </c>
      <c r="D21">
        <v>1.8010000000000002E-2</v>
      </c>
      <c r="E21">
        <v>-9.1999999999999998E-2</v>
      </c>
      <c r="F21">
        <v>0.97919999999999996</v>
      </c>
      <c r="G21">
        <v>1.7399999999999999E-2</v>
      </c>
      <c r="I21">
        <f t="shared" si="0"/>
        <v>-8.2903139469730644E-2</v>
      </c>
      <c r="J21">
        <f t="shared" si="1"/>
        <v>-5.3074295473953885</v>
      </c>
    </row>
    <row r="22" spans="1:21" x14ac:dyDescent="0.35">
      <c r="A22" s="79">
        <v>-4.5</v>
      </c>
      <c r="B22">
        <v>2.027E-2</v>
      </c>
      <c r="C22">
        <v>-8.6999999999999994E-2</v>
      </c>
      <c r="D22">
        <v>1.423E-2</v>
      </c>
      <c r="E22">
        <v>-9.4899999999999998E-2</v>
      </c>
      <c r="F22">
        <v>0.97589999999999999</v>
      </c>
      <c r="G22">
        <v>1.83E-2</v>
      </c>
      <c r="I22">
        <f t="shared" si="0"/>
        <v>-7.8539816339744828E-2</v>
      </c>
      <c r="J22">
        <f t="shared" si="1"/>
        <v>-4.2920572274296989</v>
      </c>
    </row>
    <row r="23" spans="1:21" x14ac:dyDescent="0.35">
      <c r="A23" s="79">
        <v>-4.25</v>
      </c>
      <c r="B23">
        <v>1.8089999999999998E-2</v>
      </c>
      <c r="C23">
        <v>-4.9799999999999997E-2</v>
      </c>
      <c r="D23">
        <v>1.154E-2</v>
      </c>
      <c r="E23">
        <v>-9.7199999999999995E-2</v>
      </c>
      <c r="F23">
        <v>0.97309999999999997</v>
      </c>
      <c r="G23">
        <v>1.95E-2</v>
      </c>
      <c r="I23">
        <f t="shared" si="0"/>
        <v>-7.4176493209759012E-2</v>
      </c>
      <c r="J23">
        <f t="shared" si="1"/>
        <v>-2.7529021558872304</v>
      </c>
    </row>
    <row r="24" spans="1:21" x14ac:dyDescent="0.35">
      <c r="A24" s="79">
        <v>-4</v>
      </c>
      <c r="B24">
        <v>1.669E-2</v>
      </c>
      <c r="C24">
        <v>-1.23E-2</v>
      </c>
      <c r="D24">
        <v>9.7699999999999992E-3</v>
      </c>
      <c r="E24">
        <v>-9.9299999999999999E-2</v>
      </c>
      <c r="F24">
        <v>0.97070000000000001</v>
      </c>
      <c r="G24">
        <v>2.1399999999999999E-2</v>
      </c>
      <c r="I24">
        <f t="shared" si="0"/>
        <v>-6.9813170079773182E-2</v>
      </c>
      <c r="J24">
        <f t="shared" si="1"/>
        <v>-0.7369682444577591</v>
      </c>
    </row>
    <row r="25" spans="1:21" x14ac:dyDescent="0.35">
      <c r="A25" s="79">
        <v>-3.75</v>
      </c>
      <c r="B25">
        <v>1.567E-2</v>
      </c>
      <c r="C25">
        <v>2.1600000000000001E-2</v>
      </c>
      <c r="D25">
        <v>8.6300000000000005E-3</v>
      </c>
      <c r="E25">
        <v>-0.1008</v>
      </c>
      <c r="F25">
        <v>0.96650000000000003</v>
      </c>
      <c r="G25">
        <v>2.4199999999999999E-2</v>
      </c>
      <c r="I25">
        <f t="shared" si="0"/>
        <v>-6.5449846949787352E-2</v>
      </c>
      <c r="J25">
        <f t="shared" si="1"/>
        <v>1.3784301212507979</v>
      </c>
    </row>
    <row r="26" spans="1:21" x14ac:dyDescent="0.35">
      <c r="A26" s="79">
        <v>-3.5</v>
      </c>
      <c r="B26">
        <v>1.478E-2</v>
      </c>
      <c r="C26">
        <v>5.5899999999999998E-2</v>
      </c>
      <c r="D26">
        <v>7.5900000000000004E-3</v>
      </c>
      <c r="E26">
        <v>-0.1022</v>
      </c>
      <c r="F26">
        <v>0.96189999999999998</v>
      </c>
      <c r="G26">
        <v>2.6700000000000002E-2</v>
      </c>
      <c r="I26">
        <f t="shared" si="0"/>
        <v>-6.1086523819801536E-2</v>
      </c>
      <c r="J26">
        <f t="shared" si="1"/>
        <v>3.7821380243572396</v>
      </c>
    </row>
    <row r="27" spans="1:21" x14ac:dyDescent="0.35">
      <c r="A27" s="79">
        <v>-3.25</v>
      </c>
      <c r="B27">
        <v>1.4E-2</v>
      </c>
      <c r="C27">
        <v>9.1800000000000007E-2</v>
      </c>
      <c r="D27">
        <v>6.6400000000000001E-3</v>
      </c>
      <c r="E27">
        <v>-0.1037</v>
      </c>
      <c r="F27">
        <v>0.95809999999999995</v>
      </c>
      <c r="G27">
        <v>2.9700000000000001E-2</v>
      </c>
      <c r="I27">
        <f t="shared" si="0"/>
        <v>-5.6723200689815713E-2</v>
      </c>
      <c r="J27">
        <f t="shared" si="1"/>
        <v>6.5571428571428578</v>
      </c>
    </row>
    <row r="28" spans="1:21" x14ac:dyDescent="0.35">
      <c r="A28" s="79">
        <v>-3</v>
      </c>
      <c r="B28">
        <v>1.3310000000000001E-2</v>
      </c>
      <c r="C28">
        <v>0.12559999999999999</v>
      </c>
      <c r="D28">
        <v>5.9300000000000004E-3</v>
      </c>
      <c r="E28">
        <v>-0.105</v>
      </c>
      <c r="F28">
        <v>0.95299999999999996</v>
      </c>
      <c r="G28">
        <v>3.4700000000000002E-2</v>
      </c>
      <c r="I28">
        <f t="shared" si="0"/>
        <v>-5.2359877559829883E-2</v>
      </c>
      <c r="J28">
        <f t="shared" si="1"/>
        <v>9.4365138993238151</v>
      </c>
    </row>
    <row r="29" spans="1:21" x14ac:dyDescent="0.35">
      <c r="A29" s="79">
        <v>-2.75</v>
      </c>
      <c r="B29">
        <v>1.274E-2</v>
      </c>
      <c r="C29">
        <v>0.15920000000000001</v>
      </c>
      <c r="D29">
        <v>5.2700000000000004E-3</v>
      </c>
      <c r="E29">
        <v>-0.106</v>
      </c>
      <c r="F29">
        <v>0.94569999999999999</v>
      </c>
      <c r="G29">
        <v>3.9199999999999999E-2</v>
      </c>
      <c r="I29">
        <f t="shared" si="0"/>
        <v>-4.799655442984406E-2</v>
      </c>
      <c r="J29">
        <f t="shared" si="1"/>
        <v>12.496075353218211</v>
      </c>
    </row>
    <row r="30" spans="1:21" x14ac:dyDescent="0.35">
      <c r="A30" s="79">
        <v>-2.5</v>
      </c>
      <c r="B30">
        <v>1.218E-2</v>
      </c>
      <c r="C30">
        <v>0.19320000000000001</v>
      </c>
      <c r="D30">
        <v>4.6800000000000001E-3</v>
      </c>
      <c r="E30">
        <v>-0.1071</v>
      </c>
      <c r="F30">
        <v>0.9355</v>
      </c>
      <c r="G30">
        <v>4.7E-2</v>
      </c>
      <c r="I30">
        <f t="shared" si="0"/>
        <v>-4.3633231299858237E-2</v>
      </c>
      <c r="J30">
        <f t="shared" si="1"/>
        <v>15.862068965517242</v>
      </c>
    </row>
    <row r="31" spans="1:21" x14ac:dyDescent="0.35">
      <c r="A31" s="79">
        <v>-2.25</v>
      </c>
      <c r="B31">
        <v>1.1690000000000001E-2</v>
      </c>
      <c r="C31">
        <v>0.2268</v>
      </c>
      <c r="D31">
        <v>4.1399999999999996E-3</v>
      </c>
      <c r="E31">
        <v>-0.108</v>
      </c>
      <c r="F31">
        <v>0.92310000000000003</v>
      </c>
      <c r="G31">
        <v>5.62E-2</v>
      </c>
      <c r="I31">
        <f t="shared" si="0"/>
        <v>-3.9269908169872414E-2</v>
      </c>
      <c r="J31">
        <f t="shared" si="1"/>
        <v>19.401197604790418</v>
      </c>
    </row>
    <row r="32" spans="1:21" x14ac:dyDescent="0.35">
      <c r="A32" s="79">
        <v>-2</v>
      </c>
      <c r="B32">
        <v>1.1299999999999999E-2</v>
      </c>
      <c r="C32">
        <v>0.25869999999999999</v>
      </c>
      <c r="D32">
        <v>3.7599999999999999E-3</v>
      </c>
      <c r="E32">
        <v>-0.1086</v>
      </c>
      <c r="F32">
        <v>0.91100000000000003</v>
      </c>
      <c r="G32">
        <v>7.2300000000000003E-2</v>
      </c>
      <c r="I32">
        <f t="shared" si="0"/>
        <v>-3.4906585039886591E-2</v>
      </c>
      <c r="J32">
        <f t="shared" si="1"/>
        <v>22.893805309734514</v>
      </c>
    </row>
    <row r="33" spans="1:10" x14ac:dyDescent="0.35">
      <c r="A33" s="79">
        <v>-1.75</v>
      </c>
      <c r="B33">
        <v>1.0970000000000001E-2</v>
      </c>
      <c r="C33">
        <v>0.28960000000000002</v>
      </c>
      <c r="D33">
        <v>3.46E-3</v>
      </c>
      <c r="E33">
        <v>-0.109</v>
      </c>
      <c r="F33">
        <v>0.89980000000000004</v>
      </c>
      <c r="G33">
        <v>9.6299999999999997E-2</v>
      </c>
      <c r="I33">
        <f t="shared" si="0"/>
        <v>-3.0543261909900768E-2</v>
      </c>
      <c r="J33">
        <f t="shared" si="1"/>
        <v>26.399270738377393</v>
      </c>
    </row>
    <row r="34" spans="1:10" x14ac:dyDescent="0.35">
      <c r="A34" s="79">
        <v>-1.5</v>
      </c>
      <c r="B34">
        <v>1.0659999999999999E-2</v>
      </c>
      <c r="C34">
        <v>0.31909999999999999</v>
      </c>
      <c r="D34">
        <v>3.2299999999999998E-3</v>
      </c>
      <c r="E34">
        <v>-0.1091</v>
      </c>
      <c r="F34">
        <v>0.88690000000000002</v>
      </c>
      <c r="G34">
        <v>0.13339999999999999</v>
      </c>
      <c r="I34">
        <f t="shared" si="0"/>
        <v>-2.6179938779914941E-2</v>
      </c>
      <c r="J34">
        <f t="shared" si="1"/>
        <v>29.934333958724203</v>
      </c>
    </row>
    <row r="35" spans="1:10" x14ac:dyDescent="0.35">
      <c r="A35" s="79">
        <v>-1.25</v>
      </c>
      <c r="B35">
        <v>1.0359999999999999E-2</v>
      </c>
      <c r="C35">
        <v>0.34820000000000001</v>
      </c>
      <c r="D35">
        <v>3.0500000000000002E-3</v>
      </c>
      <c r="E35">
        <v>-0.10920000000000001</v>
      </c>
      <c r="F35">
        <v>0.873</v>
      </c>
      <c r="G35">
        <v>0.1827</v>
      </c>
      <c r="I35">
        <f t="shared" si="0"/>
        <v>-2.1816615649929118E-2</v>
      </c>
      <c r="J35">
        <f t="shared" si="1"/>
        <v>33.610038610038615</v>
      </c>
    </row>
    <row r="36" spans="1:10" x14ac:dyDescent="0.35">
      <c r="A36" s="79">
        <v>-1</v>
      </c>
      <c r="B36">
        <v>1.001E-2</v>
      </c>
      <c r="C36">
        <v>0.377</v>
      </c>
      <c r="D36">
        <v>2.9099999999999998E-3</v>
      </c>
      <c r="E36">
        <v>-0.10929999999999999</v>
      </c>
      <c r="F36">
        <v>0.85829999999999995</v>
      </c>
      <c r="G36">
        <v>0.26200000000000001</v>
      </c>
      <c r="I36">
        <f t="shared" si="0"/>
        <v>-1.7453292519943295E-2</v>
      </c>
      <c r="J36">
        <f t="shared" si="1"/>
        <v>37.662337662337663</v>
      </c>
    </row>
    <row r="37" spans="1:10" x14ac:dyDescent="0.35">
      <c r="A37" s="79">
        <v>-0.75</v>
      </c>
      <c r="B37">
        <v>9.6699999999999998E-3</v>
      </c>
      <c r="C37">
        <v>0.40510000000000002</v>
      </c>
      <c r="D37">
        <v>2.8600000000000001E-3</v>
      </c>
      <c r="E37">
        <v>-0.10929999999999999</v>
      </c>
      <c r="F37">
        <v>0.84219999999999995</v>
      </c>
      <c r="G37">
        <v>0.37430000000000002</v>
      </c>
      <c r="I37">
        <f t="shared" si="0"/>
        <v>-1.3089969389957471E-2</v>
      </c>
      <c r="J37">
        <f t="shared" si="1"/>
        <v>41.892450879007242</v>
      </c>
    </row>
    <row r="38" spans="1:10" x14ac:dyDescent="0.35">
      <c r="A38" s="79">
        <v>-0.5</v>
      </c>
      <c r="B38">
        <v>9.4400000000000005E-3</v>
      </c>
      <c r="C38">
        <v>0.4325</v>
      </c>
      <c r="D38">
        <v>2.81E-3</v>
      </c>
      <c r="E38">
        <v>-0.1089</v>
      </c>
      <c r="F38">
        <v>0.82440000000000002</v>
      </c>
      <c r="G38">
        <v>0.46350000000000002</v>
      </c>
      <c r="I38">
        <f t="shared" si="0"/>
        <v>-8.7266462599716477E-3</v>
      </c>
      <c r="J38">
        <f t="shared" si="1"/>
        <v>45.815677966101696</v>
      </c>
    </row>
    <row r="39" spans="1:10" x14ac:dyDescent="0.35">
      <c r="A39" s="79">
        <v>-0.25</v>
      </c>
      <c r="B39">
        <v>9.2399999999999999E-3</v>
      </c>
      <c r="C39">
        <v>0.45929999999999999</v>
      </c>
      <c r="D39">
        <v>2.7399999999999998E-3</v>
      </c>
      <c r="E39">
        <v>-0.1084</v>
      </c>
      <c r="F39">
        <v>0.8054</v>
      </c>
      <c r="G39">
        <v>0.53990000000000005</v>
      </c>
      <c r="I39">
        <f t="shared" si="0"/>
        <v>-4.3633231299858239E-3</v>
      </c>
      <c r="J39">
        <f t="shared" si="1"/>
        <v>49.70779220779221</v>
      </c>
    </row>
    <row r="40" spans="1:10" x14ac:dyDescent="0.35">
      <c r="A40" s="79">
        <v>0</v>
      </c>
      <c r="B40">
        <v>8.8900000000000003E-3</v>
      </c>
      <c r="C40">
        <v>0.4844</v>
      </c>
      <c r="D40">
        <v>2.6800000000000001E-3</v>
      </c>
      <c r="E40">
        <v>-0.1075</v>
      </c>
      <c r="F40">
        <v>0.78600000000000003</v>
      </c>
      <c r="G40">
        <v>0.65480000000000005</v>
      </c>
      <c r="I40">
        <f t="shared" si="0"/>
        <v>0</v>
      </c>
      <c r="J40">
        <f t="shared" si="1"/>
        <v>54.488188976377948</v>
      </c>
    </row>
    <row r="41" spans="1:10" x14ac:dyDescent="0.35">
      <c r="A41" s="79">
        <v>0.5</v>
      </c>
      <c r="B41">
        <v>8.4100000000000008E-3</v>
      </c>
      <c r="C41">
        <v>0.53249999999999997</v>
      </c>
      <c r="D41">
        <v>2.4399999999999999E-3</v>
      </c>
      <c r="E41">
        <v>-0.1046</v>
      </c>
      <c r="F41">
        <v>0.74219999999999997</v>
      </c>
      <c r="G41">
        <v>1</v>
      </c>
      <c r="I41">
        <f t="shared" ref="I41:I72" si="6">A41*PI()/180</f>
        <v>8.7266462599716477E-3</v>
      </c>
      <c r="J41">
        <f t="shared" ref="J41:J72" si="7">C41/B41</f>
        <v>63.317479191438757</v>
      </c>
    </row>
    <row r="42" spans="1:10" x14ac:dyDescent="0.35">
      <c r="A42" s="79">
        <v>0.75</v>
      </c>
      <c r="B42">
        <v>8.5500000000000003E-3</v>
      </c>
      <c r="C42">
        <v>0.55959999999999999</v>
      </c>
      <c r="D42">
        <v>2.4099999999999998E-3</v>
      </c>
      <c r="E42">
        <v>-0.1041</v>
      </c>
      <c r="F42">
        <v>0.71809999999999996</v>
      </c>
      <c r="G42">
        <v>1</v>
      </c>
      <c r="I42">
        <f t="shared" si="6"/>
        <v>1.3089969389957471E-2</v>
      </c>
      <c r="J42">
        <f t="shared" si="7"/>
        <v>65.450292397660817</v>
      </c>
    </row>
    <row r="43" spans="1:10" x14ac:dyDescent="0.35">
      <c r="A43" s="79">
        <v>1</v>
      </c>
      <c r="B43">
        <v>8.7100000000000007E-3</v>
      </c>
      <c r="C43">
        <v>0.58650000000000002</v>
      </c>
      <c r="D43">
        <v>2.3999999999999998E-3</v>
      </c>
      <c r="E43">
        <v>-0.1037</v>
      </c>
      <c r="F43">
        <v>0.69289999999999996</v>
      </c>
      <c r="G43">
        <v>1</v>
      </c>
      <c r="I43">
        <f t="shared" si="6"/>
        <v>1.7453292519943295E-2</v>
      </c>
      <c r="J43">
        <f t="shared" si="7"/>
        <v>67.33639494833524</v>
      </c>
    </row>
    <row r="44" spans="1:10" x14ac:dyDescent="0.35">
      <c r="A44" s="79">
        <v>1.25</v>
      </c>
      <c r="B44">
        <v>8.8999999999999999E-3</v>
      </c>
      <c r="C44">
        <v>0.61329999999999996</v>
      </c>
      <c r="D44">
        <v>2.4099999999999998E-3</v>
      </c>
      <c r="E44">
        <v>-0.1032</v>
      </c>
      <c r="F44">
        <v>0.66679999999999995</v>
      </c>
      <c r="G44">
        <v>1</v>
      </c>
      <c r="I44">
        <f t="shared" si="6"/>
        <v>2.1816615649929118E-2</v>
      </c>
      <c r="J44">
        <f t="shared" si="7"/>
        <v>68.910112359550553</v>
      </c>
    </row>
    <row r="45" spans="1:10" x14ac:dyDescent="0.35">
      <c r="A45" s="79">
        <v>1.5</v>
      </c>
      <c r="B45">
        <v>9.11E-3</v>
      </c>
      <c r="C45">
        <v>0.63980000000000004</v>
      </c>
      <c r="D45">
        <v>2.4499999999999999E-3</v>
      </c>
      <c r="E45">
        <v>-0.1028</v>
      </c>
      <c r="F45">
        <v>0.6391</v>
      </c>
      <c r="G45">
        <v>1</v>
      </c>
      <c r="I45">
        <f t="shared" si="6"/>
        <v>2.6179938779914941E-2</v>
      </c>
      <c r="J45">
        <f t="shared" si="7"/>
        <v>70.2305159165752</v>
      </c>
    </row>
    <row r="46" spans="1:10" x14ac:dyDescent="0.35">
      <c r="A46" s="79">
        <v>1.75</v>
      </c>
      <c r="B46">
        <v>9.3399999999999993E-3</v>
      </c>
      <c r="C46">
        <v>0.6663</v>
      </c>
      <c r="D46">
        <v>2.5100000000000001E-3</v>
      </c>
      <c r="E46">
        <v>-0.1023</v>
      </c>
      <c r="F46">
        <v>0.61050000000000004</v>
      </c>
      <c r="G46">
        <v>1</v>
      </c>
      <c r="I46">
        <f t="shared" si="6"/>
        <v>3.0543261909900768E-2</v>
      </c>
      <c r="J46">
        <f t="shared" si="7"/>
        <v>71.338329764453974</v>
      </c>
    </row>
    <row r="47" spans="1:10" x14ac:dyDescent="0.35">
      <c r="A47" s="79">
        <v>2</v>
      </c>
      <c r="B47">
        <v>9.5999999999999992E-3</v>
      </c>
      <c r="C47">
        <v>0.6925</v>
      </c>
      <c r="D47">
        <v>2.5999999999999999E-3</v>
      </c>
      <c r="E47">
        <v>-0.1018</v>
      </c>
      <c r="F47">
        <v>0.5806</v>
      </c>
      <c r="G47">
        <v>1</v>
      </c>
      <c r="I47">
        <f t="shared" si="6"/>
        <v>3.4906585039886591E-2</v>
      </c>
      <c r="J47">
        <f t="shared" si="7"/>
        <v>72.135416666666671</v>
      </c>
    </row>
    <row r="48" spans="1:10" x14ac:dyDescent="0.35">
      <c r="A48" s="79">
        <v>2.25</v>
      </c>
      <c r="B48">
        <v>9.8700000000000003E-3</v>
      </c>
      <c r="C48">
        <v>0.71860000000000002</v>
      </c>
      <c r="D48">
        <v>2.7000000000000001E-3</v>
      </c>
      <c r="E48">
        <v>-0.1013</v>
      </c>
      <c r="F48">
        <v>0.54959999999999998</v>
      </c>
      <c r="G48">
        <v>1</v>
      </c>
      <c r="I48">
        <f t="shared" si="6"/>
        <v>3.9269908169872414E-2</v>
      </c>
      <c r="J48">
        <f t="shared" si="7"/>
        <v>72.806484295845991</v>
      </c>
    </row>
    <row r="49" spans="1:10" x14ac:dyDescent="0.35">
      <c r="A49" s="79">
        <v>2.5</v>
      </c>
      <c r="B49">
        <v>1.017E-2</v>
      </c>
      <c r="C49">
        <v>0.74439999999999995</v>
      </c>
      <c r="D49">
        <v>2.8300000000000001E-3</v>
      </c>
      <c r="E49">
        <v>-0.1009</v>
      </c>
      <c r="F49">
        <v>0.51800000000000002</v>
      </c>
      <c r="G49">
        <v>1</v>
      </c>
      <c r="I49">
        <f t="shared" si="6"/>
        <v>4.3633231299858237E-2</v>
      </c>
      <c r="J49">
        <f t="shared" si="7"/>
        <v>73.195673549655851</v>
      </c>
    </row>
    <row r="50" spans="1:10" x14ac:dyDescent="0.35">
      <c r="A50" s="79">
        <v>2.75</v>
      </c>
      <c r="B50">
        <v>1.0489999999999999E-2</v>
      </c>
      <c r="C50">
        <v>0.7702</v>
      </c>
      <c r="D50">
        <v>2.98E-3</v>
      </c>
      <c r="E50">
        <v>-0.1004</v>
      </c>
      <c r="F50">
        <v>0.4869</v>
      </c>
      <c r="G50">
        <v>1</v>
      </c>
      <c r="I50">
        <f t="shared" si="6"/>
        <v>4.799655442984406E-2</v>
      </c>
      <c r="J50">
        <f t="shared" si="7"/>
        <v>73.42230695900858</v>
      </c>
    </row>
    <row r="51" spans="1:10" x14ac:dyDescent="0.35">
      <c r="A51" s="79">
        <v>3</v>
      </c>
      <c r="B51">
        <v>1.082E-2</v>
      </c>
      <c r="C51">
        <v>0.79590000000000005</v>
      </c>
      <c r="D51">
        <v>3.1800000000000001E-3</v>
      </c>
      <c r="E51">
        <v>-0.1</v>
      </c>
      <c r="F51">
        <v>0.4577</v>
      </c>
      <c r="G51">
        <v>1</v>
      </c>
      <c r="I51">
        <f t="shared" si="6"/>
        <v>5.2359877559829883E-2</v>
      </c>
      <c r="J51">
        <f t="shared" si="7"/>
        <v>73.558225508317932</v>
      </c>
    </row>
    <row r="52" spans="1:10" x14ac:dyDescent="0.35">
      <c r="A52" s="79">
        <v>3.25</v>
      </c>
      <c r="B52">
        <v>1.116E-2</v>
      </c>
      <c r="C52">
        <v>0.82169999999999999</v>
      </c>
      <c r="D52">
        <v>3.3899999999999998E-3</v>
      </c>
      <c r="E52">
        <v>-9.9599999999999994E-2</v>
      </c>
      <c r="F52">
        <v>0.43130000000000002</v>
      </c>
      <c r="G52">
        <v>1</v>
      </c>
      <c r="I52">
        <f t="shared" si="6"/>
        <v>5.6723200689815713E-2</v>
      </c>
      <c r="J52">
        <f t="shared" si="7"/>
        <v>73.629032258064512</v>
      </c>
    </row>
    <row r="53" spans="1:10" x14ac:dyDescent="0.35">
      <c r="A53" s="79">
        <v>3.5</v>
      </c>
      <c r="B53">
        <v>1.149E-2</v>
      </c>
      <c r="C53">
        <v>0.84750000000000003</v>
      </c>
      <c r="D53">
        <v>3.6099999999999999E-3</v>
      </c>
      <c r="E53">
        <v>-9.9199999999999997E-2</v>
      </c>
      <c r="F53">
        <v>0.40849999999999997</v>
      </c>
      <c r="G53">
        <v>1</v>
      </c>
      <c r="I53">
        <f t="shared" si="6"/>
        <v>6.1086523819801536E-2</v>
      </c>
      <c r="J53">
        <f t="shared" si="7"/>
        <v>73.759791122715413</v>
      </c>
    </row>
    <row r="54" spans="1:10" x14ac:dyDescent="0.35">
      <c r="A54" s="79">
        <v>3.75</v>
      </c>
      <c r="B54">
        <v>1.183E-2</v>
      </c>
      <c r="C54">
        <v>0.87329999999999997</v>
      </c>
      <c r="D54">
        <v>3.8500000000000001E-3</v>
      </c>
      <c r="E54">
        <v>-9.8799999999999999E-2</v>
      </c>
      <c r="F54">
        <v>0.38879999999999998</v>
      </c>
      <c r="G54">
        <v>1</v>
      </c>
      <c r="I54">
        <f t="shared" si="6"/>
        <v>6.5449846949787352E-2</v>
      </c>
      <c r="J54">
        <f t="shared" si="7"/>
        <v>73.820794590025358</v>
      </c>
    </row>
    <row r="55" spans="1:10" x14ac:dyDescent="0.35">
      <c r="A55" s="79">
        <v>4</v>
      </c>
      <c r="B55">
        <v>1.2160000000000001E-2</v>
      </c>
      <c r="C55">
        <v>0.8992</v>
      </c>
      <c r="D55">
        <v>4.1399999999999996E-3</v>
      </c>
      <c r="E55">
        <v>-9.8400000000000001E-2</v>
      </c>
      <c r="F55">
        <v>0.3715</v>
      </c>
      <c r="G55">
        <v>1</v>
      </c>
      <c r="I55">
        <f t="shared" si="6"/>
        <v>6.9813170079773182E-2</v>
      </c>
      <c r="J55">
        <f t="shared" si="7"/>
        <v>73.94736842105263</v>
      </c>
    </row>
    <row r="56" spans="1:10" x14ac:dyDescent="0.35">
      <c r="A56" s="79">
        <v>4.25</v>
      </c>
      <c r="B56">
        <v>1.2489999999999999E-2</v>
      </c>
      <c r="C56">
        <v>0.92510000000000003</v>
      </c>
      <c r="D56">
        <v>4.4299999999999999E-3</v>
      </c>
      <c r="E56">
        <v>-9.8100000000000007E-2</v>
      </c>
      <c r="F56">
        <v>0.35589999999999999</v>
      </c>
      <c r="G56">
        <v>1</v>
      </c>
      <c r="I56">
        <f t="shared" si="6"/>
        <v>7.4176493209759012E-2</v>
      </c>
      <c r="J56">
        <f t="shared" si="7"/>
        <v>74.067253803042433</v>
      </c>
    </row>
    <row r="57" spans="1:10" x14ac:dyDescent="0.35">
      <c r="A57" s="79">
        <v>4.5</v>
      </c>
      <c r="B57">
        <v>1.282E-2</v>
      </c>
      <c r="C57">
        <v>0.95089999999999997</v>
      </c>
      <c r="D57">
        <v>4.7200000000000002E-3</v>
      </c>
      <c r="E57">
        <v>-9.7699999999999995E-2</v>
      </c>
      <c r="F57">
        <v>0.3417</v>
      </c>
      <c r="G57">
        <v>1</v>
      </c>
      <c r="I57">
        <f t="shared" si="6"/>
        <v>7.8539816339744828E-2</v>
      </c>
      <c r="J57">
        <f t="shared" si="7"/>
        <v>74.173166926677069</v>
      </c>
    </row>
    <row r="58" spans="1:10" x14ac:dyDescent="0.35">
      <c r="A58" s="79">
        <v>4.75</v>
      </c>
      <c r="B58">
        <v>1.315E-2</v>
      </c>
      <c r="C58">
        <v>0.97670000000000001</v>
      </c>
      <c r="D58">
        <v>5.0400000000000002E-3</v>
      </c>
      <c r="E58">
        <v>-9.74E-2</v>
      </c>
      <c r="F58">
        <v>0.32840000000000003</v>
      </c>
      <c r="G58">
        <v>1</v>
      </c>
      <c r="I58">
        <f t="shared" si="6"/>
        <v>8.2903139469730644E-2</v>
      </c>
      <c r="J58">
        <f t="shared" si="7"/>
        <v>74.273764258555133</v>
      </c>
    </row>
    <row r="59" spans="1:10" x14ac:dyDescent="0.35">
      <c r="A59" s="79">
        <v>5</v>
      </c>
      <c r="B59">
        <v>1.35E-2</v>
      </c>
      <c r="C59">
        <v>1.0024</v>
      </c>
      <c r="D59">
        <v>5.3699999999999998E-3</v>
      </c>
      <c r="E59">
        <v>-9.7000000000000003E-2</v>
      </c>
      <c r="F59">
        <v>0.316</v>
      </c>
      <c r="G59">
        <v>1</v>
      </c>
      <c r="I59">
        <f t="shared" si="6"/>
        <v>8.7266462599716474E-2</v>
      </c>
      <c r="J59">
        <f t="shared" si="7"/>
        <v>74.251851851851853</v>
      </c>
    </row>
    <row r="60" spans="1:10" x14ac:dyDescent="0.35">
      <c r="A60" s="79">
        <v>5.25</v>
      </c>
      <c r="B60">
        <v>1.383E-2</v>
      </c>
      <c r="C60">
        <v>1.0281</v>
      </c>
      <c r="D60">
        <v>5.7400000000000003E-3</v>
      </c>
      <c r="E60">
        <v>-9.6600000000000005E-2</v>
      </c>
      <c r="F60">
        <v>0.30370000000000003</v>
      </c>
      <c r="G60">
        <v>1</v>
      </c>
      <c r="I60">
        <f t="shared" si="6"/>
        <v>9.1629785729702304E-2</v>
      </c>
      <c r="J60">
        <f t="shared" si="7"/>
        <v>74.338394793926241</v>
      </c>
    </row>
    <row r="61" spans="1:10" x14ac:dyDescent="0.35">
      <c r="A61" s="79">
        <v>5.5</v>
      </c>
      <c r="B61">
        <v>1.417E-2</v>
      </c>
      <c r="C61">
        <v>1.0537000000000001</v>
      </c>
      <c r="D61">
        <v>6.1000000000000004E-3</v>
      </c>
      <c r="E61">
        <v>-9.6199999999999994E-2</v>
      </c>
      <c r="F61">
        <v>0.29189999999999999</v>
      </c>
      <c r="G61">
        <v>1</v>
      </c>
      <c r="I61">
        <f t="shared" si="6"/>
        <v>9.599310885968812E-2</v>
      </c>
      <c r="J61">
        <f t="shared" si="7"/>
        <v>74.361326746647848</v>
      </c>
    </row>
    <row r="62" spans="1:10" x14ac:dyDescent="0.35">
      <c r="A62" s="79">
        <v>5.75</v>
      </c>
      <c r="B62">
        <v>1.452E-2</v>
      </c>
      <c r="C62">
        <v>1.0791999999999999</v>
      </c>
      <c r="D62">
        <v>6.4900000000000001E-3</v>
      </c>
      <c r="E62">
        <v>-9.5799999999999996E-2</v>
      </c>
      <c r="F62">
        <v>0.2802</v>
      </c>
      <c r="G62">
        <v>1</v>
      </c>
      <c r="I62">
        <f t="shared" si="6"/>
        <v>0.10035643198967394</v>
      </c>
      <c r="J62">
        <f t="shared" si="7"/>
        <v>74.32506887052341</v>
      </c>
    </row>
    <row r="63" spans="1:10" x14ac:dyDescent="0.35">
      <c r="A63" s="79">
        <v>6</v>
      </c>
      <c r="B63">
        <v>1.4880000000000001E-2</v>
      </c>
      <c r="C63">
        <v>1.1044</v>
      </c>
      <c r="D63">
        <v>6.8900000000000003E-3</v>
      </c>
      <c r="E63">
        <v>-9.5399999999999999E-2</v>
      </c>
      <c r="F63">
        <v>0.26869999999999999</v>
      </c>
      <c r="G63">
        <v>1</v>
      </c>
      <c r="I63">
        <f t="shared" si="6"/>
        <v>0.10471975511965977</v>
      </c>
      <c r="J63">
        <f t="shared" si="7"/>
        <v>74.22043010752688</v>
      </c>
    </row>
    <row r="64" spans="1:10" x14ac:dyDescent="0.35">
      <c r="A64" s="79">
        <v>6.25</v>
      </c>
      <c r="B64">
        <v>1.5259999999999999E-2</v>
      </c>
      <c r="C64">
        <v>1.1294</v>
      </c>
      <c r="D64">
        <v>7.3299999999999997E-3</v>
      </c>
      <c r="E64">
        <v>-9.4899999999999998E-2</v>
      </c>
      <c r="F64">
        <v>0.25590000000000002</v>
      </c>
      <c r="G64">
        <v>1</v>
      </c>
      <c r="I64">
        <f t="shared" si="6"/>
        <v>0.1090830782496456</v>
      </c>
      <c r="J64">
        <f t="shared" si="7"/>
        <v>74.010484927916124</v>
      </c>
    </row>
    <row r="65" spans="1:10" x14ac:dyDescent="0.35">
      <c r="A65" s="79">
        <v>6.5</v>
      </c>
      <c r="B65">
        <v>1.5699999999999999E-2</v>
      </c>
      <c r="C65">
        <v>1.1534</v>
      </c>
      <c r="D65">
        <v>7.7200000000000003E-3</v>
      </c>
      <c r="E65">
        <v>-9.4399999999999998E-2</v>
      </c>
      <c r="F65">
        <v>0.2334</v>
      </c>
      <c r="G65">
        <v>1</v>
      </c>
      <c r="I65">
        <f t="shared" si="6"/>
        <v>0.11344640137963143</v>
      </c>
      <c r="J65">
        <f t="shared" si="7"/>
        <v>73.464968152866248</v>
      </c>
    </row>
    <row r="66" spans="1:10" x14ac:dyDescent="0.35">
      <c r="A66" s="79">
        <v>6.75</v>
      </c>
      <c r="B66">
        <v>1.619E-2</v>
      </c>
      <c r="C66">
        <v>1.177</v>
      </c>
      <c r="D66">
        <v>8.1300000000000001E-3</v>
      </c>
      <c r="E66">
        <v>-9.3799999999999994E-2</v>
      </c>
      <c r="F66">
        <v>0.20549999999999999</v>
      </c>
      <c r="G66">
        <v>1</v>
      </c>
      <c r="I66">
        <f t="shared" si="6"/>
        <v>0.11780972450961724</v>
      </c>
      <c r="J66">
        <f t="shared" si="7"/>
        <v>72.699197035206922</v>
      </c>
    </row>
    <row r="67" spans="1:10" x14ac:dyDescent="0.35">
      <c r="A67" s="79">
        <v>7</v>
      </c>
      <c r="B67">
        <v>1.6719999999999999E-2</v>
      </c>
      <c r="C67">
        <v>1.2003999999999999</v>
      </c>
      <c r="D67">
        <v>8.6099999999999996E-3</v>
      </c>
      <c r="E67">
        <v>-9.3200000000000005E-2</v>
      </c>
      <c r="F67">
        <v>0.1799</v>
      </c>
      <c r="G67">
        <v>1</v>
      </c>
      <c r="I67">
        <f t="shared" si="6"/>
        <v>0.12217304763960307</v>
      </c>
      <c r="J67">
        <f t="shared" si="7"/>
        <v>71.794258373205736</v>
      </c>
    </row>
    <row r="68" spans="1:10" x14ac:dyDescent="0.35">
      <c r="A68" s="79">
        <v>7.25</v>
      </c>
      <c r="B68">
        <v>1.7389999999999999E-2</v>
      </c>
      <c r="C68">
        <v>1.2226999999999999</v>
      </c>
      <c r="D68">
        <v>9.1699999999999993E-3</v>
      </c>
      <c r="E68">
        <v>-9.2499999999999999E-2</v>
      </c>
      <c r="F68">
        <v>0.1502</v>
      </c>
      <c r="G68">
        <v>1</v>
      </c>
      <c r="I68">
        <f t="shared" si="6"/>
        <v>0.1265363707695889</v>
      </c>
      <c r="J68">
        <f t="shared" si="7"/>
        <v>70.310523289246689</v>
      </c>
    </row>
    <row r="69" spans="1:10" x14ac:dyDescent="0.35">
      <c r="A69" s="79">
        <v>7.5</v>
      </c>
      <c r="B69">
        <v>1.823E-2</v>
      </c>
      <c r="C69">
        <v>1.2438</v>
      </c>
      <c r="D69">
        <v>9.8899999999999995E-3</v>
      </c>
      <c r="E69">
        <v>-9.1700000000000004E-2</v>
      </c>
      <c r="F69">
        <v>0.114</v>
      </c>
      <c r="G69">
        <v>1</v>
      </c>
      <c r="I69">
        <f t="shared" si="6"/>
        <v>0.1308996938995747</v>
      </c>
      <c r="J69">
        <f t="shared" si="7"/>
        <v>68.228195282501375</v>
      </c>
    </row>
    <row r="70" spans="1:10" x14ac:dyDescent="0.35">
      <c r="A70" s="79">
        <v>7.75</v>
      </c>
      <c r="B70">
        <v>1.9429999999999999E-2</v>
      </c>
      <c r="C70">
        <v>1.2623</v>
      </c>
      <c r="D70">
        <v>1.0840000000000001E-2</v>
      </c>
      <c r="E70">
        <v>-9.06E-2</v>
      </c>
      <c r="F70">
        <v>7.1800000000000003E-2</v>
      </c>
      <c r="G70">
        <v>1</v>
      </c>
      <c r="I70">
        <f t="shared" si="6"/>
        <v>0.13526301702956053</v>
      </c>
      <c r="J70">
        <f t="shared" si="7"/>
        <v>64.966546577457535</v>
      </c>
    </row>
    <row r="71" spans="1:10" x14ac:dyDescent="0.35">
      <c r="A71" s="79">
        <v>8</v>
      </c>
      <c r="B71">
        <v>2.0840000000000001E-2</v>
      </c>
      <c r="C71">
        <v>1.2793000000000001</v>
      </c>
      <c r="D71">
        <v>1.204E-2</v>
      </c>
      <c r="E71">
        <v>-8.9200000000000002E-2</v>
      </c>
      <c r="F71">
        <v>4.07E-2</v>
      </c>
      <c r="G71">
        <v>1</v>
      </c>
      <c r="I71">
        <f t="shared" si="6"/>
        <v>0.13962634015954636</v>
      </c>
      <c r="J71">
        <f t="shared" si="7"/>
        <v>61.386756238003841</v>
      </c>
    </row>
    <row r="72" spans="1:10" x14ac:dyDescent="0.35">
      <c r="A72" s="79">
        <v>8.25</v>
      </c>
      <c r="B72">
        <v>2.2030000000000001E-2</v>
      </c>
      <c r="C72">
        <v>1.2974000000000001</v>
      </c>
      <c r="D72">
        <v>1.321E-2</v>
      </c>
      <c r="E72">
        <v>-8.7900000000000006E-2</v>
      </c>
      <c r="F72">
        <v>2.93E-2</v>
      </c>
      <c r="G72">
        <v>1</v>
      </c>
      <c r="I72">
        <f t="shared" si="6"/>
        <v>0.14398966328953219</v>
      </c>
      <c r="J72">
        <f t="shared" si="7"/>
        <v>58.892419428052655</v>
      </c>
    </row>
    <row r="73" spans="1:10" x14ac:dyDescent="0.35">
      <c r="A73" s="79">
        <v>8.5</v>
      </c>
      <c r="B73">
        <v>2.3E-2</v>
      </c>
      <c r="C73">
        <v>1.3168</v>
      </c>
      <c r="D73">
        <v>1.431E-2</v>
      </c>
      <c r="E73">
        <v>-8.6599999999999996E-2</v>
      </c>
      <c r="F73">
        <v>2.4799999999999999E-2</v>
      </c>
      <c r="G73">
        <v>1</v>
      </c>
      <c r="I73">
        <f t="shared" ref="I73:I99" si="8">A73*PI()/180</f>
        <v>0.14835298641951802</v>
      </c>
      <c r="J73">
        <f t="shared" ref="J73:J99" si="9">C73/B73</f>
        <v>57.252173913043478</v>
      </c>
    </row>
    <row r="74" spans="1:10" x14ac:dyDescent="0.35">
      <c r="A74" s="79">
        <v>8.75</v>
      </c>
      <c r="B74">
        <v>2.4309999999999998E-2</v>
      </c>
      <c r="C74">
        <v>1.333</v>
      </c>
      <c r="D74">
        <v>1.5730000000000001E-2</v>
      </c>
      <c r="E74">
        <v>-8.5000000000000006E-2</v>
      </c>
      <c r="F74">
        <v>2.1499999999999998E-2</v>
      </c>
      <c r="G74">
        <v>1</v>
      </c>
      <c r="I74">
        <f t="shared" si="8"/>
        <v>0.15271630954950383</v>
      </c>
      <c r="J74">
        <f t="shared" si="9"/>
        <v>54.833401892225424</v>
      </c>
    </row>
    <row r="75" spans="1:10" x14ac:dyDescent="0.35">
      <c r="A75" s="79">
        <v>9</v>
      </c>
      <c r="B75">
        <v>2.5389999999999999E-2</v>
      </c>
      <c r="C75">
        <v>1.3502000000000001</v>
      </c>
      <c r="D75">
        <v>1.7000000000000001E-2</v>
      </c>
      <c r="E75">
        <v>-8.3500000000000005E-2</v>
      </c>
      <c r="F75">
        <v>1.9699999999999999E-2</v>
      </c>
      <c r="G75">
        <v>1</v>
      </c>
      <c r="I75">
        <f t="shared" si="8"/>
        <v>0.15707963267948966</v>
      </c>
      <c r="J75">
        <f t="shared" si="9"/>
        <v>53.17841669948799</v>
      </c>
    </row>
    <row r="76" spans="1:10" x14ac:dyDescent="0.35">
      <c r="A76" s="79">
        <v>9.25</v>
      </c>
      <c r="B76">
        <v>2.647E-2</v>
      </c>
      <c r="C76">
        <v>1.3666</v>
      </c>
      <c r="D76">
        <v>1.823E-2</v>
      </c>
      <c r="E76">
        <v>-8.2000000000000003E-2</v>
      </c>
      <c r="F76">
        <v>1.77E-2</v>
      </c>
      <c r="G76">
        <v>1</v>
      </c>
      <c r="I76">
        <f t="shared" si="8"/>
        <v>0.16144295580947549</v>
      </c>
      <c r="J76">
        <f t="shared" si="9"/>
        <v>51.628258405742351</v>
      </c>
    </row>
    <row r="77" spans="1:10" x14ac:dyDescent="0.35">
      <c r="A77" s="79">
        <v>9.5</v>
      </c>
      <c r="B77">
        <v>2.7699999999999999E-2</v>
      </c>
      <c r="C77">
        <v>1.3808</v>
      </c>
      <c r="D77">
        <v>1.958E-2</v>
      </c>
      <c r="E77">
        <v>-8.0199999999999994E-2</v>
      </c>
      <c r="F77">
        <v>1.61E-2</v>
      </c>
      <c r="G77">
        <v>1</v>
      </c>
      <c r="I77">
        <f t="shared" si="8"/>
        <v>0.16580627893946129</v>
      </c>
      <c r="J77">
        <f t="shared" si="9"/>
        <v>49.848375451263543</v>
      </c>
    </row>
    <row r="78" spans="1:10" x14ac:dyDescent="0.35">
      <c r="A78" s="79">
        <v>9.75</v>
      </c>
      <c r="B78">
        <v>2.9430000000000001E-2</v>
      </c>
      <c r="C78">
        <v>1.389</v>
      </c>
      <c r="D78">
        <v>2.1430000000000001E-2</v>
      </c>
      <c r="E78">
        <v>-7.7700000000000005E-2</v>
      </c>
      <c r="F78">
        <v>1.4999999999999999E-2</v>
      </c>
      <c r="G78">
        <v>1</v>
      </c>
      <c r="I78">
        <f t="shared" si="8"/>
        <v>0.17016960206944712</v>
      </c>
      <c r="J78">
        <f t="shared" si="9"/>
        <v>47.196738022426096</v>
      </c>
    </row>
    <row r="79" spans="1:10" x14ac:dyDescent="0.35">
      <c r="A79" s="79">
        <v>10</v>
      </c>
      <c r="B79">
        <v>3.108E-2</v>
      </c>
      <c r="C79">
        <v>1.3968</v>
      </c>
      <c r="D79">
        <v>2.3230000000000001E-2</v>
      </c>
      <c r="E79">
        <v>-7.5200000000000003E-2</v>
      </c>
      <c r="F79">
        <v>1.43E-2</v>
      </c>
      <c r="G79">
        <v>1</v>
      </c>
      <c r="I79">
        <f t="shared" si="8"/>
        <v>0.17453292519943295</v>
      </c>
      <c r="J79">
        <f t="shared" si="9"/>
        <v>44.942084942084946</v>
      </c>
    </row>
    <row r="80" spans="1:10" x14ac:dyDescent="0.35">
      <c r="A80" s="79">
        <v>10.25</v>
      </c>
      <c r="B80">
        <v>3.2530000000000003E-2</v>
      </c>
      <c r="C80">
        <v>1.4049</v>
      </c>
      <c r="D80">
        <v>2.4850000000000001E-2</v>
      </c>
      <c r="E80">
        <v>-7.2599999999999998E-2</v>
      </c>
      <c r="F80">
        <v>1.37E-2</v>
      </c>
      <c r="G80">
        <v>1</v>
      </c>
      <c r="I80">
        <f t="shared" si="8"/>
        <v>0.17889624832941875</v>
      </c>
      <c r="J80">
        <f t="shared" si="9"/>
        <v>43.187826621580079</v>
      </c>
    </row>
    <row r="81" spans="1:10" x14ac:dyDescent="0.35">
      <c r="A81" s="79">
        <v>10.5</v>
      </c>
      <c r="B81">
        <v>3.4000000000000002E-2</v>
      </c>
      <c r="C81">
        <v>1.4106000000000001</v>
      </c>
      <c r="D81">
        <v>2.648E-2</v>
      </c>
      <c r="E81">
        <v>-6.9800000000000001E-2</v>
      </c>
      <c r="F81">
        <v>1.2999999999999999E-2</v>
      </c>
      <c r="G81">
        <v>1</v>
      </c>
      <c r="I81">
        <f t="shared" si="8"/>
        <v>0.18325957145940461</v>
      </c>
      <c r="J81">
        <f t="shared" si="9"/>
        <v>41.488235294117644</v>
      </c>
    </row>
    <row r="82" spans="1:10" x14ac:dyDescent="0.35">
      <c r="A82" s="79">
        <v>10.75</v>
      </c>
      <c r="B82">
        <v>3.5549999999999998E-2</v>
      </c>
      <c r="C82">
        <v>1.4157</v>
      </c>
      <c r="D82">
        <v>2.8170000000000001E-2</v>
      </c>
      <c r="E82">
        <v>-6.7299999999999999E-2</v>
      </c>
      <c r="F82">
        <v>1.2200000000000001E-2</v>
      </c>
      <c r="G82">
        <v>1</v>
      </c>
      <c r="I82">
        <f t="shared" si="8"/>
        <v>0.18762289458939041</v>
      </c>
      <c r="J82">
        <f t="shared" si="9"/>
        <v>39.822784810126585</v>
      </c>
    </row>
    <row r="83" spans="1:10" x14ac:dyDescent="0.35">
      <c r="A83" s="79">
        <v>11</v>
      </c>
      <c r="B83">
        <v>3.7190000000000001E-2</v>
      </c>
      <c r="C83">
        <v>1.4200999999999999</v>
      </c>
      <c r="D83">
        <v>2.997E-2</v>
      </c>
      <c r="E83">
        <v>-6.4899999999999999E-2</v>
      </c>
      <c r="F83">
        <v>1.14E-2</v>
      </c>
      <c r="G83">
        <v>1</v>
      </c>
      <c r="I83">
        <f t="shared" si="8"/>
        <v>0.19198621771937624</v>
      </c>
      <c r="J83">
        <f t="shared" si="9"/>
        <v>38.184995966657702</v>
      </c>
    </row>
    <row r="84" spans="1:10" x14ac:dyDescent="0.35">
      <c r="A84" s="79">
        <v>11.25</v>
      </c>
      <c r="B84">
        <v>3.9059999999999997E-2</v>
      </c>
      <c r="C84">
        <v>1.4226000000000001</v>
      </c>
      <c r="D84">
        <v>3.1969999999999998E-2</v>
      </c>
      <c r="E84">
        <v>-6.2799999999999995E-2</v>
      </c>
      <c r="F84">
        <v>1.09E-2</v>
      </c>
      <c r="G84">
        <v>1</v>
      </c>
      <c r="I84">
        <f t="shared" si="8"/>
        <v>0.19634954084936207</v>
      </c>
      <c r="J84">
        <f t="shared" si="9"/>
        <v>36.420890937019976</v>
      </c>
    </row>
    <row r="85" spans="1:10" x14ac:dyDescent="0.35">
      <c r="A85" s="79">
        <v>11.5</v>
      </c>
      <c r="B85">
        <v>4.1360000000000001E-2</v>
      </c>
      <c r="C85">
        <v>1.4218999999999999</v>
      </c>
      <c r="D85">
        <v>3.4389999999999997E-2</v>
      </c>
      <c r="E85">
        <v>-6.0600000000000001E-2</v>
      </c>
      <c r="F85">
        <v>1.0500000000000001E-2</v>
      </c>
      <c r="G85">
        <v>1</v>
      </c>
      <c r="I85">
        <f t="shared" si="8"/>
        <v>0.20071286397934787</v>
      </c>
      <c r="J85">
        <f t="shared" si="9"/>
        <v>34.378626692456479</v>
      </c>
    </row>
    <row r="86" spans="1:10" x14ac:dyDescent="0.35">
      <c r="A86" s="79">
        <v>11.75</v>
      </c>
      <c r="B86">
        <v>4.4179999999999997E-2</v>
      </c>
      <c r="C86">
        <v>1.4180999999999999</v>
      </c>
      <c r="D86">
        <v>3.7339999999999998E-2</v>
      </c>
      <c r="E86">
        <v>-5.8700000000000002E-2</v>
      </c>
      <c r="F86">
        <v>1.0200000000000001E-2</v>
      </c>
      <c r="G86">
        <v>1</v>
      </c>
      <c r="I86">
        <f t="shared" si="8"/>
        <v>0.20507618710933373</v>
      </c>
      <c r="J86">
        <f t="shared" si="9"/>
        <v>32.098234495246722</v>
      </c>
    </row>
    <row r="87" spans="1:10" x14ac:dyDescent="0.35">
      <c r="A87" s="79">
        <v>12</v>
      </c>
      <c r="B87">
        <v>4.734E-2</v>
      </c>
      <c r="C87">
        <v>1.4133</v>
      </c>
      <c r="D87">
        <v>4.0649999999999999E-2</v>
      </c>
      <c r="E87">
        <v>-5.7000000000000002E-2</v>
      </c>
      <c r="F87">
        <v>9.9000000000000008E-3</v>
      </c>
      <c r="G87">
        <v>1</v>
      </c>
      <c r="I87">
        <f t="shared" si="8"/>
        <v>0.20943951023931953</v>
      </c>
      <c r="J87">
        <f t="shared" si="9"/>
        <v>29.85424588086185</v>
      </c>
    </row>
    <row r="88" spans="1:10" x14ac:dyDescent="0.35">
      <c r="A88" s="79">
        <v>12.25</v>
      </c>
      <c r="B88">
        <v>5.0209999999999998E-2</v>
      </c>
      <c r="C88">
        <v>1.4123000000000001</v>
      </c>
      <c r="D88">
        <v>4.3720000000000002E-2</v>
      </c>
      <c r="E88">
        <v>-5.5800000000000002E-2</v>
      </c>
      <c r="F88">
        <v>9.7999999999999997E-3</v>
      </c>
      <c r="G88">
        <v>1</v>
      </c>
      <c r="I88">
        <f t="shared" si="8"/>
        <v>0.21380283336930536</v>
      </c>
      <c r="J88">
        <f t="shared" si="9"/>
        <v>28.127862975502893</v>
      </c>
    </row>
    <row r="89" spans="1:10" x14ac:dyDescent="0.35">
      <c r="A89" s="79">
        <v>12.5</v>
      </c>
      <c r="B89">
        <v>5.339E-2</v>
      </c>
      <c r="C89">
        <v>1.4097</v>
      </c>
      <c r="D89">
        <v>4.7109999999999999E-2</v>
      </c>
      <c r="E89">
        <v>-5.5E-2</v>
      </c>
      <c r="F89">
        <v>9.5999999999999992E-3</v>
      </c>
      <c r="G89">
        <v>1</v>
      </c>
      <c r="I89">
        <f t="shared" si="8"/>
        <v>0.21816615649929119</v>
      </c>
      <c r="J89">
        <f t="shared" si="9"/>
        <v>26.403820940250981</v>
      </c>
    </row>
    <row r="90" spans="1:10" x14ac:dyDescent="0.35">
      <c r="A90" s="79">
        <v>12.75</v>
      </c>
      <c r="B90">
        <v>5.6899999999999999E-2</v>
      </c>
      <c r="C90">
        <v>1.4057999999999999</v>
      </c>
      <c r="D90">
        <v>5.083E-2</v>
      </c>
      <c r="E90">
        <v>-5.45E-2</v>
      </c>
      <c r="F90">
        <v>9.4000000000000004E-3</v>
      </c>
      <c r="G90">
        <v>1</v>
      </c>
      <c r="I90">
        <f t="shared" si="8"/>
        <v>0.22252947962927699</v>
      </c>
      <c r="J90">
        <f t="shared" si="9"/>
        <v>24.706502636203865</v>
      </c>
    </row>
    <row r="91" spans="1:10" x14ac:dyDescent="0.35">
      <c r="A91" s="79">
        <v>13</v>
      </c>
      <c r="B91">
        <v>6.0760000000000002E-2</v>
      </c>
      <c r="C91">
        <v>1.4003000000000001</v>
      </c>
      <c r="D91">
        <v>5.4899999999999997E-2</v>
      </c>
      <c r="E91">
        <v>-5.45E-2</v>
      </c>
      <c r="F91">
        <v>9.1999999999999998E-3</v>
      </c>
      <c r="G91">
        <v>1</v>
      </c>
      <c r="I91">
        <f t="shared" si="8"/>
        <v>0.22689280275926285</v>
      </c>
      <c r="J91">
        <f t="shared" si="9"/>
        <v>23.046412113232392</v>
      </c>
    </row>
    <row r="92" spans="1:10" x14ac:dyDescent="0.35">
      <c r="A92" s="79">
        <v>13.25</v>
      </c>
      <c r="B92">
        <v>6.5000000000000002E-2</v>
      </c>
      <c r="C92">
        <v>1.3933</v>
      </c>
      <c r="D92">
        <v>5.9360000000000003E-2</v>
      </c>
      <c r="E92">
        <v>-5.4800000000000001E-2</v>
      </c>
      <c r="F92">
        <v>9.1000000000000004E-3</v>
      </c>
      <c r="G92">
        <v>1</v>
      </c>
      <c r="I92">
        <f t="shared" si="8"/>
        <v>0.23125612588924865</v>
      </c>
      <c r="J92">
        <f t="shared" si="9"/>
        <v>21.435384615384613</v>
      </c>
    </row>
    <row r="93" spans="1:10" x14ac:dyDescent="0.35">
      <c r="A93" s="79">
        <v>13.5</v>
      </c>
      <c r="B93">
        <v>6.9629999999999997E-2</v>
      </c>
      <c r="C93">
        <v>1.3849</v>
      </c>
      <c r="D93">
        <v>6.4199999999999993E-2</v>
      </c>
      <c r="E93">
        <v>-5.5599999999999997E-2</v>
      </c>
      <c r="F93">
        <v>8.9999999999999993E-3</v>
      </c>
      <c r="G93">
        <v>1</v>
      </c>
      <c r="I93">
        <f t="shared" si="8"/>
        <v>0.23561944901923448</v>
      </c>
      <c r="J93">
        <f t="shared" si="9"/>
        <v>19.889415481832543</v>
      </c>
    </row>
    <row r="94" spans="1:10" x14ac:dyDescent="0.35">
      <c r="A94" s="79">
        <v>13.75</v>
      </c>
      <c r="B94">
        <v>7.4700000000000003E-2</v>
      </c>
      <c r="C94">
        <v>1.3747</v>
      </c>
      <c r="D94">
        <v>6.9489999999999996E-2</v>
      </c>
      <c r="E94">
        <v>-5.7000000000000002E-2</v>
      </c>
      <c r="F94">
        <v>8.8999999999999999E-3</v>
      </c>
      <c r="G94">
        <v>1</v>
      </c>
      <c r="I94">
        <f t="shared" si="8"/>
        <v>0.23998277214922031</v>
      </c>
      <c r="J94">
        <f t="shared" si="9"/>
        <v>18.402945113788487</v>
      </c>
    </row>
    <row r="95" spans="1:10" x14ac:dyDescent="0.35">
      <c r="A95" s="79">
        <v>14</v>
      </c>
      <c r="B95">
        <v>8.0180000000000001E-2</v>
      </c>
      <c r="C95">
        <v>1.3633999999999999</v>
      </c>
      <c r="D95">
        <v>7.5179999999999997E-2</v>
      </c>
      <c r="E95">
        <v>-5.8799999999999998E-2</v>
      </c>
      <c r="F95">
        <v>8.8000000000000005E-3</v>
      </c>
      <c r="G95">
        <v>1</v>
      </c>
      <c r="I95">
        <f t="shared" si="8"/>
        <v>0.24434609527920614</v>
      </c>
      <c r="J95">
        <f t="shared" si="9"/>
        <v>17.004240458967324</v>
      </c>
    </row>
    <row r="96" spans="1:10" x14ac:dyDescent="0.35">
      <c r="A96" s="79">
        <v>14.25</v>
      </c>
      <c r="B96">
        <v>8.609E-2</v>
      </c>
      <c r="C96">
        <v>1.3508</v>
      </c>
      <c r="D96">
        <v>8.1299999999999997E-2</v>
      </c>
      <c r="E96">
        <v>-6.1100000000000002E-2</v>
      </c>
      <c r="F96">
        <v>8.6999999999999994E-3</v>
      </c>
      <c r="G96">
        <v>1</v>
      </c>
      <c r="I96">
        <f t="shared" si="8"/>
        <v>0.24870941840919195</v>
      </c>
      <c r="J96">
        <f t="shared" si="9"/>
        <v>15.690556394470903</v>
      </c>
    </row>
    <row r="97" spans="1:10" x14ac:dyDescent="0.35">
      <c r="A97" s="79">
        <v>14.5</v>
      </c>
      <c r="B97">
        <v>9.2469999999999997E-2</v>
      </c>
      <c r="C97">
        <v>1.3371</v>
      </c>
      <c r="D97">
        <v>8.788E-2</v>
      </c>
      <c r="E97">
        <v>-6.3899999999999998E-2</v>
      </c>
      <c r="F97">
        <v>8.6999999999999994E-3</v>
      </c>
      <c r="G97">
        <v>1</v>
      </c>
      <c r="I97">
        <f t="shared" si="8"/>
        <v>0.2530727415391778</v>
      </c>
      <c r="J97">
        <f t="shared" si="9"/>
        <v>14.459824808045854</v>
      </c>
    </row>
    <row r="98" spans="1:10" x14ac:dyDescent="0.35">
      <c r="A98" s="79">
        <v>14.75</v>
      </c>
      <c r="B98">
        <v>9.9349999999999994E-2</v>
      </c>
      <c r="C98">
        <v>1.3224</v>
      </c>
      <c r="D98">
        <v>9.4960000000000003E-2</v>
      </c>
      <c r="E98">
        <v>-6.7299999999999999E-2</v>
      </c>
      <c r="F98">
        <v>8.6999999999999994E-3</v>
      </c>
      <c r="G98">
        <v>1</v>
      </c>
      <c r="I98">
        <f t="shared" si="8"/>
        <v>0.25743606466916358</v>
      </c>
      <c r="J98">
        <f t="shared" si="9"/>
        <v>13.310518369401109</v>
      </c>
    </row>
    <row r="99" spans="1:10" x14ac:dyDescent="0.35">
      <c r="A99" s="79">
        <v>15</v>
      </c>
      <c r="B99">
        <v>0.10661</v>
      </c>
      <c r="C99">
        <v>1.3072999999999999</v>
      </c>
      <c r="D99">
        <v>0.10241</v>
      </c>
      <c r="E99">
        <v>-7.1099999999999997E-2</v>
      </c>
      <c r="F99">
        <v>8.6999999999999994E-3</v>
      </c>
      <c r="G99">
        <v>1</v>
      </c>
      <c r="I99">
        <f t="shared" si="8"/>
        <v>0.26179938779914941</v>
      </c>
      <c r="J99">
        <f t="shared" si="9"/>
        <v>12.262451927586531</v>
      </c>
    </row>
    <row r="100" spans="1:10" x14ac:dyDescent="0.35">
      <c r="A100" s="79">
        <v>15.25</v>
      </c>
      <c r="B100">
        <v>0.11434</v>
      </c>
      <c r="C100">
        <v>1.2914000000000001</v>
      </c>
      <c r="D100">
        <v>0.11033</v>
      </c>
      <c r="E100">
        <v>-7.5300000000000006E-2</v>
      </c>
      <c r="F100">
        <v>8.6999999999999994E-3</v>
      </c>
      <c r="G100">
        <v>1</v>
      </c>
    </row>
    <row r="101" spans="1:10" x14ac:dyDescent="0.35">
      <c r="A101" s="79">
        <v>15.5</v>
      </c>
      <c r="B101">
        <v>0.12247</v>
      </c>
      <c r="C101">
        <v>1.2753000000000001</v>
      </c>
      <c r="D101">
        <v>0.11863</v>
      </c>
      <c r="E101">
        <v>-0.08</v>
      </c>
      <c r="F101">
        <v>8.6999999999999994E-3</v>
      </c>
      <c r="G101">
        <v>1</v>
      </c>
    </row>
    <row r="102" spans="1:10" x14ac:dyDescent="0.35">
      <c r="A102" s="79">
        <v>15.75</v>
      </c>
      <c r="B102">
        <v>0.13103999999999999</v>
      </c>
      <c r="C102">
        <v>1.2588999999999999</v>
      </c>
      <c r="D102">
        <v>0.12737000000000001</v>
      </c>
      <c r="E102">
        <v>-8.5099999999999995E-2</v>
      </c>
      <c r="F102">
        <v>8.6999999999999994E-3</v>
      </c>
      <c r="G102">
        <v>1</v>
      </c>
    </row>
    <row r="103" spans="1:10" x14ac:dyDescent="0.35">
      <c r="A103" s="79">
        <v>16</v>
      </c>
      <c r="B103">
        <v>0.14011999999999999</v>
      </c>
      <c r="C103">
        <v>1.242</v>
      </c>
      <c r="D103">
        <v>0.13661000000000001</v>
      </c>
      <c r="E103">
        <v>-9.06E-2</v>
      </c>
      <c r="F103">
        <v>8.8000000000000005E-3</v>
      </c>
      <c r="G103">
        <v>1</v>
      </c>
    </row>
    <row r="104" spans="1:10" x14ac:dyDescent="0.35">
      <c r="A104" s="79">
        <v>16.25</v>
      </c>
      <c r="B104">
        <v>0.14979000000000001</v>
      </c>
      <c r="C104">
        <v>1.2246999999999999</v>
      </c>
      <c r="D104">
        <v>0.14643</v>
      </c>
      <c r="E104">
        <v>-9.6699999999999994E-2</v>
      </c>
      <c r="F104">
        <v>8.8999999999999999E-3</v>
      </c>
      <c r="G104">
        <v>1</v>
      </c>
    </row>
    <row r="105" spans="1:10" x14ac:dyDescent="0.35">
      <c r="A105" s="79">
        <v>16.5</v>
      </c>
      <c r="B105">
        <v>0.16031999999999999</v>
      </c>
      <c r="C105">
        <v>1.2069000000000001</v>
      </c>
      <c r="D105">
        <v>0.15709999999999999</v>
      </c>
      <c r="E105">
        <v>-0.10340000000000001</v>
      </c>
      <c r="F105">
        <v>8.9999999999999993E-3</v>
      </c>
      <c r="G105">
        <v>1</v>
      </c>
    </row>
    <row r="106" spans="1:10" x14ac:dyDescent="0.35">
      <c r="A106" s="79">
        <v>16.75</v>
      </c>
      <c r="B106">
        <v>0.17208999999999999</v>
      </c>
      <c r="C106">
        <v>1.1878</v>
      </c>
      <c r="D106">
        <v>0.16899</v>
      </c>
      <c r="E106">
        <v>-0.1108</v>
      </c>
      <c r="F106">
        <v>9.1999999999999998E-3</v>
      </c>
      <c r="G106">
        <v>1</v>
      </c>
    </row>
    <row r="107" spans="1:10" x14ac:dyDescent="0.35">
      <c r="A107" s="79">
        <v>17</v>
      </c>
      <c r="B107">
        <v>0.18653</v>
      </c>
      <c r="C107">
        <v>1.1648000000000001</v>
      </c>
      <c r="D107">
        <v>0.18351000000000001</v>
      </c>
      <c r="E107">
        <v>-0.1196</v>
      </c>
      <c r="F107">
        <v>9.4000000000000004E-3</v>
      </c>
      <c r="G107">
        <v>1</v>
      </c>
    </row>
    <row r="108" spans="1:10" x14ac:dyDescent="0.35">
      <c r="A108" s="63"/>
    </row>
    <row r="109" spans="1:10" x14ac:dyDescent="0.35">
      <c r="A109" s="63"/>
    </row>
    <row r="110" spans="1:10" x14ac:dyDescent="0.35">
      <c r="A110" s="63"/>
    </row>
    <row r="111" spans="1:10" x14ac:dyDescent="0.35">
      <c r="A111" s="63"/>
    </row>
    <row r="112" spans="1:10" x14ac:dyDescent="0.35">
      <c r="A112" s="63"/>
    </row>
    <row r="113" spans="1:1" x14ac:dyDescent="0.35">
      <c r="A113" s="63"/>
    </row>
    <row r="114" spans="1:1" x14ac:dyDescent="0.35">
      <c r="A114" s="63"/>
    </row>
    <row r="115" spans="1:1" x14ac:dyDescent="0.35">
      <c r="A115" s="63"/>
    </row>
  </sheetData>
  <hyperlinks>
    <hyperlink ref="A1" r:id="rId1" display="http://airfoiltools.com/airfoil/details?airfoil=be50sm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U102"/>
  <sheetViews>
    <sheetView workbookViewId="0">
      <selection activeCell="P2" sqref="P2"/>
    </sheetView>
  </sheetViews>
  <sheetFormatPr defaultRowHeight="14.5" x14ac:dyDescent="0.35"/>
  <sheetData>
    <row r="1" spans="1:21" x14ac:dyDescent="0.35">
      <c r="A1" s="65" t="s">
        <v>100</v>
      </c>
      <c r="H1" t="s">
        <v>25</v>
      </c>
      <c r="I1">
        <v>100000</v>
      </c>
    </row>
    <row r="2" spans="1:21" x14ac:dyDescent="0.35">
      <c r="A2" s="64" t="s">
        <v>97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64" t="s">
        <v>101</v>
      </c>
      <c r="H3">
        <f>I4</f>
        <v>0.41333477801268476</v>
      </c>
      <c r="I3">
        <f>H4</f>
        <v>6.5946190514719945</v>
      </c>
      <c r="J3">
        <v>-4.3400000000000001E-2</v>
      </c>
      <c r="K3">
        <v>1.1694</v>
      </c>
      <c r="L3">
        <f>SMALL(B9:B98,1)</f>
        <v>1.315E-2</v>
      </c>
      <c r="M3">
        <f>(L6-L3)/((M6-O3)^2)</f>
        <v>1.8811983539696042E-2</v>
      </c>
      <c r="N3">
        <f>(N6-L3)/((O6-O3)^2)</f>
        <v>5.169837728722522E-2</v>
      </c>
      <c r="O3">
        <f>VLOOKUP(L3,B9:C98,2,FALSE)</f>
        <v>0.53120000000000001</v>
      </c>
    </row>
    <row r="4" spans="1:21" x14ac:dyDescent="0.35">
      <c r="A4" s="64" t="s">
        <v>98</v>
      </c>
      <c r="H4">
        <f t="array" ref="H4:I4">LINEST($C$27:$C$70,$I$27:$I$70)</f>
        <v>6.5946190514719945</v>
      </c>
      <c r="I4">
        <v>0.41333477801268476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2.0400000000000001E-2</v>
      </c>
      <c r="M6">
        <v>1.1519999999999999</v>
      </c>
      <c r="N6">
        <v>3.2779999999999997E-2</v>
      </c>
      <c r="O6">
        <v>-8.5000000000000006E-2</v>
      </c>
    </row>
    <row r="7" spans="1:21" x14ac:dyDescent="0.35">
      <c r="A7" s="63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63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MAX((J9:J127))</f>
        <v>64.259259259259267</v>
      </c>
      <c r="R8">
        <f>$L$3+$M$3*(S8-$O$3)^2</f>
        <v>1.315E-2</v>
      </c>
      <c r="S8">
        <f>O3</f>
        <v>0.53120000000000001</v>
      </c>
      <c r="T8">
        <f>$L$3+$N$3*(U8-$O$3)^2</f>
        <v>1.315E-2</v>
      </c>
      <c r="U8">
        <f>O3</f>
        <v>0.53120000000000001</v>
      </c>
    </row>
    <row r="9" spans="1:21" x14ac:dyDescent="0.35">
      <c r="A9" s="63">
        <v>-8.25</v>
      </c>
      <c r="B9">
        <v>0.10378999999999999</v>
      </c>
      <c r="C9">
        <v>-0.35599999999999998</v>
      </c>
      <c r="D9">
        <v>9.8860000000000003E-2</v>
      </c>
      <c r="E9">
        <v>-3.2099999999999997E-2</v>
      </c>
      <c r="F9">
        <v>1</v>
      </c>
      <c r="G9">
        <v>4.1500000000000002E-2</v>
      </c>
      <c r="I9">
        <f t="shared" ref="I9:I54" si="0">A9*PI()/180</f>
        <v>-0.14398966328953219</v>
      </c>
      <c r="J9">
        <f>C9/B9</f>
        <v>-3.430002890451874</v>
      </c>
      <c r="R9">
        <f t="shared" ref="R9:R18" si="1">$L$3+$M$3*(S9-$O$3)^2</f>
        <v>1.3338119835396961E-2</v>
      </c>
      <c r="S9">
        <f>S8+0.1</f>
        <v>0.63119999999999998</v>
      </c>
      <c r="T9">
        <f t="shared" ref="T9:T18" si="2">$L$3+$N$3*(U9-$O$3)^2</f>
        <v>1.3666983772872253E-2</v>
      </c>
      <c r="U9">
        <f>U8-0.1</f>
        <v>0.43120000000000003</v>
      </c>
    </row>
    <row r="10" spans="1:21" x14ac:dyDescent="0.35">
      <c r="A10" s="63">
        <v>-8</v>
      </c>
      <c r="B10">
        <v>0.10218000000000001</v>
      </c>
      <c r="C10">
        <v>-0.36309999999999998</v>
      </c>
      <c r="D10">
        <v>9.7360000000000002E-2</v>
      </c>
      <c r="E10">
        <v>-3.2199999999999999E-2</v>
      </c>
      <c r="F10">
        <v>1</v>
      </c>
      <c r="G10">
        <v>4.1700000000000001E-2</v>
      </c>
      <c r="I10">
        <f t="shared" si="0"/>
        <v>-0.13962634015954636</v>
      </c>
      <c r="J10">
        <f t="shared" ref="J10:J73" si="3">C10/B10</f>
        <v>-3.5535329810138965</v>
      </c>
      <c r="R10">
        <f t="shared" si="1"/>
        <v>1.3902479341587842E-2</v>
      </c>
      <c r="S10">
        <f t="shared" ref="S10:S18" si="4">S9+0.1</f>
        <v>0.73119999999999996</v>
      </c>
      <c r="T10">
        <f t="shared" si="2"/>
        <v>1.5217935091489007E-2</v>
      </c>
      <c r="U10">
        <f t="shared" ref="U10:U18" si="5">U9-0.1</f>
        <v>0.33120000000000005</v>
      </c>
    </row>
    <row r="11" spans="1:21" x14ac:dyDescent="0.35">
      <c r="A11" s="63">
        <v>-7.75</v>
      </c>
      <c r="B11">
        <v>0.10057000000000001</v>
      </c>
      <c r="C11">
        <v>-0.37109999999999999</v>
      </c>
      <c r="D11">
        <v>9.5839999999999995E-2</v>
      </c>
      <c r="E11">
        <v>-3.1699999999999999E-2</v>
      </c>
      <c r="F11">
        <v>1</v>
      </c>
      <c r="G11">
        <v>4.19E-2</v>
      </c>
      <c r="I11">
        <f t="shared" si="0"/>
        <v>-0.13526301702956053</v>
      </c>
      <c r="J11">
        <f t="shared" si="3"/>
        <v>-3.6899671870339064</v>
      </c>
      <c r="R11">
        <f t="shared" si="1"/>
        <v>1.4843078518572642E-2</v>
      </c>
      <c r="S11">
        <f t="shared" si="4"/>
        <v>0.83119999999999994</v>
      </c>
      <c r="T11">
        <f t="shared" si="2"/>
        <v>1.7802853955850267E-2</v>
      </c>
      <c r="U11">
        <f t="shared" si="5"/>
        <v>0.23120000000000004</v>
      </c>
    </row>
    <row r="12" spans="1:21" x14ac:dyDescent="0.35">
      <c r="A12" s="63">
        <v>-7.5</v>
      </c>
      <c r="B12">
        <v>9.8350000000000007E-2</v>
      </c>
      <c r="C12">
        <v>-0.375</v>
      </c>
      <c r="D12">
        <v>9.3710000000000002E-2</v>
      </c>
      <c r="E12">
        <v>-3.2599999999999997E-2</v>
      </c>
      <c r="F12">
        <v>1</v>
      </c>
      <c r="G12">
        <v>4.2000000000000003E-2</v>
      </c>
      <c r="I12">
        <f t="shared" si="0"/>
        <v>-0.1308996938995747</v>
      </c>
      <c r="J12">
        <f t="shared" si="3"/>
        <v>-3.8129130655821046</v>
      </c>
      <c r="R12">
        <f t="shared" si="1"/>
        <v>1.6159917366351365E-2</v>
      </c>
      <c r="S12">
        <f t="shared" si="4"/>
        <v>0.93119999999999992</v>
      </c>
      <c r="T12">
        <f t="shared" si="2"/>
        <v>2.1421740365956034E-2</v>
      </c>
      <c r="U12">
        <f t="shared" si="5"/>
        <v>0.13120000000000004</v>
      </c>
    </row>
    <row r="13" spans="1:21" x14ac:dyDescent="0.35">
      <c r="A13" s="63">
        <v>-7.25</v>
      </c>
      <c r="B13">
        <v>9.5750000000000002E-2</v>
      </c>
      <c r="C13">
        <v>-0.37590000000000001</v>
      </c>
      <c r="D13">
        <v>9.1170000000000001E-2</v>
      </c>
      <c r="E13">
        <v>-3.4000000000000002E-2</v>
      </c>
      <c r="F13">
        <v>1</v>
      </c>
      <c r="G13">
        <v>4.2099999999999999E-2</v>
      </c>
      <c r="I13">
        <f t="shared" si="0"/>
        <v>-0.1265363707695889</v>
      </c>
      <c r="J13">
        <f t="shared" si="3"/>
        <v>-3.9258485639686684</v>
      </c>
      <c r="R13">
        <f t="shared" si="1"/>
        <v>1.7852995884924009E-2</v>
      </c>
      <c r="S13">
        <f t="shared" si="4"/>
        <v>1.0311999999999999</v>
      </c>
      <c r="T13">
        <f t="shared" si="2"/>
        <v>2.6074594321806303E-2</v>
      </c>
      <c r="U13">
        <f t="shared" si="5"/>
        <v>3.1200000000000033E-2</v>
      </c>
    </row>
    <row r="14" spans="1:21" x14ac:dyDescent="0.35">
      <c r="A14" s="63">
        <v>-7</v>
      </c>
      <c r="B14">
        <v>9.0520000000000003E-2</v>
      </c>
      <c r="C14">
        <v>-0.36770000000000003</v>
      </c>
      <c r="D14">
        <v>8.5949999999999999E-2</v>
      </c>
      <c r="E14">
        <v>-2.5999999999999999E-2</v>
      </c>
      <c r="F14">
        <v>1</v>
      </c>
      <c r="G14">
        <v>4.4699999999999997E-2</v>
      </c>
      <c r="I14">
        <f t="shared" si="0"/>
        <v>-0.12217304763960307</v>
      </c>
      <c r="J14">
        <f t="shared" si="3"/>
        <v>-4.0620857269111799</v>
      </c>
      <c r="R14">
        <f t="shared" si="1"/>
        <v>1.9922314074290577E-2</v>
      </c>
      <c r="S14">
        <f t="shared" si="4"/>
        <v>1.1312</v>
      </c>
      <c r="T14">
        <f t="shared" si="2"/>
        <v>3.1761415823401078E-2</v>
      </c>
      <c r="U14">
        <f t="shared" si="5"/>
        <v>-6.8799999999999972E-2</v>
      </c>
    </row>
    <row r="15" spans="1:21" x14ac:dyDescent="0.35">
      <c r="A15" s="63">
        <v>-6.75</v>
      </c>
      <c r="B15">
        <v>8.8230000000000003E-2</v>
      </c>
      <c r="C15">
        <v>-0.36809999999999998</v>
      </c>
      <c r="D15">
        <v>8.3720000000000003E-2</v>
      </c>
      <c r="E15">
        <v>-2.46E-2</v>
      </c>
      <c r="F15">
        <v>1</v>
      </c>
      <c r="G15">
        <v>4.6399999999999997E-2</v>
      </c>
      <c r="I15">
        <f t="shared" si="0"/>
        <v>-0.11780972450961724</v>
      </c>
      <c r="J15">
        <f t="shared" si="3"/>
        <v>-4.1720503230193806</v>
      </c>
      <c r="R15">
        <f t="shared" si="1"/>
        <v>2.2367871934451063E-2</v>
      </c>
      <c r="S15">
        <f t="shared" si="4"/>
        <v>1.2312000000000001</v>
      </c>
      <c r="T15">
        <f t="shared" si="2"/>
        <v>3.8482204870740354E-2</v>
      </c>
      <c r="U15">
        <f t="shared" si="5"/>
        <v>-0.16879999999999998</v>
      </c>
    </row>
    <row r="16" spans="1:21" x14ac:dyDescent="0.35">
      <c r="A16" s="63">
        <v>-6.5</v>
      </c>
      <c r="B16">
        <v>8.5949999999999999E-2</v>
      </c>
      <c r="C16">
        <v>-0.37030000000000002</v>
      </c>
      <c r="D16">
        <v>8.1500000000000003E-2</v>
      </c>
      <c r="E16">
        <v>-2.4E-2</v>
      </c>
      <c r="F16">
        <v>1</v>
      </c>
      <c r="G16">
        <v>4.7699999999999999E-2</v>
      </c>
      <c r="I16">
        <f t="shared" si="0"/>
        <v>-0.11344640137963143</v>
      </c>
      <c r="J16">
        <f t="shared" si="3"/>
        <v>-4.3083187899941828</v>
      </c>
      <c r="R16">
        <f t="shared" si="1"/>
        <v>2.5189669465405472E-2</v>
      </c>
      <c r="S16">
        <f t="shared" si="4"/>
        <v>1.3312000000000002</v>
      </c>
      <c r="T16">
        <f t="shared" si="2"/>
        <v>4.6236961463824146E-2</v>
      </c>
      <c r="U16">
        <f t="shared" si="5"/>
        <v>-0.26879999999999998</v>
      </c>
    </row>
    <row r="17" spans="1:21" x14ac:dyDescent="0.35">
      <c r="A17" s="63">
        <v>-6.25</v>
      </c>
      <c r="B17">
        <v>8.3529999999999993E-2</v>
      </c>
      <c r="C17">
        <v>-0.37190000000000001</v>
      </c>
      <c r="D17">
        <v>7.9149999999999998E-2</v>
      </c>
      <c r="E17">
        <v>-2.41E-2</v>
      </c>
      <c r="F17">
        <v>1</v>
      </c>
      <c r="G17">
        <v>4.8599999999999997E-2</v>
      </c>
      <c r="I17">
        <f t="shared" si="0"/>
        <v>-0.1090830782496456</v>
      </c>
      <c r="J17">
        <f t="shared" si="3"/>
        <v>-4.452292589488807</v>
      </c>
      <c r="R17">
        <f t="shared" si="1"/>
        <v>2.8387706667153803E-2</v>
      </c>
      <c r="S17">
        <f t="shared" si="4"/>
        <v>1.4312000000000002</v>
      </c>
      <c r="T17">
        <f t="shared" si="2"/>
        <v>5.5025685602652433E-2</v>
      </c>
      <c r="U17">
        <f t="shared" si="5"/>
        <v>-0.36880000000000002</v>
      </c>
    </row>
    <row r="18" spans="1:21" x14ac:dyDescent="0.35">
      <c r="A18" s="63">
        <v>-6</v>
      </c>
      <c r="B18">
        <v>8.0909999999999996E-2</v>
      </c>
      <c r="C18">
        <v>-0.37209999999999999</v>
      </c>
      <c r="D18">
        <v>7.6579999999999995E-2</v>
      </c>
      <c r="E18">
        <v>-2.4799999999999999E-2</v>
      </c>
      <c r="F18">
        <v>1</v>
      </c>
      <c r="G18">
        <v>0.05</v>
      </c>
      <c r="I18">
        <f t="shared" si="0"/>
        <v>-0.10471975511965977</v>
      </c>
      <c r="J18">
        <f t="shared" si="3"/>
        <v>-4.5989370905944877</v>
      </c>
      <c r="R18">
        <f t="shared" si="1"/>
        <v>3.1961983539696058E-2</v>
      </c>
      <c r="S18">
        <f t="shared" si="4"/>
        <v>1.5312000000000003</v>
      </c>
      <c r="T18">
        <f t="shared" si="2"/>
        <v>6.4848377287225215E-2</v>
      </c>
      <c r="U18">
        <f t="shared" si="5"/>
        <v>-0.46879999999999999</v>
      </c>
    </row>
    <row r="19" spans="1:21" x14ac:dyDescent="0.35">
      <c r="A19" s="63">
        <v>-5.75</v>
      </c>
      <c r="B19">
        <v>7.8E-2</v>
      </c>
      <c r="C19">
        <v>-0.36980000000000002</v>
      </c>
      <c r="D19">
        <v>7.3700000000000002E-2</v>
      </c>
      <c r="E19">
        <v>-2.6700000000000002E-2</v>
      </c>
      <c r="F19">
        <v>1</v>
      </c>
      <c r="G19">
        <v>5.16E-2</v>
      </c>
      <c r="I19">
        <f t="shared" si="0"/>
        <v>-0.10035643198967394</v>
      </c>
      <c r="J19">
        <f t="shared" si="3"/>
        <v>-4.7410256410256411</v>
      </c>
    </row>
    <row r="20" spans="1:21" x14ac:dyDescent="0.35">
      <c r="A20" s="63">
        <v>-5.5</v>
      </c>
      <c r="B20">
        <v>7.1499999999999994E-2</v>
      </c>
      <c r="C20">
        <v>-0.32240000000000002</v>
      </c>
      <c r="D20">
        <v>6.694E-2</v>
      </c>
      <c r="E20">
        <v>-4.7800000000000002E-2</v>
      </c>
      <c r="F20">
        <v>0.995</v>
      </c>
      <c r="G20">
        <v>5.5100000000000003E-2</v>
      </c>
      <c r="I20">
        <f t="shared" si="0"/>
        <v>-9.599310885968812E-2</v>
      </c>
      <c r="J20">
        <f t="shared" si="3"/>
        <v>-4.5090909090909097</v>
      </c>
    </row>
    <row r="21" spans="1:21" x14ac:dyDescent="0.35">
      <c r="A21" s="63">
        <v>-5</v>
      </c>
      <c r="B21">
        <v>6.1449999999999998E-2</v>
      </c>
      <c r="C21">
        <v>-0.27789999999999998</v>
      </c>
      <c r="D21">
        <v>5.6890000000000003E-2</v>
      </c>
      <c r="E21">
        <v>-5.4100000000000002E-2</v>
      </c>
      <c r="F21">
        <v>0.98629999999999995</v>
      </c>
      <c r="G21">
        <v>5.7099999999999998E-2</v>
      </c>
      <c r="I21">
        <f t="shared" si="0"/>
        <v>-8.7266462599716474E-2</v>
      </c>
      <c r="J21">
        <f t="shared" si="3"/>
        <v>-4.5223759153783565</v>
      </c>
    </row>
    <row r="22" spans="1:21" x14ac:dyDescent="0.35">
      <c r="A22" s="63">
        <v>-4.75</v>
      </c>
      <c r="B22">
        <v>5.7250000000000002E-2</v>
      </c>
      <c r="C22">
        <v>-0.24979999999999999</v>
      </c>
      <c r="D22">
        <v>5.2609999999999997E-2</v>
      </c>
      <c r="E22">
        <v>-5.8500000000000003E-2</v>
      </c>
      <c r="F22">
        <v>0.98099999999999998</v>
      </c>
      <c r="G22">
        <v>5.8500000000000003E-2</v>
      </c>
      <c r="I22">
        <f t="shared" si="0"/>
        <v>-8.2903139469730644E-2</v>
      </c>
      <c r="J22">
        <f t="shared" si="3"/>
        <v>-4.3633187772925766</v>
      </c>
    </row>
    <row r="23" spans="1:21" x14ac:dyDescent="0.35">
      <c r="A23" s="63">
        <v>-4.5</v>
      </c>
      <c r="B23">
        <v>4.6260000000000003E-2</v>
      </c>
      <c r="C23">
        <v>-0.19439999999999999</v>
      </c>
      <c r="D23">
        <v>4.0980000000000003E-2</v>
      </c>
      <c r="E23">
        <v>-7.0699999999999999E-2</v>
      </c>
      <c r="F23">
        <v>0.97640000000000005</v>
      </c>
      <c r="G23">
        <v>2.9600000000000001E-2</v>
      </c>
      <c r="I23">
        <f t="shared" si="0"/>
        <v>-7.8539816339744828E-2</v>
      </c>
      <c r="J23">
        <f t="shared" si="3"/>
        <v>-4.2023346303501938</v>
      </c>
    </row>
    <row r="24" spans="1:21" x14ac:dyDescent="0.35">
      <c r="A24" s="63">
        <v>-4.25</v>
      </c>
      <c r="B24">
        <v>4.1489999999999999E-2</v>
      </c>
      <c r="C24">
        <v>-0.158</v>
      </c>
      <c r="D24">
        <v>3.5950000000000003E-2</v>
      </c>
      <c r="E24">
        <v>-7.6200000000000004E-2</v>
      </c>
      <c r="F24">
        <v>0.9728</v>
      </c>
      <c r="G24">
        <v>2.8500000000000001E-2</v>
      </c>
      <c r="I24">
        <f t="shared" si="0"/>
        <v>-7.4176493209759012E-2</v>
      </c>
      <c r="J24">
        <f t="shared" si="3"/>
        <v>-3.8081465413352618</v>
      </c>
    </row>
    <row r="25" spans="1:21" x14ac:dyDescent="0.35">
      <c r="A25" s="63">
        <v>-4</v>
      </c>
      <c r="B25">
        <v>3.7010000000000001E-2</v>
      </c>
      <c r="C25">
        <v>-0.1239</v>
      </c>
      <c r="D25">
        <v>3.109E-2</v>
      </c>
      <c r="E25">
        <v>-8.0299999999999996E-2</v>
      </c>
      <c r="F25">
        <v>0.96709999999999996</v>
      </c>
      <c r="G25">
        <v>2.7699999999999999E-2</v>
      </c>
      <c r="I25">
        <f t="shared" si="0"/>
        <v>-6.9813170079773182E-2</v>
      </c>
      <c r="J25">
        <f t="shared" si="3"/>
        <v>-3.3477438530126991</v>
      </c>
    </row>
    <row r="26" spans="1:21" x14ac:dyDescent="0.35">
      <c r="A26" s="63">
        <v>-3.75</v>
      </c>
      <c r="B26">
        <v>3.2779999999999997E-2</v>
      </c>
      <c r="C26">
        <v>-8.5000000000000006E-2</v>
      </c>
      <c r="D26">
        <v>2.63E-2</v>
      </c>
      <c r="E26">
        <v>-8.4400000000000003E-2</v>
      </c>
      <c r="F26">
        <v>0.9627</v>
      </c>
      <c r="G26">
        <v>2.76E-2</v>
      </c>
      <c r="I26">
        <f t="shared" si="0"/>
        <v>-6.5449846949787352E-2</v>
      </c>
      <c r="J26">
        <f t="shared" si="3"/>
        <v>-2.5930445393532646</v>
      </c>
    </row>
    <row r="27" spans="1:21" x14ac:dyDescent="0.35">
      <c r="A27" s="63">
        <v>-3.5</v>
      </c>
      <c r="B27">
        <v>2.9610000000000001E-2</v>
      </c>
      <c r="C27">
        <v>-4.3400000000000001E-2</v>
      </c>
      <c r="D27">
        <v>2.2409999999999999E-2</v>
      </c>
      <c r="E27">
        <v>-8.7900000000000006E-2</v>
      </c>
      <c r="F27">
        <v>0.95950000000000002</v>
      </c>
      <c r="G27">
        <v>2.98E-2</v>
      </c>
      <c r="I27">
        <f t="shared" si="0"/>
        <v>-6.1086523819801536E-2</v>
      </c>
      <c r="J27">
        <f t="shared" si="3"/>
        <v>-1.4657210401891252</v>
      </c>
    </row>
    <row r="28" spans="1:21" x14ac:dyDescent="0.35">
      <c r="A28" s="63">
        <v>-3.25</v>
      </c>
      <c r="B28">
        <v>2.7369999999999998E-2</v>
      </c>
      <c r="C28">
        <v>-1.0699999999999999E-2</v>
      </c>
      <c r="D28">
        <v>1.959E-2</v>
      </c>
      <c r="E28">
        <v>-8.9200000000000002E-2</v>
      </c>
      <c r="F28">
        <v>0.95330000000000004</v>
      </c>
      <c r="G28">
        <v>3.04E-2</v>
      </c>
      <c r="I28">
        <f t="shared" si="0"/>
        <v>-5.6723200689815713E-2</v>
      </c>
      <c r="J28">
        <f t="shared" si="3"/>
        <v>-0.39093898428936791</v>
      </c>
    </row>
    <row r="29" spans="1:21" x14ac:dyDescent="0.35">
      <c r="A29" s="63">
        <v>-3</v>
      </c>
      <c r="B29">
        <v>2.4799999999999999E-2</v>
      </c>
      <c r="C29">
        <v>2.4899999999999999E-2</v>
      </c>
      <c r="D29">
        <v>1.6549999999999999E-2</v>
      </c>
      <c r="E29">
        <v>-9.11E-2</v>
      </c>
      <c r="F29">
        <v>0.94899999999999995</v>
      </c>
      <c r="G29">
        <v>3.0700000000000002E-2</v>
      </c>
      <c r="I29">
        <f t="shared" si="0"/>
        <v>-5.2359877559829883E-2</v>
      </c>
      <c r="J29">
        <f t="shared" si="3"/>
        <v>1.004032258064516</v>
      </c>
    </row>
    <row r="30" spans="1:21" x14ac:dyDescent="0.35">
      <c r="A30" s="63">
        <v>-2.75</v>
      </c>
      <c r="B30">
        <v>2.257E-2</v>
      </c>
      <c r="C30">
        <v>6.2300000000000001E-2</v>
      </c>
      <c r="D30">
        <v>1.3939999999999999E-2</v>
      </c>
      <c r="E30">
        <v>-9.3200000000000005E-2</v>
      </c>
      <c r="F30">
        <v>0.94579999999999997</v>
      </c>
      <c r="G30">
        <v>3.1600000000000003E-2</v>
      </c>
      <c r="I30">
        <f t="shared" si="0"/>
        <v>-4.799655442984406E-2</v>
      </c>
      <c r="J30">
        <f t="shared" si="3"/>
        <v>2.7603012848914488</v>
      </c>
    </row>
    <row r="31" spans="1:21" x14ac:dyDescent="0.35">
      <c r="A31" s="63">
        <v>-2.5</v>
      </c>
      <c r="B31">
        <v>2.1190000000000001E-2</v>
      </c>
      <c r="C31">
        <v>9.1999999999999998E-2</v>
      </c>
      <c r="D31">
        <v>1.2330000000000001E-2</v>
      </c>
      <c r="E31">
        <v>-9.3600000000000003E-2</v>
      </c>
      <c r="F31">
        <v>0.93889999999999996</v>
      </c>
      <c r="G31">
        <v>3.3000000000000002E-2</v>
      </c>
      <c r="I31">
        <f t="shared" si="0"/>
        <v>-4.3633231299858237E-2</v>
      </c>
      <c r="J31">
        <f t="shared" si="3"/>
        <v>4.3416705993393112</v>
      </c>
    </row>
    <row r="32" spans="1:21" x14ac:dyDescent="0.35">
      <c r="A32" s="63">
        <v>-2.25</v>
      </c>
      <c r="B32">
        <v>2.0250000000000001E-2</v>
      </c>
      <c r="C32">
        <v>0.12759999999999999</v>
      </c>
      <c r="D32">
        <v>1.123E-2</v>
      </c>
      <c r="E32">
        <v>-9.5100000000000004E-2</v>
      </c>
      <c r="F32">
        <v>0.93400000000000005</v>
      </c>
      <c r="G32">
        <v>3.8100000000000002E-2</v>
      </c>
      <c r="I32">
        <f t="shared" si="0"/>
        <v>-3.9269908169872414E-2</v>
      </c>
      <c r="J32">
        <f t="shared" si="3"/>
        <v>6.3012345679012336</v>
      </c>
    </row>
    <row r="33" spans="1:10" x14ac:dyDescent="0.35">
      <c r="A33" s="63">
        <v>-2</v>
      </c>
      <c r="B33">
        <v>1.9230000000000001E-2</v>
      </c>
      <c r="C33">
        <v>0.161</v>
      </c>
      <c r="D33">
        <v>1.004E-2</v>
      </c>
      <c r="E33">
        <v>-9.6000000000000002E-2</v>
      </c>
      <c r="F33">
        <v>0.9284</v>
      </c>
      <c r="G33">
        <v>4.0599999999999997E-2</v>
      </c>
      <c r="I33">
        <f t="shared" si="0"/>
        <v>-3.4906585039886591E-2</v>
      </c>
      <c r="J33">
        <f t="shared" si="3"/>
        <v>8.3723348933957364</v>
      </c>
    </row>
    <row r="34" spans="1:10" x14ac:dyDescent="0.35">
      <c r="A34" s="63">
        <v>-1.75</v>
      </c>
      <c r="B34">
        <v>1.8249999999999999E-2</v>
      </c>
      <c r="C34">
        <v>0.19339999999999999</v>
      </c>
      <c r="D34">
        <v>8.9800000000000001E-3</v>
      </c>
      <c r="E34">
        <v>-9.6699999999999994E-2</v>
      </c>
      <c r="F34">
        <v>0.92210000000000003</v>
      </c>
      <c r="G34">
        <v>4.3200000000000002E-2</v>
      </c>
      <c r="I34">
        <f t="shared" si="0"/>
        <v>-3.0543261909900768E-2</v>
      </c>
      <c r="J34">
        <f t="shared" si="3"/>
        <v>10.597260273972603</v>
      </c>
    </row>
    <row r="35" spans="1:10" x14ac:dyDescent="0.35">
      <c r="A35" s="63">
        <v>-1.5</v>
      </c>
      <c r="B35">
        <v>1.7469999999999999E-2</v>
      </c>
      <c r="C35">
        <v>0.23119999999999999</v>
      </c>
      <c r="D35">
        <v>8.1600000000000006E-3</v>
      </c>
      <c r="E35">
        <v>-9.8599999999999993E-2</v>
      </c>
      <c r="F35">
        <v>0.91810000000000003</v>
      </c>
      <c r="G35">
        <v>5.1200000000000002E-2</v>
      </c>
      <c r="I35">
        <f t="shared" si="0"/>
        <v>-2.6179938779914941E-2</v>
      </c>
      <c r="J35">
        <f t="shared" si="3"/>
        <v>13.23411562678878</v>
      </c>
    </row>
    <row r="36" spans="1:10" x14ac:dyDescent="0.35">
      <c r="A36" s="63">
        <v>-1.25</v>
      </c>
      <c r="B36">
        <v>1.6899999999999998E-2</v>
      </c>
      <c r="C36">
        <v>0.26029999999999998</v>
      </c>
      <c r="D36">
        <v>7.5199999999999998E-3</v>
      </c>
      <c r="E36">
        <v>-9.8699999999999996E-2</v>
      </c>
      <c r="F36">
        <v>0.90939999999999999</v>
      </c>
      <c r="G36">
        <v>5.9499999999999997E-2</v>
      </c>
      <c r="I36">
        <f t="shared" si="0"/>
        <v>-2.1816615649929118E-2</v>
      </c>
      <c r="J36">
        <f t="shared" si="3"/>
        <v>15.402366863905325</v>
      </c>
    </row>
    <row r="37" spans="1:10" x14ac:dyDescent="0.35">
      <c r="A37" s="63">
        <v>-1</v>
      </c>
      <c r="B37">
        <v>1.6129999999999999E-2</v>
      </c>
      <c r="C37">
        <v>0.29870000000000002</v>
      </c>
      <c r="D37">
        <v>6.8199999999999997E-3</v>
      </c>
      <c r="E37">
        <v>-0.10059999999999999</v>
      </c>
      <c r="F37">
        <v>0.90490000000000004</v>
      </c>
      <c r="G37">
        <v>9.1399999999999995E-2</v>
      </c>
      <c r="I37">
        <f t="shared" si="0"/>
        <v>-1.7453292519943295E-2</v>
      </c>
      <c r="J37">
        <f t="shared" si="3"/>
        <v>18.518288902665844</v>
      </c>
    </row>
    <row r="38" spans="1:10" x14ac:dyDescent="0.35">
      <c r="A38" s="63">
        <v>-0.75</v>
      </c>
      <c r="B38">
        <v>1.4930000000000001E-2</v>
      </c>
      <c r="C38">
        <v>0.3286</v>
      </c>
      <c r="D38">
        <v>6.7000000000000002E-3</v>
      </c>
      <c r="E38">
        <v>-0.1016</v>
      </c>
      <c r="F38">
        <v>0.89710000000000001</v>
      </c>
      <c r="G38">
        <v>0.39500000000000002</v>
      </c>
      <c r="I38">
        <f t="shared" si="0"/>
        <v>-1.3089969389957471E-2</v>
      </c>
      <c r="J38">
        <f t="shared" si="3"/>
        <v>22.009377093101136</v>
      </c>
    </row>
    <row r="39" spans="1:10" x14ac:dyDescent="0.35">
      <c r="A39" s="63">
        <v>-0.5</v>
      </c>
      <c r="B39">
        <v>1.333E-2</v>
      </c>
      <c r="C39">
        <v>0.36549999999999999</v>
      </c>
      <c r="D39">
        <v>6.4799999999999996E-3</v>
      </c>
      <c r="E39">
        <v>-0.10249999999999999</v>
      </c>
      <c r="F39">
        <v>0.89249999999999996</v>
      </c>
      <c r="G39">
        <v>1</v>
      </c>
      <c r="I39">
        <f t="shared" si="0"/>
        <v>-8.7266462599716477E-3</v>
      </c>
      <c r="J39">
        <f t="shared" si="3"/>
        <v>27.419354838709676</v>
      </c>
    </row>
    <row r="40" spans="1:10" x14ac:dyDescent="0.35">
      <c r="A40" s="63">
        <v>-0.25</v>
      </c>
      <c r="B40">
        <v>1.332E-2</v>
      </c>
      <c r="C40">
        <v>0.39739999999999998</v>
      </c>
      <c r="D40">
        <v>6.2399999999999999E-3</v>
      </c>
      <c r="E40">
        <v>-0.1031</v>
      </c>
      <c r="F40">
        <v>0.88370000000000004</v>
      </c>
      <c r="G40">
        <v>1</v>
      </c>
      <c r="I40">
        <f t="shared" si="0"/>
        <v>-4.3633231299858239E-3</v>
      </c>
      <c r="J40">
        <f t="shared" si="3"/>
        <v>29.834834834834833</v>
      </c>
    </row>
    <row r="41" spans="1:10" x14ac:dyDescent="0.35">
      <c r="A41" s="63">
        <v>0</v>
      </c>
      <c r="B41">
        <v>1.325E-2</v>
      </c>
      <c r="C41">
        <v>0.43390000000000001</v>
      </c>
      <c r="D41">
        <v>5.96E-3</v>
      </c>
      <c r="E41">
        <v>-0.1045</v>
      </c>
      <c r="F41">
        <v>0.87680000000000002</v>
      </c>
      <c r="G41">
        <v>1</v>
      </c>
      <c r="I41">
        <f t="shared" si="0"/>
        <v>0</v>
      </c>
      <c r="J41">
        <f t="shared" si="3"/>
        <v>32.747169811320759</v>
      </c>
    </row>
    <row r="42" spans="1:10" x14ac:dyDescent="0.35">
      <c r="A42" s="63">
        <v>0.25</v>
      </c>
      <c r="B42">
        <v>1.325E-2</v>
      </c>
      <c r="C42">
        <v>0.46379999999999999</v>
      </c>
      <c r="D42">
        <v>5.7999999999999996E-3</v>
      </c>
      <c r="E42">
        <v>-0.1047</v>
      </c>
      <c r="F42">
        <v>0.86619999999999997</v>
      </c>
      <c r="G42">
        <v>1</v>
      </c>
      <c r="I42">
        <f t="shared" si="0"/>
        <v>4.3633231299858239E-3</v>
      </c>
      <c r="J42">
        <f t="shared" si="3"/>
        <v>35.003773584905659</v>
      </c>
    </row>
    <row r="43" spans="1:10" x14ac:dyDescent="0.35">
      <c r="A43" s="63">
        <v>0.5</v>
      </c>
      <c r="B43">
        <v>1.323E-2</v>
      </c>
      <c r="C43">
        <v>0.49580000000000002</v>
      </c>
      <c r="D43">
        <v>5.64E-3</v>
      </c>
      <c r="E43">
        <v>-0.1053</v>
      </c>
      <c r="F43">
        <v>0.85640000000000005</v>
      </c>
      <c r="G43">
        <v>1</v>
      </c>
      <c r="I43">
        <f t="shared" si="0"/>
        <v>8.7266462599716477E-3</v>
      </c>
      <c r="J43">
        <f t="shared" si="3"/>
        <v>37.475434618291764</v>
      </c>
    </row>
    <row r="44" spans="1:10" x14ac:dyDescent="0.35">
      <c r="A44" s="63">
        <v>0.75</v>
      </c>
      <c r="B44">
        <v>1.315E-2</v>
      </c>
      <c r="C44">
        <v>0.53120000000000001</v>
      </c>
      <c r="D44">
        <v>5.4400000000000004E-3</v>
      </c>
      <c r="E44">
        <v>-0.10639999999999999</v>
      </c>
      <c r="F44">
        <v>0.84799999999999998</v>
      </c>
      <c r="G44">
        <v>1</v>
      </c>
      <c r="I44">
        <f t="shared" si="0"/>
        <v>1.3089969389957471E-2</v>
      </c>
      <c r="J44">
        <f t="shared" si="3"/>
        <v>40.395437262357412</v>
      </c>
    </row>
    <row r="45" spans="1:10" x14ac:dyDescent="0.35">
      <c r="A45" s="63">
        <v>1</v>
      </c>
      <c r="B45">
        <v>1.3169999999999999E-2</v>
      </c>
      <c r="C45">
        <v>0.56069999999999998</v>
      </c>
      <c r="D45">
        <v>5.3699999999999998E-3</v>
      </c>
      <c r="E45">
        <v>-0.1065</v>
      </c>
      <c r="F45">
        <v>0.83589999999999998</v>
      </c>
      <c r="G45">
        <v>1</v>
      </c>
      <c r="I45">
        <f t="shared" si="0"/>
        <v>1.7453292519943295E-2</v>
      </c>
      <c r="J45">
        <f t="shared" si="3"/>
        <v>42.574031890660592</v>
      </c>
    </row>
    <row r="46" spans="1:10" x14ac:dyDescent="0.35">
      <c r="A46" s="63">
        <v>1.25</v>
      </c>
      <c r="B46">
        <v>1.3169999999999999E-2</v>
      </c>
      <c r="C46">
        <v>0.59089999999999998</v>
      </c>
      <c r="D46">
        <v>5.3E-3</v>
      </c>
      <c r="E46">
        <v>-0.1067</v>
      </c>
      <c r="F46">
        <v>0.82369999999999999</v>
      </c>
      <c r="G46">
        <v>1</v>
      </c>
      <c r="I46">
        <f t="shared" si="0"/>
        <v>2.1816615649929118E-2</v>
      </c>
      <c r="J46">
        <f t="shared" si="3"/>
        <v>44.867122247532272</v>
      </c>
    </row>
    <row r="47" spans="1:10" x14ac:dyDescent="0.35">
      <c r="A47" s="63">
        <v>1.5</v>
      </c>
      <c r="B47">
        <v>1.3180000000000001E-2</v>
      </c>
      <c r="C47">
        <v>0.62129999999999996</v>
      </c>
      <c r="D47">
        <v>5.2399999999999999E-3</v>
      </c>
      <c r="E47">
        <v>-0.1069</v>
      </c>
      <c r="F47">
        <v>0.81089999999999995</v>
      </c>
      <c r="G47">
        <v>1</v>
      </c>
      <c r="I47">
        <f t="shared" si="0"/>
        <v>2.6179938779914941E-2</v>
      </c>
      <c r="J47">
        <f t="shared" si="3"/>
        <v>47.139605462822452</v>
      </c>
    </row>
    <row r="48" spans="1:10" x14ac:dyDescent="0.35">
      <c r="A48" s="63">
        <v>1.75</v>
      </c>
      <c r="B48">
        <v>1.319E-2</v>
      </c>
      <c r="C48">
        <v>0.65159999999999996</v>
      </c>
      <c r="D48">
        <v>5.1900000000000002E-3</v>
      </c>
      <c r="E48">
        <v>-0.107</v>
      </c>
      <c r="F48">
        <v>0.79720000000000002</v>
      </c>
      <c r="G48">
        <v>1</v>
      </c>
      <c r="I48">
        <f t="shared" si="0"/>
        <v>3.0543261909900768E-2</v>
      </c>
      <c r="J48">
        <f t="shared" si="3"/>
        <v>49.401061410159208</v>
      </c>
    </row>
    <row r="49" spans="1:10" x14ac:dyDescent="0.35">
      <c r="A49" s="63">
        <v>2</v>
      </c>
      <c r="B49">
        <v>1.32E-2</v>
      </c>
      <c r="C49">
        <v>0.68169999999999997</v>
      </c>
      <c r="D49">
        <v>5.1599999999999997E-3</v>
      </c>
      <c r="E49">
        <v>-0.1071</v>
      </c>
      <c r="F49">
        <v>0.78200000000000003</v>
      </c>
      <c r="G49">
        <v>1</v>
      </c>
      <c r="I49">
        <f t="shared" si="0"/>
        <v>3.4906585039886591E-2</v>
      </c>
      <c r="J49">
        <f t="shared" si="3"/>
        <v>51.643939393939391</v>
      </c>
    </row>
    <row r="50" spans="1:10" x14ac:dyDescent="0.35">
      <c r="A50" s="63">
        <v>2.25</v>
      </c>
      <c r="B50">
        <v>1.3220000000000001E-2</v>
      </c>
      <c r="C50">
        <v>0.71179999999999999</v>
      </c>
      <c r="D50">
        <v>5.1200000000000004E-3</v>
      </c>
      <c r="E50">
        <v>-0.1071</v>
      </c>
      <c r="F50">
        <v>0.76559999999999995</v>
      </c>
      <c r="G50">
        <v>1</v>
      </c>
      <c r="I50">
        <f t="shared" si="0"/>
        <v>3.9269908169872414E-2</v>
      </c>
      <c r="J50">
        <f t="shared" si="3"/>
        <v>53.842662632375188</v>
      </c>
    </row>
    <row r="51" spans="1:10" x14ac:dyDescent="0.35">
      <c r="A51" s="63">
        <v>2.5</v>
      </c>
      <c r="B51">
        <v>1.3270000000000001E-2</v>
      </c>
      <c r="C51">
        <v>0.74039999999999995</v>
      </c>
      <c r="D51">
        <v>5.1200000000000004E-3</v>
      </c>
      <c r="E51">
        <v>-0.1069</v>
      </c>
      <c r="F51">
        <v>0.74690000000000001</v>
      </c>
      <c r="G51">
        <v>1</v>
      </c>
      <c r="I51">
        <f t="shared" si="0"/>
        <v>4.3633231299858237E-2</v>
      </c>
      <c r="J51">
        <f t="shared" si="3"/>
        <v>55.795026375282589</v>
      </c>
    </row>
    <row r="52" spans="1:10" x14ac:dyDescent="0.35">
      <c r="A52" s="63">
        <v>2.75</v>
      </c>
      <c r="B52">
        <v>1.3350000000000001E-2</v>
      </c>
      <c r="C52">
        <v>0.7681</v>
      </c>
      <c r="D52">
        <v>5.1500000000000001E-3</v>
      </c>
      <c r="E52">
        <v>-0.10639999999999999</v>
      </c>
      <c r="F52">
        <v>0.7268</v>
      </c>
      <c r="G52">
        <v>1</v>
      </c>
      <c r="I52">
        <f t="shared" si="0"/>
        <v>4.799655442984406E-2</v>
      </c>
      <c r="J52">
        <f t="shared" si="3"/>
        <v>57.535580524344567</v>
      </c>
    </row>
    <row r="53" spans="1:10" x14ac:dyDescent="0.35">
      <c r="A53" s="63">
        <v>3</v>
      </c>
      <c r="B53">
        <v>1.345E-2</v>
      </c>
      <c r="C53">
        <v>0.79630000000000001</v>
      </c>
      <c r="D53">
        <v>5.2199999999999998E-3</v>
      </c>
      <c r="E53">
        <v>-0.1061</v>
      </c>
      <c r="F53">
        <v>0.70679999999999998</v>
      </c>
      <c r="G53">
        <v>1</v>
      </c>
      <c r="I53">
        <f t="shared" si="0"/>
        <v>5.2359877559829883E-2</v>
      </c>
      <c r="J53">
        <f t="shared" si="3"/>
        <v>59.204460966542754</v>
      </c>
    </row>
    <row r="54" spans="1:10" x14ac:dyDescent="0.35">
      <c r="A54" s="63">
        <v>3.25</v>
      </c>
      <c r="B54">
        <v>1.3610000000000001E-2</v>
      </c>
      <c r="C54">
        <v>0.82230000000000003</v>
      </c>
      <c r="D54">
        <v>5.3400000000000001E-3</v>
      </c>
      <c r="E54">
        <v>-0.10539999999999999</v>
      </c>
      <c r="F54">
        <v>0.68500000000000005</v>
      </c>
      <c r="G54">
        <v>1</v>
      </c>
      <c r="I54">
        <f t="shared" si="0"/>
        <v>5.6723200689815713E-2</v>
      </c>
      <c r="J54">
        <f t="shared" si="3"/>
        <v>60.41880969875092</v>
      </c>
    </row>
    <row r="55" spans="1:10" x14ac:dyDescent="0.35">
      <c r="A55" s="63">
        <v>3.5</v>
      </c>
      <c r="B55">
        <v>1.3780000000000001E-2</v>
      </c>
      <c r="C55">
        <v>0.84889999999999999</v>
      </c>
      <c r="D55">
        <v>5.45E-3</v>
      </c>
      <c r="E55">
        <v>-0.1048</v>
      </c>
      <c r="F55">
        <v>0.66339999999999999</v>
      </c>
      <c r="G55">
        <v>1</v>
      </c>
      <c r="I55">
        <f t="shared" ref="I55:I102" si="6">A55*PI()/180</f>
        <v>6.1086523819801536E-2</v>
      </c>
      <c r="J55">
        <f t="shared" si="3"/>
        <v>61.60377358490566</v>
      </c>
    </row>
    <row r="56" spans="1:10" x14ac:dyDescent="0.35">
      <c r="A56" s="63">
        <v>3.75</v>
      </c>
      <c r="B56">
        <v>1.3990000000000001E-2</v>
      </c>
      <c r="C56">
        <v>0.87439999999999996</v>
      </c>
      <c r="D56">
        <v>5.62E-3</v>
      </c>
      <c r="E56">
        <v>-0.1041</v>
      </c>
      <c r="F56">
        <v>0.64029999999999998</v>
      </c>
      <c r="G56">
        <v>1</v>
      </c>
      <c r="I56">
        <f t="shared" si="6"/>
        <v>6.5449846949787352E-2</v>
      </c>
      <c r="J56">
        <f t="shared" si="3"/>
        <v>62.501786990707643</v>
      </c>
    </row>
    <row r="57" spans="1:10" x14ac:dyDescent="0.35">
      <c r="A57" s="63">
        <v>4</v>
      </c>
      <c r="B57">
        <v>1.422E-2</v>
      </c>
      <c r="C57">
        <v>0.89949999999999997</v>
      </c>
      <c r="D57">
        <v>5.8599999999999998E-3</v>
      </c>
      <c r="E57">
        <v>-0.1033</v>
      </c>
      <c r="F57">
        <v>0.61670000000000003</v>
      </c>
      <c r="G57">
        <v>1</v>
      </c>
      <c r="I57">
        <f t="shared" si="6"/>
        <v>6.9813170079773182E-2</v>
      </c>
      <c r="J57">
        <f t="shared" si="3"/>
        <v>63.255977496483823</v>
      </c>
    </row>
    <row r="58" spans="1:10" x14ac:dyDescent="0.35">
      <c r="A58" s="63">
        <v>4.25</v>
      </c>
      <c r="B58">
        <v>1.4489999999999999E-2</v>
      </c>
      <c r="C58">
        <v>0.92420000000000002</v>
      </c>
      <c r="D58">
        <v>6.0800000000000003E-3</v>
      </c>
      <c r="E58">
        <v>-0.1024</v>
      </c>
      <c r="F58">
        <v>0.59250000000000003</v>
      </c>
      <c r="G58">
        <v>1</v>
      </c>
      <c r="I58">
        <f t="shared" si="6"/>
        <v>7.4176493209759012E-2</v>
      </c>
      <c r="J58">
        <f t="shared" si="3"/>
        <v>63.781918564527267</v>
      </c>
    </row>
    <row r="59" spans="1:10" x14ac:dyDescent="0.35">
      <c r="A59" s="63">
        <v>4.5</v>
      </c>
      <c r="B59">
        <v>1.4789999999999999E-2</v>
      </c>
      <c r="C59">
        <v>0.94820000000000004</v>
      </c>
      <c r="D59">
        <v>6.3400000000000001E-3</v>
      </c>
      <c r="E59">
        <v>-0.1014</v>
      </c>
      <c r="F59">
        <v>0.56679999999999997</v>
      </c>
      <c r="G59">
        <v>1</v>
      </c>
      <c r="I59">
        <f t="shared" si="6"/>
        <v>7.8539816339744828E-2</v>
      </c>
      <c r="J59">
        <f t="shared" si="3"/>
        <v>64.110885733603794</v>
      </c>
    </row>
    <row r="60" spans="1:10" x14ac:dyDescent="0.35">
      <c r="A60" s="63">
        <v>4.75</v>
      </c>
      <c r="B60">
        <v>1.512E-2</v>
      </c>
      <c r="C60">
        <v>0.97160000000000002</v>
      </c>
      <c r="D60">
        <v>6.6400000000000001E-3</v>
      </c>
      <c r="E60">
        <v>-0.1004</v>
      </c>
      <c r="F60">
        <v>0.54</v>
      </c>
      <c r="G60">
        <v>1</v>
      </c>
      <c r="I60">
        <f t="shared" si="6"/>
        <v>8.2903139469730644E-2</v>
      </c>
      <c r="J60">
        <f t="shared" si="3"/>
        <v>64.259259259259267</v>
      </c>
    </row>
    <row r="61" spans="1:10" x14ac:dyDescent="0.35">
      <c r="A61" s="63">
        <v>5</v>
      </c>
      <c r="B61">
        <v>1.549E-2</v>
      </c>
      <c r="C61">
        <v>0.99450000000000005</v>
      </c>
      <c r="D61">
        <v>6.96E-3</v>
      </c>
      <c r="E61">
        <v>-9.9299999999999999E-2</v>
      </c>
      <c r="F61">
        <v>0.51160000000000005</v>
      </c>
      <c r="G61">
        <v>1</v>
      </c>
      <c r="I61">
        <f t="shared" si="6"/>
        <v>8.7266462599716474E-2</v>
      </c>
      <c r="J61">
        <f t="shared" si="3"/>
        <v>64.202711426726921</v>
      </c>
    </row>
    <row r="62" spans="1:10" x14ac:dyDescent="0.35">
      <c r="A62" s="63">
        <v>5.25</v>
      </c>
      <c r="B62">
        <v>1.5900000000000001E-2</v>
      </c>
      <c r="C62">
        <v>1.0165999999999999</v>
      </c>
      <c r="D62">
        <v>7.3600000000000002E-3</v>
      </c>
      <c r="E62">
        <v>-9.8000000000000004E-2</v>
      </c>
      <c r="F62">
        <v>0.48170000000000002</v>
      </c>
      <c r="G62">
        <v>1</v>
      </c>
      <c r="I62">
        <f t="shared" si="6"/>
        <v>9.1629785729702304E-2</v>
      </c>
      <c r="J62">
        <f t="shared" si="3"/>
        <v>63.937106918238989</v>
      </c>
    </row>
    <row r="63" spans="1:10" x14ac:dyDescent="0.35">
      <c r="A63" s="63">
        <v>5.5</v>
      </c>
      <c r="B63">
        <v>1.635E-2</v>
      </c>
      <c r="C63">
        <v>1.0381</v>
      </c>
      <c r="D63">
        <v>7.77E-3</v>
      </c>
      <c r="E63">
        <v>-9.6699999999999994E-2</v>
      </c>
      <c r="F63">
        <v>0.44979999999999998</v>
      </c>
      <c r="G63">
        <v>1</v>
      </c>
      <c r="I63">
        <f t="shared" si="6"/>
        <v>9.599310885968812E-2</v>
      </c>
      <c r="J63">
        <f t="shared" si="3"/>
        <v>63.492354740061167</v>
      </c>
    </row>
    <row r="64" spans="1:10" x14ac:dyDescent="0.35">
      <c r="A64" s="63">
        <v>5.75</v>
      </c>
      <c r="B64">
        <v>1.686E-2</v>
      </c>
      <c r="C64">
        <v>1.0589</v>
      </c>
      <c r="D64">
        <v>8.2100000000000003E-3</v>
      </c>
      <c r="E64">
        <v>-9.5299999999999996E-2</v>
      </c>
      <c r="F64">
        <v>0.41539999999999999</v>
      </c>
      <c r="G64">
        <v>1</v>
      </c>
      <c r="I64">
        <f t="shared" si="6"/>
        <v>0.10035643198967394</v>
      </c>
      <c r="J64">
        <f t="shared" si="3"/>
        <v>62.805456702253849</v>
      </c>
    </row>
    <row r="65" spans="1:10" x14ac:dyDescent="0.35">
      <c r="A65" s="63">
        <v>6</v>
      </c>
      <c r="B65">
        <v>1.7440000000000001E-2</v>
      </c>
      <c r="C65">
        <v>1.0787</v>
      </c>
      <c r="D65">
        <v>8.6999999999999994E-3</v>
      </c>
      <c r="E65">
        <v>-9.3799999999999994E-2</v>
      </c>
      <c r="F65">
        <v>0.3795</v>
      </c>
      <c r="G65">
        <v>1</v>
      </c>
      <c r="I65">
        <f t="shared" si="6"/>
        <v>0.10471975511965977</v>
      </c>
      <c r="J65">
        <f t="shared" si="3"/>
        <v>61.852064220183486</v>
      </c>
    </row>
    <row r="66" spans="1:10" x14ac:dyDescent="0.35">
      <c r="A66" s="63">
        <v>6.25</v>
      </c>
      <c r="B66">
        <v>1.8079999999999999E-2</v>
      </c>
      <c r="C66">
        <v>1.0979000000000001</v>
      </c>
      <c r="D66">
        <v>9.2800000000000001E-3</v>
      </c>
      <c r="E66">
        <v>-9.2299999999999993E-2</v>
      </c>
      <c r="F66">
        <v>0.34210000000000002</v>
      </c>
      <c r="G66">
        <v>1</v>
      </c>
      <c r="I66">
        <f t="shared" si="6"/>
        <v>0.1090830782496456</v>
      </c>
      <c r="J66">
        <f t="shared" si="3"/>
        <v>60.724557522123902</v>
      </c>
    </row>
    <row r="67" spans="1:10" x14ac:dyDescent="0.35">
      <c r="A67" s="63">
        <v>6.5</v>
      </c>
      <c r="B67">
        <v>1.8790000000000001E-2</v>
      </c>
      <c r="C67">
        <v>1.1164000000000001</v>
      </c>
      <c r="D67">
        <v>9.8899999999999995E-3</v>
      </c>
      <c r="E67">
        <v>-9.0700000000000003E-2</v>
      </c>
      <c r="F67">
        <v>0.30570000000000003</v>
      </c>
      <c r="G67">
        <v>1</v>
      </c>
      <c r="I67">
        <f t="shared" si="6"/>
        <v>0.11344640137963143</v>
      </c>
      <c r="J67">
        <f t="shared" si="3"/>
        <v>59.414582224587548</v>
      </c>
    </row>
    <row r="68" spans="1:10" x14ac:dyDescent="0.35">
      <c r="A68" s="63">
        <v>6.75</v>
      </c>
      <c r="B68">
        <v>1.9570000000000001E-2</v>
      </c>
      <c r="C68">
        <v>1.1344000000000001</v>
      </c>
      <c r="D68">
        <v>1.056E-2</v>
      </c>
      <c r="E68">
        <v>-8.9099999999999999E-2</v>
      </c>
      <c r="F68">
        <v>0.27139999999999997</v>
      </c>
      <c r="G68">
        <v>1</v>
      </c>
      <c r="I68">
        <f t="shared" si="6"/>
        <v>0.11780972450961724</v>
      </c>
      <c r="J68">
        <f t="shared" si="3"/>
        <v>57.966274910577418</v>
      </c>
    </row>
    <row r="69" spans="1:10" x14ac:dyDescent="0.35">
      <c r="A69" s="63">
        <v>7</v>
      </c>
      <c r="B69">
        <v>2.0400000000000001E-2</v>
      </c>
      <c r="C69">
        <v>1.1519999999999999</v>
      </c>
      <c r="D69">
        <v>1.1299999999999999E-2</v>
      </c>
      <c r="E69">
        <v>-8.7499999999999994E-2</v>
      </c>
      <c r="F69">
        <v>0.2394</v>
      </c>
      <c r="G69">
        <v>1</v>
      </c>
      <c r="I69">
        <f t="shared" si="6"/>
        <v>0.12217304763960307</v>
      </c>
      <c r="J69">
        <f t="shared" si="3"/>
        <v>56.470588235294109</v>
      </c>
    </row>
    <row r="70" spans="1:10" x14ac:dyDescent="0.35">
      <c r="A70" s="63">
        <v>7.25</v>
      </c>
      <c r="B70">
        <v>2.1260000000000001E-2</v>
      </c>
      <c r="C70">
        <v>1.1694</v>
      </c>
      <c r="D70">
        <v>1.209E-2</v>
      </c>
      <c r="E70">
        <v>-8.5999999999999993E-2</v>
      </c>
      <c r="F70">
        <v>0.2089</v>
      </c>
      <c r="G70">
        <v>1</v>
      </c>
      <c r="I70">
        <f t="shared" si="6"/>
        <v>0.1265363707695889</v>
      </c>
      <c r="J70">
        <f t="shared" si="3"/>
        <v>55.004703668861708</v>
      </c>
    </row>
    <row r="71" spans="1:10" x14ac:dyDescent="0.35">
      <c r="A71" s="63">
        <v>7.5</v>
      </c>
      <c r="B71">
        <v>2.2169999999999999E-2</v>
      </c>
      <c r="C71">
        <v>1.1863999999999999</v>
      </c>
      <c r="D71">
        <v>1.2930000000000001E-2</v>
      </c>
      <c r="E71">
        <v>-8.4400000000000003E-2</v>
      </c>
      <c r="F71">
        <v>0.1794</v>
      </c>
      <c r="G71">
        <v>1</v>
      </c>
      <c r="I71">
        <f t="shared" si="6"/>
        <v>0.1308996938995747</v>
      </c>
      <c r="J71">
        <f t="shared" si="3"/>
        <v>53.513757329724854</v>
      </c>
    </row>
    <row r="72" spans="1:10" x14ac:dyDescent="0.35">
      <c r="A72" s="63">
        <v>7.75</v>
      </c>
      <c r="B72">
        <v>2.3120000000000002E-2</v>
      </c>
      <c r="C72">
        <v>1.2028000000000001</v>
      </c>
      <c r="D72">
        <v>1.387E-2</v>
      </c>
      <c r="E72">
        <v>-8.2799999999999999E-2</v>
      </c>
      <c r="F72">
        <v>0.15049999999999999</v>
      </c>
      <c r="G72">
        <v>1</v>
      </c>
      <c r="I72">
        <f t="shared" si="6"/>
        <v>0.13526301702956053</v>
      </c>
      <c r="J72">
        <f t="shared" si="3"/>
        <v>52.024221453287197</v>
      </c>
    </row>
    <row r="73" spans="1:10" x14ac:dyDescent="0.35">
      <c r="A73" s="63">
        <v>8</v>
      </c>
      <c r="B73">
        <v>2.418E-2</v>
      </c>
      <c r="C73">
        <v>1.2181999999999999</v>
      </c>
      <c r="D73">
        <v>1.4840000000000001E-2</v>
      </c>
      <c r="E73">
        <v>-8.1000000000000003E-2</v>
      </c>
      <c r="F73">
        <v>0.12130000000000001</v>
      </c>
      <c r="G73">
        <v>1</v>
      </c>
      <c r="I73">
        <f t="shared" si="6"/>
        <v>0.13962634015954636</v>
      </c>
      <c r="J73">
        <f t="shared" si="3"/>
        <v>50.380479735318445</v>
      </c>
    </row>
    <row r="74" spans="1:10" x14ac:dyDescent="0.35">
      <c r="A74" s="63">
        <v>8.25</v>
      </c>
      <c r="B74">
        <v>2.537E-2</v>
      </c>
      <c r="C74">
        <v>1.2323</v>
      </c>
      <c r="D74">
        <v>1.593E-2</v>
      </c>
      <c r="E74">
        <v>-7.9200000000000007E-2</v>
      </c>
      <c r="F74">
        <v>9.4299999999999995E-2</v>
      </c>
      <c r="G74">
        <v>1</v>
      </c>
      <c r="I74">
        <f t="shared" si="6"/>
        <v>0.14398966328953219</v>
      </c>
      <c r="J74">
        <f t="shared" ref="J74:J102" si="7">C74/B74</f>
        <v>48.57311785573512</v>
      </c>
    </row>
    <row r="75" spans="1:10" x14ac:dyDescent="0.35">
      <c r="A75" s="63">
        <v>8.5</v>
      </c>
      <c r="B75">
        <v>2.6679999999999999E-2</v>
      </c>
      <c r="C75">
        <v>1.2453000000000001</v>
      </c>
      <c r="D75">
        <v>1.7170000000000001E-2</v>
      </c>
      <c r="E75">
        <v>-7.7200000000000005E-2</v>
      </c>
      <c r="F75">
        <v>7.2300000000000003E-2</v>
      </c>
      <c r="G75">
        <v>1</v>
      </c>
      <c r="I75">
        <f t="shared" si="6"/>
        <v>0.14835298641951802</v>
      </c>
      <c r="J75">
        <f t="shared" si="7"/>
        <v>46.675412293853078</v>
      </c>
    </row>
    <row r="76" spans="1:10" x14ac:dyDescent="0.35">
      <c r="A76" s="63">
        <v>8.75</v>
      </c>
      <c r="B76">
        <v>2.8160000000000001E-2</v>
      </c>
      <c r="C76">
        <v>1.2562</v>
      </c>
      <c r="D76">
        <v>1.8589999999999999E-2</v>
      </c>
      <c r="E76">
        <v>-7.4899999999999994E-2</v>
      </c>
      <c r="F76">
        <v>5.7299999999999997E-2</v>
      </c>
      <c r="G76">
        <v>1</v>
      </c>
      <c r="I76">
        <f t="shared" si="6"/>
        <v>0.15271630954950383</v>
      </c>
      <c r="J76">
        <f t="shared" si="7"/>
        <v>44.609375</v>
      </c>
    </row>
    <row r="77" spans="1:10" x14ac:dyDescent="0.35">
      <c r="A77" s="63">
        <v>9</v>
      </c>
      <c r="B77">
        <v>2.963E-2</v>
      </c>
      <c r="C77">
        <v>1.2665999999999999</v>
      </c>
      <c r="D77">
        <v>2.0140000000000002E-2</v>
      </c>
      <c r="E77">
        <v>-7.2499999999999995E-2</v>
      </c>
      <c r="F77">
        <v>4.7800000000000002E-2</v>
      </c>
      <c r="G77">
        <v>1</v>
      </c>
      <c r="I77">
        <f t="shared" si="6"/>
        <v>0.15707963267948966</v>
      </c>
      <c r="J77">
        <f t="shared" si="7"/>
        <v>42.747215659804247</v>
      </c>
    </row>
    <row r="78" spans="1:10" x14ac:dyDescent="0.35">
      <c r="A78" s="63">
        <v>9.25</v>
      </c>
      <c r="B78">
        <v>3.116E-2</v>
      </c>
      <c r="C78">
        <v>1.2746999999999999</v>
      </c>
      <c r="D78">
        <v>2.1729999999999999E-2</v>
      </c>
      <c r="E78">
        <v>-6.9800000000000001E-2</v>
      </c>
      <c r="F78">
        <v>4.1000000000000002E-2</v>
      </c>
      <c r="G78">
        <v>1</v>
      </c>
      <c r="I78">
        <f t="shared" si="6"/>
        <v>0.16144295580947549</v>
      </c>
      <c r="J78">
        <f t="shared" si="7"/>
        <v>40.908215661103981</v>
      </c>
    </row>
    <row r="79" spans="1:10" x14ac:dyDescent="0.35">
      <c r="A79" s="63">
        <v>9.5</v>
      </c>
      <c r="B79">
        <v>3.2649999999999998E-2</v>
      </c>
      <c r="C79">
        <v>1.2818000000000001</v>
      </c>
      <c r="D79">
        <v>2.3380000000000001E-2</v>
      </c>
      <c r="E79">
        <v>-6.7000000000000004E-2</v>
      </c>
      <c r="F79">
        <v>3.61E-2</v>
      </c>
      <c r="G79">
        <v>1</v>
      </c>
      <c r="I79">
        <f t="shared" si="6"/>
        <v>0.16580627893946129</v>
      </c>
      <c r="J79">
        <f t="shared" si="7"/>
        <v>39.258805513016846</v>
      </c>
    </row>
    <row r="80" spans="1:10" x14ac:dyDescent="0.35">
      <c r="A80" s="63">
        <v>9.75</v>
      </c>
      <c r="B80">
        <v>3.4520000000000002E-2</v>
      </c>
      <c r="C80">
        <v>1.2847999999999999</v>
      </c>
      <c r="D80">
        <v>2.5329999999999998E-2</v>
      </c>
      <c r="E80">
        <v>-6.3799999999999996E-2</v>
      </c>
      <c r="F80">
        <v>3.3500000000000002E-2</v>
      </c>
      <c r="G80">
        <v>1</v>
      </c>
      <c r="I80">
        <f t="shared" si="6"/>
        <v>0.17016960206944712</v>
      </c>
      <c r="J80">
        <f t="shared" si="7"/>
        <v>37.219003476245653</v>
      </c>
    </row>
    <row r="81" spans="1:10" x14ac:dyDescent="0.35">
      <c r="A81" s="63">
        <v>10</v>
      </c>
      <c r="B81">
        <v>3.6260000000000001E-2</v>
      </c>
      <c r="C81">
        <v>1.2911999999999999</v>
      </c>
      <c r="D81">
        <v>2.7289999999999998E-2</v>
      </c>
      <c r="E81">
        <v>-6.1100000000000002E-2</v>
      </c>
      <c r="F81">
        <v>3.1199999999999999E-2</v>
      </c>
      <c r="G81">
        <v>1</v>
      </c>
      <c r="I81">
        <f t="shared" si="6"/>
        <v>0.17453292519943295</v>
      </c>
      <c r="J81">
        <f t="shared" si="7"/>
        <v>35.609487038058461</v>
      </c>
    </row>
    <row r="82" spans="1:10" x14ac:dyDescent="0.35">
      <c r="A82" s="63">
        <v>10.25</v>
      </c>
      <c r="B82">
        <v>3.805E-2</v>
      </c>
      <c r="C82">
        <v>1.2971999999999999</v>
      </c>
      <c r="D82">
        <v>2.9250000000000002E-2</v>
      </c>
      <c r="E82">
        <v>-5.8599999999999999E-2</v>
      </c>
      <c r="F82">
        <v>2.8799999999999999E-2</v>
      </c>
      <c r="G82">
        <v>1</v>
      </c>
      <c r="I82">
        <f t="shared" si="6"/>
        <v>0.17889624832941875</v>
      </c>
      <c r="J82">
        <f t="shared" si="7"/>
        <v>34.091984231274637</v>
      </c>
    </row>
    <row r="83" spans="1:10" x14ac:dyDescent="0.35">
      <c r="A83" s="63">
        <v>10.5</v>
      </c>
      <c r="B83">
        <v>3.9879999999999999E-2</v>
      </c>
      <c r="C83">
        <v>1.3016000000000001</v>
      </c>
      <c r="D83">
        <v>3.1189999999999999E-2</v>
      </c>
      <c r="E83">
        <v>-5.6300000000000003E-2</v>
      </c>
      <c r="F83">
        <v>2.6599999999999999E-2</v>
      </c>
      <c r="G83">
        <v>1</v>
      </c>
      <c r="I83">
        <f t="shared" si="6"/>
        <v>0.18325957145940461</v>
      </c>
      <c r="J83">
        <f t="shared" si="7"/>
        <v>32.637913741223677</v>
      </c>
    </row>
    <row r="84" spans="1:10" x14ac:dyDescent="0.35">
      <c r="A84" s="63">
        <v>10.75</v>
      </c>
      <c r="B84">
        <v>4.2299999999999997E-2</v>
      </c>
      <c r="C84">
        <v>1.3028999999999999</v>
      </c>
      <c r="D84">
        <v>3.3669999999999999E-2</v>
      </c>
      <c r="E84">
        <v>-5.3900000000000003E-2</v>
      </c>
      <c r="F84">
        <v>2.4799999999999999E-2</v>
      </c>
      <c r="G84">
        <v>1</v>
      </c>
      <c r="I84">
        <f t="shared" si="6"/>
        <v>0.18762289458939041</v>
      </c>
      <c r="J84">
        <f t="shared" si="7"/>
        <v>30.801418439716311</v>
      </c>
    </row>
    <row r="85" spans="1:10" x14ac:dyDescent="0.35">
      <c r="A85" s="63">
        <v>11</v>
      </c>
      <c r="B85">
        <v>4.444E-2</v>
      </c>
      <c r="C85">
        <v>1.3097000000000001</v>
      </c>
      <c r="D85">
        <v>3.6089999999999997E-2</v>
      </c>
      <c r="E85">
        <v>-5.1900000000000002E-2</v>
      </c>
      <c r="F85">
        <v>2.35E-2</v>
      </c>
      <c r="G85">
        <v>1</v>
      </c>
      <c r="I85">
        <f t="shared" si="6"/>
        <v>0.19198621771937624</v>
      </c>
      <c r="J85">
        <f t="shared" si="7"/>
        <v>29.471197119711974</v>
      </c>
    </row>
    <row r="86" spans="1:10" x14ac:dyDescent="0.35">
      <c r="A86" s="63">
        <v>11.25</v>
      </c>
      <c r="B86">
        <v>4.6920000000000003E-2</v>
      </c>
      <c r="C86">
        <v>1.3151999999999999</v>
      </c>
      <c r="D86">
        <v>3.8830000000000003E-2</v>
      </c>
      <c r="E86">
        <v>-0.05</v>
      </c>
      <c r="F86">
        <v>2.2499999999999999E-2</v>
      </c>
      <c r="G86">
        <v>1</v>
      </c>
      <c r="I86">
        <f t="shared" si="6"/>
        <v>0.19634954084936207</v>
      </c>
      <c r="J86">
        <f t="shared" si="7"/>
        <v>28.030690537084396</v>
      </c>
    </row>
    <row r="87" spans="1:10" x14ac:dyDescent="0.35">
      <c r="A87" s="63">
        <v>11.5</v>
      </c>
      <c r="B87">
        <v>4.9599999999999998E-2</v>
      </c>
      <c r="C87">
        <v>1.3192999999999999</v>
      </c>
      <c r="D87">
        <v>4.1759999999999999E-2</v>
      </c>
      <c r="E87">
        <v>-4.82E-2</v>
      </c>
      <c r="F87">
        <v>2.1600000000000001E-2</v>
      </c>
      <c r="G87">
        <v>1</v>
      </c>
      <c r="I87">
        <f t="shared" si="6"/>
        <v>0.20071286397934787</v>
      </c>
      <c r="J87">
        <f t="shared" si="7"/>
        <v>26.598790322580644</v>
      </c>
    </row>
    <row r="88" spans="1:10" x14ac:dyDescent="0.35">
      <c r="A88" s="63">
        <v>11.75</v>
      </c>
      <c r="B88">
        <v>5.2440000000000001E-2</v>
      </c>
      <c r="C88">
        <v>1.321</v>
      </c>
      <c r="D88">
        <v>4.4850000000000001E-2</v>
      </c>
      <c r="E88">
        <v>-4.65E-2</v>
      </c>
      <c r="F88">
        <v>2.07E-2</v>
      </c>
      <c r="G88">
        <v>1</v>
      </c>
      <c r="I88">
        <f t="shared" si="6"/>
        <v>0.20507618710933373</v>
      </c>
      <c r="J88">
        <f t="shared" si="7"/>
        <v>25.190694126620897</v>
      </c>
    </row>
    <row r="89" spans="1:10" x14ac:dyDescent="0.35">
      <c r="A89" s="63">
        <v>12</v>
      </c>
      <c r="B89">
        <v>5.5320000000000001E-2</v>
      </c>
      <c r="C89">
        <v>1.3202</v>
      </c>
      <c r="D89">
        <v>4.7960000000000003E-2</v>
      </c>
      <c r="E89">
        <v>-4.4999999999999998E-2</v>
      </c>
      <c r="F89">
        <v>1.9900000000000001E-2</v>
      </c>
      <c r="G89">
        <v>1</v>
      </c>
      <c r="I89">
        <f t="shared" si="6"/>
        <v>0.20943951023931953</v>
      </c>
      <c r="J89">
        <f t="shared" si="7"/>
        <v>23.864786695589299</v>
      </c>
    </row>
    <row r="90" spans="1:10" x14ac:dyDescent="0.35">
      <c r="A90" s="63">
        <v>12.25</v>
      </c>
      <c r="B90">
        <v>5.8299999999999998E-2</v>
      </c>
      <c r="C90">
        <v>1.3170999999999999</v>
      </c>
      <c r="D90">
        <v>5.117E-2</v>
      </c>
      <c r="E90">
        <v>-4.3900000000000002E-2</v>
      </c>
      <c r="F90">
        <v>1.9099999999999999E-2</v>
      </c>
      <c r="G90">
        <v>1</v>
      </c>
      <c r="I90">
        <f t="shared" si="6"/>
        <v>0.21380283336930536</v>
      </c>
      <c r="J90">
        <f t="shared" si="7"/>
        <v>22.591766723842195</v>
      </c>
    </row>
    <row r="91" spans="1:10" x14ac:dyDescent="0.35">
      <c r="A91" s="63">
        <v>12.5</v>
      </c>
      <c r="B91">
        <v>6.157E-2</v>
      </c>
      <c r="C91">
        <v>1.3123</v>
      </c>
      <c r="D91">
        <v>5.4600000000000003E-2</v>
      </c>
      <c r="E91">
        <v>-4.3099999999999999E-2</v>
      </c>
      <c r="F91">
        <v>1.84E-2</v>
      </c>
      <c r="G91">
        <v>1</v>
      </c>
      <c r="I91">
        <f t="shared" si="6"/>
        <v>0.21816615649929119</v>
      </c>
      <c r="J91">
        <f t="shared" si="7"/>
        <v>21.313951599805101</v>
      </c>
    </row>
    <row r="92" spans="1:10" x14ac:dyDescent="0.35">
      <c r="A92" s="63">
        <v>12.75</v>
      </c>
      <c r="B92">
        <v>6.5479999999999997E-2</v>
      </c>
      <c r="C92">
        <v>1.3049999999999999</v>
      </c>
      <c r="D92">
        <v>5.8680000000000003E-2</v>
      </c>
      <c r="E92">
        <v>-4.2599999999999999E-2</v>
      </c>
      <c r="F92">
        <v>1.78E-2</v>
      </c>
      <c r="G92">
        <v>1</v>
      </c>
      <c r="I92">
        <f t="shared" si="6"/>
        <v>0.22252947962927699</v>
      </c>
      <c r="J92">
        <f t="shared" si="7"/>
        <v>19.929749541844838</v>
      </c>
    </row>
    <row r="93" spans="1:10" x14ac:dyDescent="0.35">
      <c r="A93" s="63">
        <v>13</v>
      </c>
      <c r="B93">
        <v>7.0129999999999998E-2</v>
      </c>
      <c r="C93">
        <v>1.2941</v>
      </c>
      <c r="D93">
        <v>6.3539999999999999E-2</v>
      </c>
      <c r="E93">
        <v>-4.2599999999999999E-2</v>
      </c>
      <c r="F93">
        <v>1.7399999999999999E-2</v>
      </c>
      <c r="G93">
        <v>1</v>
      </c>
      <c r="I93">
        <f t="shared" si="6"/>
        <v>0.22689280275926285</v>
      </c>
      <c r="J93">
        <f t="shared" si="7"/>
        <v>18.452873235419936</v>
      </c>
    </row>
    <row r="94" spans="1:10" x14ac:dyDescent="0.35">
      <c r="A94" s="63">
        <v>13.25</v>
      </c>
      <c r="B94">
        <v>7.4810000000000001E-2</v>
      </c>
      <c r="C94">
        <v>1.2824</v>
      </c>
      <c r="D94">
        <v>6.8529999999999994E-2</v>
      </c>
      <c r="E94">
        <v>-4.3200000000000002E-2</v>
      </c>
      <c r="F94">
        <v>1.72E-2</v>
      </c>
      <c r="G94">
        <v>1</v>
      </c>
      <c r="I94">
        <f t="shared" si="6"/>
        <v>0.23125612588924865</v>
      </c>
      <c r="J94">
        <f t="shared" si="7"/>
        <v>17.142093303034354</v>
      </c>
    </row>
    <row r="95" spans="1:10" x14ac:dyDescent="0.35">
      <c r="A95" s="63">
        <v>13.5</v>
      </c>
      <c r="B95">
        <v>8.004E-2</v>
      </c>
      <c r="C95">
        <v>1.2689999999999999</v>
      </c>
      <c r="D95">
        <v>7.4029999999999999E-2</v>
      </c>
      <c r="E95">
        <v>-4.4499999999999998E-2</v>
      </c>
      <c r="F95">
        <v>1.7000000000000001E-2</v>
      </c>
      <c r="G95">
        <v>1</v>
      </c>
      <c r="I95">
        <f t="shared" si="6"/>
        <v>0.23561944901923448</v>
      </c>
      <c r="J95">
        <f t="shared" si="7"/>
        <v>15.854572713643178</v>
      </c>
    </row>
    <row r="96" spans="1:10" x14ac:dyDescent="0.35">
      <c r="A96" s="63">
        <v>13.75</v>
      </c>
      <c r="B96">
        <v>8.5889999999999994E-2</v>
      </c>
      <c r="C96">
        <v>1.2536</v>
      </c>
      <c r="D96">
        <v>8.0159999999999995E-2</v>
      </c>
      <c r="E96">
        <v>-4.6600000000000003E-2</v>
      </c>
      <c r="F96">
        <v>1.6899999999999998E-2</v>
      </c>
      <c r="G96">
        <v>1</v>
      </c>
      <c r="I96">
        <f t="shared" si="6"/>
        <v>0.23998277214922031</v>
      </c>
      <c r="J96">
        <f t="shared" si="7"/>
        <v>14.595412737222031</v>
      </c>
    </row>
    <row r="97" spans="1:10" x14ac:dyDescent="0.35">
      <c r="A97" s="63">
        <v>14</v>
      </c>
      <c r="B97">
        <v>9.2359999999999998E-2</v>
      </c>
      <c r="C97">
        <v>1.2369000000000001</v>
      </c>
      <c r="D97">
        <v>8.6870000000000003E-2</v>
      </c>
      <c r="E97">
        <v>-4.9500000000000002E-2</v>
      </c>
      <c r="F97">
        <v>1.6899999999999998E-2</v>
      </c>
      <c r="G97">
        <v>1</v>
      </c>
      <c r="I97">
        <f t="shared" si="6"/>
        <v>0.24434609527920614</v>
      </c>
      <c r="J97">
        <f t="shared" si="7"/>
        <v>13.392161108705068</v>
      </c>
    </row>
    <row r="98" spans="1:10" x14ac:dyDescent="0.35">
      <c r="A98" s="63">
        <v>14.25</v>
      </c>
      <c r="B98">
        <v>9.9430000000000004E-2</v>
      </c>
      <c r="C98">
        <v>1.2195</v>
      </c>
      <c r="D98">
        <v>9.4159999999999994E-2</v>
      </c>
      <c r="E98">
        <v>-5.3199999999999997E-2</v>
      </c>
      <c r="F98">
        <v>1.6899999999999998E-2</v>
      </c>
      <c r="G98">
        <v>1</v>
      </c>
      <c r="I98">
        <f t="shared" si="6"/>
        <v>0.24870941840919195</v>
      </c>
      <c r="J98">
        <f t="shared" si="7"/>
        <v>12.264909986925474</v>
      </c>
    </row>
    <row r="99" spans="1:10" x14ac:dyDescent="0.35">
      <c r="A99" s="63">
        <v>14.5</v>
      </c>
      <c r="B99">
        <v>0.10711</v>
      </c>
      <c r="C99">
        <v>1.2015</v>
      </c>
      <c r="D99">
        <v>0.10204000000000001</v>
      </c>
      <c r="E99">
        <v>-5.7599999999999998E-2</v>
      </c>
      <c r="F99">
        <v>1.7000000000000001E-2</v>
      </c>
      <c r="G99">
        <v>1</v>
      </c>
      <c r="I99">
        <f t="shared" si="6"/>
        <v>0.2530727415391778</v>
      </c>
      <c r="J99">
        <f t="shared" si="7"/>
        <v>11.217440014937914</v>
      </c>
    </row>
    <row r="100" spans="1:10" x14ac:dyDescent="0.35">
      <c r="A100" s="63">
        <v>14.75</v>
      </c>
      <c r="B100">
        <v>0.11551</v>
      </c>
      <c r="C100">
        <v>1.1832</v>
      </c>
      <c r="D100">
        <v>0.11063000000000001</v>
      </c>
      <c r="E100">
        <v>-6.2799999999999995E-2</v>
      </c>
      <c r="F100">
        <v>1.7100000000000001E-2</v>
      </c>
      <c r="G100">
        <v>1</v>
      </c>
      <c r="I100">
        <f t="shared" si="6"/>
        <v>0.25743606466916358</v>
      </c>
      <c r="J100">
        <f t="shared" si="7"/>
        <v>10.243268981040602</v>
      </c>
    </row>
    <row r="101" spans="1:10" x14ac:dyDescent="0.35">
      <c r="A101" s="63">
        <v>15</v>
      </c>
      <c r="B101">
        <v>0.1245</v>
      </c>
      <c r="C101">
        <v>1.165</v>
      </c>
      <c r="D101">
        <v>0.11977</v>
      </c>
      <c r="E101">
        <v>-6.8599999999999994E-2</v>
      </c>
      <c r="F101">
        <v>1.72E-2</v>
      </c>
      <c r="G101">
        <v>1</v>
      </c>
      <c r="I101">
        <f t="shared" si="6"/>
        <v>0.26179938779914941</v>
      </c>
      <c r="J101">
        <f t="shared" si="7"/>
        <v>9.3574297188755029</v>
      </c>
    </row>
    <row r="102" spans="1:10" x14ac:dyDescent="0.35">
      <c r="A102" s="63">
        <v>15.25</v>
      </c>
      <c r="B102">
        <v>0.13391</v>
      </c>
      <c r="C102">
        <v>1.1476</v>
      </c>
      <c r="D102">
        <v>0.12928999999999999</v>
      </c>
      <c r="E102">
        <v>-7.46E-2</v>
      </c>
      <c r="F102">
        <v>1.7399999999999999E-2</v>
      </c>
      <c r="G102">
        <v>1</v>
      </c>
      <c r="I102">
        <f t="shared" si="6"/>
        <v>0.26616271092913524</v>
      </c>
      <c r="J102">
        <f t="shared" si="7"/>
        <v>8.5699350309909637</v>
      </c>
    </row>
  </sheetData>
  <hyperlinks>
    <hyperlink ref="A1" r:id="rId1" display="http://airfoiltools.com/airfoil/details?airfoil=cr001sm-il"/>
  </hyperlinks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U94"/>
  <sheetViews>
    <sheetView workbookViewId="0"/>
  </sheetViews>
  <sheetFormatPr defaultRowHeight="14.5" x14ac:dyDescent="0.35"/>
  <cols>
    <col min="1" max="1" width="8.7265625" style="75"/>
  </cols>
  <sheetData>
    <row r="1" spans="1:21" x14ac:dyDescent="0.35">
      <c r="A1" s="74" t="s">
        <v>129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138</v>
      </c>
      <c r="H3">
        <f>I4</f>
        <v>-1.6580223070387312E-2</v>
      </c>
      <c r="I3">
        <f>H4</f>
        <v>6.2973105308394031</v>
      </c>
      <c r="J3">
        <f>C23</f>
        <v>-0.75339999999999996</v>
      </c>
      <c r="K3">
        <f>C65</f>
        <v>0.50309999999999999</v>
      </c>
      <c r="L3">
        <f>SMALL(B9:B98,1)</f>
        <v>4.6179999999999999E-2</v>
      </c>
      <c r="M3">
        <f>(L6-L3)/((M6-O3)^2)</f>
        <v>2.3605875786094865E-2</v>
      </c>
      <c r="N3">
        <f>(N6-L3)/((O6-O3)^2)</f>
        <v>2.6143447080932795E-2</v>
      </c>
      <c r="O3">
        <f>VLOOKUP(L3,B9:C98,2,FALSE)</f>
        <v>8.9399999999999993E-2</v>
      </c>
    </row>
    <row r="4" spans="1:21" x14ac:dyDescent="0.35">
      <c r="A4" s="76" t="s">
        <v>135</v>
      </c>
      <c r="H4">
        <f t="array" ref="H4:I4">LINEST($C$24:$C$65,$I$24:$I$65)</f>
        <v>6.2973105308394031</v>
      </c>
      <c r="I4">
        <v>-1.6580223070387312E-2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5.7250000000000002E-2</v>
      </c>
      <c r="M6">
        <v>0.7742</v>
      </c>
      <c r="N6">
        <v>6.4750000000000002E-2</v>
      </c>
      <c r="O6">
        <v>-0.75339999999999996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13.762502273140573</v>
      </c>
      <c r="R8">
        <f>$L$3+$M$3*(S8-$O$3)^2</f>
        <v>4.6179999999999999E-2</v>
      </c>
      <c r="S8">
        <f>O3</f>
        <v>8.9399999999999993E-2</v>
      </c>
      <c r="T8">
        <f>$L$3+$N$3*(U8-$O$3)^2</f>
        <v>4.6179999999999999E-2</v>
      </c>
      <c r="U8">
        <f>O3</f>
        <v>8.9399999999999993E-2</v>
      </c>
    </row>
    <row r="9" spans="1:21" x14ac:dyDescent="0.35">
      <c r="A9" s="77">
        <v>-11.25</v>
      </c>
      <c r="B9">
        <v>0.13704</v>
      </c>
      <c r="C9">
        <v>-0.3836</v>
      </c>
      <c r="D9">
        <v>0.12759000000000001</v>
      </c>
      <c r="E9">
        <v>-5.3199999999999997E-2</v>
      </c>
      <c r="F9">
        <v>0.97060000000000002</v>
      </c>
      <c r="G9">
        <v>0.1988</v>
      </c>
      <c r="I9">
        <f t="shared" ref="I9:I72" si="0">A9*PI()/180</f>
        <v>-0.19634954084936207</v>
      </c>
      <c r="J9">
        <f>C9/B9</f>
        <v>-2.7991827203736137</v>
      </c>
      <c r="R9">
        <f t="shared" ref="R9:R18" si="1">$L$3+$M$3*(S9-$O$3)^2</f>
        <v>4.6416058757860951E-2</v>
      </c>
      <c r="S9">
        <f>S8+0.1</f>
        <v>0.18940000000000001</v>
      </c>
      <c r="T9">
        <f t="shared" ref="T9:T18" si="2">$L$3+$N$3*(U9-$O$3)^2</f>
        <v>4.6441434470809326E-2</v>
      </c>
      <c r="U9">
        <f>U8-0.1</f>
        <v>-1.0600000000000012E-2</v>
      </c>
    </row>
    <row r="10" spans="1:21" x14ac:dyDescent="0.35">
      <c r="A10" s="77">
        <v>-11</v>
      </c>
      <c r="B10">
        <v>0.13616</v>
      </c>
      <c r="C10">
        <v>-0.3569</v>
      </c>
      <c r="D10">
        <v>0.12673999999999999</v>
      </c>
      <c r="E10">
        <v>-5.4600000000000003E-2</v>
      </c>
      <c r="F10">
        <v>0.9657</v>
      </c>
      <c r="G10">
        <v>0.20069999999999999</v>
      </c>
      <c r="I10">
        <f t="shared" si="0"/>
        <v>-0.19198621771937624</v>
      </c>
      <c r="J10">
        <f t="shared" ref="J10:J73" si="3">C10/B10</f>
        <v>-2.621180963572268</v>
      </c>
      <c r="R10">
        <f t="shared" si="1"/>
        <v>4.7124235031443792E-2</v>
      </c>
      <c r="S10">
        <f t="shared" ref="S10:S18" si="4">S9+0.1</f>
        <v>0.28939999999999999</v>
      </c>
      <c r="T10">
        <f t="shared" si="2"/>
        <v>4.7225737883237313E-2</v>
      </c>
      <c r="U10">
        <f t="shared" ref="U10:U18" si="5">U9-0.1</f>
        <v>-0.11060000000000002</v>
      </c>
    </row>
    <row r="11" spans="1:21" x14ac:dyDescent="0.35">
      <c r="A11" s="77">
        <v>-10.5</v>
      </c>
      <c r="B11">
        <v>0.10032000000000001</v>
      </c>
      <c r="C11">
        <v>-0.56369999999999998</v>
      </c>
      <c r="D11">
        <v>9.035E-2</v>
      </c>
      <c r="E11">
        <v>-6.3500000000000001E-2</v>
      </c>
      <c r="F11">
        <v>0.95379999999999998</v>
      </c>
      <c r="G11">
        <v>0.21410000000000001</v>
      </c>
      <c r="I11">
        <f t="shared" si="0"/>
        <v>-0.18325957145940461</v>
      </c>
      <c r="J11">
        <f t="shared" si="3"/>
        <v>-5.6190191387559807</v>
      </c>
      <c r="R11">
        <f t="shared" si="1"/>
        <v>4.8304528820748538E-2</v>
      </c>
      <c r="S11">
        <f t="shared" si="4"/>
        <v>0.38939999999999997</v>
      </c>
      <c r="T11">
        <f t="shared" si="2"/>
        <v>4.8532910237283948E-2</v>
      </c>
      <c r="U11">
        <f t="shared" si="5"/>
        <v>-0.21060000000000001</v>
      </c>
    </row>
    <row r="12" spans="1:21" x14ac:dyDescent="0.35">
      <c r="A12" s="77">
        <v>-10.25</v>
      </c>
      <c r="B12">
        <v>0.10167</v>
      </c>
      <c r="C12">
        <v>-0.51790000000000003</v>
      </c>
      <c r="D12">
        <v>9.1800000000000007E-2</v>
      </c>
      <c r="E12">
        <v>-6.4799999999999996E-2</v>
      </c>
      <c r="F12">
        <v>0.95009999999999994</v>
      </c>
      <c r="G12">
        <v>0.21579999999999999</v>
      </c>
      <c r="I12">
        <f t="shared" si="0"/>
        <v>-0.17889624832941875</v>
      </c>
      <c r="J12">
        <f t="shared" si="3"/>
        <v>-5.0939313465132292</v>
      </c>
      <c r="R12">
        <f t="shared" si="1"/>
        <v>4.9956940125775173E-2</v>
      </c>
      <c r="S12">
        <f t="shared" si="4"/>
        <v>0.48939999999999995</v>
      </c>
      <c r="T12">
        <f t="shared" si="2"/>
        <v>5.0362951532949243E-2</v>
      </c>
      <c r="U12">
        <f t="shared" si="5"/>
        <v>-0.31059999999999999</v>
      </c>
    </row>
    <row r="13" spans="1:21" x14ac:dyDescent="0.35">
      <c r="A13" s="77">
        <v>-10</v>
      </c>
      <c r="B13">
        <v>9.1340000000000005E-2</v>
      </c>
      <c r="C13">
        <v>-0.60489999999999999</v>
      </c>
      <c r="D13">
        <v>8.1189999999999998E-2</v>
      </c>
      <c r="E13">
        <v>-6.1699999999999998E-2</v>
      </c>
      <c r="F13">
        <v>0.94220000000000004</v>
      </c>
      <c r="G13">
        <v>0.21879999999999999</v>
      </c>
      <c r="I13">
        <f t="shared" si="0"/>
        <v>-0.17453292519943295</v>
      </c>
      <c r="J13">
        <f t="shared" si="3"/>
        <v>-6.6225093058900804</v>
      </c>
      <c r="R13">
        <f t="shared" si="1"/>
        <v>5.2081468946523712E-2</v>
      </c>
      <c r="S13">
        <f t="shared" si="4"/>
        <v>0.58939999999999992</v>
      </c>
      <c r="T13">
        <f t="shared" si="2"/>
        <v>5.2715861770233199E-2</v>
      </c>
      <c r="U13">
        <f t="shared" si="5"/>
        <v>-0.41059999999999997</v>
      </c>
    </row>
    <row r="14" spans="1:21" x14ac:dyDescent="0.35">
      <c r="A14" s="77">
        <v>-9.75</v>
      </c>
      <c r="B14">
        <v>8.3409999999999998E-2</v>
      </c>
      <c r="C14">
        <v>-0.69520000000000004</v>
      </c>
      <c r="D14">
        <v>7.2840000000000002E-2</v>
      </c>
      <c r="E14">
        <v>-5.3900000000000003E-2</v>
      </c>
      <c r="F14">
        <v>0.93540000000000001</v>
      </c>
      <c r="G14">
        <v>0.22090000000000001</v>
      </c>
      <c r="I14">
        <f t="shared" si="0"/>
        <v>-0.17016960206944712</v>
      </c>
      <c r="J14">
        <f t="shared" si="3"/>
        <v>-8.334732046517205</v>
      </c>
      <c r="R14">
        <f t="shared" si="1"/>
        <v>5.4678115282994148E-2</v>
      </c>
      <c r="S14">
        <f t="shared" si="4"/>
        <v>0.6893999999999999</v>
      </c>
      <c r="T14">
        <f t="shared" si="2"/>
        <v>5.5591640949135802E-2</v>
      </c>
      <c r="U14">
        <f t="shared" si="5"/>
        <v>-0.51059999999999994</v>
      </c>
    </row>
    <row r="15" spans="1:21" x14ac:dyDescent="0.35">
      <c r="A15" s="77">
        <v>-9.5</v>
      </c>
      <c r="B15">
        <v>7.9339999999999994E-2</v>
      </c>
      <c r="C15">
        <v>-0.75619999999999998</v>
      </c>
      <c r="D15">
        <v>6.8489999999999995E-2</v>
      </c>
      <c r="E15">
        <v>-4.4200000000000003E-2</v>
      </c>
      <c r="F15">
        <v>0.92620000000000002</v>
      </c>
      <c r="G15">
        <v>0.2225</v>
      </c>
      <c r="I15">
        <f t="shared" si="0"/>
        <v>-0.16580627893946129</v>
      </c>
      <c r="J15">
        <f t="shared" si="3"/>
        <v>-9.5311318376607019</v>
      </c>
      <c r="R15">
        <f t="shared" si="1"/>
        <v>5.7746879135186474E-2</v>
      </c>
      <c r="S15">
        <f t="shared" si="4"/>
        <v>0.78939999999999988</v>
      </c>
      <c r="T15">
        <f t="shared" si="2"/>
        <v>5.8990289069657066E-2</v>
      </c>
      <c r="U15">
        <f t="shared" si="5"/>
        <v>-0.61059999999999992</v>
      </c>
    </row>
    <row r="16" spans="1:21" x14ac:dyDescent="0.35">
      <c r="A16" s="77">
        <v>-9.25</v>
      </c>
      <c r="B16">
        <v>7.5980000000000006E-2</v>
      </c>
      <c r="C16">
        <v>-0.79</v>
      </c>
      <c r="D16">
        <v>6.4829999999999999E-2</v>
      </c>
      <c r="E16">
        <v>-3.7499999999999999E-2</v>
      </c>
      <c r="F16">
        <v>0.91820000000000002</v>
      </c>
      <c r="G16">
        <v>0.22470000000000001</v>
      </c>
      <c r="I16">
        <f t="shared" si="0"/>
        <v>-0.16144295580947549</v>
      </c>
      <c r="J16">
        <f t="shared" si="3"/>
        <v>-10.397473019215584</v>
      </c>
      <c r="R16">
        <f t="shared" si="1"/>
        <v>6.1287760503100704E-2</v>
      </c>
      <c r="S16">
        <f t="shared" si="4"/>
        <v>0.88939999999999986</v>
      </c>
      <c r="T16">
        <f t="shared" si="2"/>
        <v>6.2911806131796977E-2</v>
      </c>
      <c r="U16">
        <f t="shared" si="5"/>
        <v>-0.7105999999999999</v>
      </c>
    </row>
    <row r="17" spans="1:21" x14ac:dyDescent="0.35">
      <c r="A17" s="77">
        <v>-9</v>
      </c>
      <c r="B17">
        <v>7.2620000000000004E-2</v>
      </c>
      <c r="C17">
        <v>-0.81320000000000003</v>
      </c>
      <c r="D17">
        <v>6.1080000000000002E-2</v>
      </c>
      <c r="E17">
        <v>-3.2099999999999997E-2</v>
      </c>
      <c r="F17">
        <v>0.91190000000000004</v>
      </c>
      <c r="G17">
        <v>0.22739999999999999</v>
      </c>
      <c r="I17">
        <f t="shared" si="0"/>
        <v>-0.15707963267948966</v>
      </c>
      <c r="J17">
        <f t="shared" si="3"/>
        <v>-11.198017075185899</v>
      </c>
      <c r="R17">
        <f t="shared" si="1"/>
        <v>6.5300759386736823E-2</v>
      </c>
      <c r="S17">
        <f t="shared" si="4"/>
        <v>0.98939999999999984</v>
      </c>
      <c r="T17">
        <f t="shared" si="2"/>
        <v>6.7356192135555562E-2</v>
      </c>
      <c r="U17">
        <f t="shared" si="5"/>
        <v>-0.81059999999999988</v>
      </c>
    </row>
    <row r="18" spans="1:21" x14ac:dyDescent="0.35">
      <c r="A18" s="77">
        <v>-8.75</v>
      </c>
      <c r="B18">
        <v>7.0050000000000001E-2</v>
      </c>
      <c r="C18">
        <v>-0.82850000000000001</v>
      </c>
      <c r="D18">
        <v>5.8169999999999999E-2</v>
      </c>
      <c r="E18">
        <v>-2.7099999999999999E-2</v>
      </c>
      <c r="F18">
        <v>0.90480000000000005</v>
      </c>
      <c r="G18">
        <v>0.2298</v>
      </c>
      <c r="I18">
        <f t="shared" si="0"/>
        <v>-0.15271630954950383</v>
      </c>
      <c r="J18">
        <f t="shared" si="3"/>
        <v>-11.827266238401142</v>
      </c>
      <c r="R18">
        <f t="shared" si="1"/>
        <v>6.9785875786094853E-2</v>
      </c>
      <c r="S18">
        <f t="shared" si="4"/>
        <v>1.0893999999999999</v>
      </c>
      <c r="T18">
        <f t="shared" si="2"/>
        <v>7.2323447080932787E-2</v>
      </c>
      <c r="U18">
        <f t="shared" si="5"/>
        <v>-0.91059999999999985</v>
      </c>
    </row>
    <row r="19" spans="1:21" x14ac:dyDescent="0.35">
      <c r="A19" s="77">
        <v>-8.5</v>
      </c>
      <c r="B19">
        <v>6.9330000000000003E-2</v>
      </c>
      <c r="C19">
        <v>-0.80979999999999996</v>
      </c>
      <c r="D19">
        <v>5.7520000000000002E-2</v>
      </c>
      <c r="E19">
        <v>-2.6499999999999999E-2</v>
      </c>
      <c r="F19">
        <v>0.89959999999999996</v>
      </c>
      <c r="G19">
        <v>0.23169999999999999</v>
      </c>
      <c r="I19">
        <f t="shared" si="0"/>
        <v>-0.14835298641951802</v>
      </c>
      <c r="J19">
        <f t="shared" si="3"/>
        <v>-11.680369248521563</v>
      </c>
    </row>
    <row r="20" spans="1:21" x14ac:dyDescent="0.35">
      <c r="A20" s="77">
        <v>-8.25</v>
      </c>
      <c r="B20">
        <v>6.8510000000000001E-2</v>
      </c>
      <c r="C20">
        <v>-0.79290000000000005</v>
      </c>
      <c r="D20">
        <v>5.6710000000000003E-2</v>
      </c>
      <c r="E20">
        <v>-2.5600000000000001E-2</v>
      </c>
      <c r="F20">
        <v>0.89429999999999998</v>
      </c>
      <c r="G20">
        <v>0.2341</v>
      </c>
      <c r="I20">
        <f t="shared" si="0"/>
        <v>-0.14398966328953219</v>
      </c>
      <c r="J20">
        <f t="shared" si="3"/>
        <v>-11.573492920741499</v>
      </c>
    </row>
    <row r="21" spans="1:21" x14ac:dyDescent="0.35">
      <c r="A21" s="77">
        <v>-8</v>
      </c>
      <c r="B21">
        <v>6.7479999999999998E-2</v>
      </c>
      <c r="C21">
        <v>-0.77929999999999999</v>
      </c>
      <c r="D21">
        <v>5.5629999999999999E-2</v>
      </c>
      <c r="E21">
        <v>-2.4299999999999999E-2</v>
      </c>
      <c r="F21">
        <v>0.88880000000000003</v>
      </c>
      <c r="G21">
        <v>0.23680000000000001</v>
      </c>
      <c r="I21">
        <f t="shared" si="0"/>
        <v>-0.13962634015954636</v>
      </c>
      <c r="J21">
        <f t="shared" si="3"/>
        <v>-11.548606994665086</v>
      </c>
    </row>
    <row r="22" spans="1:21" x14ac:dyDescent="0.35">
      <c r="A22" s="77">
        <v>-7.75</v>
      </c>
      <c r="B22">
        <v>6.6250000000000003E-2</v>
      </c>
      <c r="C22">
        <v>-0.76929999999999998</v>
      </c>
      <c r="D22">
        <v>5.4289999999999998E-2</v>
      </c>
      <c r="E22">
        <v>-2.24E-2</v>
      </c>
      <c r="F22">
        <v>0.88239999999999996</v>
      </c>
      <c r="G22">
        <v>0.2397</v>
      </c>
      <c r="I22">
        <f t="shared" si="0"/>
        <v>-0.13526301702956053</v>
      </c>
      <c r="J22">
        <f t="shared" si="3"/>
        <v>-11.612075471698112</v>
      </c>
    </row>
    <row r="23" spans="1:21" x14ac:dyDescent="0.35">
      <c r="A23" s="77">
        <v>-7.5</v>
      </c>
      <c r="B23">
        <v>6.4750000000000002E-2</v>
      </c>
      <c r="C23">
        <v>-0.75339999999999996</v>
      </c>
      <c r="D23">
        <v>5.2569999999999999E-2</v>
      </c>
      <c r="E23">
        <v>-2.1600000000000001E-2</v>
      </c>
      <c r="F23">
        <v>0.87790000000000001</v>
      </c>
      <c r="G23">
        <v>0.24299999999999999</v>
      </c>
      <c r="I23">
        <f t="shared" si="0"/>
        <v>-0.1308996938995747</v>
      </c>
      <c r="J23">
        <f t="shared" si="3"/>
        <v>-11.635521235521235</v>
      </c>
    </row>
    <row r="24" spans="1:21" x14ac:dyDescent="0.35">
      <c r="A24" s="77">
        <v>-7.25</v>
      </c>
      <c r="B24">
        <v>6.3579999999999998E-2</v>
      </c>
      <c r="C24">
        <v>-0.75490000000000002</v>
      </c>
      <c r="D24">
        <v>5.1180000000000003E-2</v>
      </c>
      <c r="E24">
        <v>-1.7600000000000001E-2</v>
      </c>
      <c r="F24">
        <v>0.87019999999999997</v>
      </c>
      <c r="G24">
        <v>0.2457</v>
      </c>
      <c r="I24">
        <f t="shared" si="0"/>
        <v>-0.1265363707695889</v>
      </c>
      <c r="J24">
        <f t="shared" si="3"/>
        <v>-11.873230575652721</v>
      </c>
    </row>
    <row r="25" spans="1:21" x14ac:dyDescent="0.35">
      <c r="A25" s="77">
        <v>-7</v>
      </c>
      <c r="B25">
        <v>6.216E-2</v>
      </c>
      <c r="C25">
        <v>-0.7399</v>
      </c>
      <c r="D25">
        <v>4.947E-2</v>
      </c>
      <c r="E25">
        <v>-1.6500000000000001E-2</v>
      </c>
      <c r="F25">
        <v>0.8659</v>
      </c>
      <c r="G25">
        <v>0.24890000000000001</v>
      </c>
      <c r="I25">
        <f t="shared" si="0"/>
        <v>-0.12217304763960307</v>
      </c>
      <c r="J25">
        <f t="shared" si="3"/>
        <v>-11.903153153153154</v>
      </c>
    </row>
    <row r="26" spans="1:21" x14ac:dyDescent="0.35">
      <c r="A26" s="77">
        <v>-6.75</v>
      </c>
      <c r="B26">
        <v>6.1609999999999998E-2</v>
      </c>
      <c r="C26">
        <v>-0.72270000000000001</v>
      </c>
      <c r="D26">
        <v>4.9020000000000001E-2</v>
      </c>
      <c r="E26">
        <v>-1.54E-2</v>
      </c>
      <c r="F26">
        <v>0.85940000000000005</v>
      </c>
      <c r="G26">
        <v>0.25130000000000002</v>
      </c>
      <c r="I26">
        <f t="shared" si="0"/>
        <v>-0.11780972450961724</v>
      </c>
      <c r="J26">
        <f t="shared" si="3"/>
        <v>-11.730238597630255</v>
      </c>
    </row>
    <row r="27" spans="1:21" x14ac:dyDescent="0.35">
      <c r="A27" s="77">
        <v>-6.5</v>
      </c>
      <c r="B27">
        <v>6.096E-2</v>
      </c>
      <c r="C27">
        <v>-0.69979999999999998</v>
      </c>
      <c r="D27">
        <v>4.8399999999999999E-2</v>
      </c>
      <c r="E27">
        <v>-1.5299999999999999E-2</v>
      </c>
      <c r="F27">
        <v>0.85350000000000004</v>
      </c>
      <c r="G27">
        <v>0.25409999999999999</v>
      </c>
      <c r="I27">
        <f t="shared" si="0"/>
        <v>-0.11344640137963143</v>
      </c>
      <c r="J27">
        <f t="shared" si="3"/>
        <v>-11.479658792650918</v>
      </c>
    </row>
    <row r="28" spans="1:21" x14ac:dyDescent="0.35">
      <c r="A28" s="77">
        <v>-6.25</v>
      </c>
      <c r="B28">
        <v>6.0089999999999998E-2</v>
      </c>
      <c r="C28">
        <v>-0.66879999999999995</v>
      </c>
      <c r="D28">
        <v>4.7489999999999997E-2</v>
      </c>
      <c r="E28">
        <v>-1.6500000000000001E-2</v>
      </c>
      <c r="F28">
        <v>0.84950000000000003</v>
      </c>
      <c r="G28">
        <v>0.25769999999999998</v>
      </c>
      <c r="I28">
        <f t="shared" si="0"/>
        <v>-0.1090830782496456</v>
      </c>
      <c r="J28">
        <f t="shared" si="3"/>
        <v>-11.129971709103012</v>
      </c>
    </row>
    <row r="29" spans="1:21" x14ac:dyDescent="0.35">
      <c r="A29" s="77">
        <v>-6</v>
      </c>
      <c r="B29">
        <v>5.9659999999999998E-2</v>
      </c>
      <c r="C29">
        <v>-0.66279999999999994</v>
      </c>
      <c r="D29">
        <v>4.6989999999999997E-2</v>
      </c>
      <c r="E29">
        <v>-1.35E-2</v>
      </c>
      <c r="F29">
        <v>0.84150000000000003</v>
      </c>
      <c r="G29">
        <v>0.26029999999999998</v>
      </c>
      <c r="I29">
        <f t="shared" si="0"/>
        <v>-0.10471975511965977</v>
      </c>
      <c r="J29">
        <f t="shared" si="3"/>
        <v>-11.109621186724773</v>
      </c>
    </row>
    <row r="30" spans="1:21" x14ac:dyDescent="0.35">
      <c r="A30" s="77">
        <v>-5.75</v>
      </c>
      <c r="B30">
        <v>5.8860000000000003E-2</v>
      </c>
      <c r="C30">
        <v>-0.64029999999999998</v>
      </c>
      <c r="D30">
        <v>4.6050000000000001E-2</v>
      </c>
      <c r="E30">
        <v>-1.32E-2</v>
      </c>
      <c r="F30">
        <v>0.83609999999999995</v>
      </c>
      <c r="G30">
        <v>0.26400000000000001</v>
      </c>
      <c r="I30">
        <f t="shared" si="0"/>
        <v>-0.10035643198967394</v>
      </c>
      <c r="J30">
        <f t="shared" si="3"/>
        <v>-10.878355419639822</v>
      </c>
    </row>
    <row r="31" spans="1:21" x14ac:dyDescent="0.35">
      <c r="A31" s="77">
        <v>-5.5</v>
      </c>
      <c r="B31">
        <v>5.7840000000000003E-2</v>
      </c>
      <c r="C31">
        <v>-0.61019999999999996</v>
      </c>
      <c r="D31">
        <v>4.48E-2</v>
      </c>
      <c r="E31">
        <v>-1.43E-2</v>
      </c>
      <c r="F31">
        <v>0.83230000000000004</v>
      </c>
      <c r="G31">
        <v>0.26829999999999998</v>
      </c>
      <c r="I31">
        <f t="shared" si="0"/>
        <v>-9.599310885968812E-2</v>
      </c>
      <c r="J31">
        <f t="shared" si="3"/>
        <v>-10.54979253112033</v>
      </c>
    </row>
    <row r="32" spans="1:21" x14ac:dyDescent="0.35">
      <c r="A32" s="77">
        <v>-5.25</v>
      </c>
      <c r="B32">
        <v>5.7540000000000001E-2</v>
      </c>
      <c r="C32">
        <v>-0.60589999999999999</v>
      </c>
      <c r="D32">
        <v>4.437E-2</v>
      </c>
      <c r="E32">
        <v>-1.09E-2</v>
      </c>
      <c r="F32">
        <v>0.82289999999999996</v>
      </c>
      <c r="G32">
        <v>0.27089999999999997</v>
      </c>
      <c r="I32">
        <f t="shared" si="0"/>
        <v>-9.1629785729702304E-2</v>
      </c>
      <c r="J32">
        <f t="shared" si="3"/>
        <v>-10.530066041014946</v>
      </c>
    </row>
    <row r="33" spans="1:10" x14ac:dyDescent="0.35">
      <c r="A33" s="77">
        <v>-5</v>
      </c>
      <c r="B33">
        <v>5.6849999999999998E-2</v>
      </c>
      <c r="C33">
        <v>-0.57340000000000002</v>
      </c>
      <c r="D33">
        <v>4.3810000000000002E-2</v>
      </c>
      <c r="E33">
        <v>-1.2200000000000001E-2</v>
      </c>
      <c r="F33">
        <v>0.8175</v>
      </c>
      <c r="G33">
        <v>0.27429999999999999</v>
      </c>
      <c r="I33">
        <f t="shared" si="0"/>
        <v>-8.7266462599716474E-2</v>
      </c>
      <c r="J33">
        <f t="shared" si="3"/>
        <v>-10.086191732629729</v>
      </c>
    </row>
    <row r="34" spans="1:10" x14ac:dyDescent="0.35">
      <c r="A34" s="77">
        <v>-4.75</v>
      </c>
      <c r="B34">
        <v>5.6090000000000001E-2</v>
      </c>
      <c r="C34">
        <v>-0.53510000000000002</v>
      </c>
      <c r="D34">
        <v>4.3099999999999999E-2</v>
      </c>
      <c r="E34">
        <v>-1.44E-2</v>
      </c>
      <c r="F34">
        <v>0.81379999999999997</v>
      </c>
      <c r="G34">
        <v>0.27839999999999998</v>
      </c>
      <c r="I34">
        <f t="shared" si="0"/>
        <v>-8.2903139469730644E-2</v>
      </c>
      <c r="J34">
        <f t="shared" si="3"/>
        <v>-9.5400249598858977</v>
      </c>
    </row>
    <row r="35" spans="1:10" x14ac:dyDescent="0.35">
      <c r="A35" s="77">
        <v>-4.5</v>
      </c>
      <c r="B35">
        <v>5.6090000000000001E-2</v>
      </c>
      <c r="C35">
        <v>-0.52910000000000001</v>
      </c>
      <c r="D35">
        <v>4.3110000000000002E-2</v>
      </c>
      <c r="E35">
        <v>-1.1299999999999999E-2</v>
      </c>
      <c r="F35">
        <v>0.80379999999999996</v>
      </c>
      <c r="G35">
        <v>0.28139999999999998</v>
      </c>
      <c r="I35">
        <f t="shared" si="0"/>
        <v>-7.8539816339744828E-2</v>
      </c>
      <c r="J35">
        <f t="shared" si="3"/>
        <v>-9.4330540203244784</v>
      </c>
    </row>
    <row r="36" spans="1:10" x14ac:dyDescent="0.35">
      <c r="A36" s="77">
        <v>-4.25</v>
      </c>
      <c r="B36">
        <v>5.5509999999999997E-2</v>
      </c>
      <c r="C36">
        <v>-0.50009999999999999</v>
      </c>
      <c r="D36">
        <v>4.2470000000000001E-2</v>
      </c>
      <c r="E36">
        <v>-1.1900000000000001E-2</v>
      </c>
      <c r="F36">
        <v>0.79790000000000005</v>
      </c>
      <c r="G36">
        <v>0.28589999999999999</v>
      </c>
      <c r="I36">
        <f t="shared" si="0"/>
        <v>-7.4176493209759012E-2</v>
      </c>
      <c r="J36">
        <f t="shared" si="3"/>
        <v>-9.0091875337776983</v>
      </c>
    </row>
    <row r="37" spans="1:10" x14ac:dyDescent="0.35">
      <c r="A37" s="77">
        <v>-4</v>
      </c>
      <c r="B37">
        <v>5.4739999999999997E-2</v>
      </c>
      <c r="C37">
        <v>-0.4637</v>
      </c>
      <c r="D37">
        <v>4.1570000000000003E-2</v>
      </c>
      <c r="E37">
        <v>-1.37E-2</v>
      </c>
      <c r="F37">
        <v>0.79400000000000004</v>
      </c>
      <c r="G37">
        <v>0.29099999999999998</v>
      </c>
      <c r="I37">
        <f t="shared" si="0"/>
        <v>-6.9813170079773182E-2</v>
      </c>
      <c r="J37">
        <f t="shared" si="3"/>
        <v>-8.4709535988308371</v>
      </c>
    </row>
    <row r="38" spans="1:10" x14ac:dyDescent="0.35">
      <c r="A38" s="77">
        <v>-3.75</v>
      </c>
      <c r="B38">
        <v>5.4879999999999998E-2</v>
      </c>
      <c r="C38">
        <v>-0.45760000000000001</v>
      </c>
      <c r="D38">
        <v>4.1590000000000002E-2</v>
      </c>
      <c r="E38">
        <v>-1.06E-2</v>
      </c>
      <c r="F38">
        <v>0.78420000000000001</v>
      </c>
      <c r="G38">
        <v>0.29420000000000002</v>
      </c>
      <c r="I38">
        <f t="shared" si="0"/>
        <v>-6.5449846949787352E-2</v>
      </c>
      <c r="J38">
        <f t="shared" si="3"/>
        <v>-8.3381924198250736</v>
      </c>
    </row>
    <row r="39" spans="1:10" x14ac:dyDescent="0.35">
      <c r="A39" s="77">
        <v>-3.5</v>
      </c>
      <c r="B39">
        <v>5.4429999999999999E-2</v>
      </c>
      <c r="C39">
        <v>-0.42820000000000003</v>
      </c>
      <c r="D39">
        <v>4.1250000000000002E-2</v>
      </c>
      <c r="E39">
        <v>-1.1299999999999999E-2</v>
      </c>
      <c r="F39">
        <v>0.77769999999999995</v>
      </c>
      <c r="G39">
        <v>0.2984</v>
      </c>
      <c r="I39">
        <f t="shared" si="0"/>
        <v>-6.1086523819801536E-2</v>
      </c>
      <c r="J39">
        <f t="shared" si="3"/>
        <v>-7.8669851185008275</v>
      </c>
    </row>
    <row r="40" spans="1:10" x14ac:dyDescent="0.35">
      <c r="A40" s="77">
        <v>-3.25</v>
      </c>
      <c r="B40">
        <v>5.3839999999999999E-2</v>
      </c>
      <c r="C40">
        <v>-0.39029999999999998</v>
      </c>
      <c r="D40">
        <v>4.0750000000000001E-2</v>
      </c>
      <c r="E40">
        <v>-1.32E-2</v>
      </c>
      <c r="F40">
        <v>0.77349999999999997</v>
      </c>
      <c r="G40">
        <v>0.30349999999999999</v>
      </c>
      <c r="I40">
        <f t="shared" si="0"/>
        <v>-5.6723200689815713E-2</v>
      </c>
      <c r="J40">
        <f t="shared" si="3"/>
        <v>-7.2492570579494799</v>
      </c>
    </row>
    <row r="41" spans="1:10" x14ac:dyDescent="0.35">
      <c r="A41" s="77">
        <v>-3</v>
      </c>
      <c r="B41">
        <v>5.3710000000000001E-2</v>
      </c>
      <c r="C41">
        <v>-0.36720000000000003</v>
      </c>
      <c r="D41">
        <v>4.0649999999999999E-2</v>
      </c>
      <c r="E41">
        <v>-1.29E-2</v>
      </c>
      <c r="F41">
        <v>0.76670000000000005</v>
      </c>
      <c r="G41">
        <v>0.30840000000000001</v>
      </c>
      <c r="I41">
        <f t="shared" si="0"/>
        <v>-5.2359877559829883E-2</v>
      </c>
      <c r="J41">
        <f t="shared" si="3"/>
        <v>-6.8367156954012289</v>
      </c>
    </row>
    <row r="42" spans="1:10" x14ac:dyDescent="0.35">
      <c r="A42" s="77">
        <v>-2.75</v>
      </c>
      <c r="B42">
        <v>5.3850000000000002E-2</v>
      </c>
      <c r="C42">
        <v>-0.35310000000000002</v>
      </c>
      <c r="D42">
        <v>4.0800000000000003E-2</v>
      </c>
      <c r="E42">
        <v>-1.11E-2</v>
      </c>
      <c r="F42">
        <v>0.75719999999999998</v>
      </c>
      <c r="G42">
        <v>0.313</v>
      </c>
      <c r="I42">
        <f t="shared" si="0"/>
        <v>-4.799655442984406E-2</v>
      </c>
      <c r="J42">
        <f t="shared" si="3"/>
        <v>-6.5571030640668528</v>
      </c>
    </row>
    <row r="43" spans="1:10" x14ac:dyDescent="0.35">
      <c r="A43" s="77">
        <v>-2.5</v>
      </c>
      <c r="B43">
        <v>5.3379999999999997E-2</v>
      </c>
      <c r="C43">
        <v>-0.31830000000000003</v>
      </c>
      <c r="D43">
        <v>4.0250000000000001E-2</v>
      </c>
      <c r="E43">
        <v>-1.2500000000000001E-2</v>
      </c>
      <c r="F43">
        <v>0.75180000000000002</v>
      </c>
      <c r="G43">
        <v>0.31890000000000002</v>
      </c>
      <c r="I43">
        <f t="shared" si="0"/>
        <v>-4.3633231299858237E-2</v>
      </c>
      <c r="J43">
        <f t="shared" si="3"/>
        <v>-5.9629074559760218</v>
      </c>
    </row>
    <row r="44" spans="1:10" x14ac:dyDescent="0.35">
      <c r="A44" s="77">
        <v>-2.25</v>
      </c>
      <c r="B44">
        <v>5.2589999999999998E-2</v>
      </c>
      <c r="C44">
        <v>-0.27429999999999999</v>
      </c>
      <c r="D44">
        <v>3.952E-2</v>
      </c>
      <c r="E44">
        <v>-1.52E-2</v>
      </c>
      <c r="F44">
        <v>0.74780000000000002</v>
      </c>
      <c r="G44">
        <v>0.32519999999999999</v>
      </c>
      <c r="I44">
        <f t="shared" si="0"/>
        <v>-3.9269908169872414E-2</v>
      </c>
      <c r="J44">
        <f t="shared" si="3"/>
        <v>-5.2158204981935725</v>
      </c>
    </row>
    <row r="45" spans="1:10" x14ac:dyDescent="0.35">
      <c r="A45" s="77">
        <v>-2</v>
      </c>
      <c r="B45">
        <v>5.3159999999999999E-2</v>
      </c>
      <c r="C45">
        <v>-0.27029999999999998</v>
      </c>
      <c r="D45">
        <v>4.0189999999999997E-2</v>
      </c>
      <c r="E45">
        <v>-1.1900000000000001E-2</v>
      </c>
      <c r="F45">
        <v>0.73519999999999996</v>
      </c>
      <c r="G45">
        <v>0.32929999999999998</v>
      </c>
      <c r="I45">
        <f t="shared" si="0"/>
        <v>-3.4906585039886591E-2</v>
      </c>
      <c r="J45">
        <f t="shared" si="3"/>
        <v>-5.0846501128668171</v>
      </c>
    </row>
    <row r="46" spans="1:10" x14ac:dyDescent="0.35">
      <c r="A46" s="77">
        <v>-1.75</v>
      </c>
      <c r="B46">
        <v>5.2580000000000002E-2</v>
      </c>
      <c r="C46">
        <v>-0.23519999999999999</v>
      </c>
      <c r="D46">
        <v>3.9669999999999997E-2</v>
      </c>
      <c r="E46">
        <v>-1.3100000000000001E-2</v>
      </c>
      <c r="F46">
        <v>0.72789999999999999</v>
      </c>
      <c r="G46">
        <v>0.33650000000000002</v>
      </c>
      <c r="I46">
        <f t="shared" si="0"/>
        <v>-3.0543261909900768E-2</v>
      </c>
      <c r="J46">
        <f t="shared" si="3"/>
        <v>-4.4731837200456441</v>
      </c>
    </row>
    <row r="47" spans="1:10" x14ac:dyDescent="0.35">
      <c r="A47" s="77">
        <v>-1.5</v>
      </c>
      <c r="B47">
        <v>5.142E-2</v>
      </c>
      <c r="C47">
        <v>-0.18659999999999999</v>
      </c>
      <c r="D47">
        <v>3.8469999999999997E-2</v>
      </c>
      <c r="E47">
        <v>-1.61E-2</v>
      </c>
      <c r="F47">
        <v>0.72299999999999998</v>
      </c>
      <c r="G47">
        <v>0.3458</v>
      </c>
      <c r="I47">
        <f t="shared" si="0"/>
        <v>-2.6179938779914941E-2</v>
      </c>
      <c r="J47">
        <f t="shared" si="3"/>
        <v>-3.6289381563593928</v>
      </c>
    </row>
    <row r="48" spans="1:10" x14ac:dyDescent="0.35">
      <c r="A48" s="77">
        <v>-1.25</v>
      </c>
      <c r="B48">
        <v>5.178E-2</v>
      </c>
      <c r="C48">
        <v>-0.17929999999999999</v>
      </c>
      <c r="D48">
        <v>3.8879999999999998E-2</v>
      </c>
      <c r="E48">
        <v>-1.3100000000000001E-2</v>
      </c>
      <c r="F48">
        <v>0.70789999999999997</v>
      </c>
      <c r="G48">
        <v>0.35110000000000002</v>
      </c>
      <c r="I48">
        <f t="shared" si="0"/>
        <v>-2.1816615649929118E-2</v>
      </c>
      <c r="J48">
        <f t="shared" si="3"/>
        <v>-3.4627269215913477</v>
      </c>
    </row>
    <row r="49" spans="1:10" x14ac:dyDescent="0.35">
      <c r="A49" s="77">
        <v>-1</v>
      </c>
      <c r="B49">
        <v>5.0389999999999997E-2</v>
      </c>
      <c r="C49">
        <v>-0.13519999999999999</v>
      </c>
      <c r="D49">
        <v>3.7629999999999997E-2</v>
      </c>
      <c r="E49">
        <v>-1.5100000000000001E-2</v>
      </c>
      <c r="F49">
        <v>0.69979999999999998</v>
      </c>
      <c r="G49">
        <v>0.36080000000000001</v>
      </c>
      <c r="I49">
        <f t="shared" si="0"/>
        <v>-1.7453292519943295E-2</v>
      </c>
      <c r="J49">
        <f t="shared" si="3"/>
        <v>-2.6830720381027979</v>
      </c>
    </row>
    <row r="50" spans="1:10" x14ac:dyDescent="0.35">
      <c r="A50" s="77">
        <v>-0.75</v>
      </c>
      <c r="B50">
        <v>4.8529999999999997E-2</v>
      </c>
      <c r="C50">
        <v>-8.2000000000000003E-2</v>
      </c>
      <c r="D50">
        <v>3.5779999999999999E-2</v>
      </c>
      <c r="E50">
        <v>-1.84E-2</v>
      </c>
      <c r="F50">
        <v>0.69510000000000005</v>
      </c>
      <c r="G50">
        <v>0.37409999999999999</v>
      </c>
      <c r="I50">
        <f t="shared" si="0"/>
        <v>-1.3089969389957471E-2</v>
      </c>
      <c r="J50">
        <f t="shared" si="3"/>
        <v>-1.6896764887698332</v>
      </c>
    </row>
    <row r="51" spans="1:10" x14ac:dyDescent="0.35">
      <c r="A51" s="77">
        <v>-0.5</v>
      </c>
      <c r="B51">
        <v>4.9360000000000001E-2</v>
      </c>
      <c r="C51">
        <v>-8.5999999999999993E-2</v>
      </c>
      <c r="D51">
        <v>3.671E-2</v>
      </c>
      <c r="E51">
        <v>-1.37E-2</v>
      </c>
      <c r="F51">
        <v>0.67689999999999995</v>
      </c>
      <c r="G51">
        <v>0.38100000000000001</v>
      </c>
      <c r="I51">
        <f t="shared" si="0"/>
        <v>-8.7266462599716477E-3</v>
      </c>
      <c r="J51">
        <f t="shared" si="3"/>
        <v>-1.7423014586709884</v>
      </c>
    </row>
    <row r="52" spans="1:10" x14ac:dyDescent="0.35">
      <c r="A52" s="77">
        <v>-0.25</v>
      </c>
      <c r="B52">
        <v>4.8059999999999999E-2</v>
      </c>
      <c r="C52">
        <v>-4.7E-2</v>
      </c>
      <c r="D52">
        <v>3.5589999999999997E-2</v>
      </c>
      <c r="E52">
        <v>-1.4999999999999999E-2</v>
      </c>
      <c r="F52">
        <v>0.67149999999999999</v>
      </c>
      <c r="G52">
        <v>0.3977</v>
      </c>
      <c r="I52">
        <f t="shared" si="0"/>
        <v>-4.3633231299858239E-3</v>
      </c>
      <c r="J52">
        <f t="shared" si="3"/>
        <v>-0.97794423637120265</v>
      </c>
    </row>
    <row r="53" spans="1:10" x14ac:dyDescent="0.35">
      <c r="A53" s="77">
        <v>0</v>
      </c>
      <c r="B53">
        <v>4.675E-2</v>
      </c>
      <c r="C53">
        <v>-6.7999999999999996E-3</v>
      </c>
      <c r="D53">
        <v>3.4479999999999997E-2</v>
      </c>
      <c r="E53">
        <v>-1.6500000000000001E-2</v>
      </c>
      <c r="F53">
        <v>0.66769999999999996</v>
      </c>
      <c r="G53">
        <v>0.42080000000000001</v>
      </c>
      <c r="I53">
        <f t="shared" si="0"/>
        <v>0</v>
      </c>
      <c r="J53">
        <f t="shared" si="3"/>
        <v>-0.14545454545454545</v>
      </c>
    </row>
    <row r="54" spans="1:10" x14ac:dyDescent="0.35">
      <c r="A54" s="77">
        <v>0.25</v>
      </c>
      <c r="B54">
        <v>4.8059999999999999E-2</v>
      </c>
      <c r="C54">
        <v>-1.8100000000000002E-2</v>
      </c>
      <c r="D54">
        <v>3.5970000000000002E-2</v>
      </c>
      <c r="E54">
        <v>-1.11E-2</v>
      </c>
      <c r="F54">
        <v>0.64990000000000003</v>
      </c>
      <c r="G54">
        <v>0.43680000000000002</v>
      </c>
      <c r="I54">
        <f t="shared" si="0"/>
        <v>4.3633231299858239E-3</v>
      </c>
      <c r="J54">
        <f t="shared" si="3"/>
        <v>-0.37661256762380363</v>
      </c>
    </row>
    <row r="55" spans="1:10" x14ac:dyDescent="0.35">
      <c r="A55" s="77">
        <v>0.5</v>
      </c>
      <c r="B55">
        <v>4.6789999999999998E-2</v>
      </c>
      <c r="C55">
        <v>1.29E-2</v>
      </c>
      <c r="D55">
        <v>3.517E-2</v>
      </c>
      <c r="E55">
        <v>-1.0800000000000001E-2</v>
      </c>
      <c r="F55">
        <v>0.64459999999999995</v>
      </c>
      <c r="G55">
        <v>0.48280000000000001</v>
      </c>
      <c r="I55">
        <f t="shared" si="0"/>
        <v>8.7266462599716477E-3</v>
      </c>
      <c r="J55">
        <f t="shared" si="3"/>
        <v>0.27569993588373587</v>
      </c>
    </row>
    <row r="56" spans="1:10" x14ac:dyDescent="0.35">
      <c r="A56" s="77">
        <v>1</v>
      </c>
      <c r="B56">
        <v>4.6899999999999997E-2</v>
      </c>
      <c r="C56">
        <v>4.19E-2</v>
      </c>
      <c r="D56">
        <v>3.6330000000000001E-2</v>
      </c>
      <c r="E56">
        <v>-5.4999999999999997E-3</v>
      </c>
      <c r="F56">
        <v>0.62190000000000001</v>
      </c>
      <c r="G56">
        <v>0.63759999999999994</v>
      </c>
      <c r="I56">
        <f t="shared" si="0"/>
        <v>1.7453292519943295E-2</v>
      </c>
      <c r="J56">
        <f t="shared" si="3"/>
        <v>0.89339019189765467</v>
      </c>
    </row>
    <row r="57" spans="1:10" x14ac:dyDescent="0.35">
      <c r="A57" s="77">
        <v>1.25</v>
      </c>
      <c r="B57">
        <v>4.6179999999999999E-2</v>
      </c>
      <c r="C57">
        <v>8.9399999999999993E-2</v>
      </c>
      <c r="D57">
        <v>3.5880000000000002E-2</v>
      </c>
      <c r="E57">
        <v>-7.0000000000000001E-3</v>
      </c>
      <c r="F57">
        <v>0.61639999999999995</v>
      </c>
      <c r="G57">
        <v>0.7208</v>
      </c>
      <c r="I57">
        <f t="shared" si="0"/>
        <v>2.1816615649929118E-2</v>
      </c>
      <c r="J57">
        <f t="shared" si="3"/>
        <v>1.9359029883066261</v>
      </c>
    </row>
    <row r="58" spans="1:10" x14ac:dyDescent="0.35">
      <c r="A58" s="77">
        <v>1.75</v>
      </c>
      <c r="B58">
        <v>4.7469999999999998E-2</v>
      </c>
      <c r="C58">
        <v>0.16039999999999999</v>
      </c>
      <c r="D58">
        <v>3.7409999999999999E-2</v>
      </c>
      <c r="E58">
        <v>-8.5000000000000006E-3</v>
      </c>
      <c r="F58">
        <v>0.59099999999999997</v>
      </c>
      <c r="G58">
        <v>0.8044</v>
      </c>
      <c r="I58">
        <f t="shared" si="0"/>
        <v>3.0543261909900768E-2</v>
      </c>
      <c r="J58">
        <f t="shared" si="3"/>
        <v>3.3789761954918895</v>
      </c>
    </row>
    <row r="59" spans="1:10" x14ac:dyDescent="0.35">
      <c r="A59" s="77">
        <v>2.25</v>
      </c>
      <c r="B59">
        <v>4.8430000000000001E-2</v>
      </c>
      <c r="C59">
        <v>0.2321</v>
      </c>
      <c r="D59">
        <v>3.8289999999999998E-2</v>
      </c>
      <c r="E59">
        <v>-1.04E-2</v>
      </c>
      <c r="F59">
        <v>0.56410000000000005</v>
      </c>
      <c r="G59">
        <v>0.85550000000000004</v>
      </c>
      <c r="I59">
        <f t="shared" si="0"/>
        <v>3.9269908169872414E-2</v>
      </c>
      <c r="J59">
        <f t="shared" si="3"/>
        <v>4.7924839975221971</v>
      </c>
    </row>
    <row r="60" spans="1:10" x14ac:dyDescent="0.35">
      <c r="A60" s="77">
        <v>2.5</v>
      </c>
      <c r="B60">
        <v>4.9770000000000002E-2</v>
      </c>
      <c r="C60">
        <v>0.25230000000000002</v>
      </c>
      <c r="D60">
        <v>3.9629999999999999E-2</v>
      </c>
      <c r="E60">
        <v>-9.7999999999999997E-3</v>
      </c>
      <c r="F60">
        <v>0.54449999999999998</v>
      </c>
      <c r="G60">
        <v>0.87290000000000001</v>
      </c>
      <c r="I60">
        <f t="shared" si="0"/>
        <v>4.3633231299858237E-2</v>
      </c>
      <c r="J60">
        <f t="shared" si="3"/>
        <v>5.0693188667872215</v>
      </c>
    </row>
    <row r="61" spans="1:10" x14ac:dyDescent="0.35">
      <c r="A61" s="77">
        <v>2.75</v>
      </c>
      <c r="B61">
        <v>5.0290000000000001E-2</v>
      </c>
      <c r="C61">
        <v>0.28449999999999998</v>
      </c>
      <c r="D61">
        <v>4.0070000000000001E-2</v>
      </c>
      <c r="E61">
        <v>-1.06E-2</v>
      </c>
      <c r="F61">
        <v>0.5282</v>
      </c>
      <c r="G61">
        <v>0.89059999999999995</v>
      </c>
      <c r="I61">
        <f t="shared" si="0"/>
        <v>4.799655442984406E-2</v>
      </c>
      <c r="J61">
        <f t="shared" si="3"/>
        <v>5.6571883078146739</v>
      </c>
    </row>
    <row r="62" spans="1:10" x14ac:dyDescent="0.35">
      <c r="A62" s="77">
        <v>3</v>
      </c>
      <c r="B62">
        <v>4.981E-2</v>
      </c>
      <c r="C62">
        <v>0.33489999999999998</v>
      </c>
      <c r="D62">
        <v>3.9390000000000001E-2</v>
      </c>
      <c r="E62">
        <v>-1.3599999999999999E-2</v>
      </c>
      <c r="F62">
        <v>0.51570000000000005</v>
      </c>
      <c r="G62">
        <v>0.9093</v>
      </c>
      <c r="I62">
        <f t="shared" si="0"/>
        <v>5.2359877559829883E-2</v>
      </c>
      <c r="J62">
        <f t="shared" si="3"/>
        <v>6.7235494880546067</v>
      </c>
    </row>
    <row r="63" spans="1:10" x14ac:dyDescent="0.35">
      <c r="A63" s="77">
        <v>3.25</v>
      </c>
      <c r="B63">
        <v>5.0560000000000001E-2</v>
      </c>
      <c r="C63">
        <v>0.37419999999999998</v>
      </c>
      <c r="D63">
        <v>4.0009999999999997E-2</v>
      </c>
      <c r="E63">
        <v>-1.5699999999999999E-2</v>
      </c>
      <c r="F63">
        <v>0.49730000000000002</v>
      </c>
      <c r="G63">
        <v>0.92889999999999995</v>
      </c>
      <c r="I63">
        <f t="shared" si="0"/>
        <v>5.6723200689815713E-2</v>
      </c>
      <c r="J63">
        <f t="shared" si="3"/>
        <v>7.4011075949367084</v>
      </c>
    </row>
    <row r="64" spans="1:10" x14ac:dyDescent="0.35">
      <c r="A64" s="77">
        <v>3.5</v>
      </c>
      <c r="B64">
        <v>5.0869999999999999E-2</v>
      </c>
      <c r="C64">
        <v>0.43769999999999998</v>
      </c>
      <c r="D64">
        <v>4.0099999999999997E-2</v>
      </c>
      <c r="E64">
        <v>-2.18E-2</v>
      </c>
      <c r="F64">
        <v>0.47970000000000002</v>
      </c>
      <c r="G64">
        <v>0.94569999999999999</v>
      </c>
      <c r="I64">
        <f t="shared" si="0"/>
        <v>6.1086523819801536E-2</v>
      </c>
      <c r="J64">
        <f t="shared" si="3"/>
        <v>8.604285433457834</v>
      </c>
    </row>
    <row r="65" spans="1:10" x14ac:dyDescent="0.35">
      <c r="A65" s="77">
        <v>3.75</v>
      </c>
      <c r="B65">
        <v>5.0770000000000003E-2</v>
      </c>
      <c r="C65">
        <v>0.50309999999999999</v>
      </c>
      <c r="D65">
        <v>3.9669999999999997E-2</v>
      </c>
      <c r="E65">
        <v>-2.8199999999999999E-2</v>
      </c>
      <c r="F65">
        <v>0.46339999999999998</v>
      </c>
      <c r="G65">
        <v>0.95850000000000002</v>
      </c>
      <c r="I65">
        <f t="shared" si="0"/>
        <v>6.5449846949787352E-2</v>
      </c>
      <c r="J65">
        <f t="shared" si="3"/>
        <v>9.9093953121922382</v>
      </c>
    </row>
    <row r="66" spans="1:10" x14ac:dyDescent="0.35">
      <c r="A66" s="77">
        <v>4</v>
      </c>
      <c r="B66">
        <v>5.142E-2</v>
      </c>
      <c r="C66">
        <v>0.54690000000000005</v>
      </c>
      <c r="D66">
        <v>4.0129999999999999E-2</v>
      </c>
      <c r="E66">
        <v>-3.1699999999999999E-2</v>
      </c>
      <c r="F66">
        <v>0.44669999999999999</v>
      </c>
      <c r="G66">
        <v>0.97109999999999996</v>
      </c>
      <c r="I66">
        <f t="shared" si="0"/>
        <v>6.9813170079773182E-2</v>
      </c>
      <c r="J66">
        <f t="shared" si="3"/>
        <v>10.635939323220537</v>
      </c>
    </row>
    <row r="67" spans="1:10" x14ac:dyDescent="0.35">
      <c r="A67" s="77">
        <v>4.25</v>
      </c>
      <c r="B67">
        <v>5.2060000000000002E-2</v>
      </c>
      <c r="C67">
        <v>0.60029999999999994</v>
      </c>
      <c r="D67">
        <v>4.054E-2</v>
      </c>
      <c r="E67">
        <v>-3.73E-2</v>
      </c>
      <c r="F67">
        <v>0.43140000000000001</v>
      </c>
      <c r="G67">
        <v>0.98180000000000001</v>
      </c>
      <c r="I67">
        <f t="shared" si="0"/>
        <v>7.4176493209759012E-2</v>
      </c>
      <c r="J67">
        <f t="shared" si="3"/>
        <v>11.530925854782941</v>
      </c>
    </row>
    <row r="68" spans="1:10" x14ac:dyDescent="0.35">
      <c r="A68" s="77">
        <v>4.5</v>
      </c>
      <c r="B68">
        <v>5.2510000000000001E-2</v>
      </c>
      <c r="C68">
        <v>0.66020000000000001</v>
      </c>
      <c r="D68">
        <v>4.0710000000000003E-2</v>
      </c>
      <c r="E68">
        <v>-4.3900000000000002E-2</v>
      </c>
      <c r="F68">
        <v>0.41849999999999998</v>
      </c>
      <c r="G68">
        <v>0.99270000000000003</v>
      </c>
      <c r="I68">
        <f t="shared" si="0"/>
        <v>7.8539816339744828E-2</v>
      </c>
      <c r="J68">
        <f t="shared" si="3"/>
        <v>12.572843267948961</v>
      </c>
    </row>
    <row r="69" spans="1:10" x14ac:dyDescent="0.35">
      <c r="A69" s="77">
        <v>4.75</v>
      </c>
      <c r="B69">
        <v>5.3379999999999997E-2</v>
      </c>
      <c r="C69">
        <v>0.6976</v>
      </c>
      <c r="D69">
        <v>4.1480000000000003E-2</v>
      </c>
      <c r="E69">
        <v>-4.7199999999999999E-2</v>
      </c>
      <c r="F69">
        <v>0.40710000000000002</v>
      </c>
      <c r="G69">
        <v>1</v>
      </c>
      <c r="I69">
        <f t="shared" si="0"/>
        <v>8.2903139469730644E-2</v>
      </c>
      <c r="J69">
        <f t="shared" si="3"/>
        <v>13.068565005620083</v>
      </c>
    </row>
    <row r="70" spans="1:10" x14ac:dyDescent="0.35">
      <c r="A70" s="77">
        <v>5</v>
      </c>
      <c r="B70">
        <v>5.3560000000000003E-2</v>
      </c>
      <c r="C70">
        <v>0.70250000000000001</v>
      </c>
      <c r="D70">
        <v>4.1520000000000001E-2</v>
      </c>
      <c r="E70">
        <v>-4.4299999999999999E-2</v>
      </c>
      <c r="F70">
        <v>0.39989999999999998</v>
      </c>
      <c r="G70">
        <v>1</v>
      </c>
      <c r="I70">
        <f t="shared" si="0"/>
        <v>8.7266462599716474E-2</v>
      </c>
      <c r="J70">
        <f t="shared" si="3"/>
        <v>13.11613144137416</v>
      </c>
    </row>
    <row r="71" spans="1:10" x14ac:dyDescent="0.35">
      <c r="A71" s="77">
        <v>5.25</v>
      </c>
      <c r="B71">
        <v>5.3409999999999999E-2</v>
      </c>
      <c r="C71">
        <v>0.71499999999999997</v>
      </c>
      <c r="D71">
        <v>4.1149999999999999E-2</v>
      </c>
      <c r="E71">
        <v>-4.24E-2</v>
      </c>
      <c r="F71">
        <v>0.39419999999999999</v>
      </c>
      <c r="G71">
        <v>1</v>
      </c>
      <c r="I71">
        <f t="shared" si="0"/>
        <v>9.1629785729702304E-2</v>
      </c>
      <c r="J71">
        <f t="shared" si="3"/>
        <v>13.387006178618236</v>
      </c>
    </row>
    <row r="72" spans="1:10" x14ac:dyDescent="0.35">
      <c r="A72" s="77">
        <v>5.5</v>
      </c>
      <c r="B72">
        <v>5.3920000000000003E-2</v>
      </c>
      <c r="C72">
        <v>0.71679999999999999</v>
      </c>
      <c r="D72">
        <v>4.1610000000000001E-2</v>
      </c>
      <c r="E72">
        <v>-3.9199999999999999E-2</v>
      </c>
      <c r="F72">
        <v>0.38800000000000001</v>
      </c>
      <c r="G72">
        <v>1</v>
      </c>
      <c r="I72">
        <f t="shared" si="0"/>
        <v>9.599310885968812E-2</v>
      </c>
      <c r="J72">
        <f t="shared" si="3"/>
        <v>13.293768545994064</v>
      </c>
    </row>
    <row r="73" spans="1:10" x14ac:dyDescent="0.35">
      <c r="A73" s="77">
        <v>5.75</v>
      </c>
      <c r="B73">
        <v>5.4390000000000001E-2</v>
      </c>
      <c r="C73">
        <v>0.72060000000000002</v>
      </c>
      <c r="D73">
        <v>4.2020000000000002E-2</v>
      </c>
      <c r="E73">
        <v>-3.6200000000000003E-2</v>
      </c>
      <c r="F73">
        <v>0.38229999999999997</v>
      </c>
      <c r="G73">
        <v>1</v>
      </c>
      <c r="I73">
        <f t="shared" ref="I73:I79" si="6">A73*PI()/180</f>
        <v>0.10035643198967394</v>
      </c>
      <c r="J73">
        <f t="shared" si="3"/>
        <v>13.248758963044677</v>
      </c>
    </row>
    <row r="74" spans="1:10" x14ac:dyDescent="0.35">
      <c r="A74" s="77">
        <v>6</v>
      </c>
      <c r="B74">
        <v>5.466E-2</v>
      </c>
      <c r="C74">
        <v>0.72929999999999995</v>
      </c>
      <c r="D74">
        <v>4.2189999999999998E-2</v>
      </c>
      <c r="E74">
        <v>-3.3799999999999997E-2</v>
      </c>
      <c r="F74">
        <v>0.37730000000000002</v>
      </c>
      <c r="G74">
        <v>1</v>
      </c>
      <c r="I74">
        <f t="shared" si="6"/>
        <v>0.10471975511965977</v>
      </c>
      <c r="J74">
        <f t="shared" ref="J74:J79" si="7">C74/B74</f>
        <v>13.342480790340284</v>
      </c>
    </row>
    <row r="75" spans="1:10" x14ac:dyDescent="0.35">
      <c r="A75" s="77">
        <v>6.25</v>
      </c>
      <c r="B75">
        <v>5.4710000000000002E-2</v>
      </c>
      <c r="C75">
        <v>0.74419999999999997</v>
      </c>
      <c r="D75">
        <v>4.206E-2</v>
      </c>
      <c r="E75">
        <v>-3.2300000000000002E-2</v>
      </c>
      <c r="F75">
        <v>0.37309999999999999</v>
      </c>
      <c r="G75">
        <v>1</v>
      </c>
      <c r="I75">
        <f t="shared" si="6"/>
        <v>0.1090830782496456</v>
      </c>
      <c r="J75">
        <f t="shared" si="7"/>
        <v>13.602632059952477</v>
      </c>
    </row>
    <row r="76" spans="1:10" x14ac:dyDescent="0.35">
      <c r="A76" s="77">
        <v>6.5</v>
      </c>
      <c r="B76">
        <v>5.4989999999999997E-2</v>
      </c>
      <c r="C76">
        <v>0.75680000000000003</v>
      </c>
      <c r="D76">
        <v>4.2229999999999997E-2</v>
      </c>
      <c r="E76">
        <v>-3.04E-2</v>
      </c>
      <c r="F76">
        <v>0.36919999999999997</v>
      </c>
      <c r="G76">
        <v>1</v>
      </c>
      <c r="I76">
        <f t="shared" si="6"/>
        <v>0.11344640137963143</v>
      </c>
      <c r="J76">
        <f t="shared" si="7"/>
        <v>13.762502273140573</v>
      </c>
    </row>
    <row r="77" spans="1:10" x14ac:dyDescent="0.35">
      <c r="A77" s="77">
        <v>6.75</v>
      </c>
      <c r="B77">
        <v>5.5899999999999998E-2</v>
      </c>
      <c r="C77">
        <v>0.75849999999999995</v>
      </c>
      <c r="D77">
        <v>4.3159999999999997E-2</v>
      </c>
      <c r="E77">
        <v>-2.7400000000000001E-2</v>
      </c>
      <c r="F77">
        <v>0.3649</v>
      </c>
      <c r="G77">
        <v>1</v>
      </c>
      <c r="I77">
        <f t="shared" si="6"/>
        <v>0.11780972450961724</v>
      </c>
      <c r="J77">
        <f t="shared" si="7"/>
        <v>13.568872987477638</v>
      </c>
    </row>
    <row r="78" spans="1:10" x14ac:dyDescent="0.35">
      <c r="A78" s="77">
        <v>7</v>
      </c>
      <c r="B78">
        <v>5.6669999999999998E-2</v>
      </c>
      <c r="C78">
        <v>0.7641</v>
      </c>
      <c r="D78">
        <v>4.3909999999999998E-2</v>
      </c>
      <c r="E78">
        <v>-2.4799999999999999E-2</v>
      </c>
      <c r="F78">
        <v>0.3609</v>
      </c>
      <c r="G78">
        <v>1</v>
      </c>
      <c r="I78">
        <f t="shared" si="6"/>
        <v>0.12217304763960307</v>
      </c>
      <c r="J78">
        <f t="shared" si="7"/>
        <v>13.483324510322923</v>
      </c>
    </row>
    <row r="79" spans="1:10" x14ac:dyDescent="0.35">
      <c r="A79" s="77">
        <v>7.25</v>
      </c>
      <c r="B79">
        <v>5.7250000000000002E-2</v>
      </c>
      <c r="C79">
        <v>0.7742</v>
      </c>
      <c r="D79">
        <v>4.4429999999999997E-2</v>
      </c>
      <c r="E79">
        <v>-2.2800000000000001E-2</v>
      </c>
      <c r="F79">
        <v>0.35730000000000001</v>
      </c>
      <c r="G79">
        <v>1</v>
      </c>
      <c r="I79">
        <f t="shared" si="6"/>
        <v>0.1265363707695889</v>
      </c>
      <c r="J79">
        <f t="shared" si="7"/>
        <v>13.523144104803492</v>
      </c>
    </row>
    <row r="80" spans="1:10" x14ac:dyDescent="0.35">
      <c r="A80" s="77">
        <v>7.5</v>
      </c>
      <c r="B80">
        <v>5.7610000000000001E-2</v>
      </c>
      <c r="C80">
        <v>0.78969999999999996</v>
      </c>
      <c r="D80">
        <v>4.4690000000000001E-2</v>
      </c>
      <c r="E80">
        <v>-2.1399999999999999E-2</v>
      </c>
      <c r="F80">
        <v>0.35410000000000003</v>
      </c>
      <c r="G80">
        <v>1</v>
      </c>
    </row>
    <row r="81" spans="1:7" x14ac:dyDescent="0.35">
      <c r="A81" s="77">
        <v>7.75</v>
      </c>
      <c r="B81">
        <v>5.7709999999999997E-2</v>
      </c>
      <c r="C81">
        <v>0.8115</v>
      </c>
      <c r="D81">
        <v>4.4650000000000002E-2</v>
      </c>
      <c r="E81">
        <v>-2.0799999999999999E-2</v>
      </c>
      <c r="F81">
        <v>0.3513</v>
      </c>
      <c r="G81">
        <v>1</v>
      </c>
    </row>
    <row r="82" spans="1:7" x14ac:dyDescent="0.35">
      <c r="A82" s="77">
        <v>8</v>
      </c>
      <c r="B82">
        <v>5.824E-2</v>
      </c>
      <c r="C82">
        <v>0.82709999999999995</v>
      </c>
      <c r="D82">
        <v>4.5100000000000001E-2</v>
      </c>
      <c r="E82">
        <v>-1.95E-2</v>
      </c>
      <c r="F82">
        <v>0.34870000000000001</v>
      </c>
      <c r="G82">
        <v>1</v>
      </c>
    </row>
    <row r="83" spans="1:7" x14ac:dyDescent="0.35">
      <c r="A83" s="77">
        <v>8.25</v>
      </c>
      <c r="B83">
        <v>6.0040000000000003E-2</v>
      </c>
      <c r="C83">
        <v>0.81989999999999996</v>
      </c>
      <c r="D83">
        <v>4.7019999999999999E-2</v>
      </c>
      <c r="E83">
        <v>-1.5800000000000002E-2</v>
      </c>
      <c r="F83">
        <v>0.34570000000000001</v>
      </c>
      <c r="G83">
        <v>1</v>
      </c>
    </row>
    <row r="84" spans="1:7" x14ac:dyDescent="0.35">
      <c r="A84" s="77">
        <v>8.5</v>
      </c>
      <c r="B84">
        <v>6.191E-2</v>
      </c>
      <c r="C84">
        <v>0.81359999999999999</v>
      </c>
      <c r="D84">
        <v>4.897E-2</v>
      </c>
      <c r="E84">
        <v>-1.23E-2</v>
      </c>
      <c r="F84">
        <v>0.34260000000000002</v>
      </c>
      <c r="G84">
        <v>1</v>
      </c>
    </row>
    <row r="85" spans="1:7" x14ac:dyDescent="0.35">
      <c r="A85" s="77">
        <v>8.75</v>
      </c>
      <c r="B85">
        <v>6.3700000000000007E-2</v>
      </c>
      <c r="C85">
        <v>0.81</v>
      </c>
      <c r="D85">
        <v>5.083E-2</v>
      </c>
      <c r="E85">
        <v>-9.2999999999999992E-3</v>
      </c>
      <c r="F85">
        <v>0.33950000000000002</v>
      </c>
      <c r="G85">
        <v>1</v>
      </c>
    </row>
    <row r="86" spans="1:7" x14ac:dyDescent="0.35">
      <c r="A86" s="77">
        <v>9</v>
      </c>
      <c r="B86">
        <v>6.5199999999999994E-2</v>
      </c>
      <c r="C86">
        <v>0.81210000000000004</v>
      </c>
      <c r="D86">
        <v>5.2339999999999998E-2</v>
      </c>
      <c r="E86">
        <v>-6.8999999999999999E-3</v>
      </c>
      <c r="F86">
        <v>0.33660000000000001</v>
      </c>
      <c r="G86">
        <v>1</v>
      </c>
    </row>
    <row r="87" spans="1:7" x14ac:dyDescent="0.35">
      <c r="A87" s="77">
        <v>9.25</v>
      </c>
      <c r="B87">
        <v>6.6170000000000007E-2</v>
      </c>
      <c r="C87">
        <v>0.82289999999999996</v>
      </c>
      <c r="D87">
        <v>5.3260000000000002E-2</v>
      </c>
      <c r="E87">
        <v>-5.3E-3</v>
      </c>
      <c r="F87">
        <v>0.33400000000000002</v>
      </c>
      <c r="G87">
        <v>1</v>
      </c>
    </row>
    <row r="88" spans="1:7" x14ac:dyDescent="0.35">
      <c r="A88" s="77">
        <v>9.5</v>
      </c>
      <c r="B88">
        <v>6.6350000000000006E-2</v>
      </c>
      <c r="C88">
        <v>0.84619999999999995</v>
      </c>
      <c r="D88">
        <v>5.3330000000000002E-2</v>
      </c>
      <c r="E88">
        <v>-4.8999999999999998E-3</v>
      </c>
      <c r="F88">
        <v>0.33160000000000001</v>
      </c>
      <c r="G88">
        <v>1</v>
      </c>
    </row>
    <row r="89" spans="1:7" x14ac:dyDescent="0.35">
      <c r="A89" s="77">
        <v>9.75</v>
      </c>
      <c r="B89">
        <v>6.6860000000000003E-2</v>
      </c>
      <c r="C89">
        <v>0.8659</v>
      </c>
      <c r="D89">
        <v>5.373E-2</v>
      </c>
      <c r="E89">
        <v>-4.3E-3</v>
      </c>
      <c r="F89">
        <v>0.3291</v>
      </c>
      <c r="G89">
        <v>1</v>
      </c>
    </row>
    <row r="90" spans="1:7" x14ac:dyDescent="0.35">
      <c r="A90" s="77">
        <v>10</v>
      </c>
      <c r="B90">
        <v>7.7479999999999993E-2</v>
      </c>
      <c r="C90">
        <v>0.75529999999999997</v>
      </c>
      <c r="D90">
        <v>6.4939999999999998E-2</v>
      </c>
      <c r="E90">
        <v>5.8999999999999999E-3</v>
      </c>
      <c r="F90">
        <v>0.32379999999999998</v>
      </c>
      <c r="G90">
        <v>1</v>
      </c>
    </row>
    <row r="91" spans="1:7" x14ac:dyDescent="0.35">
      <c r="A91" s="77">
        <v>10.25</v>
      </c>
      <c r="B91">
        <v>9.1130000000000003E-2</v>
      </c>
      <c r="C91">
        <v>0.64839999999999998</v>
      </c>
      <c r="D91">
        <v>7.9030000000000003E-2</v>
      </c>
      <c r="E91">
        <v>1.15E-2</v>
      </c>
      <c r="F91">
        <v>0.31609999999999999</v>
      </c>
      <c r="G91">
        <v>1</v>
      </c>
    </row>
    <row r="92" spans="1:7" x14ac:dyDescent="0.35">
      <c r="A92" s="77">
        <v>10.5</v>
      </c>
      <c r="B92">
        <v>9.2499999999999999E-2</v>
      </c>
      <c r="C92">
        <v>0.65820000000000001</v>
      </c>
      <c r="D92">
        <v>8.0360000000000001E-2</v>
      </c>
      <c r="E92">
        <v>1.2500000000000001E-2</v>
      </c>
      <c r="F92">
        <v>0.31359999999999999</v>
      </c>
      <c r="G92">
        <v>1</v>
      </c>
    </row>
    <row r="93" spans="1:7" x14ac:dyDescent="0.35">
      <c r="A93" s="77">
        <v>10.75</v>
      </c>
      <c r="B93">
        <v>9.1990000000000002E-2</v>
      </c>
      <c r="C93">
        <v>0.6845</v>
      </c>
      <c r="D93">
        <v>7.9740000000000005E-2</v>
      </c>
      <c r="E93">
        <v>1.2999999999999999E-2</v>
      </c>
      <c r="F93">
        <v>0.312</v>
      </c>
      <c r="G93">
        <v>1</v>
      </c>
    </row>
    <row r="94" spans="1:7" x14ac:dyDescent="0.35">
      <c r="A94" s="77">
        <v>11.25</v>
      </c>
      <c r="B94">
        <v>0.11502</v>
      </c>
      <c r="C94">
        <v>0.55359999999999998</v>
      </c>
      <c r="D94">
        <v>0.10317999999999999</v>
      </c>
      <c r="E94">
        <v>1.5100000000000001E-2</v>
      </c>
      <c r="F94">
        <v>0.29459999999999997</v>
      </c>
      <c r="G94">
        <v>1</v>
      </c>
    </row>
  </sheetData>
  <hyperlinks>
    <hyperlink ref="A1" r:id="rId1" display="http://airfoiltools.com/airfoil/details?airfoil=hs1430-il"/>
  </hyperlinks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U101"/>
  <sheetViews>
    <sheetView topLeftCell="A7" workbookViewId="0"/>
  </sheetViews>
  <sheetFormatPr defaultRowHeight="14.5" x14ac:dyDescent="0.35"/>
  <cols>
    <col min="1" max="1" width="8.7265625" style="75"/>
  </cols>
  <sheetData>
    <row r="1" spans="1:21" x14ac:dyDescent="0.35">
      <c r="A1" s="74" t="s">
        <v>131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136</v>
      </c>
      <c r="H3">
        <f>I4</f>
        <v>0.2177461876544094</v>
      </c>
      <c r="I3">
        <f>H4</f>
        <v>6.5698731065228273</v>
      </c>
      <c r="J3">
        <f>C18</f>
        <v>-0.63460000000000005</v>
      </c>
      <c r="K3">
        <f>C73</f>
        <v>0.94210000000000005</v>
      </c>
      <c r="L3">
        <f>SMALL(B9:B98,1)</f>
        <v>3.5830000000000001E-2</v>
      </c>
      <c r="M3">
        <f>(L6-L3)/((M6-O3)^2)</f>
        <v>6.1527478499647209E-2</v>
      </c>
      <c r="N3">
        <f>(N6-L3)/((O6-O3)^2)</f>
        <v>9.5128016186549515E-3</v>
      </c>
      <c r="O3">
        <f>VLOOKUP(L3,B9:C98,2,FALSE)</f>
        <v>0.71699999999999997</v>
      </c>
    </row>
    <row r="4" spans="1:21" x14ac:dyDescent="0.35">
      <c r="A4" s="76" t="s">
        <v>135</v>
      </c>
      <c r="H4">
        <f t="array" ref="H4:I4">LINEST($C$18:$C$73,$I$18:$I$73)</f>
        <v>6.5698731065228273</v>
      </c>
      <c r="I4">
        <v>0.2177461876544094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4.4089999999999997E-2</v>
      </c>
      <c r="M6">
        <v>1.0833999999999999</v>
      </c>
      <c r="N6">
        <v>5.1270000000000003E-2</v>
      </c>
      <c r="O6">
        <v>-0.55700000000000005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25.222795497185739</v>
      </c>
      <c r="R8">
        <f>$L$3+$M$3*(S8-$O$3)^2</f>
        <v>3.5830000000000001E-2</v>
      </c>
      <c r="S8">
        <f>O3</f>
        <v>0.71699999999999997</v>
      </c>
      <c r="T8">
        <f>$L$3+$N$3*(U8-$O$3)^2</f>
        <v>3.5830000000000001E-2</v>
      </c>
      <c r="U8">
        <f>O3</f>
        <v>0.71699999999999997</v>
      </c>
    </row>
    <row r="9" spans="1:21" x14ac:dyDescent="0.35">
      <c r="A9" s="77">
        <v>-10</v>
      </c>
      <c r="B9">
        <v>0.11161</v>
      </c>
      <c r="C9">
        <v>-0.50009999999999999</v>
      </c>
      <c r="D9">
        <v>0.10367</v>
      </c>
      <c r="E9">
        <v>-4.0599999999999997E-2</v>
      </c>
      <c r="F9">
        <v>1</v>
      </c>
      <c r="G9">
        <v>0.1162</v>
      </c>
      <c r="I9">
        <f t="shared" ref="I9:I72" si="0">A9*PI()/180</f>
        <v>-0.17453292519943295</v>
      </c>
      <c r="J9">
        <f>C9/B9</f>
        <v>-4.4807812919989249</v>
      </c>
      <c r="R9">
        <f t="shared" ref="R9:R18" si="1">$L$3+$M$3*(S9-$O$3)^2</f>
        <v>3.644527478499647E-2</v>
      </c>
      <c r="S9">
        <f>S8+0.1</f>
        <v>0.81699999999999995</v>
      </c>
      <c r="T9">
        <f t="shared" ref="T9:T18" si="2">$L$3+$N$3*(U9-$O$3)^2</f>
        <v>3.5925128016186553E-2</v>
      </c>
      <c r="U9">
        <f>U8-0.1</f>
        <v>0.61699999999999999</v>
      </c>
    </row>
    <row r="10" spans="1:21" x14ac:dyDescent="0.35">
      <c r="A10" s="77">
        <v>-9.75</v>
      </c>
      <c r="B10">
        <v>0.10358000000000001</v>
      </c>
      <c r="C10">
        <v>-0.54330000000000001</v>
      </c>
      <c r="D10">
        <v>9.5710000000000003E-2</v>
      </c>
      <c r="E10">
        <v>-4.19E-2</v>
      </c>
      <c r="F10">
        <v>1</v>
      </c>
      <c r="G10">
        <v>0.1173</v>
      </c>
      <c r="I10">
        <f t="shared" si="0"/>
        <v>-0.17016960206944712</v>
      </c>
      <c r="J10">
        <f t="shared" ref="J10:J73" si="3">C10/B10</f>
        <v>-5.2452210851515737</v>
      </c>
      <c r="R10">
        <f t="shared" si="1"/>
        <v>3.8291099139985886E-2</v>
      </c>
      <c r="S10">
        <f t="shared" ref="S10:S18" si="4">S9+0.1</f>
        <v>0.91699999999999993</v>
      </c>
      <c r="T10">
        <f t="shared" si="2"/>
        <v>3.6210512064746202E-2</v>
      </c>
      <c r="U10">
        <f t="shared" ref="U10:U18" si="5">U9-0.1</f>
        <v>0.51700000000000002</v>
      </c>
    </row>
    <row r="11" spans="1:21" x14ac:dyDescent="0.35">
      <c r="A11" s="77">
        <v>-9.5</v>
      </c>
      <c r="B11">
        <v>9.0700000000000003E-2</v>
      </c>
      <c r="C11">
        <v>-0.63780000000000003</v>
      </c>
      <c r="D11">
        <v>8.2830000000000001E-2</v>
      </c>
      <c r="E11">
        <v>-4.36E-2</v>
      </c>
      <c r="F11">
        <v>1</v>
      </c>
      <c r="G11">
        <v>0.1173</v>
      </c>
      <c r="I11">
        <f t="shared" si="0"/>
        <v>-0.16580627893946129</v>
      </c>
      <c r="J11">
        <f t="shared" si="3"/>
        <v>-7.0319735391400222</v>
      </c>
      <c r="R11">
        <f t="shared" si="1"/>
        <v>4.1367473064968248E-2</v>
      </c>
      <c r="S11">
        <f t="shared" si="4"/>
        <v>1.0169999999999999</v>
      </c>
      <c r="T11">
        <f t="shared" si="2"/>
        <v>3.6686152145678948E-2</v>
      </c>
      <c r="U11">
        <f t="shared" si="5"/>
        <v>0.41700000000000004</v>
      </c>
    </row>
    <row r="12" spans="1:21" x14ac:dyDescent="0.35">
      <c r="A12" s="77">
        <v>-9.25</v>
      </c>
      <c r="B12">
        <v>7.9500000000000001E-2</v>
      </c>
      <c r="C12">
        <v>-0.71899999999999997</v>
      </c>
      <c r="D12">
        <v>7.1349999999999997E-2</v>
      </c>
      <c r="E12">
        <v>-4.1799999999999997E-2</v>
      </c>
      <c r="F12">
        <v>0.99990000000000001</v>
      </c>
      <c r="G12">
        <v>0.11799999999999999</v>
      </c>
      <c r="I12">
        <f t="shared" si="0"/>
        <v>-0.16144295580947549</v>
      </c>
      <c r="J12">
        <f t="shared" si="3"/>
        <v>-9.0440251572327046</v>
      </c>
      <c r="R12">
        <f t="shared" si="1"/>
        <v>4.5674396559943556E-2</v>
      </c>
      <c r="S12">
        <f t="shared" si="4"/>
        <v>1.117</v>
      </c>
      <c r="T12">
        <f t="shared" si="2"/>
        <v>3.7352048258984791E-2</v>
      </c>
      <c r="U12">
        <f t="shared" si="5"/>
        <v>0.31700000000000006</v>
      </c>
    </row>
    <row r="13" spans="1:21" x14ac:dyDescent="0.35">
      <c r="A13" s="77">
        <v>-9</v>
      </c>
      <c r="B13">
        <v>7.0779999999999996E-2</v>
      </c>
      <c r="C13">
        <v>-0.73950000000000005</v>
      </c>
      <c r="D13">
        <v>6.2129999999999998E-2</v>
      </c>
      <c r="E13">
        <v>-4.4499999999999998E-2</v>
      </c>
      <c r="F13">
        <v>0.99390000000000001</v>
      </c>
      <c r="G13">
        <v>0.1208</v>
      </c>
      <c r="I13">
        <f t="shared" si="0"/>
        <v>-0.15707963267948966</v>
      </c>
      <c r="J13">
        <f t="shared" si="3"/>
        <v>-10.447866628991243</v>
      </c>
      <c r="R13">
        <f t="shared" si="1"/>
        <v>5.121186962491181E-2</v>
      </c>
      <c r="S13">
        <f t="shared" si="4"/>
        <v>1.2170000000000001</v>
      </c>
      <c r="T13">
        <f t="shared" si="2"/>
        <v>3.8208200404663738E-2</v>
      </c>
      <c r="U13">
        <f t="shared" si="5"/>
        <v>0.21700000000000005</v>
      </c>
    </row>
    <row r="14" spans="1:21" x14ac:dyDescent="0.35">
      <c r="A14" s="77">
        <v>-8.75</v>
      </c>
      <c r="B14">
        <v>6.9819999999999993E-2</v>
      </c>
      <c r="C14">
        <v>-0.71499999999999997</v>
      </c>
      <c r="D14">
        <v>6.114E-2</v>
      </c>
      <c r="E14">
        <v>-4.5600000000000002E-2</v>
      </c>
      <c r="F14">
        <v>0.98919999999999997</v>
      </c>
      <c r="G14">
        <v>0.12330000000000001</v>
      </c>
      <c r="I14">
        <f t="shared" si="0"/>
        <v>-0.15271630954950383</v>
      </c>
      <c r="J14">
        <f t="shared" si="3"/>
        <v>-10.240618733887139</v>
      </c>
      <c r="R14">
        <f t="shared" si="1"/>
        <v>5.7979892259873017E-2</v>
      </c>
      <c r="S14">
        <f t="shared" si="4"/>
        <v>1.3170000000000002</v>
      </c>
      <c r="T14">
        <f t="shared" si="2"/>
        <v>3.9254608582715782E-2</v>
      </c>
      <c r="U14">
        <f t="shared" si="5"/>
        <v>0.11700000000000005</v>
      </c>
    </row>
    <row r="15" spans="1:21" x14ac:dyDescent="0.35">
      <c r="A15" s="77">
        <v>-8.5</v>
      </c>
      <c r="B15">
        <v>6.5629999999999994E-2</v>
      </c>
      <c r="C15">
        <v>-0.70660000000000001</v>
      </c>
      <c r="D15">
        <v>5.6619999999999997E-2</v>
      </c>
      <c r="E15">
        <v>-4.7E-2</v>
      </c>
      <c r="F15">
        <v>0.98360000000000003</v>
      </c>
      <c r="G15">
        <v>0.12670000000000001</v>
      </c>
      <c r="I15">
        <f t="shared" si="0"/>
        <v>-0.14835298641951802</v>
      </c>
      <c r="J15">
        <f t="shared" si="3"/>
        <v>-10.766417796739297</v>
      </c>
      <c r="R15">
        <f t="shared" si="1"/>
        <v>6.5978464464827163E-2</v>
      </c>
      <c r="S15">
        <f t="shared" si="4"/>
        <v>1.4170000000000003</v>
      </c>
      <c r="T15">
        <f t="shared" si="2"/>
        <v>4.0491272793140923E-2</v>
      </c>
      <c r="U15">
        <f t="shared" si="5"/>
        <v>1.7000000000000043E-2</v>
      </c>
    </row>
    <row r="16" spans="1:21" x14ac:dyDescent="0.35">
      <c r="A16" s="77">
        <v>-8.25</v>
      </c>
      <c r="B16">
        <v>6.0359999999999997E-2</v>
      </c>
      <c r="C16">
        <v>-0.70079999999999998</v>
      </c>
      <c r="D16">
        <v>5.0750000000000003E-2</v>
      </c>
      <c r="E16">
        <v>-4.8500000000000001E-2</v>
      </c>
      <c r="F16">
        <v>0.97819999999999996</v>
      </c>
      <c r="G16">
        <v>0.13100000000000001</v>
      </c>
      <c r="I16">
        <f t="shared" si="0"/>
        <v>-0.14398966328953219</v>
      </c>
      <c r="J16">
        <f t="shared" si="3"/>
        <v>-11.610337972166999</v>
      </c>
      <c r="R16">
        <f t="shared" si="1"/>
        <v>7.5207586239774249E-2</v>
      </c>
      <c r="S16">
        <f t="shared" si="4"/>
        <v>1.5170000000000003</v>
      </c>
      <c r="T16">
        <f t="shared" si="2"/>
        <v>4.1918193035939168E-2</v>
      </c>
      <c r="U16">
        <f t="shared" si="5"/>
        <v>-8.2999999999999963E-2</v>
      </c>
    </row>
    <row r="17" spans="1:21" x14ac:dyDescent="0.35">
      <c r="A17" s="77">
        <v>-8</v>
      </c>
      <c r="B17">
        <v>5.9729999999999998E-2</v>
      </c>
      <c r="C17">
        <v>-0.67420000000000002</v>
      </c>
      <c r="D17">
        <v>5.0139999999999997E-2</v>
      </c>
      <c r="E17">
        <v>-4.9299999999999997E-2</v>
      </c>
      <c r="F17">
        <v>0.97260000000000002</v>
      </c>
      <c r="G17">
        <v>0.13389999999999999</v>
      </c>
      <c r="I17">
        <f t="shared" si="0"/>
        <v>-0.13962634015954636</v>
      </c>
      <c r="J17">
        <f t="shared" si="3"/>
        <v>-11.287460237736482</v>
      </c>
      <c r="R17">
        <f t="shared" si="1"/>
        <v>8.5667257584714301E-2</v>
      </c>
      <c r="S17">
        <f t="shared" si="4"/>
        <v>1.6170000000000004</v>
      </c>
      <c r="T17">
        <f t="shared" si="2"/>
        <v>4.353536931111051E-2</v>
      </c>
      <c r="U17">
        <f t="shared" si="5"/>
        <v>-0.18299999999999997</v>
      </c>
    </row>
    <row r="18" spans="1:21" x14ac:dyDescent="0.35">
      <c r="A18" s="77">
        <v>-7.5</v>
      </c>
      <c r="B18">
        <v>5.484E-2</v>
      </c>
      <c r="C18">
        <v>-0.63460000000000005</v>
      </c>
      <c r="D18">
        <v>4.4549999999999999E-2</v>
      </c>
      <c r="E18">
        <v>-5.1200000000000002E-2</v>
      </c>
      <c r="F18">
        <v>0.96179999999999999</v>
      </c>
      <c r="G18">
        <v>0.14280000000000001</v>
      </c>
      <c r="I18">
        <f t="shared" si="0"/>
        <v>-0.1308996938995747</v>
      </c>
      <c r="J18">
        <f t="shared" si="3"/>
        <v>-11.571845368344276</v>
      </c>
      <c r="R18">
        <f t="shared" si="1"/>
        <v>9.7357478499647265E-2</v>
      </c>
      <c r="S18">
        <f t="shared" si="4"/>
        <v>1.7170000000000005</v>
      </c>
      <c r="T18">
        <f t="shared" si="2"/>
        <v>4.5342801618654949E-2</v>
      </c>
      <c r="U18">
        <f t="shared" si="5"/>
        <v>-0.28299999999999997</v>
      </c>
    </row>
    <row r="19" spans="1:21" x14ac:dyDescent="0.35">
      <c r="A19" s="77">
        <v>-7.25</v>
      </c>
      <c r="B19">
        <v>5.4210000000000001E-2</v>
      </c>
      <c r="C19">
        <v>-0.60529999999999995</v>
      </c>
      <c r="D19">
        <v>4.3900000000000002E-2</v>
      </c>
      <c r="E19">
        <v>-5.2499999999999998E-2</v>
      </c>
      <c r="F19">
        <v>0.95699999999999996</v>
      </c>
      <c r="G19">
        <v>0.14660000000000001</v>
      </c>
      <c r="I19">
        <f t="shared" si="0"/>
        <v>-0.1265363707695889</v>
      </c>
      <c r="J19">
        <f t="shared" si="3"/>
        <v>-11.165836561520013</v>
      </c>
    </row>
    <row r="20" spans="1:21" x14ac:dyDescent="0.35">
      <c r="A20" s="77">
        <v>-7</v>
      </c>
      <c r="B20">
        <v>5.2260000000000001E-2</v>
      </c>
      <c r="C20">
        <v>-0.58330000000000004</v>
      </c>
      <c r="D20">
        <v>4.1570000000000003E-2</v>
      </c>
      <c r="E20">
        <v>-5.3199999999999997E-2</v>
      </c>
      <c r="F20">
        <v>0.95120000000000005</v>
      </c>
      <c r="G20">
        <v>0.15210000000000001</v>
      </c>
      <c r="I20">
        <f t="shared" si="0"/>
        <v>-0.12217304763960307</v>
      </c>
      <c r="J20">
        <f t="shared" si="3"/>
        <v>-11.161500191350939</v>
      </c>
    </row>
    <row r="21" spans="1:21" x14ac:dyDescent="0.35">
      <c r="A21" s="77">
        <v>-6.75</v>
      </c>
      <c r="B21">
        <v>5.1270000000000003E-2</v>
      </c>
      <c r="C21">
        <v>-0.55700000000000005</v>
      </c>
      <c r="D21">
        <v>4.0460000000000003E-2</v>
      </c>
      <c r="E21">
        <v>-5.3999999999999999E-2</v>
      </c>
      <c r="F21">
        <v>0.94540000000000002</v>
      </c>
      <c r="G21">
        <v>0.1565</v>
      </c>
      <c r="I21">
        <f t="shared" si="0"/>
        <v>-0.11780972450961724</v>
      </c>
      <c r="J21">
        <f t="shared" si="3"/>
        <v>-10.86405305246733</v>
      </c>
    </row>
    <row r="22" spans="1:21" x14ac:dyDescent="0.35">
      <c r="A22" s="77">
        <v>-6.5</v>
      </c>
      <c r="B22">
        <v>5.0479999999999997E-2</v>
      </c>
      <c r="C22">
        <v>-0.52510000000000001</v>
      </c>
      <c r="D22">
        <v>3.9550000000000002E-2</v>
      </c>
      <c r="E22">
        <v>-5.57E-2</v>
      </c>
      <c r="F22">
        <v>0.94140000000000001</v>
      </c>
      <c r="G22">
        <v>0.1618</v>
      </c>
      <c r="I22">
        <f t="shared" si="0"/>
        <v>-0.11344640137963143</v>
      </c>
      <c r="J22">
        <f t="shared" si="3"/>
        <v>-10.402139461172743</v>
      </c>
    </row>
    <row r="23" spans="1:21" x14ac:dyDescent="0.35">
      <c r="A23" s="77">
        <v>-6.25</v>
      </c>
      <c r="B23">
        <v>4.9009999999999998E-2</v>
      </c>
      <c r="C23">
        <v>-0.50539999999999996</v>
      </c>
      <c r="D23">
        <v>3.771E-2</v>
      </c>
      <c r="E23">
        <v>-5.5500000000000001E-2</v>
      </c>
      <c r="F23">
        <v>0.93440000000000001</v>
      </c>
      <c r="G23">
        <v>0.16789999999999999</v>
      </c>
      <c r="I23">
        <f t="shared" si="0"/>
        <v>-0.1090830782496456</v>
      </c>
      <c r="J23">
        <f t="shared" si="3"/>
        <v>-10.312181187512753</v>
      </c>
    </row>
    <row r="24" spans="1:21" x14ac:dyDescent="0.35">
      <c r="A24" s="77">
        <v>-6</v>
      </c>
      <c r="B24">
        <v>4.8669999999999998E-2</v>
      </c>
      <c r="C24">
        <v>-0.47499999999999998</v>
      </c>
      <c r="D24">
        <v>3.7429999999999998E-2</v>
      </c>
      <c r="E24">
        <v>-5.6599999999999998E-2</v>
      </c>
      <c r="F24">
        <v>0.92930000000000001</v>
      </c>
      <c r="G24">
        <v>0.17249999999999999</v>
      </c>
      <c r="I24">
        <f t="shared" si="0"/>
        <v>-0.10471975511965977</v>
      </c>
      <c r="J24">
        <f t="shared" si="3"/>
        <v>-9.759605506472159</v>
      </c>
    </row>
    <row r="25" spans="1:21" x14ac:dyDescent="0.35">
      <c r="A25" s="77">
        <v>-5.75</v>
      </c>
      <c r="B25">
        <v>4.7780000000000003E-2</v>
      </c>
      <c r="C25">
        <v>-0.4461</v>
      </c>
      <c r="D25">
        <v>3.6260000000000001E-2</v>
      </c>
      <c r="E25">
        <v>-5.7700000000000001E-2</v>
      </c>
      <c r="F25">
        <v>0.92420000000000002</v>
      </c>
      <c r="G25">
        <v>0.17949999999999999</v>
      </c>
      <c r="I25">
        <f t="shared" si="0"/>
        <v>-0.10035643198967394</v>
      </c>
      <c r="J25">
        <f t="shared" si="3"/>
        <v>-9.3365424863959809</v>
      </c>
    </row>
    <row r="26" spans="1:21" x14ac:dyDescent="0.35">
      <c r="A26" s="77">
        <v>-5.5</v>
      </c>
      <c r="B26">
        <v>4.7129999999999998E-2</v>
      </c>
      <c r="C26">
        <v>-0.42209999999999998</v>
      </c>
      <c r="D26">
        <v>3.5529999999999999E-2</v>
      </c>
      <c r="E26">
        <v>-5.7700000000000001E-2</v>
      </c>
      <c r="F26">
        <v>0.91739999999999999</v>
      </c>
      <c r="G26">
        <v>0.185</v>
      </c>
      <c r="I26">
        <f t="shared" si="0"/>
        <v>-9.599310885968812E-2</v>
      </c>
      <c r="J26">
        <f t="shared" si="3"/>
        <v>-8.9560789306174406</v>
      </c>
    </row>
    <row r="27" spans="1:21" x14ac:dyDescent="0.35">
      <c r="A27" s="77">
        <v>-5.25</v>
      </c>
      <c r="B27">
        <v>4.6649999999999997E-2</v>
      </c>
      <c r="C27">
        <v>-0.38969999999999999</v>
      </c>
      <c r="D27">
        <v>3.4979999999999997E-2</v>
      </c>
      <c r="E27">
        <v>-5.9200000000000003E-2</v>
      </c>
      <c r="F27">
        <v>0.91290000000000004</v>
      </c>
      <c r="G27">
        <v>0.19170000000000001</v>
      </c>
      <c r="I27">
        <f t="shared" si="0"/>
        <v>-9.1629785729702304E-2</v>
      </c>
      <c r="J27">
        <f t="shared" si="3"/>
        <v>-8.3536977491961419</v>
      </c>
    </row>
    <row r="28" spans="1:21" x14ac:dyDescent="0.35">
      <c r="A28" s="77">
        <v>-5</v>
      </c>
      <c r="B28">
        <v>4.5940000000000002E-2</v>
      </c>
      <c r="C28">
        <v>-0.3649</v>
      </c>
      <c r="D28">
        <v>3.3989999999999999E-2</v>
      </c>
      <c r="E28">
        <v>-5.9400000000000001E-2</v>
      </c>
      <c r="F28">
        <v>0.90649999999999997</v>
      </c>
      <c r="G28">
        <v>0.1991</v>
      </c>
      <c r="I28">
        <f t="shared" si="0"/>
        <v>-8.7266462599716474E-2</v>
      </c>
      <c r="J28">
        <f t="shared" si="3"/>
        <v>-7.9429690901175443</v>
      </c>
    </row>
    <row r="29" spans="1:21" x14ac:dyDescent="0.35">
      <c r="A29" s="77">
        <v>-4.75</v>
      </c>
      <c r="B29">
        <v>4.5600000000000002E-2</v>
      </c>
      <c r="C29">
        <v>-0.33739999999999998</v>
      </c>
      <c r="D29">
        <v>3.372E-2</v>
      </c>
      <c r="E29">
        <v>-5.9900000000000002E-2</v>
      </c>
      <c r="F29">
        <v>0.90029999999999999</v>
      </c>
      <c r="G29">
        <v>0.2049</v>
      </c>
      <c r="I29">
        <f t="shared" si="0"/>
        <v>-8.2903139469730644E-2</v>
      </c>
      <c r="J29">
        <f t="shared" si="3"/>
        <v>-7.3991228070175428</v>
      </c>
    </row>
    <row r="30" spans="1:21" x14ac:dyDescent="0.35">
      <c r="A30" s="77">
        <v>-4.25</v>
      </c>
      <c r="B30">
        <v>4.4699999999999997E-2</v>
      </c>
      <c r="C30">
        <v>-0.28179999999999999</v>
      </c>
      <c r="D30">
        <v>3.2579999999999998E-2</v>
      </c>
      <c r="E30">
        <v>-6.0999999999999999E-2</v>
      </c>
      <c r="F30">
        <v>0.88859999999999995</v>
      </c>
      <c r="G30">
        <v>0.21990000000000001</v>
      </c>
      <c r="I30">
        <f t="shared" si="0"/>
        <v>-7.4176493209759012E-2</v>
      </c>
      <c r="J30">
        <f t="shared" si="3"/>
        <v>-6.3042505592841165</v>
      </c>
    </row>
    <row r="31" spans="1:21" x14ac:dyDescent="0.35">
      <c r="A31" s="77">
        <v>-4</v>
      </c>
      <c r="B31">
        <v>4.4350000000000001E-2</v>
      </c>
      <c r="C31">
        <v>-0.25140000000000001</v>
      </c>
      <c r="D31">
        <v>3.2169999999999997E-2</v>
      </c>
      <c r="E31">
        <v>-6.2E-2</v>
      </c>
      <c r="F31">
        <v>0.8831</v>
      </c>
      <c r="G31">
        <v>0.22800000000000001</v>
      </c>
      <c r="I31">
        <f t="shared" si="0"/>
        <v>-6.9813170079773182E-2</v>
      </c>
      <c r="J31">
        <f t="shared" si="3"/>
        <v>-5.6685456595264938</v>
      </c>
    </row>
    <row r="32" spans="1:21" x14ac:dyDescent="0.35">
      <c r="A32" s="77">
        <v>-3.75</v>
      </c>
      <c r="B32">
        <v>4.385E-2</v>
      </c>
      <c r="C32">
        <v>-0.2147</v>
      </c>
      <c r="D32">
        <v>3.1510000000000003E-2</v>
      </c>
      <c r="E32">
        <v>-6.4000000000000001E-2</v>
      </c>
      <c r="F32">
        <v>0.87939999999999996</v>
      </c>
      <c r="G32">
        <v>0.23730000000000001</v>
      </c>
      <c r="I32">
        <f t="shared" si="0"/>
        <v>-6.5449846949787352E-2</v>
      </c>
      <c r="J32">
        <f t="shared" si="3"/>
        <v>-4.8962371721778792</v>
      </c>
    </row>
    <row r="33" spans="1:10" x14ac:dyDescent="0.35">
      <c r="A33" s="77">
        <v>-3.5</v>
      </c>
      <c r="B33">
        <v>4.3720000000000002E-2</v>
      </c>
      <c r="C33">
        <v>-0.19739999999999999</v>
      </c>
      <c r="D33">
        <v>3.143E-2</v>
      </c>
      <c r="E33">
        <v>-6.2600000000000003E-2</v>
      </c>
      <c r="F33">
        <v>0.87050000000000005</v>
      </c>
      <c r="G33">
        <v>0.24379999999999999</v>
      </c>
      <c r="I33">
        <f t="shared" si="0"/>
        <v>-6.1086523819801536E-2</v>
      </c>
      <c r="J33">
        <f t="shared" si="3"/>
        <v>-4.5150960658737418</v>
      </c>
    </row>
    <row r="34" spans="1:10" x14ac:dyDescent="0.35">
      <c r="A34" s="77">
        <v>-3.25</v>
      </c>
      <c r="B34">
        <v>4.3409999999999997E-2</v>
      </c>
      <c r="C34">
        <v>-0.16420000000000001</v>
      </c>
      <c r="D34">
        <v>3.0939999999999999E-2</v>
      </c>
      <c r="E34">
        <v>-6.4000000000000001E-2</v>
      </c>
      <c r="F34">
        <v>0.86560000000000004</v>
      </c>
      <c r="G34">
        <v>0.25380000000000003</v>
      </c>
      <c r="I34">
        <f t="shared" si="0"/>
        <v>-5.6723200689815713E-2</v>
      </c>
      <c r="J34">
        <f t="shared" si="3"/>
        <v>-3.7825385855793603</v>
      </c>
    </row>
    <row r="35" spans="1:10" x14ac:dyDescent="0.35">
      <c r="A35" s="77">
        <v>-3</v>
      </c>
      <c r="B35">
        <v>4.3099999999999999E-2</v>
      </c>
      <c r="C35">
        <v>-0.13469999999999999</v>
      </c>
      <c r="D35">
        <v>3.0710000000000001E-2</v>
      </c>
      <c r="E35">
        <v>-6.4699999999999994E-2</v>
      </c>
      <c r="F35">
        <v>0.86</v>
      </c>
      <c r="G35">
        <v>0.26190000000000002</v>
      </c>
      <c r="I35">
        <f t="shared" si="0"/>
        <v>-5.2359877559829883E-2</v>
      </c>
      <c r="J35">
        <f t="shared" si="3"/>
        <v>-3.1252900232018557</v>
      </c>
    </row>
    <row r="36" spans="1:10" x14ac:dyDescent="0.35">
      <c r="A36" s="77">
        <v>-2.75</v>
      </c>
      <c r="B36">
        <v>4.2979999999999997E-2</v>
      </c>
      <c r="C36">
        <v>-0.11119999999999999</v>
      </c>
      <c r="D36">
        <v>3.056E-2</v>
      </c>
      <c r="E36">
        <v>-6.4299999999999996E-2</v>
      </c>
      <c r="F36">
        <v>0.85219999999999996</v>
      </c>
      <c r="G36">
        <v>0.27079999999999999</v>
      </c>
      <c r="I36">
        <f t="shared" si="0"/>
        <v>-4.799655442984406E-2</v>
      </c>
      <c r="J36">
        <f t="shared" si="3"/>
        <v>-2.5872498836668218</v>
      </c>
    </row>
    <row r="37" spans="1:10" x14ac:dyDescent="0.35">
      <c r="A37" s="77">
        <v>-2.5</v>
      </c>
      <c r="B37">
        <v>4.2659999999999997E-2</v>
      </c>
      <c r="C37">
        <v>-7.5800000000000006E-2</v>
      </c>
      <c r="D37">
        <v>3.0200000000000001E-2</v>
      </c>
      <c r="E37">
        <v>-6.6000000000000003E-2</v>
      </c>
      <c r="F37">
        <v>0.84770000000000001</v>
      </c>
      <c r="G37">
        <v>0.28100000000000003</v>
      </c>
      <c r="I37">
        <f t="shared" si="0"/>
        <v>-4.3633231299858237E-2</v>
      </c>
      <c r="J37">
        <f t="shared" si="3"/>
        <v>-1.7768401312705113</v>
      </c>
    </row>
    <row r="38" spans="1:10" x14ac:dyDescent="0.35">
      <c r="A38" s="77">
        <v>-2.25</v>
      </c>
      <c r="B38">
        <v>4.2610000000000002E-2</v>
      </c>
      <c r="C38">
        <v>-5.2299999999999999E-2</v>
      </c>
      <c r="D38">
        <v>3.0190000000000002E-2</v>
      </c>
      <c r="E38">
        <v>-6.5600000000000006E-2</v>
      </c>
      <c r="F38">
        <v>0.84009999999999996</v>
      </c>
      <c r="G38">
        <v>0.29049999999999998</v>
      </c>
      <c r="I38">
        <f t="shared" si="0"/>
        <v>-3.9269908169872414E-2</v>
      </c>
      <c r="J38">
        <f t="shared" si="3"/>
        <v>-1.2274114057732926</v>
      </c>
    </row>
    <row r="39" spans="1:10" x14ac:dyDescent="0.35">
      <c r="A39" s="77">
        <v>-2</v>
      </c>
      <c r="B39">
        <v>4.249E-2</v>
      </c>
      <c r="C39">
        <v>-2.3199999999999998E-2</v>
      </c>
      <c r="D39">
        <v>0.03</v>
      </c>
      <c r="E39">
        <v>-6.6100000000000006E-2</v>
      </c>
      <c r="F39">
        <v>0.83340000000000003</v>
      </c>
      <c r="G39">
        <v>0.30120000000000002</v>
      </c>
      <c r="I39">
        <f t="shared" si="0"/>
        <v>-3.4906585039886591E-2</v>
      </c>
      <c r="J39">
        <f t="shared" si="3"/>
        <v>-0.54601082607672391</v>
      </c>
    </row>
    <row r="40" spans="1:10" x14ac:dyDescent="0.35">
      <c r="A40" s="77">
        <v>-1.75</v>
      </c>
      <c r="B40">
        <v>4.215E-2</v>
      </c>
      <c r="C40">
        <v>1.4200000000000001E-2</v>
      </c>
      <c r="D40">
        <v>2.9729999999999999E-2</v>
      </c>
      <c r="E40">
        <v>-6.8000000000000005E-2</v>
      </c>
      <c r="F40">
        <v>0.82930000000000004</v>
      </c>
      <c r="G40">
        <v>0.31369999999999998</v>
      </c>
      <c r="I40">
        <f t="shared" si="0"/>
        <v>-3.0543261909900768E-2</v>
      </c>
      <c r="J40">
        <f t="shared" si="3"/>
        <v>0.33689205219454332</v>
      </c>
    </row>
    <row r="41" spans="1:10" x14ac:dyDescent="0.35">
      <c r="A41" s="77">
        <v>-1.5</v>
      </c>
      <c r="B41">
        <v>4.2340000000000003E-2</v>
      </c>
      <c r="C41">
        <v>3.3000000000000002E-2</v>
      </c>
      <c r="D41">
        <v>2.9899999999999999E-2</v>
      </c>
      <c r="E41">
        <v>-6.6799999999999998E-2</v>
      </c>
      <c r="F41">
        <v>0.81989999999999996</v>
      </c>
      <c r="G41">
        <v>0.3241</v>
      </c>
      <c r="I41">
        <f t="shared" si="0"/>
        <v>-2.6179938779914941E-2</v>
      </c>
      <c r="J41">
        <f t="shared" si="3"/>
        <v>0.77940481813887574</v>
      </c>
    </row>
    <row r="42" spans="1:10" x14ac:dyDescent="0.35">
      <c r="A42" s="77">
        <v>-1.25</v>
      </c>
      <c r="B42">
        <v>4.2099999999999999E-2</v>
      </c>
      <c r="C42">
        <v>6.5500000000000003E-2</v>
      </c>
      <c r="D42">
        <v>2.9760000000000002E-2</v>
      </c>
      <c r="E42">
        <v>-6.7799999999999999E-2</v>
      </c>
      <c r="F42">
        <v>0.81410000000000005</v>
      </c>
      <c r="G42">
        <v>0.33810000000000001</v>
      </c>
      <c r="I42">
        <f t="shared" si="0"/>
        <v>-2.1816615649929118E-2</v>
      </c>
      <c r="J42">
        <f t="shared" si="3"/>
        <v>1.5558194774346794</v>
      </c>
    </row>
    <row r="43" spans="1:10" x14ac:dyDescent="0.35">
      <c r="A43" s="77">
        <v>-1</v>
      </c>
      <c r="B43">
        <v>4.1640000000000003E-2</v>
      </c>
      <c r="C43">
        <v>0.10489999999999999</v>
      </c>
      <c r="D43">
        <v>2.938E-2</v>
      </c>
      <c r="E43">
        <v>-6.9900000000000004E-2</v>
      </c>
      <c r="F43">
        <v>0.81020000000000003</v>
      </c>
      <c r="G43">
        <v>0.35549999999999998</v>
      </c>
      <c r="I43">
        <f t="shared" si="0"/>
        <v>-1.7453292519943295E-2</v>
      </c>
      <c r="J43">
        <f t="shared" si="3"/>
        <v>2.5192122958693561</v>
      </c>
    </row>
    <row r="44" spans="1:10" x14ac:dyDescent="0.35">
      <c r="A44" s="77">
        <v>-0.75</v>
      </c>
      <c r="B44">
        <v>4.1959999999999997E-2</v>
      </c>
      <c r="C44">
        <v>0.11940000000000001</v>
      </c>
      <c r="D44">
        <v>2.9780000000000001E-2</v>
      </c>
      <c r="E44">
        <v>-6.8099999999999994E-2</v>
      </c>
      <c r="F44">
        <v>0.79900000000000004</v>
      </c>
      <c r="G44">
        <v>0.37080000000000002</v>
      </c>
      <c r="I44">
        <f t="shared" si="0"/>
        <v>-1.3089969389957471E-2</v>
      </c>
      <c r="J44">
        <f t="shared" si="3"/>
        <v>2.8455672068636799</v>
      </c>
    </row>
    <row r="45" spans="1:10" x14ac:dyDescent="0.35">
      <c r="A45" s="77">
        <v>-0.5</v>
      </c>
      <c r="B45">
        <v>4.1369999999999997E-2</v>
      </c>
      <c r="C45">
        <v>0.15679999999999999</v>
      </c>
      <c r="D45">
        <v>2.9389999999999999E-2</v>
      </c>
      <c r="E45">
        <v>-6.9699999999999998E-2</v>
      </c>
      <c r="F45">
        <v>0.79359999999999997</v>
      </c>
      <c r="G45">
        <v>0.39739999999999998</v>
      </c>
      <c r="I45">
        <f t="shared" si="0"/>
        <v>-8.7266462599716477E-3</v>
      </c>
      <c r="J45">
        <f t="shared" si="3"/>
        <v>3.7901861252115059</v>
      </c>
    </row>
    <row r="46" spans="1:10" x14ac:dyDescent="0.35">
      <c r="A46" s="77">
        <v>-0.25</v>
      </c>
      <c r="B46">
        <v>4.113E-2</v>
      </c>
      <c r="C46">
        <v>0.17899999999999999</v>
      </c>
      <c r="D46">
        <v>2.9399999999999999E-2</v>
      </c>
      <c r="E46">
        <v>-6.88E-2</v>
      </c>
      <c r="F46">
        <v>0.78259999999999996</v>
      </c>
      <c r="G46">
        <v>0.43059999999999998</v>
      </c>
      <c r="I46">
        <f t="shared" si="0"/>
        <v>-4.3633231299858239E-3</v>
      </c>
      <c r="J46">
        <f t="shared" si="3"/>
        <v>4.352054461463652</v>
      </c>
    </row>
    <row r="47" spans="1:10" x14ac:dyDescent="0.35">
      <c r="A47" s="77">
        <v>0</v>
      </c>
      <c r="B47">
        <v>3.9949999999999999E-2</v>
      </c>
      <c r="C47">
        <v>0.21429999999999999</v>
      </c>
      <c r="D47">
        <v>2.8850000000000001E-2</v>
      </c>
      <c r="E47">
        <v>-6.9400000000000003E-2</v>
      </c>
      <c r="F47">
        <v>0.77529999999999999</v>
      </c>
      <c r="G47">
        <v>0.51670000000000005</v>
      </c>
      <c r="I47">
        <f t="shared" si="0"/>
        <v>0</v>
      </c>
      <c r="J47">
        <f t="shared" si="3"/>
        <v>5.3642052565707132</v>
      </c>
    </row>
    <row r="48" spans="1:10" x14ac:dyDescent="0.35">
      <c r="A48" s="77">
        <v>0.25</v>
      </c>
      <c r="B48">
        <v>3.9140000000000001E-2</v>
      </c>
      <c r="C48">
        <v>0.23369999999999999</v>
      </c>
      <c r="D48">
        <v>2.895E-2</v>
      </c>
      <c r="E48">
        <v>-6.6199999999999995E-2</v>
      </c>
      <c r="F48">
        <v>0.76500000000000001</v>
      </c>
      <c r="G48">
        <v>0.71840000000000004</v>
      </c>
      <c r="I48">
        <f t="shared" si="0"/>
        <v>4.3633231299858239E-3</v>
      </c>
      <c r="J48">
        <f t="shared" si="3"/>
        <v>5.9708737864077666</v>
      </c>
    </row>
    <row r="49" spans="1:10" x14ac:dyDescent="0.35">
      <c r="A49" s="77">
        <v>0.5</v>
      </c>
      <c r="B49">
        <v>3.8539999999999998E-2</v>
      </c>
      <c r="C49">
        <v>0.30449999999999999</v>
      </c>
      <c r="D49">
        <v>2.8680000000000001E-2</v>
      </c>
      <c r="E49">
        <v>-7.2300000000000003E-2</v>
      </c>
      <c r="F49">
        <v>0.75629999999999997</v>
      </c>
      <c r="G49">
        <v>0.97599999999999998</v>
      </c>
      <c r="I49">
        <f t="shared" si="0"/>
        <v>8.7266462599716477E-3</v>
      </c>
      <c r="J49">
        <f t="shared" si="3"/>
        <v>7.900882200311365</v>
      </c>
    </row>
    <row r="50" spans="1:10" x14ac:dyDescent="0.35">
      <c r="A50" s="77">
        <v>1</v>
      </c>
      <c r="B50">
        <v>3.8100000000000002E-2</v>
      </c>
      <c r="C50">
        <v>0.36730000000000002</v>
      </c>
      <c r="D50">
        <v>2.785E-2</v>
      </c>
      <c r="E50">
        <v>-7.3400000000000007E-2</v>
      </c>
      <c r="F50">
        <v>0.73699999999999999</v>
      </c>
      <c r="G50">
        <v>1</v>
      </c>
      <c r="I50">
        <f t="shared" si="0"/>
        <v>1.7453292519943295E-2</v>
      </c>
      <c r="J50">
        <f t="shared" si="3"/>
        <v>9.6404199475065617</v>
      </c>
    </row>
    <row r="51" spans="1:10" x14ac:dyDescent="0.35">
      <c r="A51" s="77">
        <v>1.25</v>
      </c>
      <c r="B51">
        <v>3.7220000000000003E-2</v>
      </c>
      <c r="C51">
        <v>0.41049999999999998</v>
      </c>
      <c r="D51">
        <v>2.6759999999999999E-2</v>
      </c>
      <c r="E51">
        <v>-7.5300000000000006E-2</v>
      </c>
      <c r="F51">
        <v>0.73229999999999995</v>
      </c>
      <c r="G51">
        <v>1</v>
      </c>
      <c r="I51">
        <f t="shared" si="0"/>
        <v>2.1816615649929118E-2</v>
      </c>
      <c r="J51">
        <f t="shared" si="3"/>
        <v>11.029016657710907</v>
      </c>
    </row>
    <row r="52" spans="1:10" x14ac:dyDescent="0.35">
      <c r="A52" s="77">
        <v>1.5</v>
      </c>
      <c r="B52">
        <v>3.7780000000000001E-2</v>
      </c>
      <c r="C52">
        <v>0.41980000000000001</v>
      </c>
      <c r="D52">
        <v>2.7230000000000001E-2</v>
      </c>
      <c r="E52">
        <v>-7.2400000000000006E-2</v>
      </c>
      <c r="F52">
        <v>0.7177</v>
      </c>
      <c r="G52">
        <v>1</v>
      </c>
      <c r="I52">
        <f t="shared" si="0"/>
        <v>2.6179938779914941E-2</v>
      </c>
      <c r="J52">
        <f t="shared" si="3"/>
        <v>11.111699311805188</v>
      </c>
    </row>
    <row r="53" spans="1:10" x14ac:dyDescent="0.35">
      <c r="A53" s="77">
        <v>1.75</v>
      </c>
      <c r="B53">
        <v>3.6889999999999999E-2</v>
      </c>
      <c r="C53">
        <v>0.4627</v>
      </c>
      <c r="D53">
        <v>2.6169999999999999E-2</v>
      </c>
      <c r="E53">
        <v>-7.4200000000000002E-2</v>
      </c>
      <c r="F53">
        <v>0.71230000000000004</v>
      </c>
      <c r="G53">
        <v>1</v>
      </c>
      <c r="I53">
        <f t="shared" si="0"/>
        <v>3.0543261909900768E-2</v>
      </c>
      <c r="J53">
        <f t="shared" si="3"/>
        <v>12.5426944971537</v>
      </c>
    </row>
    <row r="54" spans="1:10" x14ac:dyDescent="0.35">
      <c r="A54" s="77">
        <v>2</v>
      </c>
      <c r="B54">
        <v>3.7420000000000002E-2</v>
      </c>
      <c r="C54">
        <v>0.4738</v>
      </c>
      <c r="D54">
        <v>2.6630000000000001E-2</v>
      </c>
      <c r="E54">
        <v>-7.1499999999999994E-2</v>
      </c>
      <c r="F54">
        <v>0.69779999999999998</v>
      </c>
      <c r="G54">
        <v>1</v>
      </c>
      <c r="I54">
        <f t="shared" si="0"/>
        <v>3.4906585039886591E-2</v>
      </c>
      <c r="J54">
        <f t="shared" si="3"/>
        <v>12.661678246926776</v>
      </c>
    </row>
    <row r="55" spans="1:10" x14ac:dyDescent="0.35">
      <c r="A55" s="77">
        <v>2.25</v>
      </c>
      <c r="B55">
        <v>3.6519999999999997E-2</v>
      </c>
      <c r="C55">
        <v>0.51680000000000004</v>
      </c>
      <c r="D55">
        <v>2.5579999999999999E-2</v>
      </c>
      <c r="E55">
        <v>-7.3300000000000004E-2</v>
      </c>
      <c r="F55">
        <v>0.69179999999999997</v>
      </c>
      <c r="G55">
        <v>1</v>
      </c>
      <c r="I55">
        <f t="shared" si="0"/>
        <v>3.9269908169872414E-2</v>
      </c>
      <c r="J55">
        <f t="shared" si="3"/>
        <v>14.151150054764514</v>
      </c>
    </row>
    <row r="56" spans="1:10" x14ac:dyDescent="0.35">
      <c r="A56" s="77">
        <v>2.5</v>
      </c>
      <c r="B56">
        <v>3.7019999999999997E-2</v>
      </c>
      <c r="C56">
        <v>0.52900000000000003</v>
      </c>
      <c r="D56">
        <v>2.6020000000000001E-2</v>
      </c>
      <c r="E56">
        <v>-7.0699999999999999E-2</v>
      </c>
      <c r="F56">
        <v>0.67689999999999995</v>
      </c>
      <c r="G56">
        <v>1</v>
      </c>
      <c r="I56">
        <f t="shared" si="0"/>
        <v>4.3633231299858237E-2</v>
      </c>
      <c r="J56">
        <f t="shared" si="3"/>
        <v>14.289573203673692</v>
      </c>
    </row>
    <row r="57" spans="1:10" x14ac:dyDescent="0.35">
      <c r="A57" s="77">
        <v>2.75</v>
      </c>
      <c r="B57">
        <v>3.601E-2</v>
      </c>
      <c r="C57">
        <v>0.57379999999999998</v>
      </c>
      <c r="D57">
        <v>2.487E-2</v>
      </c>
      <c r="E57">
        <v>-7.2700000000000001E-2</v>
      </c>
      <c r="F57">
        <v>0.6704</v>
      </c>
      <c r="G57">
        <v>1</v>
      </c>
      <c r="I57">
        <f t="shared" si="0"/>
        <v>4.799655442984406E-2</v>
      </c>
      <c r="J57">
        <f t="shared" si="3"/>
        <v>15.934462649264093</v>
      </c>
    </row>
    <row r="58" spans="1:10" x14ac:dyDescent="0.35">
      <c r="A58" s="77">
        <v>3</v>
      </c>
      <c r="B58">
        <v>3.6569999999999998E-2</v>
      </c>
      <c r="C58">
        <v>0.58479999999999999</v>
      </c>
      <c r="D58">
        <v>2.5389999999999999E-2</v>
      </c>
      <c r="E58">
        <v>-6.9900000000000004E-2</v>
      </c>
      <c r="F58">
        <v>0.65459999999999996</v>
      </c>
      <c r="G58">
        <v>1</v>
      </c>
      <c r="I58">
        <f t="shared" si="0"/>
        <v>5.2359877559829883E-2</v>
      </c>
      <c r="J58">
        <f t="shared" si="3"/>
        <v>15.991249658189773</v>
      </c>
    </row>
    <row r="59" spans="1:10" x14ac:dyDescent="0.35">
      <c r="A59" s="77">
        <v>3.25</v>
      </c>
      <c r="B59">
        <v>3.6269999999999997E-2</v>
      </c>
      <c r="C59">
        <v>0.61460000000000004</v>
      </c>
      <c r="D59">
        <v>2.5000000000000001E-2</v>
      </c>
      <c r="E59">
        <v>-6.9800000000000001E-2</v>
      </c>
      <c r="F59">
        <v>0.64339999999999997</v>
      </c>
      <c r="G59">
        <v>1</v>
      </c>
      <c r="I59">
        <f t="shared" si="0"/>
        <v>5.6723200689815713E-2</v>
      </c>
      <c r="J59">
        <f t="shared" si="3"/>
        <v>16.94513371932727</v>
      </c>
    </row>
    <row r="60" spans="1:10" x14ac:dyDescent="0.35">
      <c r="A60" s="77">
        <v>3.5</v>
      </c>
      <c r="B60">
        <v>3.601E-2</v>
      </c>
      <c r="C60">
        <v>0.64290000000000003</v>
      </c>
      <c r="D60">
        <v>2.4649999999999998E-2</v>
      </c>
      <c r="E60">
        <v>-6.9400000000000003E-2</v>
      </c>
      <c r="F60">
        <v>0.63080000000000003</v>
      </c>
      <c r="G60">
        <v>1</v>
      </c>
      <c r="I60">
        <f t="shared" si="0"/>
        <v>6.1086523819801536E-2</v>
      </c>
      <c r="J60">
        <f t="shared" si="3"/>
        <v>17.853374062760345</v>
      </c>
    </row>
    <row r="61" spans="1:10" x14ac:dyDescent="0.35">
      <c r="A61" s="77">
        <v>3.75</v>
      </c>
      <c r="B61">
        <v>3.6330000000000001E-2</v>
      </c>
      <c r="C61">
        <v>0.65959999999999996</v>
      </c>
      <c r="D61">
        <v>2.4930000000000001E-2</v>
      </c>
      <c r="E61">
        <v>-6.7400000000000002E-2</v>
      </c>
      <c r="F61">
        <v>0.61509999999999998</v>
      </c>
      <c r="G61">
        <v>1</v>
      </c>
      <c r="I61">
        <f t="shared" si="0"/>
        <v>6.5449846949787352E-2</v>
      </c>
      <c r="J61">
        <f t="shared" si="3"/>
        <v>18.155794109551334</v>
      </c>
    </row>
    <row r="62" spans="1:10" x14ac:dyDescent="0.35">
      <c r="A62" s="77">
        <v>4</v>
      </c>
      <c r="B62">
        <v>3.5970000000000002E-2</v>
      </c>
      <c r="C62">
        <v>0.69069999999999998</v>
      </c>
      <c r="D62">
        <v>2.4469999999999999E-2</v>
      </c>
      <c r="E62">
        <v>-6.7400000000000002E-2</v>
      </c>
      <c r="F62">
        <v>0.60270000000000001</v>
      </c>
      <c r="G62">
        <v>1</v>
      </c>
      <c r="I62">
        <f t="shared" si="0"/>
        <v>6.9813170079773182E-2</v>
      </c>
      <c r="J62">
        <f t="shared" si="3"/>
        <v>19.202112871837642</v>
      </c>
    </row>
    <row r="63" spans="1:10" x14ac:dyDescent="0.35">
      <c r="A63" s="77">
        <v>4.25</v>
      </c>
      <c r="B63">
        <v>3.5830000000000001E-2</v>
      </c>
      <c r="C63">
        <v>0.71699999999999997</v>
      </c>
      <c r="D63">
        <v>2.4250000000000001E-2</v>
      </c>
      <c r="E63">
        <v>-6.6799999999999998E-2</v>
      </c>
      <c r="F63">
        <v>0.58819999999999995</v>
      </c>
      <c r="G63">
        <v>1</v>
      </c>
      <c r="I63">
        <f t="shared" si="0"/>
        <v>7.4176493209759012E-2</v>
      </c>
      <c r="J63">
        <f t="shared" si="3"/>
        <v>20.011163829193411</v>
      </c>
    </row>
    <row r="64" spans="1:10" x14ac:dyDescent="0.35">
      <c r="A64" s="77">
        <v>4.5</v>
      </c>
      <c r="B64">
        <v>3.6220000000000002E-2</v>
      </c>
      <c r="C64">
        <v>0.73319999999999996</v>
      </c>
      <c r="D64">
        <v>2.4580000000000001E-2</v>
      </c>
      <c r="E64">
        <v>-6.4799999999999996E-2</v>
      </c>
      <c r="F64">
        <v>0.57089999999999996</v>
      </c>
      <c r="G64">
        <v>1</v>
      </c>
      <c r="I64">
        <f t="shared" si="0"/>
        <v>7.8539816339744828E-2</v>
      </c>
      <c r="J64">
        <f t="shared" si="3"/>
        <v>20.242959690778573</v>
      </c>
    </row>
    <row r="65" spans="1:10" x14ac:dyDescent="0.35">
      <c r="A65" s="77">
        <v>4.75</v>
      </c>
      <c r="B65">
        <v>3.644E-2</v>
      </c>
      <c r="C65">
        <v>0.75380000000000003</v>
      </c>
      <c r="D65">
        <v>2.4719999999999999E-2</v>
      </c>
      <c r="E65">
        <v>-6.3399999999999998E-2</v>
      </c>
      <c r="F65">
        <v>0.5544</v>
      </c>
      <c r="G65">
        <v>1</v>
      </c>
      <c r="I65">
        <f t="shared" si="0"/>
        <v>8.2903139469730644E-2</v>
      </c>
      <c r="J65">
        <f t="shared" si="3"/>
        <v>20.686059275521405</v>
      </c>
    </row>
    <row r="66" spans="1:10" x14ac:dyDescent="0.35">
      <c r="A66" s="77">
        <v>5</v>
      </c>
      <c r="B66">
        <v>3.644E-2</v>
      </c>
      <c r="C66">
        <v>0.77939999999999998</v>
      </c>
      <c r="D66">
        <v>2.461E-2</v>
      </c>
      <c r="E66">
        <v>-6.2799999999999995E-2</v>
      </c>
      <c r="F66">
        <v>0.53910000000000002</v>
      </c>
      <c r="G66">
        <v>1</v>
      </c>
      <c r="I66">
        <f t="shared" si="0"/>
        <v>8.7266462599716474E-2</v>
      </c>
      <c r="J66">
        <f t="shared" si="3"/>
        <v>21.388583973655322</v>
      </c>
    </row>
    <row r="67" spans="1:10" x14ac:dyDescent="0.35">
      <c r="A67" s="77">
        <v>5.25</v>
      </c>
      <c r="B67">
        <v>3.6179999999999997E-2</v>
      </c>
      <c r="C67">
        <v>0.8105</v>
      </c>
      <c r="D67">
        <v>2.4199999999999999E-2</v>
      </c>
      <c r="E67">
        <v>-6.2799999999999995E-2</v>
      </c>
      <c r="F67">
        <v>0.52459999999999996</v>
      </c>
      <c r="G67">
        <v>1</v>
      </c>
      <c r="I67">
        <f t="shared" si="0"/>
        <v>9.1629785729702304E-2</v>
      </c>
      <c r="J67">
        <f t="shared" si="3"/>
        <v>22.401879491431732</v>
      </c>
    </row>
    <row r="68" spans="1:10" x14ac:dyDescent="0.35">
      <c r="A68" s="77">
        <v>5.5</v>
      </c>
      <c r="B68">
        <v>3.6569999999999998E-2</v>
      </c>
      <c r="C68">
        <v>0.83009999999999995</v>
      </c>
      <c r="D68">
        <v>2.4500000000000001E-2</v>
      </c>
      <c r="E68">
        <v>-6.1400000000000003E-2</v>
      </c>
      <c r="F68">
        <v>0.50800000000000001</v>
      </c>
      <c r="G68">
        <v>1</v>
      </c>
      <c r="I68">
        <f t="shared" si="0"/>
        <v>9.599310885968812E-2</v>
      </c>
      <c r="J68">
        <f t="shared" si="3"/>
        <v>22.698933552091876</v>
      </c>
    </row>
    <row r="69" spans="1:10" x14ac:dyDescent="0.35">
      <c r="A69" s="77">
        <v>5.75</v>
      </c>
      <c r="B69">
        <v>3.7019999999999997E-2</v>
      </c>
      <c r="C69">
        <v>0.84989999999999999</v>
      </c>
      <c r="D69">
        <v>2.4850000000000001E-2</v>
      </c>
      <c r="E69">
        <v>-6.0199999999999997E-2</v>
      </c>
      <c r="F69">
        <v>0.49220000000000003</v>
      </c>
      <c r="G69">
        <v>1</v>
      </c>
      <c r="I69">
        <f t="shared" si="0"/>
        <v>0.10035643198967394</v>
      </c>
      <c r="J69">
        <f t="shared" si="3"/>
        <v>22.957860615883309</v>
      </c>
    </row>
    <row r="70" spans="1:10" x14ac:dyDescent="0.35">
      <c r="A70" s="77">
        <v>6</v>
      </c>
      <c r="B70">
        <v>3.7310000000000003E-2</v>
      </c>
      <c r="C70">
        <v>0.87390000000000001</v>
      </c>
      <c r="D70">
        <v>2.5020000000000001E-2</v>
      </c>
      <c r="E70">
        <v>-5.9499999999999997E-2</v>
      </c>
      <c r="F70">
        <v>0.4783</v>
      </c>
      <c r="G70">
        <v>1</v>
      </c>
      <c r="I70">
        <f t="shared" si="0"/>
        <v>0.10471975511965977</v>
      </c>
      <c r="J70">
        <f t="shared" si="3"/>
        <v>23.422674886089517</v>
      </c>
    </row>
    <row r="71" spans="1:10" x14ac:dyDescent="0.35">
      <c r="A71" s="77">
        <v>6.25</v>
      </c>
      <c r="B71">
        <v>3.739E-2</v>
      </c>
      <c r="C71">
        <v>0.90280000000000005</v>
      </c>
      <c r="D71">
        <v>2.4899999999999999E-2</v>
      </c>
      <c r="E71">
        <v>-5.9499999999999997E-2</v>
      </c>
      <c r="F71">
        <v>0.46560000000000001</v>
      </c>
      <c r="G71">
        <v>1</v>
      </c>
      <c r="I71">
        <f t="shared" si="0"/>
        <v>0.1090830782496456</v>
      </c>
      <c r="J71">
        <f t="shared" si="3"/>
        <v>24.145493447445844</v>
      </c>
    </row>
    <row r="72" spans="1:10" x14ac:dyDescent="0.35">
      <c r="A72" s="77">
        <v>6.5</v>
      </c>
      <c r="B72">
        <v>3.823E-2</v>
      </c>
      <c r="C72">
        <v>0.91810000000000003</v>
      </c>
      <c r="D72">
        <v>2.5700000000000001E-2</v>
      </c>
      <c r="E72">
        <v>-5.7799999999999997E-2</v>
      </c>
      <c r="F72">
        <v>0.45179999999999998</v>
      </c>
      <c r="G72">
        <v>1</v>
      </c>
      <c r="I72">
        <f t="shared" si="0"/>
        <v>0.11344640137963143</v>
      </c>
      <c r="J72">
        <f t="shared" si="3"/>
        <v>24.015171331415118</v>
      </c>
    </row>
    <row r="73" spans="1:10" x14ac:dyDescent="0.35">
      <c r="A73" s="77">
        <v>6.75</v>
      </c>
      <c r="B73">
        <v>3.8679999999999999E-2</v>
      </c>
      <c r="C73">
        <v>0.94210000000000005</v>
      </c>
      <c r="D73">
        <v>2.6020000000000001E-2</v>
      </c>
      <c r="E73">
        <v>-5.7299999999999997E-2</v>
      </c>
      <c r="F73">
        <v>0.4405</v>
      </c>
      <c r="G73">
        <v>1</v>
      </c>
      <c r="I73">
        <f t="shared" ref="I73:I79" si="6">A73*PI()/180</f>
        <v>0.11780972450961724</v>
      </c>
      <c r="J73">
        <f t="shared" si="3"/>
        <v>24.356256463288524</v>
      </c>
    </row>
    <row r="74" spans="1:10" x14ac:dyDescent="0.35">
      <c r="A74" s="77">
        <v>7</v>
      </c>
      <c r="B74">
        <v>3.9320000000000001E-2</v>
      </c>
      <c r="C74">
        <v>0.96279999999999999</v>
      </c>
      <c r="D74">
        <v>2.6579999999999999E-2</v>
      </c>
      <c r="E74">
        <v>-5.6399999999999999E-2</v>
      </c>
      <c r="F74">
        <v>0.42930000000000001</v>
      </c>
      <c r="G74">
        <v>1</v>
      </c>
      <c r="I74">
        <f t="shared" si="6"/>
        <v>0.12217304763960307</v>
      </c>
      <c r="J74">
        <f t="shared" ref="J74:J79" si="7">C74/B74</f>
        <v>24.486266531027468</v>
      </c>
    </row>
    <row r="75" spans="1:10" x14ac:dyDescent="0.35">
      <c r="A75" s="77">
        <v>7.25</v>
      </c>
      <c r="B75">
        <v>4.0030000000000003E-2</v>
      </c>
      <c r="C75">
        <v>0.98340000000000005</v>
      </c>
      <c r="D75">
        <v>2.7210000000000002E-2</v>
      </c>
      <c r="E75">
        <v>-5.5599999999999997E-2</v>
      </c>
      <c r="F75">
        <v>0.41920000000000002</v>
      </c>
      <c r="G75">
        <v>1</v>
      </c>
      <c r="I75">
        <f t="shared" si="6"/>
        <v>0.1265363707695889</v>
      </c>
      <c r="J75">
        <f t="shared" si="7"/>
        <v>24.566575068698477</v>
      </c>
    </row>
    <row r="76" spans="1:10" x14ac:dyDescent="0.35">
      <c r="A76" s="77">
        <v>7.5</v>
      </c>
      <c r="B76">
        <v>4.07E-2</v>
      </c>
      <c r="C76">
        <v>1.0046999999999999</v>
      </c>
      <c r="D76">
        <v>2.7810000000000001E-2</v>
      </c>
      <c r="E76">
        <v>-5.4899999999999997E-2</v>
      </c>
      <c r="F76">
        <v>0.40939999999999999</v>
      </c>
      <c r="G76">
        <v>1</v>
      </c>
      <c r="I76">
        <f t="shared" si="6"/>
        <v>0.1308996938995747</v>
      </c>
      <c r="J76">
        <f t="shared" si="7"/>
        <v>24.685503685503683</v>
      </c>
    </row>
    <row r="77" spans="1:10" x14ac:dyDescent="0.35">
      <c r="A77" s="77">
        <v>7.75</v>
      </c>
      <c r="B77">
        <v>4.1419999999999998E-2</v>
      </c>
      <c r="C77">
        <v>1.0265</v>
      </c>
      <c r="D77">
        <v>2.8469999999999999E-2</v>
      </c>
      <c r="E77">
        <v>-5.4300000000000001E-2</v>
      </c>
      <c r="F77">
        <v>0.40079999999999999</v>
      </c>
      <c r="G77">
        <v>1</v>
      </c>
      <c r="I77">
        <f t="shared" si="6"/>
        <v>0.13526301702956053</v>
      </c>
      <c r="J77">
        <f t="shared" si="7"/>
        <v>24.782713664896185</v>
      </c>
    </row>
    <row r="78" spans="1:10" x14ac:dyDescent="0.35">
      <c r="A78" s="77">
        <v>8</v>
      </c>
      <c r="B78">
        <v>4.2340000000000003E-2</v>
      </c>
      <c r="C78">
        <v>1.0442</v>
      </c>
      <c r="D78">
        <v>2.938E-2</v>
      </c>
      <c r="E78">
        <v>-5.3199999999999997E-2</v>
      </c>
      <c r="F78">
        <v>0.3921</v>
      </c>
      <c r="G78">
        <v>1</v>
      </c>
      <c r="I78">
        <f t="shared" si="6"/>
        <v>0.13962634015954636</v>
      </c>
      <c r="J78">
        <f t="shared" si="7"/>
        <v>24.662257912139818</v>
      </c>
    </row>
    <row r="79" spans="1:10" x14ac:dyDescent="0.35">
      <c r="A79" s="77">
        <v>8.25</v>
      </c>
      <c r="B79">
        <v>4.2639999999999997E-2</v>
      </c>
      <c r="C79">
        <v>1.0754999999999999</v>
      </c>
      <c r="D79">
        <v>2.9520000000000001E-2</v>
      </c>
      <c r="E79">
        <v>-5.3800000000000001E-2</v>
      </c>
      <c r="F79">
        <v>0.38479999999999998</v>
      </c>
      <c r="G79">
        <v>1</v>
      </c>
      <c r="I79">
        <f t="shared" si="6"/>
        <v>0.14398966328953219</v>
      </c>
      <c r="J79">
        <f t="shared" si="7"/>
        <v>25.222795497185739</v>
      </c>
    </row>
    <row r="80" spans="1:10" x14ac:dyDescent="0.35">
      <c r="A80" s="77">
        <v>8.5</v>
      </c>
      <c r="B80">
        <v>4.4089999999999997E-2</v>
      </c>
      <c r="C80">
        <v>1.0833999999999999</v>
      </c>
      <c r="D80">
        <v>3.109E-2</v>
      </c>
      <c r="E80">
        <v>-5.16E-2</v>
      </c>
      <c r="F80">
        <v>0.37669999999999998</v>
      </c>
      <c r="G80">
        <v>1</v>
      </c>
    </row>
    <row r="81" spans="1:7" x14ac:dyDescent="0.35">
      <c r="A81" s="77">
        <v>8.75</v>
      </c>
      <c r="B81">
        <v>4.4760000000000001E-2</v>
      </c>
      <c r="C81">
        <v>1.1073</v>
      </c>
      <c r="D81">
        <v>3.1710000000000002E-2</v>
      </c>
      <c r="E81">
        <v>-5.1400000000000001E-2</v>
      </c>
      <c r="F81">
        <v>0.36959999999999998</v>
      </c>
      <c r="G81">
        <v>1</v>
      </c>
    </row>
    <row r="82" spans="1:7" x14ac:dyDescent="0.35">
      <c r="A82" s="77">
        <v>9</v>
      </c>
      <c r="B82">
        <v>4.5510000000000002E-2</v>
      </c>
      <c r="C82">
        <v>1.1311</v>
      </c>
      <c r="D82">
        <v>3.2399999999999998E-2</v>
      </c>
      <c r="E82">
        <v>-5.1200000000000002E-2</v>
      </c>
      <c r="F82">
        <v>0.36320000000000002</v>
      </c>
      <c r="G82">
        <v>1</v>
      </c>
    </row>
    <row r="83" spans="1:7" x14ac:dyDescent="0.35">
      <c r="A83" s="77">
        <v>9.25</v>
      </c>
      <c r="B83">
        <v>4.7050000000000002E-2</v>
      </c>
      <c r="C83">
        <v>1.1382000000000001</v>
      </c>
      <c r="D83">
        <v>3.4070000000000003E-2</v>
      </c>
      <c r="E83">
        <v>-4.9000000000000002E-2</v>
      </c>
      <c r="F83">
        <v>0.35630000000000001</v>
      </c>
      <c r="G83">
        <v>1</v>
      </c>
    </row>
    <row r="84" spans="1:7" x14ac:dyDescent="0.35">
      <c r="A84" s="77">
        <v>9.5</v>
      </c>
      <c r="B84">
        <v>4.7789999999999999E-2</v>
      </c>
      <c r="C84">
        <v>1.1615</v>
      </c>
      <c r="D84">
        <v>3.4770000000000002E-2</v>
      </c>
      <c r="E84">
        <v>-4.87E-2</v>
      </c>
      <c r="F84">
        <v>0.35</v>
      </c>
      <c r="G84">
        <v>1</v>
      </c>
    </row>
    <row r="85" spans="1:7" x14ac:dyDescent="0.35">
      <c r="A85" s="77">
        <v>9.75</v>
      </c>
      <c r="B85">
        <v>4.8509999999999998E-2</v>
      </c>
      <c r="C85">
        <v>1.1872</v>
      </c>
      <c r="D85">
        <v>3.542E-2</v>
      </c>
      <c r="E85">
        <v>-4.8800000000000003E-2</v>
      </c>
      <c r="F85">
        <v>0.34439999999999998</v>
      </c>
      <c r="G85">
        <v>1</v>
      </c>
    </row>
    <row r="86" spans="1:7" x14ac:dyDescent="0.35">
      <c r="A86" s="77">
        <v>10</v>
      </c>
      <c r="B86">
        <v>5.0529999999999999E-2</v>
      </c>
      <c r="C86">
        <v>1.1865000000000001</v>
      </c>
      <c r="D86">
        <v>3.764E-2</v>
      </c>
      <c r="E86">
        <v>-4.5900000000000003E-2</v>
      </c>
      <c r="F86">
        <v>0.33829999999999999</v>
      </c>
      <c r="G86">
        <v>1</v>
      </c>
    </row>
    <row r="87" spans="1:7" x14ac:dyDescent="0.35">
      <c r="A87" s="77">
        <v>10.25</v>
      </c>
      <c r="B87">
        <v>5.176E-2</v>
      </c>
      <c r="C87">
        <v>1.2012</v>
      </c>
      <c r="D87">
        <v>3.8899999999999997E-2</v>
      </c>
      <c r="E87">
        <v>-4.4699999999999997E-2</v>
      </c>
      <c r="F87">
        <v>0.33250000000000002</v>
      </c>
      <c r="G87">
        <v>1</v>
      </c>
    </row>
    <row r="88" spans="1:7" x14ac:dyDescent="0.35">
      <c r="A88" s="77">
        <v>10.5</v>
      </c>
      <c r="B88">
        <v>5.1900000000000002E-2</v>
      </c>
      <c r="C88">
        <v>1.2378</v>
      </c>
      <c r="D88">
        <v>3.8899999999999997E-2</v>
      </c>
      <c r="E88">
        <v>-4.5999999999999999E-2</v>
      </c>
      <c r="F88">
        <v>0.32729999999999998</v>
      </c>
      <c r="G88">
        <v>1</v>
      </c>
    </row>
    <row r="89" spans="1:7" x14ac:dyDescent="0.35">
      <c r="A89" s="77">
        <v>10.75</v>
      </c>
      <c r="B89">
        <v>5.4420000000000003E-2</v>
      </c>
      <c r="C89">
        <v>1.2301</v>
      </c>
      <c r="D89">
        <v>4.1640000000000003E-2</v>
      </c>
      <c r="E89">
        <v>-4.2599999999999999E-2</v>
      </c>
      <c r="F89">
        <v>0.32219999999999999</v>
      </c>
      <c r="G89">
        <v>1</v>
      </c>
    </row>
    <row r="90" spans="1:7" x14ac:dyDescent="0.35">
      <c r="A90" s="77">
        <v>11</v>
      </c>
      <c r="B90">
        <v>5.6759999999999998E-2</v>
      </c>
      <c r="C90">
        <v>1.2272000000000001</v>
      </c>
      <c r="D90">
        <v>4.4159999999999998E-2</v>
      </c>
      <c r="E90">
        <v>-3.9899999999999998E-2</v>
      </c>
      <c r="F90">
        <v>0.31680000000000003</v>
      </c>
      <c r="G90">
        <v>1</v>
      </c>
    </row>
    <row r="91" spans="1:7" x14ac:dyDescent="0.35">
      <c r="A91" s="77">
        <v>11.25</v>
      </c>
      <c r="B91">
        <v>5.7950000000000002E-2</v>
      </c>
      <c r="C91">
        <v>1.2434000000000001</v>
      </c>
      <c r="D91">
        <v>4.5359999999999998E-2</v>
      </c>
      <c r="E91">
        <v>-3.9100000000000003E-2</v>
      </c>
      <c r="F91">
        <v>0.31180000000000002</v>
      </c>
      <c r="G91">
        <v>1</v>
      </c>
    </row>
    <row r="92" spans="1:7" x14ac:dyDescent="0.35">
      <c r="A92" s="77">
        <v>11.5</v>
      </c>
      <c r="B92">
        <v>5.7880000000000001E-2</v>
      </c>
      <c r="C92">
        <v>1.2827</v>
      </c>
      <c r="D92">
        <v>4.5130000000000003E-2</v>
      </c>
      <c r="E92">
        <v>-4.0500000000000001E-2</v>
      </c>
      <c r="F92">
        <v>0.30719999999999997</v>
      </c>
      <c r="G92">
        <v>1</v>
      </c>
    </row>
    <row r="93" spans="1:7" x14ac:dyDescent="0.35">
      <c r="A93" s="77">
        <v>11.75</v>
      </c>
      <c r="B93">
        <v>6.2449999999999999E-2</v>
      </c>
      <c r="C93">
        <v>1.2470000000000001</v>
      </c>
      <c r="D93">
        <v>5.008E-2</v>
      </c>
      <c r="E93">
        <v>-3.5299999999999998E-2</v>
      </c>
      <c r="F93">
        <v>0.30249999999999999</v>
      </c>
      <c r="G93">
        <v>1</v>
      </c>
    </row>
    <row r="94" spans="1:7" x14ac:dyDescent="0.35">
      <c r="A94" s="77">
        <v>12</v>
      </c>
      <c r="B94">
        <v>6.6369999999999998E-2</v>
      </c>
      <c r="C94">
        <v>1.2275</v>
      </c>
      <c r="D94">
        <v>5.423E-2</v>
      </c>
      <c r="E94">
        <v>-3.2199999999999999E-2</v>
      </c>
      <c r="F94">
        <v>0.2974</v>
      </c>
      <c r="G94">
        <v>1</v>
      </c>
    </row>
    <row r="95" spans="1:7" x14ac:dyDescent="0.35">
      <c r="A95" s="77">
        <v>12.25</v>
      </c>
      <c r="B95">
        <v>6.7960000000000007E-2</v>
      </c>
      <c r="C95">
        <v>1.2388999999999999</v>
      </c>
      <c r="D95">
        <v>5.586E-2</v>
      </c>
      <c r="E95">
        <v>-3.1199999999999999E-2</v>
      </c>
      <c r="F95">
        <v>0.2928</v>
      </c>
      <c r="G95">
        <v>1</v>
      </c>
    </row>
    <row r="96" spans="1:7" x14ac:dyDescent="0.35">
      <c r="A96" s="77">
        <v>12.5</v>
      </c>
      <c r="B96">
        <v>6.6780000000000006E-2</v>
      </c>
      <c r="C96">
        <v>1.2874000000000001</v>
      </c>
      <c r="D96">
        <v>5.4519999999999999E-2</v>
      </c>
      <c r="E96">
        <v>-3.27E-2</v>
      </c>
      <c r="F96">
        <v>0.28899999999999998</v>
      </c>
      <c r="G96">
        <v>1</v>
      </c>
    </row>
    <row r="97" spans="1:7" x14ac:dyDescent="0.35">
      <c r="A97" s="77">
        <v>12.75</v>
      </c>
      <c r="B97">
        <v>8.165E-2</v>
      </c>
      <c r="C97">
        <v>1.1553</v>
      </c>
      <c r="D97">
        <v>7.0059999999999997E-2</v>
      </c>
      <c r="E97">
        <v>-2.5999999999999999E-2</v>
      </c>
      <c r="F97">
        <v>0.28239999999999998</v>
      </c>
      <c r="G97">
        <v>1</v>
      </c>
    </row>
    <row r="98" spans="1:7" x14ac:dyDescent="0.35">
      <c r="A98" s="77">
        <v>13</v>
      </c>
      <c r="B98">
        <v>9.332E-2</v>
      </c>
      <c r="C98">
        <v>1.0866</v>
      </c>
      <c r="D98">
        <v>8.1989999999999993E-2</v>
      </c>
      <c r="E98">
        <v>-2.5600000000000001E-2</v>
      </c>
      <c r="F98">
        <v>0.27460000000000001</v>
      </c>
      <c r="G98">
        <v>1</v>
      </c>
    </row>
    <row r="99" spans="1:7" x14ac:dyDescent="0.35">
      <c r="A99" s="77">
        <v>13.25</v>
      </c>
      <c r="B99">
        <v>9.0840000000000004E-2</v>
      </c>
      <c r="C99">
        <v>1.1301000000000001</v>
      </c>
      <c r="D99">
        <v>7.9460000000000003E-2</v>
      </c>
      <c r="E99">
        <v>-2.4899999999999999E-2</v>
      </c>
      <c r="F99">
        <v>0.27239999999999998</v>
      </c>
      <c r="G99">
        <v>1</v>
      </c>
    </row>
    <row r="100" spans="1:7" x14ac:dyDescent="0.35">
      <c r="A100" s="77">
        <v>13.5</v>
      </c>
      <c r="B100">
        <v>8.5940000000000003E-2</v>
      </c>
      <c r="C100">
        <v>1.1974</v>
      </c>
      <c r="D100">
        <v>7.442E-2</v>
      </c>
      <c r="E100">
        <v>-2.46E-2</v>
      </c>
      <c r="F100">
        <v>0.27060000000000001</v>
      </c>
      <c r="G100">
        <v>1</v>
      </c>
    </row>
    <row r="101" spans="1:7" x14ac:dyDescent="0.35">
      <c r="A101" s="77">
        <v>13.75</v>
      </c>
      <c r="B101">
        <v>0.11787</v>
      </c>
      <c r="C101">
        <v>0.99829999999999997</v>
      </c>
      <c r="D101">
        <v>0.10688</v>
      </c>
      <c r="E101">
        <v>-2.9899999999999999E-2</v>
      </c>
      <c r="F101">
        <v>0.25359999999999999</v>
      </c>
      <c r="G101">
        <v>1</v>
      </c>
    </row>
  </sheetData>
  <hyperlinks>
    <hyperlink ref="A1" r:id="rId1" display="http://airfoiltools.com/airfoil/details?airfoil=hs1620-il"/>
  </hyperlinks>
  <pageMargins left="0.511811024" right="0.511811024" top="0.78740157499999996" bottom="0.78740157499999996" header="0.31496062000000002" footer="0.3149606200000000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U105"/>
  <sheetViews>
    <sheetView zoomScaleNormal="100" workbookViewId="0">
      <selection activeCell="L6" sqref="L6:M6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99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139</v>
      </c>
      <c r="H3">
        <f>I4</f>
        <v>0.40757391304347834</v>
      </c>
      <c r="I3">
        <f>H4</f>
        <v>7.5610208476339658</v>
      </c>
      <c r="J3">
        <f>C19</f>
        <v>-0.39710000000000001</v>
      </c>
      <c r="K3">
        <f>C64</f>
        <v>1.1325000000000001</v>
      </c>
      <c r="L3">
        <v>3.1850000000000003E-2</v>
      </c>
      <c r="M3">
        <f>(L6-L3)/((M6-O3)^2)</f>
        <v>4.8886447512589137E-3</v>
      </c>
      <c r="N3">
        <f>(N6-L3)/((O6-O3)^2)</f>
        <v>4.5685474694070471E-2</v>
      </c>
      <c r="O3">
        <v>0.35580000000000001</v>
      </c>
      <c r="P3" t="s">
        <v>144</v>
      </c>
    </row>
    <row r="4" spans="1:21" x14ac:dyDescent="0.35">
      <c r="A4" s="76" t="s">
        <v>135</v>
      </c>
      <c r="H4">
        <f t="array" ref="H4:I4">LINEST($C$19:$C$64,$I$19:$I$64)</f>
        <v>7.5610208476339658</v>
      </c>
      <c r="I4">
        <v>0.40757391304347834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3.6569999999999998E-2</v>
      </c>
      <c r="M6">
        <v>1.3384</v>
      </c>
      <c r="N6">
        <v>4.8160000000000001E-2</v>
      </c>
      <c r="O6">
        <v>-0.2417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38.339078658727672</v>
      </c>
      <c r="R8">
        <f>$L$3+$M$3*(S8-$O$3)^2</f>
        <v>3.1850000000000003E-2</v>
      </c>
      <c r="S8">
        <f>O3</f>
        <v>0.35580000000000001</v>
      </c>
      <c r="T8">
        <f>$L$3+$N$3*(U8-$O$3)^2</f>
        <v>3.1850000000000003E-2</v>
      </c>
      <c r="U8">
        <f>O3</f>
        <v>0.35580000000000001</v>
      </c>
    </row>
    <row r="9" spans="1:21" x14ac:dyDescent="0.35">
      <c r="A9" s="77">
        <v>-8.5</v>
      </c>
      <c r="B9">
        <v>0.12035</v>
      </c>
      <c r="C9">
        <v>-0.37709999999999999</v>
      </c>
      <c r="D9">
        <v>0.11347</v>
      </c>
      <c r="E9">
        <v>-2.75E-2</v>
      </c>
      <c r="F9">
        <v>1</v>
      </c>
      <c r="G9">
        <v>0.114</v>
      </c>
      <c r="I9">
        <f t="shared" ref="I9:I72" si="0">A9*PI()/180</f>
        <v>-0.14835298641951802</v>
      </c>
      <c r="J9">
        <f>C9/B9</f>
        <v>-3.1333610303282096</v>
      </c>
      <c r="R9">
        <f t="shared" ref="R9:R18" si="1">$L$3+$M$3*(S9-$O$3)^2</f>
        <v>3.1898886447512591E-2</v>
      </c>
      <c r="S9">
        <f>S8+0.1</f>
        <v>0.45579999999999998</v>
      </c>
      <c r="T9">
        <f t="shared" ref="T9:T18" si="2">$L$3+$N$3*(U9-$O$3)^2</f>
        <v>3.2306854746940707E-2</v>
      </c>
      <c r="U9">
        <f>U8-0.1</f>
        <v>0.25580000000000003</v>
      </c>
    </row>
    <row r="10" spans="1:21" x14ac:dyDescent="0.35">
      <c r="A10" s="77">
        <v>-8.25</v>
      </c>
      <c r="B10">
        <v>0.11749999999999999</v>
      </c>
      <c r="C10">
        <v>-0.3826</v>
      </c>
      <c r="D10">
        <v>0.11070000000000001</v>
      </c>
      <c r="E10">
        <v>-2.6499999999999999E-2</v>
      </c>
      <c r="F10">
        <v>1</v>
      </c>
      <c r="G10">
        <v>0.11169999999999999</v>
      </c>
      <c r="I10">
        <f t="shared" si="0"/>
        <v>-0.14398966328953219</v>
      </c>
      <c r="J10">
        <f t="shared" ref="J10:J73" si="3">C10/B10</f>
        <v>-3.2561702127659577</v>
      </c>
      <c r="R10">
        <f t="shared" si="1"/>
        <v>3.204554579005036E-2</v>
      </c>
      <c r="S10">
        <f t="shared" ref="S10:S18" si="4">S9+0.1</f>
        <v>0.55579999999999996</v>
      </c>
      <c r="T10">
        <f t="shared" si="2"/>
        <v>3.3677418987762824E-2</v>
      </c>
      <c r="U10">
        <f t="shared" ref="U10:U18" si="5">U9-0.1</f>
        <v>0.15580000000000002</v>
      </c>
    </row>
    <row r="11" spans="1:21" x14ac:dyDescent="0.35">
      <c r="A11" s="77">
        <v>-7.75</v>
      </c>
      <c r="B11">
        <v>0.10696</v>
      </c>
      <c r="C11">
        <v>-0.42759999999999998</v>
      </c>
      <c r="D11">
        <v>0.10029</v>
      </c>
      <c r="E11">
        <v>-2.8500000000000001E-2</v>
      </c>
      <c r="F11">
        <v>1</v>
      </c>
      <c r="G11">
        <v>6.7199999999999996E-2</v>
      </c>
      <c r="I11">
        <f t="shared" si="0"/>
        <v>-0.13526301702956053</v>
      </c>
      <c r="J11">
        <f t="shared" si="3"/>
        <v>-3.9977561705310394</v>
      </c>
      <c r="R11">
        <f t="shared" si="1"/>
        <v>3.2289978027613304E-2</v>
      </c>
      <c r="S11">
        <f t="shared" si="4"/>
        <v>0.65579999999999994</v>
      </c>
      <c r="T11">
        <f t="shared" si="2"/>
        <v>3.5961692722466347E-2</v>
      </c>
      <c r="U11">
        <f t="shared" si="5"/>
        <v>5.5800000000000016E-2</v>
      </c>
    </row>
    <row r="12" spans="1:21" x14ac:dyDescent="0.35">
      <c r="A12" s="77">
        <v>-7.5</v>
      </c>
      <c r="B12">
        <v>0.10390000000000001</v>
      </c>
      <c r="C12">
        <v>-0.42930000000000001</v>
      </c>
      <c r="D12">
        <v>9.7290000000000001E-2</v>
      </c>
      <c r="E12">
        <v>-2.7900000000000001E-2</v>
      </c>
      <c r="F12">
        <v>1</v>
      </c>
      <c r="G12">
        <v>6.6500000000000004E-2</v>
      </c>
      <c r="I12">
        <f t="shared" si="0"/>
        <v>-0.1308996938995747</v>
      </c>
      <c r="J12">
        <f t="shared" si="3"/>
        <v>-4.131857555341675</v>
      </c>
      <c r="R12">
        <f t="shared" si="1"/>
        <v>3.2632183160201431E-2</v>
      </c>
      <c r="S12">
        <f t="shared" si="4"/>
        <v>0.75579999999999992</v>
      </c>
      <c r="T12">
        <f t="shared" si="2"/>
        <v>3.9159675951051277E-2</v>
      </c>
      <c r="U12">
        <f t="shared" si="5"/>
        <v>-4.4199999999999989E-2</v>
      </c>
    </row>
    <row r="13" spans="1:21" x14ac:dyDescent="0.35">
      <c r="A13" s="77">
        <v>-7.25</v>
      </c>
      <c r="B13">
        <v>0.10042</v>
      </c>
      <c r="C13">
        <v>-0.43230000000000002</v>
      </c>
      <c r="D13">
        <v>9.3869999999999995E-2</v>
      </c>
      <c r="E13">
        <v>-2.8500000000000001E-2</v>
      </c>
      <c r="F13">
        <v>1</v>
      </c>
      <c r="G13">
        <v>6.6100000000000006E-2</v>
      </c>
      <c r="I13">
        <f t="shared" si="0"/>
        <v>-0.1265363707695889</v>
      </c>
      <c r="J13">
        <f t="shared" si="3"/>
        <v>-4.3049193387771361</v>
      </c>
      <c r="R13">
        <f t="shared" si="1"/>
        <v>3.3072161187814732E-2</v>
      </c>
      <c r="S13">
        <f t="shared" si="4"/>
        <v>0.85579999999999989</v>
      </c>
      <c r="T13">
        <f t="shared" si="2"/>
        <v>4.3271368673517621E-2</v>
      </c>
      <c r="U13">
        <f t="shared" si="5"/>
        <v>-0.14419999999999999</v>
      </c>
    </row>
    <row r="14" spans="1:21" x14ac:dyDescent="0.35">
      <c r="A14" s="77">
        <v>-7</v>
      </c>
      <c r="B14">
        <v>9.6619999999999998E-2</v>
      </c>
      <c r="C14">
        <v>-0.434</v>
      </c>
      <c r="D14">
        <v>9.0109999999999996E-2</v>
      </c>
      <c r="E14">
        <v>-2.9899999999999999E-2</v>
      </c>
      <c r="F14">
        <v>1</v>
      </c>
      <c r="G14">
        <v>6.59E-2</v>
      </c>
      <c r="I14">
        <f t="shared" si="0"/>
        <v>-0.12217304763960307</v>
      </c>
      <c r="J14">
        <f t="shared" si="3"/>
        <v>-4.4918236389981372</v>
      </c>
      <c r="R14">
        <f t="shared" si="1"/>
        <v>3.3609912110453208E-2</v>
      </c>
      <c r="S14">
        <f t="shared" si="4"/>
        <v>0.95579999999999987</v>
      </c>
      <c r="T14">
        <f t="shared" si="2"/>
        <v>4.8296770889865372E-2</v>
      </c>
      <c r="U14">
        <f t="shared" si="5"/>
        <v>-0.2442</v>
      </c>
    </row>
    <row r="15" spans="1:21" x14ac:dyDescent="0.35">
      <c r="A15" s="77">
        <v>-6.75</v>
      </c>
      <c r="B15">
        <v>9.2509999999999995E-2</v>
      </c>
      <c r="C15">
        <v>-0.4335</v>
      </c>
      <c r="D15">
        <v>8.6029999999999995E-2</v>
      </c>
      <c r="E15">
        <v>-3.1800000000000002E-2</v>
      </c>
      <c r="F15">
        <v>1</v>
      </c>
      <c r="G15">
        <v>6.5699999999999995E-2</v>
      </c>
      <c r="I15">
        <f t="shared" si="0"/>
        <v>-0.11780972450961724</v>
      </c>
      <c r="J15">
        <f t="shared" si="3"/>
        <v>-4.6859798940655066</v>
      </c>
      <c r="R15">
        <f t="shared" si="1"/>
        <v>3.4245435928116873E-2</v>
      </c>
      <c r="S15">
        <f t="shared" si="4"/>
        <v>1.0557999999999998</v>
      </c>
      <c r="T15">
        <f t="shared" si="2"/>
        <v>5.4235882600094529E-2</v>
      </c>
      <c r="U15">
        <f t="shared" si="5"/>
        <v>-0.34420000000000001</v>
      </c>
    </row>
    <row r="16" spans="1:21" x14ac:dyDescent="0.35">
      <c r="A16" s="77">
        <v>-6.5</v>
      </c>
      <c r="B16">
        <v>8.8080000000000006E-2</v>
      </c>
      <c r="C16">
        <v>-0.43020000000000003</v>
      </c>
      <c r="D16">
        <v>8.1610000000000002E-2</v>
      </c>
      <c r="E16">
        <v>-3.44E-2</v>
      </c>
      <c r="F16">
        <v>1</v>
      </c>
      <c r="G16">
        <v>6.5500000000000003E-2</v>
      </c>
      <c r="I16">
        <f t="shared" si="0"/>
        <v>-0.11344640137963143</v>
      </c>
      <c r="J16">
        <f t="shared" si="3"/>
        <v>-4.8841961852861031</v>
      </c>
      <c r="R16">
        <f t="shared" si="1"/>
        <v>3.4978732640805706E-2</v>
      </c>
      <c r="S16">
        <f t="shared" si="4"/>
        <v>1.1557999999999999</v>
      </c>
      <c r="T16">
        <f t="shared" si="2"/>
        <v>6.1088703804205113E-2</v>
      </c>
      <c r="U16">
        <f t="shared" si="5"/>
        <v>-0.44420000000000004</v>
      </c>
    </row>
    <row r="17" spans="1:21" x14ac:dyDescent="0.35">
      <c r="A17" s="77">
        <v>-6.25</v>
      </c>
      <c r="B17">
        <v>8.3349999999999994E-2</v>
      </c>
      <c r="C17">
        <v>-0.42359999999999998</v>
      </c>
      <c r="D17">
        <v>7.6840000000000006E-2</v>
      </c>
      <c r="E17">
        <v>-3.7600000000000001E-2</v>
      </c>
      <c r="F17">
        <v>1</v>
      </c>
      <c r="G17">
        <v>6.5000000000000002E-2</v>
      </c>
      <c r="I17">
        <f t="shared" si="0"/>
        <v>-0.1090830782496456</v>
      </c>
      <c r="J17">
        <f t="shared" si="3"/>
        <v>-5.0821835632873427</v>
      </c>
      <c r="R17">
        <f t="shared" si="1"/>
        <v>3.580980224851972E-2</v>
      </c>
      <c r="S17">
        <f t="shared" si="4"/>
        <v>1.2558</v>
      </c>
      <c r="T17">
        <f t="shared" si="2"/>
        <v>6.8855234502197091E-2</v>
      </c>
      <c r="U17">
        <f t="shared" si="5"/>
        <v>-0.54420000000000002</v>
      </c>
    </row>
    <row r="18" spans="1:21" x14ac:dyDescent="0.35">
      <c r="A18" s="77">
        <v>-6</v>
      </c>
      <c r="B18">
        <v>7.8090000000000007E-2</v>
      </c>
      <c r="C18">
        <v>-0.41299999999999998</v>
      </c>
      <c r="D18">
        <v>7.1510000000000004E-2</v>
      </c>
      <c r="E18">
        <v>-4.1599999999999998E-2</v>
      </c>
      <c r="F18">
        <v>1</v>
      </c>
      <c r="G18">
        <v>6.4199999999999993E-2</v>
      </c>
      <c r="I18">
        <f t="shared" si="0"/>
        <v>-0.10471975511965977</v>
      </c>
      <c r="J18">
        <f t="shared" si="3"/>
        <v>-5.2887693686771664</v>
      </c>
      <c r="R18">
        <f t="shared" si="1"/>
        <v>3.6738644751258917E-2</v>
      </c>
      <c r="S18">
        <f t="shared" si="4"/>
        <v>1.3558000000000001</v>
      </c>
      <c r="T18">
        <f t="shared" si="2"/>
        <v>7.7535474694070475E-2</v>
      </c>
      <c r="U18">
        <f t="shared" si="5"/>
        <v>-0.64419999999999999</v>
      </c>
    </row>
    <row r="19" spans="1:21" x14ac:dyDescent="0.35">
      <c r="A19" s="77">
        <v>-5.75</v>
      </c>
      <c r="B19">
        <v>7.2080000000000005E-2</v>
      </c>
      <c r="C19">
        <v>-0.39710000000000001</v>
      </c>
      <c r="D19">
        <v>6.5339999999999995E-2</v>
      </c>
      <c r="E19">
        <v>-4.6800000000000001E-2</v>
      </c>
      <c r="F19">
        <v>1</v>
      </c>
      <c r="G19">
        <v>6.3500000000000001E-2</v>
      </c>
      <c r="I19">
        <f t="shared" si="0"/>
        <v>-0.10035643198967394</v>
      </c>
      <c r="J19">
        <f t="shared" si="3"/>
        <v>-5.5091564927857934</v>
      </c>
    </row>
    <row r="20" spans="1:21" x14ac:dyDescent="0.35">
      <c r="A20" s="77">
        <v>-5.5</v>
      </c>
      <c r="B20">
        <v>6.5610000000000002E-2</v>
      </c>
      <c r="C20">
        <v>-0.36770000000000003</v>
      </c>
      <c r="D20">
        <v>5.858E-2</v>
      </c>
      <c r="E20">
        <v>-5.4300000000000001E-2</v>
      </c>
      <c r="F20">
        <v>0.99780000000000002</v>
      </c>
      <c r="G20">
        <v>6.4100000000000004E-2</v>
      </c>
      <c r="I20">
        <f t="shared" si="0"/>
        <v>-9.599310885968812E-2</v>
      </c>
      <c r="J20">
        <f t="shared" si="3"/>
        <v>-5.6043286084438346</v>
      </c>
    </row>
    <row r="21" spans="1:21" x14ac:dyDescent="0.35">
      <c r="A21" s="77">
        <v>-5.25</v>
      </c>
      <c r="B21">
        <v>5.7259999999999998E-2</v>
      </c>
      <c r="C21">
        <v>-0.32290000000000002</v>
      </c>
      <c r="D21">
        <v>4.9599999999999998E-2</v>
      </c>
      <c r="E21">
        <v>-6.54E-2</v>
      </c>
      <c r="F21">
        <v>0.99419999999999997</v>
      </c>
      <c r="G21">
        <v>6.6600000000000006E-2</v>
      </c>
      <c r="I21">
        <f t="shared" si="0"/>
        <v>-9.1629785729702304E-2</v>
      </c>
      <c r="J21">
        <f t="shared" si="3"/>
        <v>-5.6391896611945516</v>
      </c>
    </row>
    <row r="22" spans="1:21" x14ac:dyDescent="0.35">
      <c r="A22" s="77">
        <v>-5</v>
      </c>
      <c r="B22">
        <v>5.0999999999999997E-2</v>
      </c>
      <c r="C22">
        <v>-0.2797</v>
      </c>
      <c r="D22">
        <v>4.2659999999999997E-2</v>
      </c>
      <c r="E22">
        <v>-7.3300000000000004E-2</v>
      </c>
      <c r="F22">
        <v>0.9909</v>
      </c>
      <c r="G22">
        <v>6.8199999999999997E-2</v>
      </c>
      <c r="I22">
        <f t="shared" si="0"/>
        <v>-8.7266462599716474E-2</v>
      </c>
      <c r="J22">
        <f t="shared" si="3"/>
        <v>-5.4843137254901961</v>
      </c>
    </row>
    <row r="23" spans="1:21" x14ac:dyDescent="0.35">
      <c r="A23" s="77">
        <v>-4.75</v>
      </c>
      <c r="B23">
        <v>4.8160000000000001E-2</v>
      </c>
      <c r="C23">
        <v>-0.2417</v>
      </c>
      <c r="D23">
        <v>3.9469999999999998E-2</v>
      </c>
      <c r="E23">
        <v>-7.7700000000000005E-2</v>
      </c>
      <c r="F23">
        <v>0.98680000000000001</v>
      </c>
      <c r="G23">
        <v>7.1400000000000005E-2</v>
      </c>
      <c r="I23">
        <f t="shared" si="0"/>
        <v>-8.2903139469730644E-2</v>
      </c>
      <c r="J23">
        <f t="shared" si="3"/>
        <v>-5.0186877076411962</v>
      </c>
    </row>
    <row r="24" spans="1:21" x14ac:dyDescent="0.35">
      <c r="A24" s="77">
        <v>-4.5</v>
      </c>
      <c r="B24">
        <v>4.4119999999999999E-2</v>
      </c>
      <c r="C24">
        <v>-0.19739999999999999</v>
      </c>
      <c r="D24">
        <v>3.4630000000000001E-2</v>
      </c>
      <c r="E24">
        <v>-8.3400000000000002E-2</v>
      </c>
      <c r="F24">
        <v>0.98409999999999997</v>
      </c>
      <c r="G24">
        <v>7.5899999999999995E-2</v>
      </c>
      <c r="I24">
        <f t="shared" si="0"/>
        <v>-7.8539816339744828E-2</v>
      </c>
      <c r="J24">
        <f t="shared" si="3"/>
        <v>-4.4741613780598364</v>
      </c>
    </row>
    <row r="25" spans="1:21" x14ac:dyDescent="0.35">
      <c r="A25" s="77">
        <v>-4.25</v>
      </c>
      <c r="B25">
        <v>4.2279999999999998E-2</v>
      </c>
      <c r="C25">
        <v>-0.1603</v>
      </c>
      <c r="D25">
        <v>3.2469999999999999E-2</v>
      </c>
      <c r="E25">
        <v>-8.6499999999999994E-2</v>
      </c>
      <c r="F25">
        <v>0.98019999999999996</v>
      </c>
      <c r="G25">
        <v>7.9799999999999996E-2</v>
      </c>
      <c r="I25">
        <f t="shared" si="0"/>
        <v>-7.4176493209759012E-2</v>
      </c>
      <c r="J25">
        <f t="shared" si="3"/>
        <v>-3.7913907284768213</v>
      </c>
    </row>
    <row r="26" spans="1:21" x14ac:dyDescent="0.35">
      <c r="A26" s="77">
        <v>-4</v>
      </c>
      <c r="B26">
        <v>4.0289999999999999E-2</v>
      </c>
      <c r="C26">
        <v>-0.1216</v>
      </c>
      <c r="D26">
        <v>2.998E-2</v>
      </c>
      <c r="E26">
        <v>-8.9800000000000005E-2</v>
      </c>
      <c r="F26">
        <v>0.97609999999999997</v>
      </c>
      <c r="G26">
        <v>8.5599999999999996E-2</v>
      </c>
      <c r="I26">
        <f t="shared" si="0"/>
        <v>-6.9813170079773182E-2</v>
      </c>
      <c r="J26">
        <f t="shared" si="3"/>
        <v>-3.0181186398610076</v>
      </c>
    </row>
    <row r="27" spans="1:21" x14ac:dyDescent="0.35">
      <c r="A27" s="77">
        <v>-3.75</v>
      </c>
      <c r="B27">
        <v>3.8870000000000002E-2</v>
      </c>
      <c r="C27">
        <v>-8.1600000000000006E-2</v>
      </c>
      <c r="D27">
        <v>2.8119999999999999E-2</v>
      </c>
      <c r="E27">
        <v>-9.2899999999999996E-2</v>
      </c>
      <c r="F27">
        <v>0.97260000000000002</v>
      </c>
      <c r="G27">
        <v>9.2399999999999996E-2</v>
      </c>
      <c r="I27">
        <f t="shared" si="0"/>
        <v>-6.5449846949787352E-2</v>
      </c>
      <c r="J27">
        <f t="shared" si="3"/>
        <v>-2.0993053768973504</v>
      </c>
    </row>
    <row r="28" spans="1:21" x14ac:dyDescent="0.35">
      <c r="A28" s="77">
        <v>-3.5</v>
      </c>
      <c r="B28">
        <v>3.8039999999999997E-2</v>
      </c>
      <c r="C28">
        <v>-4.6699999999999998E-2</v>
      </c>
      <c r="D28">
        <v>2.717E-2</v>
      </c>
      <c r="E28">
        <v>-9.5000000000000001E-2</v>
      </c>
      <c r="F28">
        <v>0.96740000000000004</v>
      </c>
      <c r="G28">
        <v>9.9299999999999999E-2</v>
      </c>
      <c r="I28">
        <f t="shared" si="0"/>
        <v>-6.1086523819801536E-2</v>
      </c>
      <c r="J28">
        <f t="shared" si="3"/>
        <v>-1.2276550998948477</v>
      </c>
    </row>
    <row r="29" spans="1:21" x14ac:dyDescent="0.35">
      <c r="A29" s="77">
        <v>-3.25</v>
      </c>
      <c r="B29">
        <v>3.7150000000000002E-2</v>
      </c>
      <c r="C29">
        <v>-9.7999999999999997E-3</v>
      </c>
      <c r="D29">
        <v>2.6020000000000001E-2</v>
      </c>
      <c r="E29">
        <v>-9.7299999999999998E-2</v>
      </c>
      <c r="F29">
        <v>0.96230000000000004</v>
      </c>
      <c r="G29">
        <v>0.108</v>
      </c>
      <c r="I29">
        <f t="shared" si="0"/>
        <v>-5.6723200689815713E-2</v>
      </c>
      <c r="J29">
        <f t="shared" si="3"/>
        <v>-0.26379542395693134</v>
      </c>
    </row>
    <row r="30" spans="1:21" x14ac:dyDescent="0.35">
      <c r="A30" s="77">
        <v>-3</v>
      </c>
      <c r="B30">
        <v>3.6450000000000003E-2</v>
      </c>
      <c r="C30">
        <v>2.9700000000000001E-2</v>
      </c>
      <c r="D30">
        <v>2.5020000000000001E-2</v>
      </c>
      <c r="E30">
        <v>-9.9900000000000003E-2</v>
      </c>
      <c r="F30">
        <v>0.95860000000000001</v>
      </c>
      <c r="G30">
        <v>0.1187</v>
      </c>
      <c r="I30">
        <f t="shared" si="0"/>
        <v>-5.2359877559829883E-2</v>
      </c>
      <c r="J30">
        <f t="shared" si="3"/>
        <v>0.81481481481481477</v>
      </c>
    </row>
    <row r="31" spans="1:21" x14ac:dyDescent="0.35">
      <c r="A31" s="77">
        <v>-2.75</v>
      </c>
      <c r="B31">
        <v>3.5990000000000001E-2</v>
      </c>
      <c r="C31">
        <v>0.06</v>
      </c>
      <c r="D31">
        <v>2.4570000000000002E-2</v>
      </c>
      <c r="E31">
        <v>-0.1009</v>
      </c>
      <c r="F31">
        <v>0.95150000000000001</v>
      </c>
      <c r="G31">
        <v>0.12839999999999999</v>
      </c>
      <c r="I31">
        <f t="shared" si="0"/>
        <v>-4.799655442984406E-2</v>
      </c>
      <c r="J31">
        <f t="shared" si="3"/>
        <v>1.667129758266185</v>
      </c>
    </row>
    <row r="32" spans="1:21" x14ac:dyDescent="0.35">
      <c r="A32" s="77">
        <v>-2.5</v>
      </c>
      <c r="B32">
        <v>3.5499999999999997E-2</v>
      </c>
      <c r="C32">
        <v>9.7000000000000003E-2</v>
      </c>
      <c r="D32">
        <v>2.3990000000000001E-2</v>
      </c>
      <c r="E32">
        <v>-0.10299999999999999</v>
      </c>
      <c r="F32">
        <v>0.94669999999999999</v>
      </c>
      <c r="G32">
        <v>0.14149999999999999</v>
      </c>
      <c r="I32">
        <f t="shared" si="0"/>
        <v>-4.3633231299858237E-2</v>
      </c>
      <c r="J32">
        <f t="shared" si="3"/>
        <v>2.7323943661971835</v>
      </c>
    </row>
    <row r="33" spans="1:10" x14ac:dyDescent="0.35">
      <c r="A33" s="77">
        <v>-2.25</v>
      </c>
      <c r="B33">
        <v>3.5119999999999998E-2</v>
      </c>
      <c r="C33">
        <v>0.1318</v>
      </c>
      <c r="D33">
        <v>2.351E-2</v>
      </c>
      <c r="E33">
        <v>-0.1046</v>
      </c>
      <c r="F33">
        <v>0.94079999999999997</v>
      </c>
      <c r="G33">
        <v>0.1595</v>
      </c>
      <c r="I33">
        <f t="shared" si="0"/>
        <v>-3.9269908169872414E-2</v>
      </c>
      <c r="J33">
        <f t="shared" si="3"/>
        <v>3.7528473804100231</v>
      </c>
    </row>
    <row r="34" spans="1:10" x14ac:dyDescent="0.35">
      <c r="A34" s="77">
        <v>-2</v>
      </c>
      <c r="B34">
        <v>3.4860000000000002E-2</v>
      </c>
      <c r="C34">
        <v>0.1658</v>
      </c>
      <c r="D34">
        <v>2.3120000000000002E-2</v>
      </c>
      <c r="E34">
        <v>-0.106</v>
      </c>
      <c r="F34">
        <v>0.93379999999999996</v>
      </c>
      <c r="G34">
        <v>0.1847</v>
      </c>
      <c r="I34">
        <f t="shared" si="0"/>
        <v>-3.4906585039886591E-2</v>
      </c>
      <c r="J34">
        <f t="shared" si="3"/>
        <v>4.756167527251864</v>
      </c>
    </row>
    <row r="35" spans="1:10" x14ac:dyDescent="0.35">
      <c r="A35" s="77">
        <v>-1.75</v>
      </c>
      <c r="B35">
        <v>3.4630000000000001E-2</v>
      </c>
      <c r="C35">
        <v>0.2054</v>
      </c>
      <c r="D35">
        <v>2.291E-2</v>
      </c>
      <c r="E35">
        <v>-0.1087</v>
      </c>
      <c r="F35">
        <v>0.92930000000000001</v>
      </c>
      <c r="G35">
        <v>0.2172</v>
      </c>
      <c r="I35">
        <f t="shared" si="0"/>
        <v>-3.0543261909900768E-2</v>
      </c>
      <c r="J35">
        <f t="shared" si="3"/>
        <v>5.9312734623159109</v>
      </c>
    </row>
    <row r="36" spans="1:10" x14ac:dyDescent="0.35">
      <c r="A36" s="77">
        <v>-1.5</v>
      </c>
      <c r="B36">
        <v>3.4450000000000001E-2</v>
      </c>
      <c r="C36">
        <v>0.2331</v>
      </c>
      <c r="D36">
        <v>2.2749999999999999E-2</v>
      </c>
      <c r="E36">
        <v>-0.1091</v>
      </c>
      <c r="F36">
        <v>0.92010000000000003</v>
      </c>
      <c r="G36">
        <v>0.24940000000000001</v>
      </c>
      <c r="I36">
        <f t="shared" si="0"/>
        <v>-2.6179938779914941E-2</v>
      </c>
      <c r="J36">
        <f t="shared" si="3"/>
        <v>6.76632801161103</v>
      </c>
    </row>
    <row r="37" spans="1:10" x14ac:dyDescent="0.35">
      <c r="A37" s="77">
        <v>-1.25</v>
      </c>
      <c r="B37">
        <v>3.4110000000000001E-2</v>
      </c>
      <c r="C37">
        <v>0.2722</v>
      </c>
      <c r="D37">
        <v>2.2530000000000001E-2</v>
      </c>
      <c r="E37">
        <v>-0.1118</v>
      </c>
      <c r="F37">
        <v>0.91459999999999997</v>
      </c>
      <c r="G37">
        <v>0.29559999999999997</v>
      </c>
      <c r="I37">
        <f t="shared" si="0"/>
        <v>-2.1816615649929118E-2</v>
      </c>
      <c r="J37">
        <f t="shared" si="3"/>
        <v>7.9800644972148929</v>
      </c>
    </row>
    <row r="38" spans="1:10" x14ac:dyDescent="0.35">
      <c r="A38" s="77">
        <v>-1</v>
      </c>
      <c r="B38">
        <v>3.3799999999999997E-2</v>
      </c>
      <c r="C38">
        <v>0.30159999999999998</v>
      </c>
      <c r="D38">
        <v>2.239E-2</v>
      </c>
      <c r="E38">
        <v>-0.1125</v>
      </c>
      <c r="F38">
        <v>0.9052</v>
      </c>
      <c r="G38">
        <v>0.3392</v>
      </c>
      <c r="I38">
        <f t="shared" si="0"/>
        <v>-1.7453292519943295E-2</v>
      </c>
      <c r="J38">
        <f t="shared" si="3"/>
        <v>8.9230769230769234</v>
      </c>
    </row>
    <row r="39" spans="1:10" x14ac:dyDescent="0.35">
      <c r="A39" s="77">
        <v>-0.75</v>
      </c>
      <c r="B39">
        <v>3.3149999999999999E-2</v>
      </c>
      <c r="C39">
        <v>0.34079999999999999</v>
      </c>
      <c r="D39">
        <v>2.2179999999999998E-2</v>
      </c>
      <c r="E39">
        <v>-0.11509999999999999</v>
      </c>
      <c r="F39">
        <v>0.89900000000000002</v>
      </c>
      <c r="G39">
        <v>0.41949999999999998</v>
      </c>
      <c r="I39">
        <f t="shared" si="0"/>
        <v>-1.3089969389957471E-2</v>
      </c>
      <c r="J39">
        <f t="shared" si="3"/>
        <v>10.28054298642534</v>
      </c>
    </row>
    <row r="40" spans="1:10" x14ac:dyDescent="0.35">
      <c r="A40" s="77">
        <v>-0.5</v>
      </c>
      <c r="B40">
        <v>3.1850000000000003E-2</v>
      </c>
      <c r="C40">
        <v>0.35580000000000001</v>
      </c>
      <c r="D40">
        <v>2.2249999999999999E-2</v>
      </c>
      <c r="E40">
        <v>-0.1116</v>
      </c>
      <c r="F40">
        <v>0.89</v>
      </c>
      <c r="G40">
        <v>0.75190000000000001</v>
      </c>
      <c r="I40">
        <f t="shared" si="0"/>
        <v>-8.7266462599716477E-3</v>
      </c>
      <c r="J40">
        <f t="shared" si="3"/>
        <v>11.171114599686026</v>
      </c>
    </row>
    <row r="41" spans="1:10" x14ac:dyDescent="0.35">
      <c r="A41" s="77">
        <v>-0.25</v>
      </c>
      <c r="B41">
        <v>3.124E-2</v>
      </c>
      <c r="C41">
        <v>0.38779999999999998</v>
      </c>
      <c r="D41">
        <v>2.147E-2</v>
      </c>
      <c r="E41">
        <v>-0.1118</v>
      </c>
      <c r="F41">
        <v>0.88090000000000002</v>
      </c>
      <c r="G41">
        <v>1</v>
      </c>
      <c r="I41">
        <f t="shared" si="0"/>
        <v>-4.3633231299858239E-3</v>
      </c>
      <c r="J41">
        <f t="shared" si="3"/>
        <v>12.413572343149808</v>
      </c>
    </row>
    <row r="42" spans="1:10" x14ac:dyDescent="0.35">
      <c r="A42" s="77">
        <v>0.25</v>
      </c>
      <c r="B42">
        <v>3.1579999999999997E-2</v>
      </c>
      <c r="C42">
        <v>0.44679999999999997</v>
      </c>
      <c r="D42">
        <v>2.1309999999999999E-2</v>
      </c>
      <c r="E42">
        <v>-0.1128</v>
      </c>
      <c r="F42">
        <v>0.86080000000000001</v>
      </c>
      <c r="G42">
        <v>1</v>
      </c>
      <c r="I42">
        <f t="shared" si="0"/>
        <v>4.3633231299858239E-3</v>
      </c>
      <c r="J42">
        <f t="shared" si="3"/>
        <v>14.148195060164662</v>
      </c>
    </row>
    <row r="43" spans="1:10" x14ac:dyDescent="0.35">
      <c r="A43" s="77">
        <v>0.5</v>
      </c>
      <c r="B43">
        <v>3.1660000000000001E-2</v>
      </c>
      <c r="C43">
        <v>0.47889999999999999</v>
      </c>
      <c r="D43">
        <v>2.12E-2</v>
      </c>
      <c r="E43">
        <v>-0.11360000000000001</v>
      </c>
      <c r="F43">
        <v>0.85119999999999996</v>
      </c>
      <c r="G43">
        <v>1</v>
      </c>
      <c r="I43">
        <f t="shared" si="0"/>
        <v>8.7266462599716477E-3</v>
      </c>
      <c r="J43">
        <f t="shared" si="3"/>
        <v>15.12634238787113</v>
      </c>
    </row>
    <row r="44" spans="1:10" x14ac:dyDescent="0.35">
      <c r="A44" s="77">
        <v>0.75</v>
      </c>
      <c r="B44">
        <v>3.175E-2</v>
      </c>
      <c r="C44">
        <v>0.50860000000000005</v>
      </c>
      <c r="D44">
        <v>2.112E-2</v>
      </c>
      <c r="E44">
        <v>-0.114</v>
      </c>
      <c r="F44">
        <v>0.84030000000000005</v>
      </c>
      <c r="G44">
        <v>1</v>
      </c>
      <c r="I44">
        <f t="shared" si="0"/>
        <v>1.3089969389957471E-2</v>
      </c>
      <c r="J44">
        <f t="shared" si="3"/>
        <v>16.018897637795277</v>
      </c>
    </row>
    <row r="45" spans="1:10" x14ac:dyDescent="0.35">
      <c r="A45" s="77">
        <v>1</v>
      </c>
      <c r="B45">
        <v>3.1469999999999998E-2</v>
      </c>
      <c r="C45">
        <v>0.54869999999999997</v>
      </c>
      <c r="D45">
        <v>2.068E-2</v>
      </c>
      <c r="E45">
        <v>-0.1159</v>
      </c>
      <c r="F45">
        <v>0.83279999999999998</v>
      </c>
      <c r="G45">
        <v>1</v>
      </c>
      <c r="I45">
        <f t="shared" si="0"/>
        <v>1.7453292519943295E-2</v>
      </c>
      <c r="J45">
        <f t="shared" si="3"/>
        <v>17.435653002859866</v>
      </c>
    </row>
    <row r="46" spans="1:10" x14ac:dyDescent="0.35">
      <c r="A46" s="77">
        <v>1.25</v>
      </c>
      <c r="B46">
        <v>3.1530000000000002E-2</v>
      </c>
      <c r="C46">
        <v>0.57609999999999995</v>
      </c>
      <c r="D46">
        <v>2.0639999999999999E-2</v>
      </c>
      <c r="E46">
        <v>-0.1158</v>
      </c>
      <c r="F46">
        <v>0.82030000000000003</v>
      </c>
      <c r="G46">
        <v>1</v>
      </c>
      <c r="I46">
        <f t="shared" si="0"/>
        <v>2.1816615649929118E-2</v>
      </c>
      <c r="J46">
        <f t="shared" si="3"/>
        <v>18.271487472248648</v>
      </c>
    </row>
    <row r="47" spans="1:10" x14ac:dyDescent="0.35">
      <c r="A47" s="77">
        <v>1.5</v>
      </c>
      <c r="B47">
        <v>3.1469999999999998E-2</v>
      </c>
      <c r="C47">
        <v>0.60719999999999996</v>
      </c>
      <c r="D47">
        <v>2.0480000000000002E-2</v>
      </c>
      <c r="E47">
        <v>-0.1162</v>
      </c>
      <c r="F47">
        <v>0.80959999999999999</v>
      </c>
      <c r="G47">
        <v>1</v>
      </c>
      <c r="I47">
        <f t="shared" si="0"/>
        <v>2.6179938779914941E-2</v>
      </c>
      <c r="J47">
        <f t="shared" si="3"/>
        <v>19.294566253574832</v>
      </c>
    </row>
    <row r="48" spans="1:10" x14ac:dyDescent="0.35">
      <c r="A48" s="77">
        <v>1.75</v>
      </c>
      <c r="B48">
        <v>3.1050000000000001E-2</v>
      </c>
      <c r="C48">
        <v>0.6462</v>
      </c>
      <c r="D48">
        <v>1.9959999999999999E-2</v>
      </c>
      <c r="E48">
        <v>-0.1177</v>
      </c>
      <c r="F48">
        <v>0.80210000000000004</v>
      </c>
      <c r="G48">
        <v>1</v>
      </c>
      <c r="I48">
        <f t="shared" si="0"/>
        <v>3.0543261909900768E-2</v>
      </c>
      <c r="J48">
        <f t="shared" si="3"/>
        <v>20.811594202898551</v>
      </c>
    </row>
    <row r="49" spans="1:10" x14ac:dyDescent="0.35">
      <c r="A49" s="77">
        <v>2</v>
      </c>
      <c r="B49">
        <v>3.0939999999999999E-2</v>
      </c>
      <c r="C49">
        <v>0.67649999999999999</v>
      </c>
      <c r="D49">
        <v>1.9800000000000002E-2</v>
      </c>
      <c r="E49">
        <v>-0.1178</v>
      </c>
      <c r="F49">
        <v>0.79120000000000001</v>
      </c>
      <c r="G49">
        <v>1</v>
      </c>
      <c r="I49">
        <f t="shared" si="0"/>
        <v>3.4906585039886591E-2</v>
      </c>
      <c r="J49">
        <f t="shared" si="3"/>
        <v>21.864899806076277</v>
      </c>
    </row>
    <row r="50" spans="1:10" x14ac:dyDescent="0.35">
      <c r="A50" s="77">
        <v>2.25</v>
      </c>
      <c r="B50">
        <v>3.0810000000000001E-2</v>
      </c>
      <c r="C50">
        <v>0.70720000000000005</v>
      </c>
      <c r="D50">
        <v>1.9619999999999999E-2</v>
      </c>
      <c r="E50">
        <v>-0.11799999999999999</v>
      </c>
      <c r="F50">
        <v>0.7802</v>
      </c>
      <c r="G50">
        <v>1</v>
      </c>
      <c r="I50">
        <f t="shared" si="0"/>
        <v>3.9269908169872414E-2</v>
      </c>
      <c r="J50">
        <f t="shared" si="3"/>
        <v>22.953586497890296</v>
      </c>
    </row>
    <row r="51" spans="1:10" x14ac:dyDescent="0.35">
      <c r="A51" s="77">
        <v>2.5</v>
      </c>
      <c r="B51">
        <v>3.091E-2</v>
      </c>
      <c r="C51">
        <v>0.73260000000000003</v>
      </c>
      <c r="D51">
        <v>1.9699999999999999E-2</v>
      </c>
      <c r="E51">
        <v>-0.1174</v>
      </c>
      <c r="F51">
        <v>0.76659999999999995</v>
      </c>
      <c r="G51">
        <v>1</v>
      </c>
      <c r="I51">
        <f t="shared" si="0"/>
        <v>4.3633231299858237E-2</v>
      </c>
      <c r="J51">
        <f t="shared" si="3"/>
        <v>23.701067615658364</v>
      </c>
    </row>
    <row r="52" spans="1:10" x14ac:dyDescent="0.35">
      <c r="A52" s="77">
        <v>2.75</v>
      </c>
      <c r="B52">
        <v>3.0890000000000001E-2</v>
      </c>
      <c r="C52">
        <v>0.75980000000000003</v>
      </c>
      <c r="D52">
        <v>1.966E-2</v>
      </c>
      <c r="E52">
        <v>-0.11700000000000001</v>
      </c>
      <c r="F52">
        <v>0.75329999999999997</v>
      </c>
      <c r="G52">
        <v>1</v>
      </c>
      <c r="I52">
        <f t="shared" si="0"/>
        <v>4.799655442984406E-2</v>
      </c>
      <c r="J52">
        <f t="shared" si="3"/>
        <v>24.596956943994822</v>
      </c>
    </row>
    <row r="53" spans="1:10" x14ac:dyDescent="0.35">
      <c r="A53" s="77">
        <v>3</v>
      </c>
      <c r="B53">
        <v>3.0620000000000001E-2</v>
      </c>
      <c r="C53">
        <v>0.79169999999999996</v>
      </c>
      <c r="D53">
        <v>1.9380000000000001E-2</v>
      </c>
      <c r="E53">
        <v>-0.1172</v>
      </c>
      <c r="F53">
        <v>0.74150000000000005</v>
      </c>
      <c r="G53">
        <v>1</v>
      </c>
      <c r="I53">
        <f t="shared" si="0"/>
        <v>5.2359877559829883E-2</v>
      </c>
      <c r="J53">
        <f t="shared" si="3"/>
        <v>25.855649902024819</v>
      </c>
    </row>
    <row r="54" spans="1:10" x14ac:dyDescent="0.35">
      <c r="A54" s="77">
        <v>3.25</v>
      </c>
      <c r="B54">
        <v>3.014E-2</v>
      </c>
      <c r="C54">
        <v>0.82799999999999996</v>
      </c>
      <c r="D54">
        <v>1.8880000000000001E-2</v>
      </c>
      <c r="E54">
        <v>-0.11799999999999999</v>
      </c>
      <c r="F54">
        <v>0.73089999999999999</v>
      </c>
      <c r="G54">
        <v>1</v>
      </c>
      <c r="I54">
        <f t="shared" si="0"/>
        <v>5.6723200689815713E-2</v>
      </c>
      <c r="J54">
        <f t="shared" si="3"/>
        <v>27.47179827471798</v>
      </c>
    </row>
    <row r="55" spans="1:10" x14ac:dyDescent="0.35">
      <c r="A55" s="77">
        <v>3.5</v>
      </c>
      <c r="B55">
        <v>2.9430000000000001E-2</v>
      </c>
      <c r="C55">
        <v>0.86939999999999995</v>
      </c>
      <c r="D55">
        <v>1.8159999999999999E-2</v>
      </c>
      <c r="E55">
        <v>-0.1195</v>
      </c>
      <c r="F55">
        <v>0.72050000000000003</v>
      </c>
      <c r="G55">
        <v>1</v>
      </c>
      <c r="I55">
        <f t="shared" si="0"/>
        <v>6.1086523819801536E-2</v>
      </c>
      <c r="J55">
        <f t="shared" si="3"/>
        <v>29.541284403669721</v>
      </c>
    </row>
    <row r="56" spans="1:10" x14ac:dyDescent="0.35">
      <c r="A56" s="77">
        <v>3.75</v>
      </c>
      <c r="B56">
        <v>2.92E-2</v>
      </c>
      <c r="C56">
        <v>0.90229999999999999</v>
      </c>
      <c r="D56">
        <v>1.7930000000000001E-2</v>
      </c>
      <c r="E56">
        <v>-0.11990000000000001</v>
      </c>
      <c r="F56">
        <v>0.70569999999999999</v>
      </c>
      <c r="G56">
        <v>1</v>
      </c>
      <c r="I56">
        <f t="shared" si="0"/>
        <v>6.5449846949787352E-2</v>
      </c>
      <c r="J56">
        <f t="shared" si="3"/>
        <v>30.900684931506849</v>
      </c>
    </row>
    <row r="57" spans="1:10" x14ac:dyDescent="0.35">
      <c r="A57" s="77">
        <v>4</v>
      </c>
      <c r="B57">
        <v>2.904E-2</v>
      </c>
      <c r="C57">
        <v>0.93489999999999995</v>
      </c>
      <c r="D57">
        <v>1.7760000000000001E-2</v>
      </c>
      <c r="E57">
        <v>-0.1202</v>
      </c>
      <c r="F57">
        <v>0.68959999999999999</v>
      </c>
      <c r="G57">
        <v>1</v>
      </c>
      <c r="I57">
        <f t="shared" si="0"/>
        <v>6.9813170079773182E-2</v>
      </c>
      <c r="J57">
        <f t="shared" si="3"/>
        <v>32.193526170798897</v>
      </c>
    </row>
    <row r="58" spans="1:10" x14ac:dyDescent="0.35">
      <c r="A58" s="77">
        <v>4.25</v>
      </c>
      <c r="B58">
        <v>2.8930000000000001E-2</v>
      </c>
      <c r="C58">
        <v>0.96679999999999999</v>
      </c>
      <c r="D58">
        <v>1.7639999999999999E-2</v>
      </c>
      <c r="E58">
        <v>-0.12039999999999999</v>
      </c>
      <c r="F58">
        <v>0.67179999999999995</v>
      </c>
      <c r="G58">
        <v>1</v>
      </c>
      <c r="I58">
        <f t="shared" si="0"/>
        <v>7.4176493209759012E-2</v>
      </c>
      <c r="J58">
        <f t="shared" si="3"/>
        <v>33.418596612512964</v>
      </c>
    </row>
    <row r="59" spans="1:10" x14ac:dyDescent="0.35">
      <c r="A59" s="77">
        <v>4.5</v>
      </c>
      <c r="B59">
        <v>2.8879999999999999E-2</v>
      </c>
      <c r="C59">
        <v>0.99839999999999995</v>
      </c>
      <c r="D59">
        <v>1.7600000000000001E-2</v>
      </c>
      <c r="E59">
        <v>-0.1206</v>
      </c>
      <c r="F59">
        <v>0.65290000000000004</v>
      </c>
      <c r="G59">
        <v>1</v>
      </c>
      <c r="I59">
        <f t="shared" si="0"/>
        <v>7.8539816339744828E-2</v>
      </c>
      <c r="J59">
        <f t="shared" si="3"/>
        <v>34.57063711911357</v>
      </c>
    </row>
    <row r="60" spans="1:10" x14ac:dyDescent="0.35">
      <c r="A60" s="77">
        <v>4.75</v>
      </c>
      <c r="B60">
        <v>2.886E-2</v>
      </c>
      <c r="C60">
        <v>1.0294000000000001</v>
      </c>
      <c r="D60">
        <v>1.7569999999999999E-2</v>
      </c>
      <c r="E60">
        <v>-0.1207</v>
      </c>
      <c r="F60">
        <v>0.63260000000000005</v>
      </c>
      <c r="G60">
        <v>1</v>
      </c>
      <c r="I60">
        <f t="shared" si="0"/>
        <v>8.2903139469730644E-2</v>
      </c>
      <c r="J60">
        <f t="shared" si="3"/>
        <v>35.668745668745672</v>
      </c>
    </row>
    <row r="61" spans="1:10" x14ac:dyDescent="0.35">
      <c r="A61" s="77">
        <v>5</v>
      </c>
      <c r="B61">
        <v>2.8910000000000002E-2</v>
      </c>
      <c r="C61">
        <v>1.0598000000000001</v>
      </c>
      <c r="D61">
        <v>1.7569999999999999E-2</v>
      </c>
      <c r="E61">
        <v>-0.1207</v>
      </c>
      <c r="F61">
        <v>0.61150000000000004</v>
      </c>
      <c r="G61">
        <v>1</v>
      </c>
      <c r="I61">
        <f t="shared" si="0"/>
        <v>8.7266462599716474E-2</v>
      </c>
      <c r="J61">
        <f t="shared" si="3"/>
        <v>36.658595641646492</v>
      </c>
    </row>
    <row r="62" spans="1:10" x14ac:dyDescent="0.35">
      <c r="A62" s="77">
        <v>5.25</v>
      </c>
      <c r="B62">
        <v>2.92E-2</v>
      </c>
      <c r="C62">
        <v>1.0835999999999999</v>
      </c>
      <c r="D62">
        <v>1.787E-2</v>
      </c>
      <c r="E62">
        <v>-0.1196</v>
      </c>
      <c r="F62">
        <v>0.58860000000000001</v>
      </c>
      <c r="G62">
        <v>1</v>
      </c>
      <c r="I62">
        <f t="shared" si="0"/>
        <v>9.1629785729702304E-2</v>
      </c>
      <c r="J62">
        <f t="shared" si="3"/>
        <v>37.109589041095887</v>
      </c>
    </row>
    <row r="63" spans="1:10" x14ac:dyDescent="0.35">
      <c r="A63" s="77">
        <v>5.5</v>
      </c>
      <c r="B63">
        <v>2.9479999999999999E-2</v>
      </c>
      <c r="C63">
        <v>1.1085</v>
      </c>
      <c r="D63">
        <v>1.8120000000000001E-2</v>
      </c>
      <c r="E63">
        <v>-0.1188</v>
      </c>
      <c r="F63">
        <v>0.56589999999999996</v>
      </c>
      <c r="G63">
        <v>1</v>
      </c>
      <c r="I63">
        <f t="shared" si="0"/>
        <v>9.599310885968812E-2</v>
      </c>
      <c r="J63">
        <f t="shared" si="3"/>
        <v>37.60176390773406</v>
      </c>
    </row>
    <row r="64" spans="1:10" x14ac:dyDescent="0.35">
      <c r="A64" s="77">
        <v>5.75</v>
      </c>
      <c r="B64">
        <v>2.9860000000000001E-2</v>
      </c>
      <c r="C64">
        <v>1.1325000000000001</v>
      </c>
      <c r="D64">
        <v>1.8460000000000001E-2</v>
      </c>
      <c r="E64">
        <v>-0.1178</v>
      </c>
      <c r="F64">
        <v>0.54349999999999998</v>
      </c>
      <c r="G64">
        <v>1</v>
      </c>
      <c r="I64">
        <f t="shared" si="0"/>
        <v>0.10035643198967394</v>
      </c>
      <c r="J64">
        <f t="shared" si="3"/>
        <v>37.926992632283991</v>
      </c>
    </row>
    <row r="65" spans="1:10" x14ac:dyDescent="0.35">
      <c r="A65" s="77">
        <v>6</v>
      </c>
      <c r="B65">
        <v>3.0280000000000001E-2</v>
      </c>
      <c r="C65">
        <v>1.1556</v>
      </c>
      <c r="D65">
        <v>1.882E-2</v>
      </c>
      <c r="E65">
        <v>-0.1168</v>
      </c>
      <c r="F65">
        <v>0.52190000000000003</v>
      </c>
      <c r="G65">
        <v>1</v>
      </c>
      <c r="I65">
        <f t="shared" si="0"/>
        <v>0.10471975511965977</v>
      </c>
      <c r="J65">
        <f t="shared" si="3"/>
        <v>38.163804491413472</v>
      </c>
    </row>
    <row r="66" spans="1:10" x14ac:dyDescent="0.35">
      <c r="A66" s="77">
        <v>6.25</v>
      </c>
      <c r="B66">
        <v>3.0769999999999999E-2</v>
      </c>
      <c r="C66">
        <v>1.1783999999999999</v>
      </c>
      <c r="D66">
        <v>1.9279999999999999E-2</v>
      </c>
      <c r="E66">
        <v>-0.1158</v>
      </c>
      <c r="F66">
        <v>0.50180000000000002</v>
      </c>
      <c r="G66">
        <v>1</v>
      </c>
      <c r="I66">
        <f t="shared" si="0"/>
        <v>0.1090830782496456</v>
      </c>
      <c r="J66">
        <f t="shared" si="3"/>
        <v>38.297042573935649</v>
      </c>
    </row>
    <row r="67" spans="1:10" x14ac:dyDescent="0.35">
      <c r="A67" s="77">
        <v>6.5</v>
      </c>
      <c r="B67">
        <v>3.1329999999999997E-2</v>
      </c>
      <c r="C67">
        <v>1.2007000000000001</v>
      </c>
      <c r="D67">
        <v>1.9789999999999999E-2</v>
      </c>
      <c r="E67">
        <v>-0.1147</v>
      </c>
      <c r="F67">
        <v>0.48280000000000001</v>
      </c>
      <c r="G67">
        <v>1</v>
      </c>
      <c r="I67">
        <f t="shared" si="0"/>
        <v>0.11344640137963143</v>
      </c>
      <c r="J67">
        <f t="shared" si="3"/>
        <v>38.324289818065758</v>
      </c>
    </row>
    <row r="68" spans="1:10" x14ac:dyDescent="0.35">
      <c r="A68" s="77">
        <v>6.75</v>
      </c>
      <c r="B68">
        <v>3.1910000000000001E-2</v>
      </c>
      <c r="C68">
        <v>1.2234</v>
      </c>
      <c r="D68">
        <v>2.0330000000000001E-2</v>
      </c>
      <c r="E68">
        <v>-0.1138</v>
      </c>
      <c r="F68">
        <v>0.46510000000000001</v>
      </c>
      <c r="G68">
        <v>1</v>
      </c>
      <c r="I68">
        <f t="shared" si="0"/>
        <v>0.11780972450961724</v>
      </c>
      <c r="J68">
        <f t="shared" si="3"/>
        <v>38.339078658727672</v>
      </c>
    </row>
    <row r="69" spans="1:10" x14ac:dyDescent="0.35">
      <c r="A69" s="77">
        <v>7</v>
      </c>
      <c r="B69">
        <v>3.2539999999999999E-2</v>
      </c>
      <c r="C69">
        <v>1.2465999999999999</v>
      </c>
      <c r="D69">
        <v>2.0910000000000002E-2</v>
      </c>
      <c r="E69">
        <v>-0.113</v>
      </c>
      <c r="F69">
        <v>0.44850000000000001</v>
      </c>
      <c r="G69">
        <v>1</v>
      </c>
      <c r="I69">
        <f t="shared" si="0"/>
        <v>0.12217304763960307</v>
      </c>
      <c r="J69">
        <f t="shared" si="3"/>
        <v>38.309772587584511</v>
      </c>
    </row>
    <row r="70" spans="1:10" x14ac:dyDescent="0.35">
      <c r="A70" s="77">
        <v>7.25</v>
      </c>
      <c r="B70">
        <v>3.3250000000000002E-2</v>
      </c>
      <c r="C70">
        <v>1.2668999999999999</v>
      </c>
      <c r="D70">
        <v>2.1610000000000001E-2</v>
      </c>
      <c r="E70">
        <v>-0.11169999999999999</v>
      </c>
      <c r="F70">
        <v>0.432</v>
      </c>
      <c r="G70">
        <v>1</v>
      </c>
      <c r="I70">
        <f t="shared" si="0"/>
        <v>0.1265363707695889</v>
      </c>
      <c r="J70">
        <f t="shared" si="3"/>
        <v>38.102255639097741</v>
      </c>
    </row>
    <row r="71" spans="1:10" x14ac:dyDescent="0.35">
      <c r="A71" s="77">
        <v>7.5</v>
      </c>
      <c r="B71">
        <v>3.4049999999999997E-2</v>
      </c>
      <c r="C71">
        <v>1.2849999999999999</v>
      </c>
      <c r="D71">
        <v>2.2419999999999999E-2</v>
      </c>
      <c r="E71">
        <v>-0.1101</v>
      </c>
      <c r="F71">
        <v>0.41610000000000003</v>
      </c>
      <c r="G71">
        <v>1</v>
      </c>
      <c r="I71">
        <f t="shared" si="0"/>
        <v>0.1308996938995747</v>
      </c>
      <c r="J71">
        <f t="shared" si="3"/>
        <v>37.738619676945667</v>
      </c>
    </row>
    <row r="72" spans="1:10" x14ac:dyDescent="0.35">
      <c r="A72" s="77">
        <v>7.75</v>
      </c>
      <c r="B72">
        <v>3.4869999999999998E-2</v>
      </c>
      <c r="C72">
        <v>1.3027</v>
      </c>
      <c r="D72">
        <v>2.3279999999999999E-2</v>
      </c>
      <c r="E72">
        <v>-0.1086</v>
      </c>
      <c r="F72">
        <v>0.40060000000000001</v>
      </c>
      <c r="G72">
        <v>1</v>
      </c>
      <c r="I72">
        <f t="shared" si="0"/>
        <v>0.13526301702956053</v>
      </c>
      <c r="J72">
        <f t="shared" si="3"/>
        <v>37.358761112704329</v>
      </c>
    </row>
    <row r="73" spans="1:10" x14ac:dyDescent="0.35">
      <c r="A73" s="77">
        <v>8</v>
      </c>
      <c r="B73">
        <v>3.5720000000000002E-2</v>
      </c>
      <c r="C73">
        <v>1.3204</v>
      </c>
      <c r="D73">
        <v>2.4140000000000002E-2</v>
      </c>
      <c r="E73">
        <v>-0.107</v>
      </c>
      <c r="F73">
        <v>0.38600000000000001</v>
      </c>
      <c r="G73">
        <v>1</v>
      </c>
      <c r="I73">
        <f t="shared" ref="I73:I79" si="6">A73*PI()/180</f>
        <v>0.13962634015954636</v>
      </c>
      <c r="J73">
        <f t="shared" si="3"/>
        <v>36.965285554311308</v>
      </c>
    </row>
    <row r="74" spans="1:10" x14ac:dyDescent="0.35">
      <c r="A74" s="77">
        <v>8.25</v>
      </c>
      <c r="B74">
        <v>3.6569999999999998E-2</v>
      </c>
      <c r="C74">
        <v>1.3384</v>
      </c>
      <c r="D74">
        <v>2.4969999999999999E-2</v>
      </c>
      <c r="E74">
        <v>-0.1055</v>
      </c>
      <c r="F74">
        <v>0.372</v>
      </c>
      <c r="G74">
        <v>1</v>
      </c>
      <c r="I74">
        <f t="shared" si="6"/>
        <v>0.14398966328953219</v>
      </c>
      <c r="J74">
        <f t="shared" ref="J74:J79" si="7">C74/B74</f>
        <v>36.598304621274274</v>
      </c>
    </row>
    <row r="75" spans="1:10" x14ac:dyDescent="0.35">
      <c r="A75" s="77">
        <v>8.5</v>
      </c>
      <c r="B75">
        <v>3.7409999999999999E-2</v>
      </c>
      <c r="C75">
        <v>1.3574999999999999</v>
      </c>
      <c r="D75">
        <v>2.5749999999999999E-2</v>
      </c>
      <c r="E75">
        <v>-0.1042</v>
      </c>
      <c r="F75">
        <v>0.35830000000000001</v>
      </c>
      <c r="G75">
        <v>1</v>
      </c>
      <c r="I75">
        <f t="shared" si="6"/>
        <v>0.14835298641951802</v>
      </c>
      <c r="J75">
        <f t="shared" si="7"/>
        <v>36.287089013632716</v>
      </c>
    </row>
    <row r="76" spans="1:10" x14ac:dyDescent="0.35">
      <c r="A76" s="77">
        <v>8.75</v>
      </c>
      <c r="B76">
        <v>3.8379999999999997E-2</v>
      </c>
      <c r="C76">
        <v>1.3744000000000001</v>
      </c>
      <c r="D76">
        <v>2.6759999999999999E-2</v>
      </c>
      <c r="E76">
        <v>-0.1026</v>
      </c>
      <c r="F76">
        <v>0.34499999999999997</v>
      </c>
      <c r="G76">
        <v>1</v>
      </c>
      <c r="I76">
        <f t="shared" si="6"/>
        <v>0.15271630954950383</v>
      </c>
      <c r="J76">
        <f t="shared" si="7"/>
        <v>35.810317873892657</v>
      </c>
    </row>
    <row r="77" spans="1:10" x14ac:dyDescent="0.35">
      <c r="A77" s="77">
        <v>9</v>
      </c>
      <c r="B77">
        <v>3.9480000000000001E-2</v>
      </c>
      <c r="C77">
        <v>1.3886000000000001</v>
      </c>
      <c r="D77">
        <v>2.7969999999999998E-2</v>
      </c>
      <c r="E77">
        <v>-0.1007</v>
      </c>
      <c r="F77">
        <v>0.3322</v>
      </c>
      <c r="G77">
        <v>1</v>
      </c>
      <c r="I77">
        <f t="shared" si="6"/>
        <v>0.15707963267948966</v>
      </c>
      <c r="J77">
        <f t="shared" si="7"/>
        <v>35.172239108409322</v>
      </c>
    </row>
    <row r="78" spans="1:10" x14ac:dyDescent="0.35">
      <c r="A78" s="77">
        <v>9.25</v>
      </c>
      <c r="B78">
        <v>4.0590000000000001E-2</v>
      </c>
      <c r="C78">
        <v>1.4024000000000001</v>
      </c>
      <c r="D78">
        <v>2.9170000000000001E-2</v>
      </c>
      <c r="E78">
        <v>-9.8799999999999999E-2</v>
      </c>
      <c r="F78">
        <v>0.32</v>
      </c>
      <c r="G78">
        <v>1</v>
      </c>
      <c r="I78">
        <f t="shared" si="6"/>
        <v>0.16144295580947549</v>
      </c>
      <c r="J78">
        <f t="shared" si="7"/>
        <v>34.550381867455037</v>
      </c>
    </row>
    <row r="79" spans="1:10" x14ac:dyDescent="0.35">
      <c r="A79" s="77">
        <v>9.5</v>
      </c>
      <c r="B79">
        <v>4.1669999999999999E-2</v>
      </c>
      <c r="C79">
        <v>1.4158999999999999</v>
      </c>
      <c r="D79">
        <v>3.032E-2</v>
      </c>
      <c r="E79">
        <v>-9.6799999999999997E-2</v>
      </c>
      <c r="F79">
        <v>0.30809999999999998</v>
      </c>
      <c r="G79">
        <v>1</v>
      </c>
      <c r="I79">
        <f t="shared" si="6"/>
        <v>0.16580627893946129</v>
      </c>
      <c r="J79">
        <f t="shared" si="7"/>
        <v>33.978881689464842</v>
      </c>
    </row>
    <row r="80" spans="1:10" x14ac:dyDescent="0.35">
      <c r="A80" s="77">
        <v>9.75</v>
      </c>
      <c r="B80">
        <v>4.299E-2</v>
      </c>
      <c r="C80">
        <v>1.4211</v>
      </c>
      <c r="D80">
        <v>3.1870000000000002E-2</v>
      </c>
      <c r="E80">
        <v>-9.3700000000000006E-2</v>
      </c>
      <c r="F80">
        <v>0.29630000000000001</v>
      </c>
      <c r="G80">
        <v>1</v>
      </c>
    </row>
    <row r="81" spans="1:7" x14ac:dyDescent="0.35">
      <c r="A81" s="77">
        <v>10</v>
      </c>
      <c r="B81">
        <v>4.428E-2</v>
      </c>
      <c r="C81">
        <v>1.4281999999999999</v>
      </c>
      <c r="D81">
        <v>3.3300000000000003E-2</v>
      </c>
      <c r="E81">
        <v>-9.0999999999999998E-2</v>
      </c>
      <c r="F81">
        <v>0.28510000000000002</v>
      </c>
      <c r="G81">
        <v>1</v>
      </c>
    </row>
    <row r="82" spans="1:7" x14ac:dyDescent="0.35">
      <c r="A82" s="77">
        <v>10.25</v>
      </c>
      <c r="B82">
        <v>4.5400000000000003E-2</v>
      </c>
      <c r="C82">
        <v>1.4379</v>
      </c>
      <c r="D82">
        <v>3.4430000000000002E-2</v>
      </c>
      <c r="E82">
        <v>-8.8700000000000001E-2</v>
      </c>
      <c r="F82">
        <v>0.2747</v>
      </c>
      <c r="G82">
        <v>1</v>
      </c>
    </row>
    <row r="83" spans="1:7" x14ac:dyDescent="0.35">
      <c r="A83" s="77">
        <v>10.5</v>
      </c>
      <c r="B83">
        <v>4.7010000000000003E-2</v>
      </c>
      <c r="C83">
        <v>1.4407000000000001</v>
      </c>
      <c r="D83">
        <v>3.6290000000000003E-2</v>
      </c>
      <c r="E83">
        <v>-8.5699999999999998E-2</v>
      </c>
      <c r="F83">
        <v>0.26350000000000001</v>
      </c>
      <c r="G83">
        <v>1</v>
      </c>
    </row>
    <row r="84" spans="1:7" x14ac:dyDescent="0.35">
      <c r="A84" s="77">
        <v>10.75</v>
      </c>
      <c r="B84">
        <v>4.8439999999999997E-2</v>
      </c>
      <c r="C84">
        <v>1.4474</v>
      </c>
      <c r="D84">
        <v>3.7830000000000003E-2</v>
      </c>
      <c r="E84">
        <v>-8.3299999999999999E-2</v>
      </c>
      <c r="F84">
        <v>0.25359999999999999</v>
      </c>
      <c r="G84">
        <v>1</v>
      </c>
    </row>
    <row r="85" spans="1:7" x14ac:dyDescent="0.35">
      <c r="A85" s="77">
        <v>11</v>
      </c>
      <c r="B85">
        <v>5.0029999999999998E-2</v>
      </c>
      <c r="C85">
        <v>1.4525999999999999</v>
      </c>
      <c r="D85">
        <v>3.9570000000000001E-2</v>
      </c>
      <c r="E85">
        <v>-8.0799999999999997E-2</v>
      </c>
      <c r="F85">
        <v>0.2437</v>
      </c>
      <c r="G85">
        <v>1</v>
      </c>
    </row>
    <row r="86" spans="1:7" x14ac:dyDescent="0.35">
      <c r="A86" s="77">
        <v>11.25</v>
      </c>
      <c r="B86">
        <v>5.176E-2</v>
      </c>
      <c r="C86">
        <v>1.4579</v>
      </c>
      <c r="D86">
        <v>4.1450000000000001E-2</v>
      </c>
      <c r="E86">
        <v>-7.85E-2</v>
      </c>
      <c r="F86">
        <v>0.2344</v>
      </c>
      <c r="G86">
        <v>1</v>
      </c>
    </row>
    <row r="87" spans="1:7" x14ac:dyDescent="0.35">
      <c r="A87" s="77">
        <v>11.5</v>
      </c>
      <c r="B87">
        <v>5.3420000000000002E-2</v>
      </c>
      <c r="C87">
        <v>1.4635</v>
      </c>
      <c r="D87">
        <v>4.3209999999999998E-2</v>
      </c>
      <c r="E87">
        <v>-7.6300000000000007E-2</v>
      </c>
      <c r="F87">
        <v>0.22539999999999999</v>
      </c>
      <c r="G87">
        <v>1</v>
      </c>
    </row>
    <row r="88" spans="1:7" x14ac:dyDescent="0.35">
      <c r="A88" s="77">
        <v>11.75</v>
      </c>
      <c r="B88">
        <v>5.5489999999999998E-2</v>
      </c>
      <c r="C88">
        <v>1.4663999999999999</v>
      </c>
      <c r="D88">
        <v>4.548E-2</v>
      </c>
      <c r="E88">
        <v>-7.4099999999999999E-2</v>
      </c>
      <c r="F88">
        <v>0.2165</v>
      </c>
      <c r="G88">
        <v>1</v>
      </c>
    </row>
    <row r="89" spans="1:7" x14ac:dyDescent="0.35">
      <c r="A89" s="77">
        <v>12</v>
      </c>
      <c r="B89">
        <v>5.7279999999999998E-2</v>
      </c>
      <c r="C89">
        <v>1.4715</v>
      </c>
      <c r="D89">
        <v>4.7329999999999997E-2</v>
      </c>
      <c r="E89">
        <v>-7.1999999999999995E-2</v>
      </c>
      <c r="F89">
        <v>0.20830000000000001</v>
      </c>
      <c r="G89">
        <v>1</v>
      </c>
    </row>
    <row r="90" spans="1:7" x14ac:dyDescent="0.35">
      <c r="A90" s="77">
        <v>12.25</v>
      </c>
      <c r="B90">
        <v>5.969E-2</v>
      </c>
      <c r="C90">
        <v>1.472</v>
      </c>
      <c r="D90">
        <v>4.9939999999999998E-2</v>
      </c>
      <c r="E90">
        <v>-7.0000000000000007E-2</v>
      </c>
      <c r="F90">
        <v>0.2</v>
      </c>
      <c r="G90">
        <v>1</v>
      </c>
    </row>
    <row r="91" spans="1:7" x14ac:dyDescent="0.35">
      <c r="A91" s="77">
        <v>12.5</v>
      </c>
      <c r="B91">
        <v>6.173E-2</v>
      </c>
      <c r="C91">
        <v>1.4755</v>
      </c>
      <c r="D91">
        <v>5.2060000000000002E-2</v>
      </c>
      <c r="E91">
        <v>-6.8099999999999994E-2</v>
      </c>
      <c r="F91">
        <v>0.1925</v>
      </c>
      <c r="G91">
        <v>1</v>
      </c>
    </row>
    <row r="92" spans="1:7" x14ac:dyDescent="0.35">
      <c r="A92" s="77">
        <v>12.75</v>
      </c>
      <c r="B92">
        <v>6.4399999999999999E-2</v>
      </c>
      <c r="C92">
        <v>1.4745999999999999</v>
      </c>
      <c r="D92">
        <v>5.4899999999999997E-2</v>
      </c>
      <c r="E92">
        <v>-6.6299999999999998E-2</v>
      </c>
      <c r="F92">
        <v>0.18529999999999999</v>
      </c>
      <c r="G92">
        <v>1</v>
      </c>
    </row>
    <row r="93" spans="1:7" x14ac:dyDescent="0.35">
      <c r="A93" s="77">
        <v>13</v>
      </c>
      <c r="B93">
        <v>6.6979999999999998E-2</v>
      </c>
      <c r="C93">
        <v>1.4742</v>
      </c>
      <c r="D93">
        <v>5.7619999999999998E-2</v>
      </c>
      <c r="E93">
        <v>-6.4600000000000005E-2</v>
      </c>
      <c r="F93">
        <v>0.1784</v>
      </c>
      <c r="G93">
        <v>1</v>
      </c>
    </row>
    <row r="94" spans="1:7" x14ac:dyDescent="0.35">
      <c r="A94" s="77">
        <v>13.25</v>
      </c>
      <c r="B94">
        <v>6.9360000000000005E-2</v>
      </c>
      <c r="C94">
        <v>1.4766999999999999</v>
      </c>
      <c r="D94">
        <v>6.0069999999999998E-2</v>
      </c>
      <c r="E94">
        <v>-6.3200000000000006E-2</v>
      </c>
      <c r="F94">
        <v>0.1724</v>
      </c>
      <c r="G94">
        <v>1</v>
      </c>
    </row>
    <row r="95" spans="1:7" x14ac:dyDescent="0.35">
      <c r="A95" s="77">
        <v>13.5</v>
      </c>
      <c r="B95">
        <v>7.3010000000000005E-2</v>
      </c>
      <c r="C95">
        <v>1.4691000000000001</v>
      </c>
      <c r="D95">
        <v>6.4000000000000001E-2</v>
      </c>
      <c r="E95">
        <v>-6.1800000000000001E-2</v>
      </c>
      <c r="F95">
        <v>0.1666</v>
      </c>
      <c r="G95">
        <v>1</v>
      </c>
    </row>
    <row r="96" spans="1:7" x14ac:dyDescent="0.35">
      <c r="A96" s="77">
        <v>13.75</v>
      </c>
      <c r="B96">
        <v>7.5399999999999995E-2</v>
      </c>
      <c r="C96">
        <v>1.4710000000000001</v>
      </c>
      <c r="D96">
        <v>6.6430000000000003E-2</v>
      </c>
      <c r="E96">
        <v>-6.0699999999999997E-2</v>
      </c>
      <c r="F96">
        <v>0.16089999999999999</v>
      </c>
      <c r="G96">
        <v>1</v>
      </c>
    </row>
    <row r="97" spans="1:7" x14ac:dyDescent="0.35">
      <c r="A97" s="77">
        <v>14</v>
      </c>
      <c r="B97">
        <v>7.9159999999999994E-2</v>
      </c>
      <c r="C97">
        <v>1.4636</v>
      </c>
      <c r="D97">
        <v>7.0389999999999994E-2</v>
      </c>
      <c r="E97">
        <v>-5.9799999999999999E-2</v>
      </c>
      <c r="F97">
        <v>0.156</v>
      </c>
      <c r="G97">
        <v>1</v>
      </c>
    </row>
    <row r="98" spans="1:7" x14ac:dyDescent="0.35">
      <c r="A98" s="77">
        <v>14.25</v>
      </c>
      <c r="B98">
        <v>8.3720000000000003E-2</v>
      </c>
      <c r="C98">
        <v>1.4512</v>
      </c>
      <c r="D98">
        <v>7.5200000000000003E-2</v>
      </c>
      <c r="E98">
        <v>-5.9299999999999999E-2</v>
      </c>
      <c r="F98">
        <v>0.15140000000000001</v>
      </c>
      <c r="G98">
        <v>1</v>
      </c>
    </row>
    <row r="99" spans="1:7" x14ac:dyDescent="0.35">
      <c r="A99" s="77">
        <v>14.5</v>
      </c>
      <c r="B99">
        <v>8.6379999999999998E-2</v>
      </c>
      <c r="C99">
        <v>1.4521999999999999</v>
      </c>
      <c r="D99">
        <v>7.7909999999999993E-2</v>
      </c>
      <c r="E99">
        <v>-5.8799999999999998E-2</v>
      </c>
      <c r="F99">
        <v>0.1464</v>
      </c>
      <c r="G99">
        <v>1</v>
      </c>
    </row>
    <row r="100" spans="1:7" x14ac:dyDescent="0.35">
      <c r="A100" s="77">
        <v>14.75</v>
      </c>
      <c r="B100">
        <v>9.0990000000000001E-2</v>
      </c>
      <c r="C100">
        <v>1.4413</v>
      </c>
      <c r="D100">
        <v>8.2699999999999996E-2</v>
      </c>
      <c r="E100">
        <v>-5.8900000000000001E-2</v>
      </c>
      <c r="F100">
        <v>0.14230000000000001</v>
      </c>
      <c r="G100">
        <v>1</v>
      </c>
    </row>
    <row r="101" spans="1:7" x14ac:dyDescent="0.35">
      <c r="A101" s="77">
        <v>15</v>
      </c>
      <c r="B101">
        <v>9.7769999999999996E-2</v>
      </c>
      <c r="C101">
        <v>1.4180999999999999</v>
      </c>
      <c r="D101">
        <v>8.9789999999999995E-2</v>
      </c>
      <c r="E101">
        <v>-6.0199999999999997E-2</v>
      </c>
      <c r="F101">
        <v>0.1389</v>
      </c>
      <c r="G101">
        <v>1</v>
      </c>
    </row>
    <row r="102" spans="1:7" x14ac:dyDescent="0.35">
      <c r="A102" s="77">
        <v>15.25</v>
      </c>
      <c r="B102">
        <v>0.10323</v>
      </c>
      <c r="C102">
        <v>1.4044000000000001</v>
      </c>
      <c r="D102">
        <v>9.5420000000000005E-2</v>
      </c>
      <c r="E102">
        <v>-6.1400000000000003E-2</v>
      </c>
      <c r="F102">
        <v>0.13500000000000001</v>
      </c>
      <c r="G102">
        <v>1</v>
      </c>
    </row>
    <row r="103" spans="1:7" x14ac:dyDescent="0.35">
      <c r="A103" s="77">
        <v>15.5</v>
      </c>
      <c r="B103">
        <v>0.10476000000000001</v>
      </c>
      <c r="C103">
        <v>1.4137</v>
      </c>
      <c r="D103">
        <v>9.6909999999999996E-2</v>
      </c>
      <c r="E103">
        <v>-6.0999999999999999E-2</v>
      </c>
      <c r="F103">
        <v>0.13039999999999999</v>
      </c>
      <c r="G103">
        <v>1</v>
      </c>
    </row>
    <row r="104" spans="1:7" x14ac:dyDescent="0.35">
      <c r="A104" s="77">
        <v>15.75</v>
      </c>
      <c r="B104">
        <v>0.11561</v>
      </c>
      <c r="C104">
        <v>1.3736999999999999</v>
      </c>
      <c r="D104">
        <v>0.10811999999999999</v>
      </c>
      <c r="E104">
        <v>-6.5600000000000006E-2</v>
      </c>
      <c r="F104">
        <v>0.12839999999999999</v>
      </c>
      <c r="G104">
        <v>1</v>
      </c>
    </row>
    <row r="105" spans="1:7" x14ac:dyDescent="0.35">
      <c r="A105" s="77">
        <v>16</v>
      </c>
      <c r="B105">
        <v>0.13522999999999999</v>
      </c>
      <c r="C105">
        <v>1.3006</v>
      </c>
      <c r="D105">
        <v>0.12805</v>
      </c>
      <c r="E105">
        <v>-7.6399999999999996E-2</v>
      </c>
      <c r="F105">
        <v>0.127</v>
      </c>
      <c r="G105">
        <v>1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U115"/>
  <sheetViews>
    <sheetView workbookViewId="0">
      <selection activeCell="H3" sqref="H3:O3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99</v>
      </c>
      <c r="H1" t="s">
        <v>25</v>
      </c>
      <c r="I1">
        <v>100000</v>
      </c>
    </row>
    <row r="2" spans="1:21" x14ac:dyDescent="0.35">
      <c r="A2" s="76" t="s">
        <v>141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142</v>
      </c>
      <c r="H3">
        <f>I4</f>
        <v>0.55105054200007875</v>
      </c>
      <c r="I3">
        <f>H4</f>
        <v>6.7399833429045453</v>
      </c>
      <c r="J3">
        <v>3.6799999999999999E-2</v>
      </c>
      <c r="K3">
        <v>1.3144</v>
      </c>
      <c r="L3">
        <f>SMALL(B9:B98,1)</f>
        <v>1.7180000000000001E-2</v>
      </c>
      <c r="M3">
        <f>(L6-L3)/((M6-O3)^2)</f>
        <v>5.6416666666666657E-2</v>
      </c>
      <c r="N3">
        <f>(N6-L3)/((O6-O3)^2)</f>
        <v>1.168115438927613E-2</v>
      </c>
      <c r="O3">
        <f>VLOOKUP(L3,B9:C98,2,FALSE)</f>
        <v>0.9335</v>
      </c>
    </row>
    <row r="4" spans="1:21" x14ac:dyDescent="0.35">
      <c r="A4" s="76" t="s">
        <v>135</v>
      </c>
      <c r="H4">
        <f t="array" ref="H4:I4">LINEST($C$28:$C$72,$I$28:$I$72)</f>
        <v>6.7399833429045453</v>
      </c>
      <c r="I4">
        <v>0.55105054200007875</v>
      </c>
    </row>
    <row r="5" spans="1:21" x14ac:dyDescent="0.35">
      <c r="A5" s="78" t="s">
        <v>106</v>
      </c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A6" s="78" t="s">
        <v>107</v>
      </c>
      <c r="L6">
        <v>3.7490000000000002E-2</v>
      </c>
      <c r="M6">
        <v>1.5335000000000001</v>
      </c>
      <c r="N6">
        <v>2.7320000000000001E-2</v>
      </c>
      <c r="O6">
        <v>1.8E-3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58.373461744248267</v>
      </c>
      <c r="R8">
        <f>$L$3+$M$3*(S8-$O$3)^2</f>
        <v>1.7180000000000001E-2</v>
      </c>
      <c r="S8">
        <f>O3</f>
        <v>0.9335</v>
      </c>
      <c r="T8">
        <f>$L$3+$N$3*(U8-$O$3)^2</f>
        <v>1.7180000000000001E-2</v>
      </c>
      <c r="U8">
        <f>O3</f>
        <v>0.9335</v>
      </c>
    </row>
    <row r="9" spans="1:21" x14ac:dyDescent="0.35">
      <c r="A9" s="77">
        <v>-9.25</v>
      </c>
      <c r="B9">
        <v>0.12181</v>
      </c>
      <c r="C9">
        <v>-0.38569999999999999</v>
      </c>
      <c r="D9">
        <v>0.11685</v>
      </c>
      <c r="E9">
        <v>-2.93E-2</v>
      </c>
      <c r="F9">
        <v>1</v>
      </c>
      <c r="G9">
        <v>6.0499999999999998E-2</v>
      </c>
      <c r="I9">
        <f t="shared" ref="I9:I40" si="0">A9*PI()/180</f>
        <v>-0.16144295580947549</v>
      </c>
      <c r="J9">
        <f>C9/B9</f>
        <v>-3.1664066989573927</v>
      </c>
      <c r="R9">
        <f t="shared" ref="R9:R18" si="1">$L$3+$M$3*(S9-$O$3)^2</f>
        <v>1.7744166666666669E-2</v>
      </c>
      <c r="S9">
        <f>S8+0.1</f>
        <v>1.0335000000000001</v>
      </c>
      <c r="T9">
        <f t="shared" ref="T9:T18" si="2">$L$3+$N$3*(U9-$O$3)^2</f>
        <v>1.7296811543892763E-2</v>
      </c>
      <c r="U9">
        <f>U8-0.1</f>
        <v>0.83350000000000002</v>
      </c>
    </row>
    <row r="10" spans="1:21" x14ac:dyDescent="0.35">
      <c r="A10" s="77">
        <v>-9</v>
      </c>
      <c r="B10">
        <v>0.11902</v>
      </c>
      <c r="C10">
        <v>-0.39489999999999997</v>
      </c>
      <c r="D10">
        <v>0.11413</v>
      </c>
      <c r="E10">
        <v>-2.9100000000000001E-2</v>
      </c>
      <c r="F10">
        <v>1</v>
      </c>
      <c r="G10">
        <v>6.0699999999999997E-2</v>
      </c>
      <c r="I10">
        <f t="shared" si="0"/>
        <v>-0.15707963267948966</v>
      </c>
      <c r="J10">
        <f t="shared" ref="J10:J73" si="3">C10/B10</f>
        <v>-3.317929759704251</v>
      </c>
      <c r="R10">
        <f t="shared" si="1"/>
        <v>1.9436666666666672E-2</v>
      </c>
      <c r="S10">
        <f t="shared" ref="S10:S18" si="4">S9+0.1</f>
        <v>1.1335000000000002</v>
      </c>
      <c r="T10">
        <f t="shared" si="2"/>
        <v>1.7647246175571046E-2</v>
      </c>
      <c r="U10">
        <f t="shared" ref="U10:U18" si="5">U9-0.1</f>
        <v>0.73350000000000004</v>
      </c>
    </row>
    <row r="11" spans="1:21" x14ac:dyDescent="0.35">
      <c r="A11" s="77">
        <v>-8.5</v>
      </c>
      <c r="B11">
        <v>0.10752</v>
      </c>
      <c r="C11">
        <v>-0.42280000000000001</v>
      </c>
      <c r="D11">
        <v>0.10267</v>
      </c>
      <c r="E11">
        <v>-2.8299999999999999E-2</v>
      </c>
      <c r="F11">
        <v>1</v>
      </c>
      <c r="G11">
        <v>3.6799999999999999E-2</v>
      </c>
      <c r="I11">
        <f t="shared" si="0"/>
        <v>-0.14835298641951802</v>
      </c>
      <c r="J11">
        <f t="shared" si="3"/>
        <v>-3.9322916666666665</v>
      </c>
      <c r="R11">
        <f t="shared" si="1"/>
        <v>2.225750000000001E-2</v>
      </c>
      <c r="S11">
        <f t="shared" si="4"/>
        <v>1.2335000000000003</v>
      </c>
      <c r="T11">
        <f t="shared" si="2"/>
        <v>1.8231303895034853E-2</v>
      </c>
      <c r="U11">
        <f t="shared" si="5"/>
        <v>0.63350000000000006</v>
      </c>
    </row>
    <row r="12" spans="1:21" x14ac:dyDescent="0.35">
      <c r="A12" s="77">
        <v>-8.25</v>
      </c>
      <c r="B12">
        <v>0.10439</v>
      </c>
      <c r="C12">
        <v>-0.42020000000000002</v>
      </c>
      <c r="D12">
        <v>9.9570000000000006E-2</v>
      </c>
      <c r="E12">
        <v>-2.9000000000000001E-2</v>
      </c>
      <c r="F12">
        <v>0.99809999999999999</v>
      </c>
      <c r="G12">
        <v>3.6400000000000002E-2</v>
      </c>
      <c r="I12">
        <f t="shared" si="0"/>
        <v>-0.14398966328953219</v>
      </c>
      <c r="J12">
        <f t="shared" si="3"/>
        <v>-4.0252897787144368</v>
      </c>
      <c r="R12">
        <f t="shared" si="1"/>
        <v>2.6206666666666684E-2</v>
      </c>
      <c r="S12">
        <f t="shared" si="4"/>
        <v>1.3335000000000004</v>
      </c>
      <c r="T12">
        <f t="shared" si="2"/>
        <v>1.904898470228418E-2</v>
      </c>
      <c r="U12">
        <f t="shared" si="5"/>
        <v>0.53350000000000009</v>
      </c>
    </row>
    <row r="13" spans="1:21" x14ac:dyDescent="0.35">
      <c r="A13" s="77">
        <v>-8</v>
      </c>
      <c r="B13">
        <v>0.10012</v>
      </c>
      <c r="C13">
        <v>-0.41539999999999999</v>
      </c>
      <c r="D13">
        <v>9.5320000000000002E-2</v>
      </c>
      <c r="E13">
        <v>-3.2300000000000002E-2</v>
      </c>
      <c r="F13">
        <v>0.99419999999999997</v>
      </c>
      <c r="G13">
        <v>3.5999999999999997E-2</v>
      </c>
      <c r="I13">
        <f t="shared" si="0"/>
        <v>-0.13962634015954636</v>
      </c>
      <c r="J13">
        <f t="shared" si="3"/>
        <v>-4.1490211745904917</v>
      </c>
      <c r="R13">
        <f t="shared" si="1"/>
        <v>3.1284166666666689E-2</v>
      </c>
      <c r="S13">
        <f t="shared" si="4"/>
        <v>1.4335000000000004</v>
      </c>
      <c r="T13">
        <f t="shared" si="2"/>
        <v>2.0100288597319032E-2</v>
      </c>
      <c r="U13">
        <f t="shared" si="5"/>
        <v>0.43350000000000011</v>
      </c>
    </row>
    <row r="14" spans="1:21" x14ac:dyDescent="0.35">
      <c r="A14" s="77">
        <v>-7.75</v>
      </c>
      <c r="B14">
        <v>9.4579999999999997E-2</v>
      </c>
      <c r="C14">
        <v>-0.40870000000000001</v>
      </c>
      <c r="D14">
        <v>8.9779999999999999E-2</v>
      </c>
      <c r="E14">
        <v>-3.7900000000000003E-2</v>
      </c>
      <c r="F14">
        <v>0.98909999999999998</v>
      </c>
      <c r="G14">
        <v>3.61E-2</v>
      </c>
      <c r="I14">
        <f t="shared" si="0"/>
        <v>-0.13526301702956053</v>
      </c>
      <c r="J14">
        <f t="shared" si="3"/>
        <v>-4.3212095580460987</v>
      </c>
      <c r="R14">
        <f t="shared" si="1"/>
        <v>3.7490000000000037E-2</v>
      </c>
      <c r="S14">
        <f t="shared" si="4"/>
        <v>1.5335000000000005</v>
      </c>
      <c r="T14">
        <f t="shared" si="2"/>
        <v>2.1385215580139404E-2</v>
      </c>
      <c r="U14">
        <f t="shared" si="5"/>
        <v>0.33350000000000013</v>
      </c>
    </row>
    <row r="15" spans="1:21" x14ac:dyDescent="0.35">
      <c r="A15" s="77">
        <v>-7.5</v>
      </c>
      <c r="B15">
        <v>8.6870000000000003E-2</v>
      </c>
      <c r="C15">
        <v>-0.39739999999999998</v>
      </c>
      <c r="D15">
        <v>8.2040000000000002E-2</v>
      </c>
      <c r="E15">
        <v>-4.7500000000000001E-2</v>
      </c>
      <c r="F15">
        <v>0.9839</v>
      </c>
      <c r="G15">
        <v>3.6600000000000001E-2</v>
      </c>
      <c r="I15">
        <f t="shared" si="0"/>
        <v>-0.1308996938995747</v>
      </c>
      <c r="J15">
        <f t="shared" si="3"/>
        <v>-4.5746517785196268</v>
      </c>
      <c r="R15">
        <f t="shared" si="1"/>
        <v>4.4824166666666714E-2</v>
      </c>
      <c r="S15">
        <f t="shared" si="4"/>
        <v>1.6335000000000006</v>
      </c>
      <c r="T15">
        <f t="shared" si="2"/>
        <v>2.2903765650745301E-2</v>
      </c>
      <c r="U15">
        <f t="shared" si="5"/>
        <v>0.23350000000000012</v>
      </c>
    </row>
    <row r="16" spans="1:21" x14ac:dyDescent="0.35">
      <c r="A16" s="77">
        <v>-7</v>
      </c>
      <c r="B16">
        <v>6.8159999999999998E-2</v>
      </c>
      <c r="C16">
        <v>-0.36449999999999999</v>
      </c>
      <c r="D16">
        <v>6.3089999999999993E-2</v>
      </c>
      <c r="E16">
        <v>-6.93E-2</v>
      </c>
      <c r="F16">
        <v>0.97330000000000005</v>
      </c>
      <c r="G16">
        <v>3.6900000000000002E-2</v>
      </c>
      <c r="I16">
        <f t="shared" si="0"/>
        <v>-0.12217304763960307</v>
      </c>
      <c r="J16">
        <f t="shared" si="3"/>
        <v>-5.347711267605634</v>
      </c>
      <c r="R16">
        <f t="shared" si="1"/>
        <v>5.3286666666666725E-2</v>
      </c>
      <c r="S16">
        <f t="shared" si="4"/>
        <v>1.7335000000000007</v>
      </c>
      <c r="T16">
        <f t="shared" si="2"/>
        <v>2.4655938809136718E-2</v>
      </c>
      <c r="U16">
        <f t="shared" si="5"/>
        <v>0.13350000000000012</v>
      </c>
    </row>
    <row r="17" spans="1:21" x14ac:dyDescent="0.35">
      <c r="A17" s="77">
        <v>-6.75</v>
      </c>
      <c r="B17">
        <v>5.0479999999999997E-2</v>
      </c>
      <c r="C17">
        <v>-0.33550000000000002</v>
      </c>
      <c r="D17">
        <v>4.4630000000000003E-2</v>
      </c>
      <c r="E17">
        <v>-8.7099999999999997E-2</v>
      </c>
      <c r="F17">
        <v>0.97030000000000005</v>
      </c>
      <c r="G17">
        <v>3.6799999999999999E-2</v>
      </c>
      <c r="I17">
        <f t="shared" si="0"/>
        <v>-0.11780972450961724</v>
      </c>
      <c r="J17">
        <f t="shared" si="3"/>
        <v>-6.6461965134706826</v>
      </c>
      <c r="R17">
        <f t="shared" si="1"/>
        <v>6.2877500000000072E-2</v>
      </c>
      <c r="S17">
        <f t="shared" si="4"/>
        <v>1.8335000000000008</v>
      </c>
      <c r="T17">
        <f t="shared" si="2"/>
        <v>2.6641735055313663E-2</v>
      </c>
      <c r="U17">
        <f t="shared" si="5"/>
        <v>3.3500000000000113E-2</v>
      </c>
    </row>
    <row r="18" spans="1:21" x14ac:dyDescent="0.35">
      <c r="A18" s="77">
        <v>-6.5</v>
      </c>
      <c r="B18">
        <v>4.5159999999999999E-2</v>
      </c>
      <c r="C18">
        <v>-0.30759999999999998</v>
      </c>
      <c r="D18">
        <v>3.8879999999999998E-2</v>
      </c>
      <c r="E18">
        <v>-9.2100000000000001E-2</v>
      </c>
      <c r="F18">
        <v>0.96599999999999997</v>
      </c>
      <c r="G18">
        <v>3.78E-2</v>
      </c>
      <c r="I18">
        <f t="shared" si="0"/>
        <v>-0.11344640137963143</v>
      </c>
      <c r="J18">
        <f t="shared" si="3"/>
        <v>-6.8113374667847655</v>
      </c>
      <c r="R18">
        <f t="shared" si="1"/>
        <v>7.3596666666666755E-2</v>
      </c>
      <c r="S18">
        <f t="shared" si="4"/>
        <v>1.9335000000000009</v>
      </c>
      <c r="T18">
        <f t="shared" si="2"/>
        <v>2.8861154389276129E-2</v>
      </c>
      <c r="U18">
        <f t="shared" si="5"/>
        <v>-6.6499999999999893E-2</v>
      </c>
    </row>
    <row r="19" spans="1:21" x14ac:dyDescent="0.35">
      <c r="A19" s="77">
        <v>-6.25</v>
      </c>
      <c r="B19">
        <v>3.8460000000000001E-2</v>
      </c>
      <c r="C19">
        <v>-0.27060000000000001</v>
      </c>
      <c r="D19">
        <v>3.1109999999999999E-2</v>
      </c>
      <c r="E19">
        <v>-9.8900000000000002E-2</v>
      </c>
      <c r="F19">
        <v>0.96350000000000002</v>
      </c>
      <c r="G19">
        <v>4.07E-2</v>
      </c>
      <c r="I19">
        <f t="shared" si="0"/>
        <v>-0.1090830782496456</v>
      </c>
      <c r="J19">
        <f t="shared" si="3"/>
        <v>-7.0358814352574104</v>
      </c>
    </row>
    <row r="20" spans="1:21" x14ac:dyDescent="0.35">
      <c r="A20" s="77">
        <v>-6</v>
      </c>
      <c r="B20">
        <v>3.6170000000000001E-2</v>
      </c>
      <c r="C20">
        <v>-0.23549999999999999</v>
      </c>
      <c r="D20">
        <v>2.8500000000000001E-2</v>
      </c>
      <c r="E20">
        <v>-0.10199999999999999</v>
      </c>
      <c r="F20">
        <v>0.96089999999999998</v>
      </c>
      <c r="G20">
        <v>4.24E-2</v>
      </c>
      <c r="I20">
        <f t="shared" si="0"/>
        <v>-0.10471975511965977</v>
      </c>
      <c r="J20">
        <f t="shared" si="3"/>
        <v>-6.5109206524744261</v>
      </c>
    </row>
    <row r="21" spans="1:21" x14ac:dyDescent="0.35">
      <c r="A21" s="77">
        <v>-5.75</v>
      </c>
      <c r="B21">
        <v>3.347E-2</v>
      </c>
      <c r="C21">
        <v>-0.1971</v>
      </c>
      <c r="D21">
        <v>2.5229999999999999E-2</v>
      </c>
      <c r="E21">
        <v>-0.1055</v>
      </c>
      <c r="F21">
        <v>0.95920000000000005</v>
      </c>
      <c r="G21">
        <v>4.4299999999999999E-2</v>
      </c>
      <c r="I21">
        <f t="shared" si="0"/>
        <v>-0.10035643198967394</v>
      </c>
      <c r="J21">
        <f t="shared" si="3"/>
        <v>-5.888855691664177</v>
      </c>
    </row>
    <row r="22" spans="1:21" x14ac:dyDescent="0.35">
      <c r="A22" s="77">
        <v>-5.5</v>
      </c>
      <c r="B22">
        <v>3.1980000000000001E-2</v>
      </c>
      <c r="C22">
        <v>-0.16520000000000001</v>
      </c>
      <c r="D22">
        <v>2.3449999999999999E-2</v>
      </c>
      <c r="E22">
        <v>-0.1072</v>
      </c>
      <c r="F22">
        <v>0.95550000000000002</v>
      </c>
      <c r="G22">
        <v>4.6800000000000001E-2</v>
      </c>
      <c r="I22">
        <f t="shared" si="0"/>
        <v>-9.599310885968812E-2</v>
      </c>
      <c r="J22">
        <f t="shared" si="3"/>
        <v>-5.1657285803627273</v>
      </c>
    </row>
    <row r="23" spans="1:21" x14ac:dyDescent="0.35">
      <c r="A23" s="77">
        <v>-5.25</v>
      </c>
      <c r="B23">
        <v>3.0669999999999999E-2</v>
      </c>
      <c r="C23">
        <v>-0.1331</v>
      </c>
      <c r="D23">
        <v>2.181E-2</v>
      </c>
      <c r="E23">
        <v>-0.1087</v>
      </c>
      <c r="F23">
        <v>0.95150000000000001</v>
      </c>
      <c r="G23">
        <v>4.9799999999999997E-2</v>
      </c>
      <c r="I23">
        <f t="shared" si="0"/>
        <v>-9.1629785729702304E-2</v>
      </c>
      <c r="J23">
        <f t="shared" si="3"/>
        <v>-4.339745679817411</v>
      </c>
    </row>
    <row r="24" spans="1:21" x14ac:dyDescent="0.35">
      <c r="A24" s="77">
        <v>-5</v>
      </c>
      <c r="B24">
        <v>2.9700000000000001E-2</v>
      </c>
      <c r="C24">
        <v>-9.8699999999999996E-2</v>
      </c>
      <c r="D24">
        <v>2.0719999999999999E-2</v>
      </c>
      <c r="E24">
        <v>-0.1105</v>
      </c>
      <c r="F24">
        <v>0.94850000000000001</v>
      </c>
      <c r="G24">
        <v>5.21E-2</v>
      </c>
      <c r="I24">
        <f t="shared" si="0"/>
        <v>-8.7266462599716474E-2</v>
      </c>
      <c r="J24">
        <f t="shared" si="3"/>
        <v>-3.3232323232323231</v>
      </c>
    </row>
    <row r="25" spans="1:21" x14ac:dyDescent="0.35">
      <c r="A25" s="77">
        <v>-4.75</v>
      </c>
      <c r="B25">
        <v>2.8709999999999999E-2</v>
      </c>
      <c r="C25">
        <v>-6.1899999999999997E-2</v>
      </c>
      <c r="D25">
        <v>1.9470000000000001E-2</v>
      </c>
      <c r="E25">
        <v>-0.11269999999999999</v>
      </c>
      <c r="F25">
        <v>0.94610000000000005</v>
      </c>
      <c r="G25">
        <v>5.6000000000000001E-2</v>
      </c>
      <c r="I25">
        <f t="shared" si="0"/>
        <v>-8.2903139469730644E-2</v>
      </c>
      <c r="J25">
        <f t="shared" si="3"/>
        <v>-2.1560431905259492</v>
      </c>
    </row>
    <row r="26" spans="1:21" x14ac:dyDescent="0.35">
      <c r="A26" s="77">
        <v>-4.5</v>
      </c>
      <c r="B26">
        <v>2.7890000000000002E-2</v>
      </c>
      <c r="C26">
        <v>-2.3900000000000001E-2</v>
      </c>
      <c r="D26">
        <v>1.8440000000000002E-2</v>
      </c>
      <c r="E26">
        <v>-0.11509999999999999</v>
      </c>
      <c r="F26">
        <v>0.94420000000000004</v>
      </c>
      <c r="G26">
        <v>6.0600000000000001E-2</v>
      </c>
      <c r="I26">
        <f t="shared" si="0"/>
        <v>-7.8539816339744828E-2</v>
      </c>
      <c r="J26">
        <f t="shared" si="3"/>
        <v>-0.85693797059878096</v>
      </c>
    </row>
    <row r="27" spans="1:21" x14ac:dyDescent="0.35">
      <c r="A27" s="77">
        <v>-4.25</v>
      </c>
      <c r="B27">
        <v>2.7320000000000001E-2</v>
      </c>
      <c r="C27">
        <v>1.8E-3</v>
      </c>
      <c r="D27">
        <v>1.788E-2</v>
      </c>
      <c r="E27">
        <v>-0.115</v>
      </c>
      <c r="F27">
        <v>0.93759999999999999</v>
      </c>
      <c r="G27">
        <v>6.4000000000000001E-2</v>
      </c>
      <c r="I27">
        <f t="shared" si="0"/>
        <v>-7.4176493209759012E-2</v>
      </c>
      <c r="J27">
        <f t="shared" si="3"/>
        <v>6.5885797950219621E-2</v>
      </c>
    </row>
    <row r="28" spans="1:21" x14ac:dyDescent="0.35">
      <c r="A28" s="77">
        <v>-4</v>
      </c>
      <c r="B28">
        <v>2.6700000000000002E-2</v>
      </c>
      <c r="C28">
        <v>3.6799999999999999E-2</v>
      </c>
      <c r="D28">
        <v>1.7170000000000001E-2</v>
      </c>
      <c r="E28">
        <v>-0.1167</v>
      </c>
      <c r="F28">
        <v>0.93359999999999999</v>
      </c>
      <c r="G28">
        <v>6.93E-2</v>
      </c>
      <c r="I28">
        <f t="shared" si="0"/>
        <v>-6.9813170079773182E-2</v>
      </c>
      <c r="J28">
        <f t="shared" si="3"/>
        <v>1.3782771535580522</v>
      </c>
    </row>
    <row r="29" spans="1:21" x14ac:dyDescent="0.35">
      <c r="A29" s="77">
        <v>-3.75</v>
      </c>
      <c r="B29">
        <v>2.6079999999999999E-2</v>
      </c>
      <c r="C29">
        <v>7.51E-2</v>
      </c>
      <c r="D29">
        <v>1.6469999999999999E-2</v>
      </c>
      <c r="E29">
        <v>-0.11899999999999999</v>
      </c>
      <c r="F29">
        <v>0.93049999999999999</v>
      </c>
      <c r="G29">
        <v>7.5600000000000001E-2</v>
      </c>
      <c r="I29">
        <f t="shared" si="0"/>
        <v>-6.5449846949787352E-2</v>
      </c>
      <c r="J29">
        <f t="shared" si="3"/>
        <v>2.8796012269938651</v>
      </c>
    </row>
    <row r="30" spans="1:21" x14ac:dyDescent="0.35">
      <c r="A30" s="77">
        <v>-3.5</v>
      </c>
      <c r="B30">
        <v>2.5649999999999999E-2</v>
      </c>
      <c r="C30">
        <v>0.1056</v>
      </c>
      <c r="D30">
        <v>1.6E-2</v>
      </c>
      <c r="E30">
        <v>-0.1197</v>
      </c>
      <c r="F30">
        <v>0.92420000000000002</v>
      </c>
      <c r="G30">
        <v>8.2600000000000007E-2</v>
      </c>
      <c r="I30">
        <f t="shared" si="0"/>
        <v>-6.1086523819801536E-2</v>
      </c>
      <c r="J30">
        <f t="shared" si="3"/>
        <v>4.1169590643274852</v>
      </c>
    </row>
    <row r="31" spans="1:21" x14ac:dyDescent="0.35">
      <c r="A31" s="77">
        <v>-3.25</v>
      </c>
      <c r="B31">
        <v>2.5170000000000001E-2</v>
      </c>
      <c r="C31">
        <v>0.13880000000000001</v>
      </c>
      <c r="D31">
        <v>1.554E-2</v>
      </c>
      <c r="E31">
        <v>-0.121</v>
      </c>
      <c r="F31">
        <v>0.91839999999999999</v>
      </c>
      <c r="G31">
        <v>9.0800000000000006E-2</v>
      </c>
      <c r="I31">
        <f t="shared" si="0"/>
        <v>-5.6723200689815713E-2</v>
      </c>
      <c r="J31">
        <f t="shared" si="3"/>
        <v>5.5145013905442983</v>
      </c>
    </row>
    <row r="32" spans="1:21" x14ac:dyDescent="0.35">
      <c r="A32" s="77">
        <v>-3</v>
      </c>
      <c r="B32">
        <v>2.46E-2</v>
      </c>
      <c r="C32">
        <v>0.17730000000000001</v>
      </c>
      <c r="D32">
        <v>1.499E-2</v>
      </c>
      <c r="E32">
        <v>-0.1232</v>
      </c>
      <c r="F32">
        <v>0.91490000000000005</v>
      </c>
      <c r="G32">
        <v>0.1008</v>
      </c>
      <c r="I32">
        <f t="shared" si="0"/>
        <v>-5.2359877559829883E-2</v>
      </c>
      <c r="J32">
        <f t="shared" si="3"/>
        <v>7.2073170731707323</v>
      </c>
    </row>
    <row r="33" spans="1:10" x14ac:dyDescent="0.35">
      <c r="A33" s="77">
        <v>-2.75</v>
      </c>
      <c r="B33">
        <v>2.4199999999999999E-2</v>
      </c>
      <c r="C33">
        <v>0.20649999999999999</v>
      </c>
      <c r="D33">
        <v>1.4630000000000001E-2</v>
      </c>
      <c r="E33">
        <v>-0.1236</v>
      </c>
      <c r="F33">
        <v>0.90749999999999997</v>
      </c>
      <c r="G33">
        <v>0.11310000000000001</v>
      </c>
      <c r="I33">
        <f t="shared" si="0"/>
        <v>-4.799655442984406E-2</v>
      </c>
      <c r="J33">
        <f t="shared" si="3"/>
        <v>8.5330578512396684</v>
      </c>
    </row>
    <row r="34" spans="1:10" x14ac:dyDescent="0.35">
      <c r="A34" s="77">
        <v>-2.5</v>
      </c>
      <c r="B34">
        <v>2.375E-2</v>
      </c>
      <c r="C34">
        <v>0.24049999999999999</v>
      </c>
      <c r="D34">
        <v>1.421E-2</v>
      </c>
      <c r="E34">
        <v>-0.12479999999999999</v>
      </c>
      <c r="F34">
        <v>0.90149999999999997</v>
      </c>
      <c r="G34">
        <v>0.13200000000000001</v>
      </c>
      <c r="I34">
        <f t="shared" si="0"/>
        <v>-4.3633231299858237E-2</v>
      </c>
      <c r="J34">
        <f t="shared" si="3"/>
        <v>10.126315789473685</v>
      </c>
    </row>
    <row r="35" spans="1:10" x14ac:dyDescent="0.35">
      <c r="A35" s="77">
        <v>-2.25</v>
      </c>
      <c r="B35">
        <v>2.3290000000000002E-2</v>
      </c>
      <c r="C35">
        <v>0.27889999999999998</v>
      </c>
      <c r="D35">
        <v>1.384E-2</v>
      </c>
      <c r="E35">
        <v>-0.127</v>
      </c>
      <c r="F35">
        <v>0.89800000000000002</v>
      </c>
      <c r="G35">
        <v>0.15609999999999999</v>
      </c>
      <c r="I35">
        <f t="shared" si="0"/>
        <v>-3.9269908169872414E-2</v>
      </c>
      <c r="J35">
        <f t="shared" si="3"/>
        <v>11.975096607986259</v>
      </c>
    </row>
    <row r="36" spans="1:10" x14ac:dyDescent="0.35">
      <c r="A36" s="77">
        <v>-2</v>
      </c>
      <c r="B36">
        <v>2.317E-2</v>
      </c>
      <c r="C36">
        <v>0.3039</v>
      </c>
      <c r="D36">
        <v>1.375E-2</v>
      </c>
      <c r="E36">
        <v>-0.1265</v>
      </c>
      <c r="F36">
        <v>0.88849999999999996</v>
      </c>
      <c r="G36">
        <v>0.17879999999999999</v>
      </c>
      <c r="I36">
        <f t="shared" si="0"/>
        <v>-3.4906585039886591E-2</v>
      </c>
      <c r="J36">
        <f t="shared" si="3"/>
        <v>13.116098403107467</v>
      </c>
    </row>
    <row r="37" spans="1:10" x14ac:dyDescent="0.35">
      <c r="A37" s="77">
        <v>-1.75</v>
      </c>
      <c r="B37">
        <v>2.2859999999999998E-2</v>
      </c>
      <c r="C37">
        <v>0.33900000000000002</v>
      </c>
      <c r="D37">
        <v>1.3440000000000001E-2</v>
      </c>
      <c r="E37">
        <v>-0.12790000000000001</v>
      </c>
      <c r="F37">
        <v>0.88370000000000004</v>
      </c>
      <c r="G37">
        <v>0.2049</v>
      </c>
      <c r="I37">
        <f t="shared" si="0"/>
        <v>-3.0543261909900768E-2</v>
      </c>
      <c r="J37">
        <f t="shared" si="3"/>
        <v>14.829396325459319</v>
      </c>
    </row>
    <row r="38" spans="1:10" x14ac:dyDescent="0.35">
      <c r="A38" s="77">
        <v>-1.5</v>
      </c>
      <c r="B38">
        <v>2.256E-2</v>
      </c>
      <c r="C38">
        <v>0.37140000000000001</v>
      </c>
      <c r="D38">
        <v>1.3169999999999999E-2</v>
      </c>
      <c r="E38">
        <v>-0.1288</v>
      </c>
      <c r="F38">
        <v>0.87770000000000004</v>
      </c>
      <c r="G38">
        <v>0.22750000000000001</v>
      </c>
      <c r="I38">
        <f t="shared" si="0"/>
        <v>-2.6179938779914941E-2</v>
      </c>
      <c r="J38">
        <f t="shared" si="3"/>
        <v>16.462765957446809</v>
      </c>
    </row>
    <row r="39" spans="1:10" x14ac:dyDescent="0.35">
      <c r="A39" s="77">
        <v>-1.25</v>
      </c>
      <c r="B39">
        <v>2.2290000000000001E-2</v>
      </c>
      <c r="C39">
        <v>0.40089999999999998</v>
      </c>
      <c r="D39">
        <v>1.2959999999999999E-2</v>
      </c>
      <c r="E39">
        <v>-0.12909999999999999</v>
      </c>
      <c r="F39">
        <v>0.86929999999999996</v>
      </c>
      <c r="G39">
        <v>0.25330000000000003</v>
      </c>
      <c r="I39">
        <f t="shared" si="0"/>
        <v>-2.1816615649929118E-2</v>
      </c>
      <c r="J39">
        <f t="shared" si="3"/>
        <v>17.985643786451323</v>
      </c>
    </row>
    <row r="40" spans="1:10" x14ac:dyDescent="0.35">
      <c r="A40" s="77">
        <v>-1</v>
      </c>
      <c r="B40">
        <v>2.1749999999999999E-2</v>
      </c>
      <c r="C40">
        <v>0.43840000000000001</v>
      </c>
      <c r="D40">
        <v>1.251E-2</v>
      </c>
      <c r="E40">
        <v>-0.13100000000000001</v>
      </c>
      <c r="F40">
        <v>0.86529999999999996</v>
      </c>
      <c r="G40">
        <v>0.28360000000000002</v>
      </c>
      <c r="I40">
        <f t="shared" si="0"/>
        <v>-1.7453292519943295E-2</v>
      </c>
      <c r="J40">
        <f t="shared" si="3"/>
        <v>20.156321839080462</v>
      </c>
    </row>
    <row r="41" spans="1:10" x14ac:dyDescent="0.35">
      <c r="A41" s="77">
        <v>-0.75</v>
      </c>
      <c r="B41">
        <v>2.155E-2</v>
      </c>
      <c r="C41">
        <v>0.4647</v>
      </c>
      <c r="D41">
        <v>1.242E-2</v>
      </c>
      <c r="E41">
        <v>-0.13070000000000001</v>
      </c>
      <c r="F41">
        <v>0.85529999999999995</v>
      </c>
      <c r="G41">
        <v>0.31919999999999998</v>
      </c>
      <c r="I41">
        <f t="shared" ref="I41:I73" si="6">A41*PI()/180</f>
        <v>-1.3089969389957471E-2</v>
      </c>
      <c r="J41">
        <f t="shared" si="3"/>
        <v>21.563805104408353</v>
      </c>
    </row>
    <row r="42" spans="1:10" x14ac:dyDescent="0.35">
      <c r="A42" s="77">
        <v>-0.5</v>
      </c>
      <c r="B42">
        <v>2.0809999999999999E-2</v>
      </c>
      <c r="C42">
        <v>0.50119999999999998</v>
      </c>
      <c r="D42">
        <v>1.213E-2</v>
      </c>
      <c r="E42">
        <v>-0.13250000000000001</v>
      </c>
      <c r="F42">
        <v>0.85060000000000002</v>
      </c>
      <c r="G42">
        <v>0.43259999999999998</v>
      </c>
      <c r="I42">
        <f t="shared" si="6"/>
        <v>-8.7266462599716477E-3</v>
      </c>
      <c r="J42">
        <f t="shared" si="3"/>
        <v>24.084574723690533</v>
      </c>
    </row>
    <row r="43" spans="1:10" x14ac:dyDescent="0.35">
      <c r="A43" s="77">
        <v>-0.25</v>
      </c>
      <c r="B43">
        <v>1.949E-2</v>
      </c>
      <c r="C43">
        <v>0.51400000000000001</v>
      </c>
      <c r="D43">
        <v>1.21E-2</v>
      </c>
      <c r="E43">
        <v>-0.12790000000000001</v>
      </c>
      <c r="F43">
        <v>0.84309999999999996</v>
      </c>
      <c r="G43">
        <v>0.86970000000000003</v>
      </c>
      <c r="I43">
        <f t="shared" si="6"/>
        <v>-4.3633231299858239E-3</v>
      </c>
      <c r="J43">
        <f t="shared" si="3"/>
        <v>26.37249871729092</v>
      </c>
    </row>
    <row r="44" spans="1:10" x14ac:dyDescent="0.35">
      <c r="A44" s="77">
        <v>0</v>
      </c>
      <c r="B44">
        <v>1.8890000000000001E-2</v>
      </c>
      <c r="C44">
        <v>0.54410000000000003</v>
      </c>
      <c r="D44">
        <v>1.14E-2</v>
      </c>
      <c r="E44">
        <v>-0.1278</v>
      </c>
      <c r="F44">
        <v>0.83420000000000005</v>
      </c>
      <c r="G44">
        <v>1</v>
      </c>
      <c r="I44">
        <f t="shared" si="6"/>
        <v>0</v>
      </c>
      <c r="J44">
        <f t="shared" si="3"/>
        <v>28.803599788247752</v>
      </c>
    </row>
    <row r="45" spans="1:10" x14ac:dyDescent="0.35">
      <c r="A45" s="77">
        <v>0.25</v>
      </c>
      <c r="B45">
        <v>1.873E-2</v>
      </c>
      <c r="C45">
        <v>0.57479999999999998</v>
      </c>
      <c r="D45">
        <v>1.1089999999999999E-2</v>
      </c>
      <c r="E45">
        <v>-0.12809999999999999</v>
      </c>
      <c r="F45">
        <v>0.8236</v>
      </c>
      <c r="G45">
        <v>1</v>
      </c>
      <c r="I45">
        <f t="shared" si="6"/>
        <v>4.3633231299858239E-3</v>
      </c>
      <c r="J45">
        <f t="shared" si="3"/>
        <v>30.688734650293647</v>
      </c>
    </row>
    <row r="46" spans="1:10" x14ac:dyDescent="0.35">
      <c r="A46" s="77">
        <v>0.5</v>
      </c>
      <c r="B46">
        <v>1.8290000000000001E-2</v>
      </c>
      <c r="C46">
        <v>0.61429999999999996</v>
      </c>
      <c r="D46">
        <v>1.0500000000000001E-2</v>
      </c>
      <c r="E46">
        <v>-0.13</v>
      </c>
      <c r="F46">
        <v>0.81659999999999999</v>
      </c>
      <c r="G46">
        <v>1</v>
      </c>
      <c r="I46">
        <f t="shared" si="6"/>
        <v>8.7266462599716477E-3</v>
      </c>
      <c r="J46">
        <f t="shared" si="3"/>
        <v>33.586659376708582</v>
      </c>
    </row>
    <row r="47" spans="1:10" x14ac:dyDescent="0.35">
      <c r="A47" s="77">
        <v>0.75</v>
      </c>
      <c r="B47">
        <v>1.821E-2</v>
      </c>
      <c r="C47">
        <v>0.64400000000000002</v>
      </c>
      <c r="D47">
        <v>1.031E-2</v>
      </c>
      <c r="E47">
        <v>-0.13009999999999999</v>
      </c>
      <c r="F47">
        <v>0.8044</v>
      </c>
      <c r="G47">
        <v>1</v>
      </c>
      <c r="I47">
        <f t="shared" si="6"/>
        <v>1.3089969389957471E-2</v>
      </c>
      <c r="J47">
        <f t="shared" si="3"/>
        <v>35.365183964854474</v>
      </c>
    </row>
    <row r="48" spans="1:10" x14ac:dyDescent="0.35">
      <c r="A48" s="77">
        <v>1</v>
      </c>
      <c r="B48">
        <v>1.7950000000000001E-2</v>
      </c>
      <c r="C48">
        <v>0.68049999999999999</v>
      </c>
      <c r="D48">
        <v>9.9399999999999992E-3</v>
      </c>
      <c r="E48">
        <v>-0.13159999999999999</v>
      </c>
      <c r="F48">
        <v>0.79490000000000005</v>
      </c>
      <c r="G48">
        <v>1</v>
      </c>
      <c r="I48">
        <f t="shared" si="6"/>
        <v>1.7453292519943295E-2</v>
      </c>
      <c r="J48">
        <f t="shared" si="3"/>
        <v>37.910863509749305</v>
      </c>
    </row>
    <row r="49" spans="1:10" x14ac:dyDescent="0.35">
      <c r="A49" s="77">
        <v>1.25</v>
      </c>
      <c r="B49">
        <v>1.754E-2</v>
      </c>
      <c r="C49">
        <v>0.72519999999999996</v>
      </c>
      <c r="D49">
        <v>9.4000000000000004E-3</v>
      </c>
      <c r="E49">
        <v>-0.13469999999999999</v>
      </c>
      <c r="F49">
        <v>0.78749999999999998</v>
      </c>
      <c r="G49">
        <v>1</v>
      </c>
      <c r="I49">
        <f t="shared" si="6"/>
        <v>2.1816615649929118E-2</v>
      </c>
      <c r="J49">
        <f t="shared" si="3"/>
        <v>41.345496009122002</v>
      </c>
    </row>
    <row r="50" spans="1:10" x14ac:dyDescent="0.35">
      <c r="A50" s="77">
        <v>1.5</v>
      </c>
      <c r="B50">
        <v>1.7520000000000001E-2</v>
      </c>
      <c r="C50">
        <v>0.75729999999999997</v>
      </c>
      <c r="D50">
        <v>9.3100000000000006E-3</v>
      </c>
      <c r="E50">
        <v>-0.13539999999999999</v>
      </c>
      <c r="F50">
        <v>0.77470000000000006</v>
      </c>
      <c r="G50">
        <v>1</v>
      </c>
      <c r="I50">
        <f t="shared" si="6"/>
        <v>2.6179938779914941E-2</v>
      </c>
      <c r="J50">
        <f t="shared" si="3"/>
        <v>43.224885844748854</v>
      </c>
    </row>
    <row r="51" spans="1:10" x14ac:dyDescent="0.35">
      <c r="A51" s="77">
        <v>1.75</v>
      </c>
      <c r="B51">
        <v>1.7930000000000001E-2</v>
      </c>
      <c r="C51">
        <v>0.76970000000000005</v>
      </c>
      <c r="D51">
        <v>9.7199999999999995E-3</v>
      </c>
      <c r="E51">
        <v>-0.1323</v>
      </c>
      <c r="F51">
        <v>0.75329999999999997</v>
      </c>
      <c r="G51">
        <v>1</v>
      </c>
      <c r="I51">
        <f t="shared" si="6"/>
        <v>3.0543261909900768E-2</v>
      </c>
      <c r="J51">
        <f t="shared" si="3"/>
        <v>42.928053541550476</v>
      </c>
    </row>
    <row r="52" spans="1:10" x14ac:dyDescent="0.35">
      <c r="A52" s="77">
        <v>2</v>
      </c>
      <c r="B52">
        <v>1.7639999999999999E-2</v>
      </c>
      <c r="C52">
        <v>0.81130000000000002</v>
      </c>
      <c r="D52">
        <v>9.3100000000000006E-3</v>
      </c>
      <c r="E52">
        <v>-0.1348</v>
      </c>
      <c r="F52">
        <v>0.74160000000000004</v>
      </c>
      <c r="G52">
        <v>1</v>
      </c>
      <c r="I52">
        <f t="shared" si="6"/>
        <v>3.4906585039886591E-2</v>
      </c>
      <c r="J52">
        <f t="shared" si="3"/>
        <v>45.992063492063494</v>
      </c>
    </row>
    <row r="53" spans="1:10" x14ac:dyDescent="0.35">
      <c r="A53" s="77">
        <v>2.25</v>
      </c>
      <c r="B53">
        <v>1.736E-2</v>
      </c>
      <c r="C53">
        <v>0.85409999999999997</v>
      </c>
      <c r="D53">
        <v>8.9200000000000008E-3</v>
      </c>
      <c r="E53">
        <v>-0.13750000000000001</v>
      </c>
      <c r="F53">
        <v>0.72960000000000003</v>
      </c>
      <c r="G53">
        <v>1</v>
      </c>
      <c r="I53">
        <f t="shared" si="6"/>
        <v>3.9269908169872414E-2</v>
      </c>
      <c r="J53">
        <f t="shared" si="3"/>
        <v>49.199308755760363</v>
      </c>
    </row>
    <row r="54" spans="1:10" x14ac:dyDescent="0.35">
      <c r="A54" s="77">
        <v>2.5</v>
      </c>
      <c r="B54">
        <v>1.719E-2</v>
      </c>
      <c r="C54">
        <v>0.89590000000000003</v>
      </c>
      <c r="D54">
        <v>8.6099999999999996E-3</v>
      </c>
      <c r="E54">
        <v>-0.1401</v>
      </c>
      <c r="F54">
        <v>0.71599999999999997</v>
      </c>
      <c r="G54">
        <v>1</v>
      </c>
      <c r="I54">
        <f t="shared" si="6"/>
        <v>4.3633231299858237E-2</v>
      </c>
      <c r="J54">
        <f t="shared" si="3"/>
        <v>52.117510180337405</v>
      </c>
    </row>
    <row r="55" spans="1:10" x14ac:dyDescent="0.35">
      <c r="A55" s="77">
        <v>2.75</v>
      </c>
      <c r="B55">
        <v>1.7180000000000001E-2</v>
      </c>
      <c r="C55">
        <v>0.9335</v>
      </c>
      <c r="D55">
        <v>8.4799999999999997E-3</v>
      </c>
      <c r="E55">
        <v>-0.14199999999999999</v>
      </c>
      <c r="F55">
        <v>0.70030000000000003</v>
      </c>
      <c r="G55">
        <v>1</v>
      </c>
      <c r="I55">
        <f t="shared" si="6"/>
        <v>4.799655442984406E-2</v>
      </c>
      <c r="J55">
        <f t="shared" si="3"/>
        <v>54.336437718277061</v>
      </c>
    </row>
    <row r="56" spans="1:10" x14ac:dyDescent="0.35">
      <c r="A56" s="77">
        <v>3</v>
      </c>
      <c r="B56">
        <v>1.7350000000000001E-2</v>
      </c>
      <c r="C56">
        <v>0.96379999999999999</v>
      </c>
      <c r="D56">
        <v>8.5800000000000008E-3</v>
      </c>
      <c r="E56">
        <v>-0.1424</v>
      </c>
      <c r="F56">
        <v>0.68259999999999998</v>
      </c>
      <c r="G56">
        <v>1</v>
      </c>
      <c r="I56">
        <f t="shared" si="6"/>
        <v>5.2359877559829883E-2</v>
      </c>
      <c r="J56">
        <f t="shared" si="3"/>
        <v>55.550432276657055</v>
      </c>
    </row>
    <row r="57" spans="1:10" x14ac:dyDescent="0.35">
      <c r="A57" s="77">
        <v>3.25</v>
      </c>
      <c r="B57">
        <v>1.7559999999999999E-2</v>
      </c>
      <c r="C57">
        <v>0.99209999999999998</v>
      </c>
      <c r="D57">
        <v>8.7200000000000003E-3</v>
      </c>
      <c r="E57">
        <v>-0.14230000000000001</v>
      </c>
      <c r="F57">
        <v>0.66349999999999998</v>
      </c>
      <c r="G57">
        <v>1</v>
      </c>
      <c r="I57">
        <f t="shared" si="6"/>
        <v>5.6723200689815713E-2</v>
      </c>
      <c r="J57">
        <f t="shared" si="3"/>
        <v>56.497722095671982</v>
      </c>
    </row>
    <row r="58" spans="1:10" x14ac:dyDescent="0.35">
      <c r="A58" s="77">
        <v>3.5</v>
      </c>
      <c r="B58">
        <v>1.78E-2</v>
      </c>
      <c r="C58">
        <v>1.0187999999999999</v>
      </c>
      <c r="D58">
        <v>8.8900000000000003E-3</v>
      </c>
      <c r="E58">
        <v>-0.14199999999999999</v>
      </c>
      <c r="F58">
        <v>0.64329999999999998</v>
      </c>
      <c r="G58">
        <v>1</v>
      </c>
      <c r="I58">
        <f t="shared" si="6"/>
        <v>6.1086523819801536E-2</v>
      </c>
      <c r="J58">
        <f t="shared" si="3"/>
        <v>57.235955056179769</v>
      </c>
    </row>
    <row r="59" spans="1:10" x14ac:dyDescent="0.35">
      <c r="A59" s="77">
        <v>3.75</v>
      </c>
      <c r="B59">
        <v>1.8069999999999999E-2</v>
      </c>
      <c r="C59">
        <v>1.044</v>
      </c>
      <c r="D59">
        <v>9.1000000000000004E-3</v>
      </c>
      <c r="E59">
        <v>-0.1414</v>
      </c>
      <c r="F59">
        <v>0.62109999999999999</v>
      </c>
      <c r="G59">
        <v>1</v>
      </c>
      <c r="I59">
        <f t="shared" si="6"/>
        <v>6.5449846949787352E-2</v>
      </c>
      <c r="J59">
        <f t="shared" si="3"/>
        <v>57.775318206972891</v>
      </c>
    </row>
    <row r="60" spans="1:10" x14ac:dyDescent="0.35">
      <c r="A60" s="77">
        <v>4</v>
      </c>
      <c r="B60">
        <v>1.8360000000000001E-2</v>
      </c>
      <c r="C60">
        <v>1.0677000000000001</v>
      </c>
      <c r="D60">
        <v>9.3100000000000006E-3</v>
      </c>
      <c r="E60">
        <v>-0.1404</v>
      </c>
      <c r="F60">
        <v>0.59640000000000004</v>
      </c>
      <c r="G60">
        <v>1</v>
      </c>
      <c r="I60">
        <f t="shared" si="6"/>
        <v>6.9813170079773182E-2</v>
      </c>
      <c r="J60">
        <f t="shared" si="3"/>
        <v>58.153594771241828</v>
      </c>
    </row>
    <row r="61" spans="1:10" x14ac:dyDescent="0.35">
      <c r="A61" s="77">
        <v>4.25</v>
      </c>
      <c r="B61">
        <v>1.8689999999999998E-2</v>
      </c>
      <c r="C61">
        <v>1.091</v>
      </c>
      <c r="D61">
        <v>9.5099999999999994E-3</v>
      </c>
      <c r="E61">
        <v>-0.1394</v>
      </c>
      <c r="F61">
        <v>0.56999999999999995</v>
      </c>
      <c r="G61">
        <v>1</v>
      </c>
      <c r="I61">
        <f t="shared" si="6"/>
        <v>7.4176493209759012E-2</v>
      </c>
      <c r="J61">
        <f t="shared" si="3"/>
        <v>58.373461744248267</v>
      </c>
    </row>
    <row r="62" spans="1:10" x14ac:dyDescent="0.35">
      <c r="A62" s="77">
        <v>4.5</v>
      </c>
      <c r="B62">
        <v>1.907E-2</v>
      </c>
      <c r="C62">
        <v>1.1119000000000001</v>
      </c>
      <c r="D62">
        <v>9.7900000000000001E-3</v>
      </c>
      <c r="E62">
        <v>-0.13789999999999999</v>
      </c>
      <c r="F62">
        <v>0.54049999999999998</v>
      </c>
      <c r="G62">
        <v>1</v>
      </c>
      <c r="I62">
        <f t="shared" si="6"/>
        <v>7.8539816339744828E-2</v>
      </c>
      <c r="J62">
        <f t="shared" si="3"/>
        <v>58.306240167802834</v>
      </c>
    </row>
    <row r="63" spans="1:10" x14ac:dyDescent="0.35">
      <c r="A63" s="77">
        <v>4.75</v>
      </c>
      <c r="B63">
        <v>1.951E-2</v>
      </c>
      <c r="C63">
        <v>1.1315999999999999</v>
      </c>
      <c r="D63">
        <v>1.008E-2</v>
      </c>
      <c r="E63">
        <v>-0.13619999999999999</v>
      </c>
      <c r="F63">
        <v>0.50839999999999996</v>
      </c>
      <c r="G63">
        <v>1</v>
      </c>
      <c r="I63">
        <f t="shared" si="6"/>
        <v>8.2903139469730644E-2</v>
      </c>
      <c r="J63">
        <f t="shared" si="3"/>
        <v>58.001025115325476</v>
      </c>
    </row>
    <row r="64" spans="1:10" x14ac:dyDescent="0.35">
      <c r="A64" s="77">
        <v>5</v>
      </c>
      <c r="B64">
        <v>2.001E-2</v>
      </c>
      <c r="C64">
        <v>1.1503000000000001</v>
      </c>
      <c r="D64">
        <v>1.0410000000000001E-2</v>
      </c>
      <c r="E64">
        <v>-0.1343</v>
      </c>
      <c r="F64">
        <v>0.4773</v>
      </c>
      <c r="G64">
        <v>1</v>
      </c>
      <c r="I64">
        <f t="shared" si="6"/>
        <v>8.7266462599716474E-2</v>
      </c>
      <c r="J64">
        <f t="shared" si="3"/>
        <v>57.486256871564223</v>
      </c>
    </row>
    <row r="65" spans="1:10" x14ac:dyDescent="0.35">
      <c r="A65" s="77">
        <v>5.5</v>
      </c>
      <c r="B65">
        <v>2.1160000000000002E-2</v>
      </c>
      <c r="C65">
        <v>1.1868000000000001</v>
      </c>
      <c r="D65">
        <v>1.124E-2</v>
      </c>
      <c r="E65">
        <v>-0.13070000000000001</v>
      </c>
      <c r="F65">
        <v>0.42549999999999999</v>
      </c>
      <c r="G65">
        <v>1</v>
      </c>
      <c r="I65">
        <f t="shared" si="6"/>
        <v>9.599310885968812E-2</v>
      </c>
      <c r="J65">
        <f t="shared" si="3"/>
        <v>56.086956521739133</v>
      </c>
    </row>
    <row r="66" spans="1:10" x14ac:dyDescent="0.35">
      <c r="A66" s="77">
        <v>5.75</v>
      </c>
      <c r="B66">
        <v>2.1749999999999999E-2</v>
      </c>
      <c r="C66">
        <v>1.2049000000000001</v>
      </c>
      <c r="D66">
        <v>1.174E-2</v>
      </c>
      <c r="E66">
        <v>-0.12889999999999999</v>
      </c>
      <c r="F66">
        <v>0.40489999999999998</v>
      </c>
      <c r="G66">
        <v>1</v>
      </c>
      <c r="I66">
        <f t="shared" si="6"/>
        <v>0.10035643198967394</v>
      </c>
      <c r="J66">
        <f t="shared" si="3"/>
        <v>55.397701149425295</v>
      </c>
    </row>
    <row r="67" spans="1:10" x14ac:dyDescent="0.35">
      <c r="A67" s="77">
        <v>6</v>
      </c>
      <c r="B67">
        <v>2.2349999999999998E-2</v>
      </c>
      <c r="C67">
        <v>1.2233000000000001</v>
      </c>
      <c r="D67">
        <v>1.225E-2</v>
      </c>
      <c r="E67">
        <v>-0.12720000000000001</v>
      </c>
      <c r="F67">
        <v>0.3881</v>
      </c>
      <c r="G67">
        <v>1</v>
      </c>
      <c r="I67">
        <f t="shared" si="6"/>
        <v>0.10471975511965977</v>
      </c>
      <c r="J67">
        <f t="shared" si="3"/>
        <v>54.733780760626402</v>
      </c>
    </row>
    <row r="68" spans="1:10" x14ac:dyDescent="0.35">
      <c r="A68" s="77">
        <v>6.25</v>
      </c>
      <c r="B68">
        <v>2.2960000000000001E-2</v>
      </c>
      <c r="C68">
        <v>1.2416</v>
      </c>
      <c r="D68">
        <v>1.278E-2</v>
      </c>
      <c r="E68">
        <v>-0.12559999999999999</v>
      </c>
      <c r="F68">
        <v>0.37390000000000001</v>
      </c>
      <c r="G68">
        <v>1</v>
      </c>
      <c r="I68">
        <f t="shared" si="6"/>
        <v>0.1090830782496456</v>
      </c>
      <c r="J68">
        <f t="shared" si="3"/>
        <v>54.076655052264805</v>
      </c>
    </row>
    <row r="69" spans="1:10" x14ac:dyDescent="0.35">
      <c r="A69" s="77">
        <v>6.5</v>
      </c>
      <c r="B69">
        <v>2.358E-2</v>
      </c>
      <c r="C69">
        <v>1.2594000000000001</v>
      </c>
      <c r="D69">
        <v>1.3339999999999999E-2</v>
      </c>
      <c r="E69">
        <v>-0.12379999999999999</v>
      </c>
      <c r="F69">
        <v>0.36159999999999998</v>
      </c>
      <c r="G69">
        <v>1</v>
      </c>
      <c r="I69">
        <f t="shared" si="6"/>
        <v>0.11344640137963143</v>
      </c>
      <c r="J69">
        <f t="shared" si="3"/>
        <v>53.409669211195933</v>
      </c>
    </row>
    <row r="70" spans="1:10" x14ac:dyDescent="0.35">
      <c r="A70" s="77">
        <v>6.75</v>
      </c>
      <c r="B70">
        <v>2.4199999999999999E-2</v>
      </c>
      <c r="C70">
        <v>1.2777000000000001</v>
      </c>
      <c r="D70">
        <v>1.3939999999999999E-2</v>
      </c>
      <c r="E70">
        <v>-0.1222</v>
      </c>
      <c r="F70">
        <v>0.35089999999999999</v>
      </c>
      <c r="G70">
        <v>1</v>
      </c>
      <c r="I70">
        <f t="shared" si="6"/>
        <v>0.11780972450961724</v>
      </c>
      <c r="J70">
        <f t="shared" si="3"/>
        <v>52.79752066115703</v>
      </c>
    </row>
    <row r="71" spans="1:10" x14ac:dyDescent="0.35">
      <c r="A71" s="77">
        <v>7</v>
      </c>
      <c r="B71">
        <v>2.4889999999999999E-2</v>
      </c>
      <c r="C71">
        <v>1.2959000000000001</v>
      </c>
      <c r="D71">
        <v>1.456E-2</v>
      </c>
      <c r="E71">
        <v>-0.1206</v>
      </c>
      <c r="F71">
        <v>0.3412</v>
      </c>
      <c r="G71">
        <v>1</v>
      </c>
      <c r="I71">
        <f t="shared" si="6"/>
        <v>0.12217304763960307</v>
      </c>
      <c r="J71">
        <f t="shared" si="3"/>
        <v>52.065086380072323</v>
      </c>
    </row>
    <row r="72" spans="1:10" x14ac:dyDescent="0.35">
      <c r="A72" s="77">
        <v>7.25</v>
      </c>
      <c r="B72">
        <v>2.5510000000000001E-2</v>
      </c>
      <c r="C72">
        <v>1.3144</v>
      </c>
      <c r="D72">
        <v>1.523E-2</v>
      </c>
      <c r="E72">
        <v>-0.1191</v>
      </c>
      <c r="F72">
        <v>0.33029999999999998</v>
      </c>
      <c r="G72">
        <v>1</v>
      </c>
      <c r="I72">
        <f t="shared" si="6"/>
        <v>0.1265363707695889</v>
      </c>
      <c r="J72">
        <f t="shared" si="3"/>
        <v>51.524892199137589</v>
      </c>
    </row>
    <row r="73" spans="1:10" x14ac:dyDescent="0.35">
      <c r="A73" s="77">
        <v>7.5</v>
      </c>
      <c r="B73">
        <v>2.615E-2</v>
      </c>
      <c r="C73">
        <v>1.3325</v>
      </c>
      <c r="D73">
        <v>1.592E-2</v>
      </c>
      <c r="E73">
        <v>-0.11749999999999999</v>
      </c>
      <c r="F73">
        <v>0.3196</v>
      </c>
      <c r="G73">
        <v>1</v>
      </c>
      <c r="I73">
        <f t="shared" si="6"/>
        <v>0.1308996938995747</v>
      </c>
      <c r="J73">
        <f t="shared" si="3"/>
        <v>50.956022944550668</v>
      </c>
    </row>
    <row r="74" spans="1:10" x14ac:dyDescent="0.35">
      <c r="A74" s="77">
        <v>7.75</v>
      </c>
      <c r="B74">
        <v>2.682E-2</v>
      </c>
      <c r="C74">
        <v>1.3495999999999999</v>
      </c>
      <c r="D74">
        <v>1.661E-2</v>
      </c>
      <c r="E74">
        <v>-0.1157</v>
      </c>
      <c r="F74">
        <v>0.30919999999999997</v>
      </c>
      <c r="G74">
        <v>1</v>
      </c>
      <c r="I74">
        <f t="shared" ref="I74:I98" si="7">A74*PI()/180</f>
        <v>0.13526301702956053</v>
      </c>
      <c r="J74">
        <f t="shared" ref="J74:J115" si="8">C74/B74</f>
        <v>50.320656226696492</v>
      </c>
    </row>
    <row r="75" spans="1:10" x14ac:dyDescent="0.35">
      <c r="A75" s="77">
        <v>8</v>
      </c>
      <c r="B75">
        <v>2.7400000000000001E-2</v>
      </c>
      <c r="C75">
        <v>1.3671</v>
      </c>
      <c r="D75">
        <v>1.7319999999999999E-2</v>
      </c>
      <c r="E75">
        <v>-0.11409999999999999</v>
      </c>
      <c r="F75">
        <v>0.29859999999999998</v>
      </c>
      <c r="G75">
        <v>1</v>
      </c>
      <c r="I75">
        <f t="shared" si="7"/>
        <v>0.13962634015954636</v>
      </c>
      <c r="J75">
        <f t="shared" si="8"/>
        <v>49.894160583941606</v>
      </c>
    </row>
    <row r="76" spans="1:10" x14ac:dyDescent="0.35">
      <c r="A76" s="77">
        <v>8.25</v>
      </c>
      <c r="B76">
        <v>2.8070000000000001E-2</v>
      </c>
      <c r="C76">
        <v>1.3832</v>
      </c>
      <c r="D76">
        <v>1.804E-2</v>
      </c>
      <c r="E76">
        <v>-0.11219999999999999</v>
      </c>
      <c r="F76">
        <v>0.28889999999999999</v>
      </c>
      <c r="G76">
        <v>1</v>
      </c>
      <c r="I76">
        <f t="shared" si="7"/>
        <v>0.14398966328953219</v>
      </c>
      <c r="J76">
        <f t="shared" si="8"/>
        <v>49.276807980049874</v>
      </c>
    </row>
    <row r="77" spans="1:10" x14ac:dyDescent="0.35">
      <c r="A77" s="77">
        <v>8.5</v>
      </c>
      <c r="B77">
        <v>2.8760000000000001E-2</v>
      </c>
      <c r="C77">
        <v>1.3987000000000001</v>
      </c>
      <c r="D77">
        <v>1.8800000000000001E-2</v>
      </c>
      <c r="E77">
        <v>-0.1103</v>
      </c>
      <c r="F77">
        <v>0.2787</v>
      </c>
      <c r="G77">
        <v>1</v>
      </c>
      <c r="I77">
        <f t="shared" si="7"/>
        <v>0.14835298641951802</v>
      </c>
      <c r="J77">
        <f t="shared" si="8"/>
        <v>48.633518776077885</v>
      </c>
    </row>
    <row r="78" spans="1:10" x14ac:dyDescent="0.35">
      <c r="A78" s="77">
        <v>8.75</v>
      </c>
      <c r="B78">
        <v>2.947E-2</v>
      </c>
      <c r="C78">
        <v>1.4140999999999999</v>
      </c>
      <c r="D78">
        <v>1.959E-2</v>
      </c>
      <c r="E78">
        <v>-0.1084</v>
      </c>
      <c r="F78">
        <v>0.26900000000000002</v>
      </c>
      <c r="G78">
        <v>1</v>
      </c>
      <c r="I78">
        <f t="shared" si="7"/>
        <v>0.15271630954950383</v>
      </c>
      <c r="J78">
        <f t="shared" si="8"/>
        <v>47.984390906006105</v>
      </c>
    </row>
    <row r="79" spans="1:10" x14ac:dyDescent="0.35">
      <c r="A79" s="77">
        <v>9</v>
      </c>
      <c r="B79">
        <v>3.0259999999999999E-2</v>
      </c>
      <c r="C79">
        <v>1.4278999999999999</v>
      </c>
      <c r="D79">
        <v>2.0410000000000001E-2</v>
      </c>
      <c r="E79">
        <v>-0.10630000000000001</v>
      </c>
      <c r="F79">
        <v>0.25929999999999997</v>
      </c>
      <c r="G79">
        <v>1</v>
      </c>
      <c r="I79">
        <f t="shared" si="7"/>
        <v>0.15707963267948966</v>
      </c>
      <c r="J79">
        <f t="shared" si="8"/>
        <v>47.187706543291476</v>
      </c>
    </row>
    <row r="80" spans="1:10" x14ac:dyDescent="0.35">
      <c r="A80" s="77">
        <v>9.25</v>
      </c>
      <c r="B80">
        <v>3.1029999999999999E-2</v>
      </c>
      <c r="C80">
        <v>1.4426000000000001</v>
      </c>
      <c r="D80">
        <v>2.1299999999999999E-2</v>
      </c>
      <c r="E80">
        <v>-0.10440000000000001</v>
      </c>
      <c r="F80">
        <v>0.24940000000000001</v>
      </c>
      <c r="G80">
        <v>1</v>
      </c>
      <c r="I80">
        <f t="shared" si="7"/>
        <v>0.16144295580947549</v>
      </c>
      <c r="J80">
        <f t="shared" si="8"/>
        <v>46.490493071221401</v>
      </c>
    </row>
    <row r="81" spans="1:10" x14ac:dyDescent="0.35">
      <c r="A81" s="77">
        <v>9.5</v>
      </c>
      <c r="B81">
        <v>3.1949999999999999E-2</v>
      </c>
      <c r="C81">
        <v>1.4543999999999999</v>
      </c>
      <c r="D81">
        <v>2.223E-2</v>
      </c>
      <c r="E81">
        <v>-0.1021</v>
      </c>
      <c r="F81">
        <v>0.24</v>
      </c>
      <c r="G81">
        <v>1</v>
      </c>
      <c r="I81">
        <f t="shared" si="7"/>
        <v>0.16580627893946129</v>
      </c>
      <c r="J81">
        <f t="shared" si="8"/>
        <v>45.521126760563376</v>
      </c>
    </row>
    <row r="82" spans="1:10" x14ac:dyDescent="0.35">
      <c r="A82" s="77">
        <v>9.75</v>
      </c>
      <c r="B82">
        <v>3.2820000000000002E-2</v>
      </c>
      <c r="C82">
        <v>1.4678</v>
      </c>
      <c r="D82">
        <v>2.3220000000000001E-2</v>
      </c>
      <c r="E82">
        <v>-0.10009999999999999</v>
      </c>
      <c r="F82">
        <v>0.22900000000000001</v>
      </c>
      <c r="G82">
        <v>1</v>
      </c>
      <c r="I82">
        <f t="shared" si="7"/>
        <v>0.17016960206944712</v>
      </c>
      <c r="J82">
        <f t="shared" si="8"/>
        <v>44.722730042656913</v>
      </c>
    </row>
    <row r="83" spans="1:10" x14ac:dyDescent="0.35">
      <c r="A83" s="77">
        <v>10</v>
      </c>
      <c r="B83">
        <v>3.3820000000000003E-2</v>
      </c>
      <c r="C83">
        <v>1.4789000000000001</v>
      </c>
      <c r="D83">
        <v>2.4279999999999999E-2</v>
      </c>
      <c r="E83">
        <v>-9.7799999999999998E-2</v>
      </c>
      <c r="F83">
        <v>0.21870000000000001</v>
      </c>
      <c r="G83">
        <v>1</v>
      </c>
      <c r="I83">
        <f t="shared" si="7"/>
        <v>0.17453292519943295</v>
      </c>
      <c r="J83">
        <f t="shared" si="8"/>
        <v>43.728562980484917</v>
      </c>
    </row>
    <row r="84" spans="1:10" x14ac:dyDescent="0.35">
      <c r="A84" s="77">
        <v>10.25</v>
      </c>
      <c r="B84">
        <v>3.492E-2</v>
      </c>
      <c r="C84">
        <v>1.4883</v>
      </c>
      <c r="D84">
        <v>2.5430000000000001E-2</v>
      </c>
      <c r="E84">
        <v>-9.5399999999999999E-2</v>
      </c>
      <c r="F84">
        <v>0.20799999999999999</v>
      </c>
      <c r="G84">
        <v>1</v>
      </c>
      <c r="I84">
        <f t="shared" si="7"/>
        <v>0.17889624832941875</v>
      </c>
      <c r="J84">
        <f t="shared" si="8"/>
        <v>42.620274914089343</v>
      </c>
    </row>
    <row r="85" spans="1:10" x14ac:dyDescent="0.35">
      <c r="A85" s="77">
        <v>10.5</v>
      </c>
      <c r="B85">
        <v>3.6040000000000003E-2</v>
      </c>
      <c r="C85">
        <v>1.4986999999999999</v>
      </c>
      <c r="D85">
        <v>2.6630000000000001E-2</v>
      </c>
      <c r="E85">
        <v>-9.3200000000000005E-2</v>
      </c>
      <c r="F85">
        <v>0.1968</v>
      </c>
      <c r="G85">
        <v>1</v>
      </c>
      <c r="I85">
        <f t="shared" si="7"/>
        <v>0.18325957145940461</v>
      </c>
      <c r="J85">
        <f t="shared" si="8"/>
        <v>41.584350721420641</v>
      </c>
    </row>
    <row r="86" spans="1:10" x14ac:dyDescent="0.35">
      <c r="A86" s="77">
        <v>10.75</v>
      </c>
      <c r="B86">
        <v>3.7319999999999999E-2</v>
      </c>
      <c r="C86">
        <v>1.5065999999999999</v>
      </c>
      <c r="D86">
        <v>2.7949999999999999E-2</v>
      </c>
      <c r="E86">
        <v>-9.0800000000000006E-2</v>
      </c>
      <c r="F86">
        <v>0.18659999999999999</v>
      </c>
      <c r="G86">
        <v>1</v>
      </c>
      <c r="I86">
        <f t="shared" si="7"/>
        <v>0.18762289458939041</v>
      </c>
      <c r="J86">
        <f t="shared" si="8"/>
        <v>40.369774919614144</v>
      </c>
    </row>
    <row r="87" spans="1:10" x14ac:dyDescent="0.35">
      <c r="A87" s="77">
        <v>11</v>
      </c>
      <c r="B87">
        <v>3.8690000000000002E-2</v>
      </c>
      <c r="C87">
        <v>1.5138</v>
      </c>
      <c r="D87">
        <v>2.937E-2</v>
      </c>
      <c r="E87">
        <v>-8.8400000000000006E-2</v>
      </c>
      <c r="F87">
        <v>0.1764</v>
      </c>
      <c r="G87">
        <v>1</v>
      </c>
      <c r="I87">
        <f t="shared" si="7"/>
        <v>0.19198621771937624</v>
      </c>
      <c r="J87">
        <f t="shared" si="8"/>
        <v>39.126389247867664</v>
      </c>
    </row>
    <row r="88" spans="1:10" x14ac:dyDescent="0.35">
      <c r="A88" s="77">
        <v>11.25</v>
      </c>
      <c r="B88">
        <v>4.0079999999999998E-2</v>
      </c>
      <c r="C88">
        <v>1.5217000000000001</v>
      </c>
      <c r="D88">
        <v>3.0870000000000002E-2</v>
      </c>
      <c r="E88">
        <v>-8.6199999999999999E-2</v>
      </c>
      <c r="F88">
        <v>0.1668</v>
      </c>
      <c r="G88">
        <v>1</v>
      </c>
      <c r="I88">
        <f t="shared" si="7"/>
        <v>0.19634954084936207</v>
      </c>
      <c r="J88">
        <f t="shared" si="8"/>
        <v>37.96656686626747</v>
      </c>
    </row>
    <row r="89" spans="1:10" x14ac:dyDescent="0.35">
      <c r="A89" s="77">
        <v>11.5</v>
      </c>
      <c r="B89">
        <v>4.1730000000000003E-2</v>
      </c>
      <c r="C89">
        <v>1.5261</v>
      </c>
      <c r="D89">
        <v>3.2530000000000003E-2</v>
      </c>
      <c r="E89">
        <v>-8.3799999999999999E-2</v>
      </c>
      <c r="F89">
        <v>0.15859999999999999</v>
      </c>
      <c r="G89">
        <v>1</v>
      </c>
      <c r="I89">
        <f t="shared" si="7"/>
        <v>0.20071286397934787</v>
      </c>
      <c r="J89">
        <f t="shared" si="8"/>
        <v>36.570812365204887</v>
      </c>
    </row>
    <row r="90" spans="1:10" x14ac:dyDescent="0.35">
      <c r="A90" s="77">
        <v>11.75</v>
      </c>
      <c r="B90">
        <v>4.3299999999999998E-2</v>
      </c>
      <c r="C90">
        <v>1.5329999999999999</v>
      </c>
      <c r="D90">
        <v>3.422E-2</v>
      </c>
      <c r="E90">
        <v>-8.1699999999999995E-2</v>
      </c>
      <c r="F90">
        <v>0.15</v>
      </c>
      <c r="G90">
        <v>1</v>
      </c>
      <c r="I90">
        <f t="shared" si="7"/>
        <v>0.20507618710933373</v>
      </c>
      <c r="J90">
        <f t="shared" si="8"/>
        <v>35.404157043879906</v>
      </c>
    </row>
    <row r="91" spans="1:10" x14ac:dyDescent="0.35">
      <c r="A91" s="77">
        <v>12</v>
      </c>
      <c r="B91">
        <v>4.514E-2</v>
      </c>
      <c r="C91">
        <v>1.5364</v>
      </c>
      <c r="D91">
        <v>3.61E-2</v>
      </c>
      <c r="E91">
        <v>-7.9399999999999998E-2</v>
      </c>
      <c r="F91">
        <v>0.14319999999999999</v>
      </c>
      <c r="G91">
        <v>1</v>
      </c>
      <c r="I91">
        <f t="shared" si="7"/>
        <v>0.20943951023931953</v>
      </c>
      <c r="J91">
        <f t="shared" si="8"/>
        <v>34.036331413380594</v>
      </c>
    </row>
    <row r="92" spans="1:10" x14ac:dyDescent="0.35">
      <c r="A92" s="77">
        <v>12.25</v>
      </c>
      <c r="B92">
        <v>4.6940000000000003E-2</v>
      </c>
      <c r="C92">
        <v>1.5414000000000001</v>
      </c>
      <c r="D92">
        <v>3.8030000000000001E-2</v>
      </c>
      <c r="E92">
        <v>-7.7399999999999997E-2</v>
      </c>
      <c r="F92">
        <v>0.1363</v>
      </c>
      <c r="G92">
        <v>1</v>
      </c>
      <c r="I92">
        <f t="shared" si="7"/>
        <v>0.21380283336930536</v>
      </c>
      <c r="J92">
        <f t="shared" si="8"/>
        <v>32.837665104388584</v>
      </c>
    </row>
    <row r="93" spans="1:10" x14ac:dyDescent="0.35">
      <c r="A93" s="77">
        <v>12.75</v>
      </c>
      <c r="B93">
        <v>5.1040000000000002E-2</v>
      </c>
      <c r="C93">
        <v>1.5470999999999999</v>
      </c>
      <c r="D93">
        <v>4.2320000000000003E-2</v>
      </c>
      <c r="E93">
        <v>-7.3499999999999996E-2</v>
      </c>
      <c r="F93">
        <v>0.12559999999999999</v>
      </c>
      <c r="G93">
        <v>1</v>
      </c>
      <c r="I93">
        <f t="shared" si="7"/>
        <v>0.22252947962927699</v>
      </c>
      <c r="J93">
        <f t="shared" si="8"/>
        <v>30.311520376175547</v>
      </c>
    </row>
    <row r="94" spans="1:10" x14ac:dyDescent="0.35">
      <c r="A94" s="77">
        <v>13</v>
      </c>
      <c r="B94">
        <v>5.3289999999999997E-2</v>
      </c>
      <c r="C94">
        <v>1.5486</v>
      </c>
      <c r="D94">
        <v>4.4670000000000001E-2</v>
      </c>
      <c r="E94">
        <v>-7.17E-2</v>
      </c>
      <c r="F94">
        <v>0.1212</v>
      </c>
      <c r="G94">
        <v>1</v>
      </c>
      <c r="I94">
        <f t="shared" si="7"/>
        <v>0.22689280275926285</v>
      </c>
      <c r="J94">
        <f t="shared" si="8"/>
        <v>29.059861137173954</v>
      </c>
    </row>
    <row r="95" spans="1:10" x14ac:dyDescent="0.35">
      <c r="A95" s="77">
        <v>13.25</v>
      </c>
      <c r="B95">
        <v>5.5710000000000003E-2</v>
      </c>
      <c r="C95">
        <v>1.5488999999999999</v>
      </c>
      <c r="D95">
        <v>4.7160000000000001E-2</v>
      </c>
      <c r="E95">
        <v>-7.0000000000000007E-2</v>
      </c>
      <c r="F95">
        <v>0.11749999999999999</v>
      </c>
      <c r="G95">
        <v>1</v>
      </c>
      <c r="I95">
        <f t="shared" si="7"/>
        <v>0.23125612588924865</v>
      </c>
      <c r="J95">
        <f t="shared" si="8"/>
        <v>27.802907915993536</v>
      </c>
    </row>
    <row r="96" spans="1:10" x14ac:dyDescent="0.35">
      <c r="A96" s="77">
        <v>13.5</v>
      </c>
      <c r="B96">
        <v>5.8000000000000003E-2</v>
      </c>
      <c r="C96">
        <v>1.552</v>
      </c>
      <c r="D96">
        <v>4.9630000000000001E-2</v>
      </c>
      <c r="E96">
        <v>-6.8599999999999994E-2</v>
      </c>
      <c r="F96">
        <v>0.1133</v>
      </c>
      <c r="G96">
        <v>1</v>
      </c>
      <c r="I96">
        <f t="shared" si="7"/>
        <v>0.23561944901923448</v>
      </c>
      <c r="J96">
        <f t="shared" si="8"/>
        <v>26.758620689655171</v>
      </c>
    </row>
    <row r="97" spans="1:10" x14ac:dyDescent="0.35">
      <c r="A97" s="77">
        <v>13.75</v>
      </c>
      <c r="B97">
        <v>6.0589999999999998E-2</v>
      </c>
      <c r="C97">
        <v>1.5524</v>
      </c>
      <c r="D97">
        <v>5.2339999999999998E-2</v>
      </c>
      <c r="E97">
        <v>-6.7299999999999999E-2</v>
      </c>
      <c r="F97">
        <v>0.10979999999999999</v>
      </c>
      <c r="G97">
        <v>1</v>
      </c>
      <c r="I97">
        <f t="shared" si="7"/>
        <v>0.23998277214922031</v>
      </c>
      <c r="J97">
        <f t="shared" si="8"/>
        <v>25.62138966826209</v>
      </c>
    </row>
    <row r="98" spans="1:10" x14ac:dyDescent="0.35">
      <c r="A98" s="77">
        <v>14</v>
      </c>
      <c r="B98">
        <v>6.3469999999999999E-2</v>
      </c>
      <c r="C98">
        <v>1.5506</v>
      </c>
      <c r="D98">
        <v>5.5259999999999997E-2</v>
      </c>
      <c r="E98">
        <v>-6.6100000000000006E-2</v>
      </c>
      <c r="F98">
        <v>0.1066</v>
      </c>
      <c r="G98">
        <v>1</v>
      </c>
      <c r="I98">
        <f t="shared" si="7"/>
        <v>0.24434609527920614</v>
      </c>
      <c r="J98">
        <f t="shared" si="8"/>
        <v>24.430439577753269</v>
      </c>
    </row>
    <row r="99" spans="1:10" x14ac:dyDescent="0.35">
      <c r="A99" s="77">
        <v>14.25</v>
      </c>
      <c r="B99">
        <v>6.6220000000000001E-2</v>
      </c>
      <c r="C99">
        <v>1.5515000000000001</v>
      </c>
      <c r="D99">
        <v>5.8209999999999998E-2</v>
      </c>
      <c r="E99">
        <v>-6.5199999999999994E-2</v>
      </c>
      <c r="F99">
        <v>0.1026</v>
      </c>
      <c r="G99">
        <v>1</v>
      </c>
      <c r="I99">
        <f t="shared" ref="I99:I115" si="9">A99*PI()/180</f>
        <v>0.24870941840919195</v>
      </c>
      <c r="J99">
        <f t="shared" si="8"/>
        <v>23.429477499244943</v>
      </c>
    </row>
    <row r="100" spans="1:10" x14ac:dyDescent="0.35">
      <c r="A100" s="77">
        <v>14.5</v>
      </c>
      <c r="B100">
        <v>6.93E-2</v>
      </c>
      <c r="C100">
        <v>1.5497000000000001</v>
      </c>
      <c r="D100">
        <v>6.1420000000000002E-2</v>
      </c>
      <c r="E100">
        <v>-6.4399999999999999E-2</v>
      </c>
      <c r="F100">
        <v>9.9299999999999999E-2</v>
      </c>
      <c r="G100">
        <v>1</v>
      </c>
      <c r="I100">
        <f t="shared" si="9"/>
        <v>0.2530727415391778</v>
      </c>
      <c r="J100">
        <f t="shared" si="8"/>
        <v>22.362193362193363</v>
      </c>
    </row>
    <row r="101" spans="1:10" x14ac:dyDescent="0.35">
      <c r="A101" s="77">
        <v>14.75</v>
      </c>
      <c r="B101">
        <v>7.2620000000000004E-2</v>
      </c>
      <c r="C101">
        <v>1.5462</v>
      </c>
      <c r="D101">
        <v>6.4780000000000004E-2</v>
      </c>
      <c r="E101">
        <v>-6.3799999999999996E-2</v>
      </c>
      <c r="F101">
        <v>9.6699999999999994E-2</v>
      </c>
      <c r="G101">
        <v>1</v>
      </c>
      <c r="I101">
        <f t="shared" si="9"/>
        <v>0.25743606466916358</v>
      </c>
      <c r="J101">
        <f t="shared" si="8"/>
        <v>21.291655191407326</v>
      </c>
    </row>
    <row r="102" spans="1:10" x14ac:dyDescent="0.35">
      <c r="A102" s="77">
        <v>15</v>
      </c>
      <c r="B102">
        <v>7.5850000000000001E-2</v>
      </c>
      <c r="C102">
        <v>1.5450999999999999</v>
      </c>
      <c r="D102">
        <v>6.8239999999999995E-2</v>
      </c>
      <c r="E102">
        <v>-6.3399999999999998E-2</v>
      </c>
      <c r="F102">
        <v>9.3399999999999997E-2</v>
      </c>
      <c r="G102">
        <v>1</v>
      </c>
      <c r="I102">
        <f t="shared" si="9"/>
        <v>0.26179938779914941</v>
      </c>
      <c r="J102">
        <f t="shared" si="8"/>
        <v>20.370468029004613</v>
      </c>
    </row>
    <row r="103" spans="1:10" x14ac:dyDescent="0.35">
      <c r="A103" s="77">
        <v>15.25</v>
      </c>
      <c r="B103">
        <v>7.9390000000000002E-2</v>
      </c>
      <c r="C103">
        <v>1.5417000000000001</v>
      </c>
      <c r="D103">
        <v>7.1940000000000004E-2</v>
      </c>
      <c r="E103">
        <v>-6.3200000000000006E-2</v>
      </c>
      <c r="F103">
        <v>9.0399999999999994E-2</v>
      </c>
      <c r="G103">
        <v>1</v>
      </c>
      <c r="I103">
        <f t="shared" si="9"/>
        <v>0.26616271092913524</v>
      </c>
      <c r="J103">
        <f t="shared" si="8"/>
        <v>19.419322332787505</v>
      </c>
    </row>
    <row r="104" spans="1:10" x14ac:dyDescent="0.35">
      <c r="A104" s="77">
        <v>15.5</v>
      </c>
      <c r="B104">
        <v>8.3150000000000002E-2</v>
      </c>
      <c r="C104">
        <v>1.5367999999999999</v>
      </c>
      <c r="D104">
        <v>7.5770000000000004E-2</v>
      </c>
      <c r="E104">
        <v>-6.3200000000000006E-2</v>
      </c>
      <c r="F104">
        <v>8.7900000000000006E-2</v>
      </c>
      <c r="G104">
        <v>1</v>
      </c>
      <c r="I104">
        <f t="shared" si="9"/>
        <v>0.27052603405912107</v>
      </c>
      <c r="J104">
        <f t="shared" si="8"/>
        <v>18.482260974143113</v>
      </c>
    </row>
    <row r="105" spans="1:10" x14ac:dyDescent="0.35">
      <c r="A105" s="77">
        <v>15.75</v>
      </c>
      <c r="B105">
        <v>8.7069999999999995E-2</v>
      </c>
      <c r="C105">
        <v>1.5323</v>
      </c>
      <c r="D105">
        <v>7.9899999999999999E-2</v>
      </c>
      <c r="E105">
        <v>-6.3399999999999998E-2</v>
      </c>
      <c r="F105">
        <v>8.48E-2</v>
      </c>
      <c r="G105">
        <v>1</v>
      </c>
      <c r="I105">
        <f t="shared" si="9"/>
        <v>0.2748893571891069</v>
      </c>
      <c r="J105">
        <f t="shared" si="8"/>
        <v>17.598483978408179</v>
      </c>
    </row>
    <row r="106" spans="1:10" x14ac:dyDescent="0.35">
      <c r="A106" s="77">
        <v>16</v>
      </c>
      <c r="B106">
        <v>9.1240000000000002E-2</v>
      </c>
      <c r="C106">
        <v>1.5264</v>
      </c>
      <c r="D106">
        <v>8.4220000000000003E-2</v>
      </c>
      <c r="E106">
        <v>-6.3899999999999998E-2</v>
      </c>
      <c r="F106">
        <v>8.2000000000000003E-2</v>
      </c>
      <c r="G106">
        <v>1</v>
      </c>
      <c r="I106">
        <f t="shared" si="9"/>
        <v>0.27925268031909273</v>
      </c>
      <c r="J106">
        <f t="shared" si="8"/>
        <v>16.729504603244191</v>
      </c>
    </row>
    <row r="107" spans="1:10" x14ac:dyDescent="0.35">
      <c r="A107" s="77">
        <v>16.25</v>
      </c>
      <c r="B107">
        <v>9.5479999999999995E-2</v>
      </c>
      <c r="C107">
        <v>1.52</v>
      </c>
      <c r="D107">
        <v>8.8520000000000001E-2</v>
      </c>
      <c r="E107">
        <v>-6.4600000000000005E-2</v>
      </c>
      <c r="F107">
        <v>7.9699999999999993E-2</v>
      </c>
      <c r="G107">
        <v>1</v>
      </c>
      <c r="I107">
        <f t="shared" si="9"/>
        <v>0.28361600344907856</v>
      </c>
      <c r="J107">
        <f t="shared" si="8"/>
        <v>15.919564306661082</v>
      </c>
    </row>
    <row r="108" spans="1:10" x14ac:dyDescent="0.35">
      <c r="A108" s="77">
        <v>16.5</v>
      </c>
      <c r="B108">
        <v>9.9900000000000003E-2</v>
      </c>
      <c r="C108">
        <v>1.5137</v>
      </c>
      <c r="D108">
        <v>9.3119999999999994E-2</v>
      </c>
      <c r="E108">
        <v>-6.5500000000000003E-2</v>
      </c>
      <c r="F108">
        <v>7.7200000000000005E-2</v>
      </c>
      <c r="G108">
        <v>1</v>
      </c>
      <c r="I108">
        <f t="shared" si="9"/>
        <v>0.28797932657906439</v>
      </c>
      <c r="J108">
        <f t="shared" si="8"/>
        <v>15.152152152152151</v>
      </c>
    </row>
    <row r="109" spans="1:10" x14ac:dyDescent="0.35">
      <c r="A109" s="77">
        <v>16.75</v>
      </c>
      <c r="B109">
        <v>0.10425</v>
      </c>
      <c r="C109">
        <v>1.5077</v>
      </c>
      <c r="D109">
        <v>9.7549999999999998E-2</v>
      </c>
      <c r="E109">
        <v>-6.6600000000000006E-2</v>
      </c>
      <c r="F109">
        <v>7.4899999999999994E-2</v>
      </c>
      <c r="G109">
        <v>1</v>
      </c>
      <c r="I109">
        <f t="shared" si="9"/>
        <v>0.29234264970905016</v>
      </c>
      <c r="J109">
        <f t="shared" si="8"/>
        <v>14.462350119904078</v>
      </c>
    </row>
    <row r="110" spans="1:10" x14ac:dyDescent="0.35">
      <c r="A110" s="77">
        <v>17</v>
      </c>
      <c r="B110">
        <v>0.10811</v>
      </c>
      <c r="C110">
        <v>1.5041</v>
      </c>
      <c r="D110">
        <v>0.1014</v>
      </c>
      <c r="E110">
        <v>-6.7500000000000004E-2</v>
      </c>
      <c r="F110">
        <v>7.2599999999999998E-2</v>
      </c>
      <c r="G110">
        <v>1</v>
      </c>
      <c r="I110">
        <f t="shared" si="9"/>
        <v>0.29670597283903605</v>
      </c>
      <c r="J110">
        <f t="shared" si="8"/>
        <v>13.912681528073259</v>
      </c>
    </row>
    <row r="111" spans="1:10" x14ac:dyDescent="0.35">
      <c r="A111" s="77">
        <v>17.25</v>
      </c>
      <c r="B111">
        <v>0.11323</v>
      </c>
      <c r="C111">
        <v>1.4954000000000001</v>
      </c>
      <c r="D111">
        <v>0.10675999999999999</v>
      </c>
      <c r="E111">
        <v>-6.93E-2</v>
      </c>
      <c r="F111">
        <v>7.0000000000000007E-2</v>
      </c>
      <c r="G111">
        <v>1</v>
      </c>
      <c r="I111">
        <f t="shared" si="9"/>
        <v>0.30106929596902182</v>
      </c>
      <c r="J111">
        <f t="shared" si="8"/>
        <v>13.206747328446525</v>
      </c>
    </row>
    <row r="112" spans="1:10" x14ac:dyDescent="0.35">
      <c r="A112" s="77">
        <v>17.5</v>
      </c>
      <c r="B112">
        <v>0.11738</v>
      </c>
      <c r="C112">
        <v>1.4913000000000001</v>
      </c>
      <c r="D112">
        <v>0.11098</v>
      </c>
      <c r="E112">
        <v>-7.0599999999999996E-2</v>
      </c>
      <c r="F112">
        <v>6.7599999999999993E-2</v>
      </c>
      <c r="G112">
        <v>1</v>
      </c>
      <c r="I112">
        <f t="shared" si="9"/>
        <v>0.30543261909900765</v>
      </c>
      <c r="J112">
        <f t="shared" si="8"/>
        <v>12.7048901005282</v>
      </c>
    </row>
    <row r="113" spans="1:10" x14ac:dyDescent="0.35">
      <c r="A113" s="77">
        <v>17.75</v>
      </c>
      <c r="B113">
        <v>0.12257</v>
      </c>
      <c r="C113">
        <v>1.4833000000000001</v>
      </c>
      <c r="D113">
        <v>0.11635</v>
      </c>
      <c r="E113">
        <v>-7.2800000000000004E-2</v>
      </c>
      <c r="F113">
        <v>6.5299999999999997E-2</v>
      </c>
      <c r="G113">
        <v>1</v>
      </c>
      <c r="I113">
        <f t="shared" si="9"/>
        <v>0.30979594222899348</v>
      </c>
      <c r="J113">
        <f t="shared" si="8"/>
        <v>12.101656196459167</v>
      </c>
    </row>
    <row r="114" spans="1:10" x14ac:dyDescent="0.35">
      <c r="A114" s="77">
        <v>18</v>
      </c>
      <c r="B114">
        <v>0.12837000000000001</v>
      </c>
      <c r="C114">
        <v>1.4732000000000001</v>
      </c>
      <c r="D114">
        <v>0.12238</v>
      </c>
      <c r="E114">
        <v>-7.5600000000000001E-2</v>
      </c>
      <c r="F114">
        <v>6.2899999999999998E-2</v>
      </c>
      <c r="G114">
        <v>1</v>
      </c>
      <c r="I114">
        <f t="shared" si="9"/>
        <v>0.31415926535897931</v>
      </c>
      <c r="J114">
        <f t="shared" si="8"/>
        <v>11.476201604736309</v>
      </c>
    </row>
    <row r="115" spans="1:10" x14ac:dyDescent="0.35">
      <c r="A115" s="77">
        <v>18.25</v>
      </c>
      <c r="B115">
        <v>0.13285</v>
      </c>
      <c r="C115">
        <v>1.4692000000000001</v>
      </c>
      <c r="D115">
        <v>0.12692999999999999</v>
      </c>
      <c r="E115">
        <v>-7.7799999999999994E-2</v>
      </c>
      <c r="F115">
        <v>6.08E-2</v>
      </c>
      <c r="G115">
        <v>1</v>
      </c>
      <c r="I115">
        <f t="shared" si="9"/>
        <v>0.31852258848896514</v>
      </c>
      <c r="J115">
        <f t="shared" si="8"/>
        <v>11.059089198343997</v>
      </c>
    </row>
  </sheetData>
  <hyperlinks>
    <hyperlink ref="A1" r:id="rId1" display="http://airfoiltools.com/airfoil/details?airfoil=hs1712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U94"/>
  <sheetViews>
    <sheetView zoomScaleNormal="100" workbookViewId="0">
      <selection activeCell="J62" sqref="J62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132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134</v>
      </c>
      <c r="H3">
        <f>I4</f>
        <v>0.41682088118605148</v>
      </c>
      <c r="I3">
        <f>H4</f>
        <v>7.3401876663058152</v>
      </c>
      <c r="J3">
        <v>-0.34079999999999999</v>
      </c>
      <c r="K3">
        <v>1.1713</v>
      </c>
      <c r="L3">
        <f>SMALL(B9:B98,1)</f>
        <v>2.741E-2</v>
      </c>
      <c r="M3">
        <f>(L6-L3)/((M6-O3)^2)</f>
        <v>1.1470227537544949E-2</v>
      </c>
      <c r="N3">
        <f>(N6-L3)/((O6-O3)^2)</f>
        <v>4.1381594522331339E-2</v>
      </c>
      <c r="O3">
        <v>0.52780000000000005</v>
      </c>
      <c r="P3" t="s">
        <v>143</v>
      </c>
    </row>
    <row r="4" spans="1:21" x14ac:dyDescent="0.35">
      <c r="A4" s="76" t="s">
        <v>135</v>
      </c>
      <c r="H4">
        <f t="array" ref="H4:I4">LINEST($C$15:$C$61,$I$15:$I$61)</f>
        <v>7.3401876663058152</v>
      </c>
      <c r="I4">
        <v>0.41682088118605148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3.3619999999999997E-2</v>
      </c>
      <c r="M6">
        <v>1.2636000000000001</v>
      </c>
      <c r="N6">
        <v>5.4460000000000001E-2</v>
      </c>
      <c r="O6">
        <v>-0.28070000000000001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43.002517080186976</v>
      </c>
      <c r="R8">
        <f>$L$3+$M$3*(S8-$O$3)^2</f>
        <v>2.741E-2</v>
      </c>
      <c r="S8">
        <f>O3</f>
        <v>0.52780000000000005</v>
      </c>
      <c r="T8">
        <f>$L$3+$N$3*(U8-$O$3)^2</f>
        <v>2.741E-2</v>
      </c>
      <c r="U8">
        <f>O3</f>
        <v>0.52780000000000005</v>
      </c>
    </row>
    <row r="9" spans="1:21" x14ac:dyDescent="0.35">
      <c r="A9" s="77">
        <v>-8</v>
      </c>
      <c r="B9">
        <v>0.11057</v>
      </c>
      <c r="C9">
        <v>-0.36080000000000001</v>
      </c>
      <c r="D9">
        <v>0.10407</v>
      </c>
      <c r="E9">
        <v>-2.69E-2</v>
      </c>
      <c r="F9">
        <v>1</v>
      </c>
      <c r="G9">
        <v>9.1499999999999998E-2</v>
      </c>
      <c r="I9">
        <f t="shared" ref="I9:I72" si="0">A9*PI()/180</f>
        <v>-0.13962634015954636</v>
      </c>
      <c r="J9">
        <f>C9/B9</f>
        <v>-3.2630912544089719</v>
      </c>
      <c r="R9">
        <f t="shared" ref="R9:R18" si="1">$L$3+$M$3*(S9-$O$3)^2</f>
        <v>2.752470227537545E-2</v>
      </c>
      <c r="S9">
        <f>S8+0.1</f>
        <v>0.62780000000000002</v>
      </c>
      <c r="T9">
        <f t="shared" ref="T9:T18" si="2">$L$3+$N$3*(U9-$O$3)^2</f>
        <v>2.7823815945223315E-2</v>
      </c>
      <c r="U9">
        <f>U8-0.1</f>
        <v>0.42780000000000007</v>
      </c>
    </row>
    <row r="10" spans="1:21" x14ac:dyDescent="0.35">
      <c r="A10" s="77">
        <v>-7.75</v>
      </c>
      <c r="B10">
        <v>0.10954999999999999</v>
      </c>
      <c r="C10">
        <v>-0.37459999999999999</v>
      </c>
      <c r="D10">
        <v>0.10315000000000001</v>
      </c>
      <c r="E10">
        <v>-2.4500000000000001E-2</v>
      </c>
      <c r="F10">
        <v>1</v>
      </c>
      <c r="G10">
        <v>9.2200000000000004E-2</v>
      </c>
      <c r="I10">
        <f t="shared" si="0"/>
        <v>-0.13526301702956053</v>
      </c>
      <c r="J10">
        <f t="shared" ref="J10:J73" si="3">C10/B10</f>
        <v>-3.4194431766316753</v>
      </c>
      <c r="R10">
        <f t="shared" si="1"/>
        <v>2.7868809101501798E-2</v>
      </c>
      <c r="S10">
        <f t="shared" ref="S10:S18" si="4">S9+0.1</f>
        <v>0.7278</v>
      </c>
      <c r="T10">
        <f t="shared" si="2"/>
        <v>2.9065263780893254E-2</v>
      </c>
      <c r="U10">
        <f t="shared" ref="U10:U18" si="5">U9-0.1</f>
        <v>0.32780000000000009</v>
      </c>
    </row>
    <row r="11" spans="1:21" x14ac:dyDescent="0.35">
      <c r="A11" s="77">
        <v>-7.5</v>
      </c>
      <c r="B11">
        <v>0.10815</v>
      </c>
      <c r="C11">
        <v>-0.38590000000000002</v>
      </c>
      <c r="D11">
        <v>0.10184</v>
      </c>
      <c r="E11">
        <v>-2.2700000000000001E-2</v>
      </c>
      <c r="F11">
        <v>1</v>
      </c>
      <c r="G11">
        <v>9.2499999999999999E-2</v>
      </c>
      <c r="I11">
        <f t="shared" si="0"/>
        <v>-0.1308996938995747</v>
      </c>
      <c r="J11">
        <f t="shared" si="3"/>
        <v>-3.5681923254738792</v>
      </c>
      <c r="R11">
        <f t="shared" si="1"/>
        <v>2.8442320478379045E-2</v>
      </c>
      <c r="S11">
        <f t="shared" si="4"/>
        <v>0.82779999999999998</v>
      </c>
      <c r="T11">
        <f t="shared" si="2"/>
        <v>3.1134343507009818E-2</v>
      </c>
      <c r="U11">
        <f t="shared" si="5"/>
        <v>0.22780000000000009</v>
      </c>
    </row>
    <row r="12" spans="1:21" x14ac:dyDescent="0.35">
      <c r="A12" s="77">
        <v>-6.5</v>
      </c>
      <c r="B12">
        <v>9.2679999999999998E-2</v>
      </c>
      <c r="C12">
        <v>-0.4012</v>
      </c>
      <c r="D12">
        <v>8.6499999999999994E-2</v>
      </c>
      <c r="E12">
        <v>-2.9899999999999999E-2</v>
      </c>
      <c r="F12">
        <v>1</v>
      </c>
      <c r="G12">
        <v>5.4899999999999997E-2</v>
      </c>
      <c r="I12">
        <f t="shared" si="0"/>
        <v>-0.11344640137963143</v>
      </c>
      <c r="J12">
        <f t="shared" si="3"/>
        <v>-4.328873543375054</v>
      </c>
      <c r="R12">
        <f t="shared" si="1"/>
        <v>2.9245236406007191E-2</v>
      </c>
      <c r="S12">
        <f t="shared" si="4"/>
        <v>0.92779999999999996</v>
      </c>
      <c r="T12">
        <f t="shared" si="2"/>
        <v>3.403105512357301E-2</v>
      </c>
      <c r="U12">
        <f t="shared" si="5"/>
        <v>0.12780000000000008</v>
      </c>
    </row>
    <row r="13" spans="1:21" x14ac:dyDescent="0.35">
      <c r="A13" s="77">
        <v>-6.25</v>
      </c>
      <c r="B13">
        <v>8.9399999999999993E-2</v>
      </c>
      <c r="C13">
        <v>-0.39689999999999998</v>
      </c>
      <c r="D13">
        <v>8.3239999999999995E-2</v>
      </c>
      <c r="E13">
        <v>-3.0099999999999998E-2</v>
      </c>
      <c r="F13">
        <v>1</v>
      </c>
      <c r="G13">
        <v>5.45E-2</v>
      </c>
      <c r="I13">
        <f t="shared" si="0"/>
        <v>-0.1090830782496456</v>
      </c>
      <c r="J13">
        <f t="shared" si="3"/>
        <v>-4.4395973154362416</v>
      </c>
      <c r="R13">
        <f t="shared" si="1"/>
        <v>3.0277556884386238E-2</v>
      </c>
      <c r="S13">
        <f t="shared" si="4"/>
        <v>1.0278</v>
      </c>
      <c r="T13">
        <f t="shared" si="2"/>
        <v>3.7755398630582832E-2</v>
      </c>
      <c r="U13">
        <f t="shared" si="5"/>
        <v>2.7800000000000075E-2</v>
      </c>
    </row>
    <row r="14" spans="1:21" x14ac:dyDescent="0.35">
      <c r="A14" s="77">
        <v>-5.75</v>
      </c>
      <c r="B14">
        <v>8.2470000000000002E-2</v>
      </c>
      <c r="C14">
        <v>-0.36459999999999998</v>
      </c>
      <c r="D14">
        <v>7.6289999999999997E-2</v>
      </c>
      <c r="E14">
        <v>-3.4599999999999999E-2</v>
      </c>
      <c r="F14">
        <v>0.99429999999999996</v>
      </c>
      <c r="G14">
        <v>5.8900000000000001E-2</v>
      </c>
      <c r="I14">
        <f t="shared" si="0"/>
        <v>-0.10035643198967394</v>
      </c>
      <c r="J14">
        <f t="shared" si="3"/>
        <v>-4.4210015763307871</v>
      </c>
      <c r="R14">
        <f t="shared" si="1"/>
        <v>3.1539281913516182E-2</v>
      </c>
      <c r="S14">
        <f t="shared" si="4"/>
        <v>1.1278000000000001</v>
      </c>
      <c r="T14">
        <f t="shared" si="2"/>
        <v>4.2307374028039281E-2</v>
      </c>
      <c r="U14">
        <f t="shared" si="5"/>
        <v>-7.2199999999999931E-2</v>
      </c>
    </row>
    <row r="15" spans="1:21" x14ac:dyDescent="0.35">
      <c r="A15" s="77">
        <v>-5.5</v>
      </c>
      <c r="B15">
        <v>7.7710000000000001E-2</v>
      </c>
      <c r="C15">
        <v>-0.34079999999999999</v>
      </c>
      <c r="D15">
        <v>7.1459999999999996E-2</v>
      </c>
      <c r="E15">
        <v>-4.0800000000000003E-2</v>
      </c>
      <c r="F15">
        <v>0.99039999999999995</v>
      </c>
      <c r="G15">
        <v>5.9799999999999999E-2</v>
      </c>
      <c r="I15">
        <f t="shared" si="0"/>
        <v>-9.599310885968812E-2</v>
      </c>
      <c r="J15">
        <f t="shared" si="3"/>
        <v>-4.3855359670570069</v>
      </c>
      <c r="R15">
        <f t="shared" si="1"/>
        <v>3.3030411493397027E-2</v>
      </c>
      <c r="S15">
        <f t="shared" si="4"/>
        <v>1.2278000000000002</v>
      </c>
      <c r="T15">
        <f t="shared" si="2"/>
        <v>4.7686981315942352E-2</v>
      </c>
      <c r="U15">
        <f t="shared" si="5"/>
        <v>-0.17219999999999994</v>
      </c>
    </row>
    <row r="16" spans="1:21" x14ac:dyDescent="0.35">
      <c r="A16" s="77">
        <v>-5.25</v>
      </c>
      <c r="B16">
        <v>7.2020000000000001E-2</v>
      </c>
      <c r="C16">
        <v>-0.31080000000000002</v>
      </c>
      <c r="D16">
        <v>6.5640000000000004E-2</v>
      </c>
      <c r="E16">
        <v>-4.8800000000000003E-2</v>
      </c>
      <c r="F16">
        <v>0.98670000000000002</v>
      </c>
      <c r="G16">
        <v>5.96E-2</v>
      </c>
      <c r="I16">
        <f t="shared" si="0"/>
        <v>-9.1629785729702304E-2</v>
      </c>
      <c r="J16">
        <f t="shared" si="3"/>
        <v>-4.3154679255762289</v>
      </c>
      <c r="R16">
        <f t="shared" si="1"/>
        <v>3.4750945624028771E-2</v>
      </c>
      <c r="S16">
        <f t="shared" si="4"/>
        <v>1.3278000000000003</v>
      </c>
      <c r="T16">
        <f t="shared" si="2"/>
        <v>5.3894220494292058E-2</v>
      </c>
      <c r="U16">
        <f t="shared" si="5"/>
        <v>-0.27219999999999994</v>
      </c>
    </row>
    <row r="17" spans="1:21" x14ac:dyDescent="0.35">
      <c r="A17" s="77">
        <v>-5</v>
      </c>
      <c r="B17">
        <v>6.6570000000000004E-2</v>
      </c>
      <c r="C17">
        <v>-0.27800000000000002</v>
      </c>
      <c r="D17">
        <v>6.0019999999999997E-2</v>
      </c>
      <c r="E17">
        <v>-5.6599999999999998E-2</v>
      </c>
      <c r="F17">
        <v>0.98340000000000005</v>
      </c>
      <c r="G17">
        <v>6.0999999999999999E-2</v>
      </c>
      <c r="I17">
        <f t="shared" si="0"/>
        <v>-8.7266462599716474E-2</v>
      </c>
      <c r="J17">
        <f t="shared" si="3"/>
        <v>-4.176055280156227</v>
      </c>
      <c r="R17">
        <f t="shared" si="1"/>
        <v>3.6700884305411414E-2</v>
      </c>
      <c r="S17">
        <f t="shared" si="4"/>
        <v>1.4278000000000004</v>
      </c>
      <c r="T17">
        <f t="shared" si="2"/>
        <v>6.0929091563088386E-2</v>
      </c>
      <c r="U17">
        <f t="shared" si="5"/>
        <v>-0.37219999999999998</v>
      </c>
    </row>
    <row r="18" spans="1:21" x14ac:dyDescent="0.35">
      <c r="A18" s="77">
        <v>-4.75</v>
      </c>
      <c r="B18">
        <v>6.0040000000000003E-2</v>
      </c>
      <c r="C18">
        <v>-0.2369</v>
      </c>
      <c r="D18">
        <v>5.3190000000000001E-2</v>
      </c>
      <c r="E18">
        <v>-6.6799999999999998E-2</v>
      </c>
      <c r="F18">
        <v>0.98009999999999997</v>
      </c>
      <c r="G18">
        <v>6.54E-2</v>
      </c>
      <c r="I18">
        <f t="shared" si="0"/>
        <v>-8.2903139469730644E-2</v>
      </c>
      <c r="J18">
        <f t="shared" si="3"/>
        <v>-3.9457028647568286</v>
      </c>
      <c r="R18">
        <f t="shared" si="1"/>
        <v>3.8880227537544956E-2</v>
      </c>
      <c r="S18">
        <f t="shared" si="4"/>
        <v>1.5278000000000005</v>
      </c>
      <c r="T18">
        <f t="shared" si="2"/>
        <v>6.8791594522331342E-2</v>
      </c>
      <c r="U18">
        <f t="shared" si="5"/>
        <v>-0.47219999999999995</v>
      </c>
    </row>
    <row r="19" spans="1:21" x14ac:dyDescent="0.35">
      <c r="A19" s="77">
        <v>-4.5</v>
      </c>
      <c r="B19">
        <v>5.3929999999999999E-2</v>
      </c>
      <c r="C19">
        <v>-0.19489999999999999</v>
      </c>
      <c r="D19">
        <v>4.6699999999999998E-2</v>
      </c>
      <c r="E19">
        <v>-7.5499999999999998E-2</v>
      </c>
      <c r="F19">
        <v>0.97740000000000005</v>
      </c>
      <c r="G19">
        <v>6.9400000000000003E-2</v>
      </c>
      <c r="I19">
        <f t="shared" si="0"/>
        <v>-7.8539816339744828E-2</v>
      </c>
      <c r="J19">
        <f t="shared" si="3"/>
        <v>-3.6139440014834041</v>
      </c>
    </row>
    <row r="20" spans="1:21" x14ac:dyDescent="0.35">
      <c r="A20" s="77">
        <v>-4.25</v>
      </c>
      <c r="B20">
        <v>5.0790000000000002E-2</v>
      </c>
      <c r="C20">
        <v>-0.15939999999999999</v>
      </c>
      <c r="D20">
        <v>4.3299999999999998E-2</v>
      </c>
      <c r="E20">
        <v>-8.0100000000000005E-2</v>
      </c>
      <c r="F20">
        <v>0.97470000000000001</v>
      </c>
      <c r="G20">
        <v>7.5999999999999998E-2</v>
      </c>
      <c r="I20">
        <f t="shared" si="0"/>
        <v>-7.4176493209759012E-2</v>
      </c>
      <c r="J20">
        <f t="shared" si="3"/>
        <v>-3.1384130734396529</v>
      </c>
    </row>
    <row r="21" spans="1:21" x14ac:dyDescent="0.35">
      <c r="A21" s="77">
        <v>-4</v>
      </c>
      <c r="B21">
        <v>4.4659999999999998E-2</v>
      </c>
      <c r="C21">
        <v>-0.1086</v>
      </c>
      <c r="D21">
        <v>3.6490000000000002E-2</v>
      </c>
      <c r="E21">
        <v>-8.9200000000000002E-2</v>
      </c>
      <c r="F21">
        <v>0.97319999999999995</v>
      </c>
      <c r="G21">
        <v>8.2799999999999999E-2</v>
      </c>
      <c r="I21">
        <f t="shared" si="0"/>
        <v>-6.9813170079773182E-2</v>
      </c>
      <c r="J21">
        <f t="shared" si="3"/>
        <v>-2.4317062248096732</v>
      </c>
    </row>
    <row r="22" spans="1:21" x14ac:dyDescent="0.35">
      <c r="A22" s="77">
        <v>-3.75</v>
      </c>
      <c r="B22">
        <v>4.2139999999999997E-2</v>
      </c>
      <c r="C22">
        <v>-7.2700000000000001E-2</v>
      </c>
      <c r="D22">
        <v>3.3610000000000001E-2</v>
      </c>
      <c r="E22">
        <v>-9.2700000000000005E-2</v>
      </c>
      <c r="F22">
        <v>0.97060000000000002</v>
      </c>
      <c r="G22">
        <v>8.8900000000000007E-2</v>
      </c>
      <c r="I22">
        <f t="shared" si="0"/>
        <v>-6.5449846949787352E-2</v>
      </c>
      <c r="J22">
        <f t="shared" si="3"/>
        <v>-1.725201708590413</v>
      </c>
    </row>
    <row r="23" spans="1:21" x14ac:dyDescent="0.35">
      <c r="A23" s="77">
        <v>-3.5</v>
      </c>
      <c r="B23">
        <v>3.8739999999999997E-2</v>
      </c>
      <c r="C23">
        <v>-3.1300000000000001E-2</v>
      </c>
      <c r="D23">
        <v>2.9559999999999999E-2</v>
      </c>
      <c r="E23">
        <v>-9.7500000000000003E-2</v>
      </c>
      <c r="F23">
        <v>0.96840000000000004</v>
      </c>
      <c r="G23">
        <v>9.69E-2</v>
      </c>
      <c r="I23">
        <f t="shared" si="0"/>
        <v>-6.1086523819801536E-2</v>
      </c>
      <c r="J23">
        <f t="shared" si="3"/>
        <v>-0.80795043882292217</v>
      </c>
    </row>
    <row r="24" spans="1:21" x14ac:dyDescent="0.35">
      <c r="A24" s="77">
        <v>-3.25</v>
      </c>
      <c r="B24">
        <v>3.6990000000000002E-2</v>
      </c>
      <c r="C24">
        <v>4.4999999999999997E-3</v>
      </c>
      <c r="D24">
        <v>2.7369999999999998E-2</v>
      </c>
      <c r="E24">
        <v>-0.1002</v>
      </c>
      <c r="F24">
        <v>0.96560000000000001</v>
      </c>
      <c r="G24">
        <v>0.10440000000000001</v>
      </c>
      <c r="I24">
        <f t="shared" si="0"/>
        <v>-5.6723200689815713E-2</v>
      </c>
      <c r="J24">
        <f t="shared" si="3"/>
        <v>0.121654501216545</v>
      </c>
    </row>
    <row r="25" spans="1:21" x14ac:dyDescent="0.35">
      <c r="A25" s="77">
        <v>-3</v>
      </c>
      <c r="B25">
        <v>3.5360000000000003E-2</v>
      </c>
      <c r="C25">
        <v>4.2099999999999999E-2</v>
      </c>
      <c r="D25">
        <v>2.53E-2</v>
      </c>
      <c r="E25">
        <v>-0.10299999999999999</v>
      </c>
      <c r="F25">
        <v>0.96299999999999997</v>
      </c>
      <c r="G25">
        <v>0.11269999999999999</v>
      </c>
      <c r="I25">
        <f t="shared" si="0"/>
        <v>-5.2359877559829883E-2</v>
      </c>
      <c r="J25">
        <f t="shared" si="3"/>
        <v>1.1906108597285066</v>
      </c>
    </row>
    <row r="26" spans="1:21" x14ac:dyDescent="0.35">
      <c r="A26" s="77">
        <v>-2.75</v>
      </c>
      <c r="B26">
        <v>3.3840000000000002E-2</v>
      </c>
      <c r="C26">
        <v>8.1799999999999998E-2</v>
      </c>
      <c r="D26">
        <v>2.3210000000000001E-2</v>
      </c>
      <c r="E26">
        <v>-0.1061</v>
      </c>
      <c r="F26">
        <v>0.96060000000000001</v>
      </c>
      <c r="G26">
        <v>0.1231</v>
      </c>
      <c r="I26">
        <f t="shared" si="0"/>
        <v>-4.799655442984406E-2</v>
      </c>
      <c r="J26">
        <f t="shared" si="3"/>
        <v>2.41725768321513</v>
      </c>
    </row>
    <row r="27" spans="1:21" x14ac:dyDescent="0.35">
      <c r="A27" s="77">
        <v>-2.5</v>
      </c>
      <c r="B27">
        <v>3.3189999999999997E-2</v>
      </c>
      <c r="C27">
        <v>0.1159</v>
      </c>
      <c r="D27">
        <v>2.2409999999999999E-2</v>
      </c>
      <c r="E27">
        <v>-0.10780000000000001</v>
      </c>
      <c r="F27">
        <v>0.95750000000000002</v>
      </c>
      <c r="G27">
        <v>0.1313</v>
      </c>
      <c r="I27">
        <f t="shared" si="0"/>
        <v>-4.3633231299858237E-2</v>
      </c>
      <c r="J27">
        <f t="shared" si="3"/>
        <v>3.49201566736969</v>
      </c>
    </row>
    <row r="28" spans="1:21" x14ac:dyDescent="0.35">
      <c r="A28" s="77">
        <v>-2.25</v>
      </c>
      <c r="B28">
        <v>3.2660000000000002E-2</v>
      </c>
      <c r="C28">
        <v>0.14599999999999999</v>
      </c>
      <c r="D28">
        <v>2.163E-2</v>
      </c>
      <c r="E28">
        <v>-0.10879999999999999</v>
      </c>
      <c r="F28">
        <v>0.95289999999999997</v>
      </c>
      <c r="G28">
        <v>0.14269999999999999</v>
      </c>
      <c r="I28">
        <f t="shared" si="0"/>
        <v>-3.9269908169872414E-2</v>
      </c>
      <c r="J28">
        <f t="shared" si="3"/>
        <v>4.470300061236987</v>
      </c>
    </row>
    <row r="29" spans="1:21" x14ac:dyDescent="0.35">
      <c r="A29" s="77">
        <v>-2</v>
      </c>
      <c r="B29">
        <v>3.1899999999999998E-2</v>
      </c>
      <c r="C29">
        <v>0.1817</v>
      </c>
      <c r="D29">
        <v>2.051E-2</v>
      </c>
      <c r="E29">
        <v>-0.11070000000000001</v>
      </c>
      <c r="F29">
        <v>0.94910000000000005</v>
      </c>
      <c r="G29">
        <v>0.15329999999999999</v>
      </c>
      <c r="I29">
        <f t="shared" si="0"/>
        <v>-3.4906585039886591E-2</v>
      </c>
      <c r="J29">
        <f t="shared" si="3"/>
        <v>5.6959247648902824</v>
      </c>
    </row>
    <row r="30" spans="1:21" x14ac:dyDescent="0.35">
      <c r="A30" s="77">
        <v>-1.75</v>
      </c>
      <c r="B30">
        <v>3.1579999999999997E-2</v>
      </c>
      <c r="C30">
        <v>0.218</v>
      </c>
      <c r="D30">
        <v>2.002E-2</v>
      </c>
      <c r="E30">
        <v>-0.11269999999999999</v>
      </c>
      <c r="F30">
        <v>0.9456</v>
      </c>
      <c r="G30">
        <v>0.16819999999999999</v>
      </c>
      <c r="I30">
        <f t="shared" si="0"/>
        <v>-3.0543261909900768E-2</v>
      </c>
      <c r="J30">
        <f t="shared" si="3"/>
        <v>6.9031032298923378</v>
      </c>
    </row>
    <row r="31" spans="1:21" x14ac:dyDescent="0.35">
      <c r="A31" s="77">
        <v>-1.5</v>
      </c>
      <c r="B31">
        <v>3.1289999999999998E-2</v>
      </c>
      <c r="C31">
        <v>0.24840000000000001</v>
      </c>
      <c r="D31">
        <v>1.9550000000000001E-2</v>
      </c>
      <c r="E31">
        <v>-0.1135</v>
      </c>
      <c r="F31">
        <v>0.94069999999999998</v>
      </c>
      <c r="G31">
        <v>0.18210000000000001</v>
      </c>
      <c r="I31">
        <f t="shared" si="0"/>
        <v>-2.6179938779914941E-2</v>
      </c>
      <c r="J31">
        <f t="shared" si="3"/>
        <v>7.9386385426653892</v>
      </c>
    </row>
    <row r="32" spans="1:21" x14ac:dyDescent="0.35">
      <c r="A32" s="77">
        <v>-1.25</v>
      </c>
      <c r="B32">
        <v>3.109E-2</v>
      </c>
      <c r="C32">
        <v>0.28000000000000003</v>
      </c>
      <c r="D32">
        <v>1.9179999999999999E-2</v>
      </c>
      <c r="E32">
        <v>-0.1145</v>
      </c>
      <c r="F32">
        <v>0.93569999999999998</v>
      </c>
      <c r="G32">
        <v>0.1973</v>
      </c>
      <c r="I32">
        <f t="shared" si="0"/>
        <v>-2.1816615649929118E-2</v>
      </c>
      <c r="J32">
        <f t="shared" si="3"/>
        <v>9.0061112898037958</v>
      </c>
    </row>
    <row r="33" spans="1:10" x14ac:dyDescent="0.35">
      <c r="A33" s="77">
        <v>-1</v>
      </c>
      <c r="B33">
        <v>3.0929999999999999E-2</v>
      </c>
      <c r="C33">
        <v>0.316</v>
      </c>
      <c r="D33">
        <v>1.8929999999999999E-2</v>
      </c>
      <c r="E33">
        <v>-0.1163</v>
      </c>
      <c r="F33">
        <v>0.93169999999999997</v>
      </c>
      <c r="G33">
        <v>0.2162</v>
      </c>
      <c r="I33">
        <f t="shared" si="0"/>
        <v>-1.7453292519943295E-2</v>
      </c>
      <c r="J33">
        <f t="shared" si="3"/>
        <v>10.21661817006143</v>
      </c>
    </row>
    <row r="34" spans="1:10" x14ac:dyDescent="0.35">
      <c r="A34" s="77">
        <v>-0.75</v>
      </c>
      <c r="B34">
        <v>3.082E-2</v>
      </c>
      <c r="C34">
        <v>0.34570000000000001</v>
      </c>
      <c r="D34">
        <v>1.873E-2</v>
      </c>
      <c r="E34">
        <v>-0.11700000000000001</v>
      </c>
      <c r="F34">
        <v>0.92620000000000002</v>
      </c>
      <c r="G34">
        <v>0.23430000000000001</v>
      </c>
      <c r="I34">
        <f t="shared" si="0"/>
        <v>-1.3089969389957471E-2</v>
      </c>
      <c r="J34">
        <f t="shared" si="3"/>
        <v>11.216742375081116</v>
      </c>
    </row>
    <row r="35" spans="1:10" x14ac:dyDescent="0.35">
      <c r="A35" s="77">
        <v>-0.5</v>
      </c>
      <c r="B35">
        <v>3.073E-2</v>
      </c>
      <c r="C35">
        <v>0.37719999999999998</v>
      </c>
      <c r="D35">
        <v>1.856E-2</v>
      </c>
      <c r="E35">
        <v>-0.1179</v>
      </c>
      <c r="F35">
        <v>0.92069999999999996</v>
      </c>
      <c r="G35">
        <v>0.25540000000000002</v>
      </c>
      <c r="I35">
        <f t="shared" si="0"/>
        <v>-8.7266462599716477E-3</v>
      </c>
      <c r="J35">
        <f t="shared" si="3"/>
        <v>12.274650178978197</v>
      </c>
    </row>
    <row r="36" spans="1:10" x14ac:dyDescent="0.35">
      <c r="A36" s="77">
        <v>-0.25</v>
      </c>
      <c r="B36">
        <v>3.058E-2</v>
      </c>
      <c r="C36">
        <v>0.41410000000000002</v>
      </c>
      <c r="D36">
        <v>1.8419999999999999E-2</v>
      </c>
      <c r="E36">
        <v>-0.11990000000000001</v>
      </c>
      <c r="F36">
        <v>0.91659999999999997</v>
      </c>
      <c r="G36">
        <v>0.27989999999999998</v>
      </c>
      <c r="I36">
        <f t="shared" si="0"/>
        <v>-4.3633231299858239E-3</v>
      </c>
      <c r="J36">
        <f t="shared" si="3"/>
        <v>13.54153041203401</v>
      </c>
    </row>
    <row r="37" spans="1:10" x14ac:dyDescent="0.35">
      <c r="A37" s="77">
        <v>0</v>
      </c>
      <c r="B37">
        <v>3.056E-2</v>
      </c>
      <c r="C37">
        <v>0.44030000000000002</v>
      </c>
      <c r="D37">
        <v>1.847E-2</v>
      </c>
      <c r="E37">
        <v>-0.12</v>
      </c>
      <c r="F37">
        <v>0.90969999999999995</v>
      </c>
      <c r="G37">
        <v>0.30249999999999999</v>
      </c>
      <c r="I37">
        <f t="shared" si="0"/>
        <v>0</v>
      </c>
      <c r="J37">
        <f t="shared" si="3"/>
        <v>14.407722513089006</v>
      </c>
    </row>
    <row r="38" spans="1:10" x14ac:dyDescent="0.35">
      <c r="A38" s="77">
        <v>0.25</v>
      </c>
      <c r="B38">
        <v>3.0429999999999999E-2</v>
      </c>
      <c r="C38">
        <v>0.4748</v>
      </c>
      <c r="D38">
        <v>1.8440000000000002E-2</v>
      </c>
      <c r="E38">
        <v>-0.1216</v>
      </c>
      <c r="F38">
        <v>0.90439999999999998</v>
      </c>
      <c r="G38">
        <v>0.33339999999999997</v>
      </c>
      <c r="I38">
        <f t="shared" si="0"/>
        <v>4.3633231299858239E-3</v>
      </c>
      <c r="J38">
        <f t="shared" si="3"/>
        <v>15.603023332237925</v>
      </c>
    </row>
    <row r="39" spans="1:10" x14ac:dyDescent="0.35">
      <c r="A39" s="77">
        <v>0.5</v>
      </c>
      <c r="B39">
        <v>3.024E-2</v>
      </c>
      <c r="C39">
        <v>0.50829999999999997</v>
      </c>
      <c r="D39">
        <v>1.8519999999999998E-2</v>
      </c>
      <c r="E39">
        <v>-0.123</v>
      </c>
      <c r="F39">
        <v>0.89870000000000005</v>
      </c>
      <c r="G39">
        <v>0.37930000000000003</v>
      </c>
      <c r="I39">
        <f t="shared" si="0"/>
        <v>8.7266462599716477E-3</v>
      </c>
      <c r="J39">
        <f t="shared" si="3"/>
        <v>16.808862433862434</v>
      </c>
    </row>
    <row r="40" spans="1:10" x14ac:dyDescent="0.35">
      <c r="A40" s="77">
        <v>0.75</v>
      </c>
      <c r="B40">
        <v>2.887E-2</v>
      </c>
      <c r="C40">
        <v>0.52780000000000005</v>
      </c>
      <c r="D40">
        <v>1.8589999999999999E-2</v>
      </c>
      <c r="E40">
        <v>-0.1212</v>
      </c>
      <c r="F40">
        <v>0.89059999999999995</v>
      </c>
      <c r="G40">
        <v>1</v>
      </c>
      <c r="I40">
        <f t="shared" si="0"/>
        <v>1.3089969389957471E-2</v>
      </c>
      <c r="J40">
        <f t="shared" si="3"/>
        <v>18.281953585036373</v>
      </c>
    </row>
    <row r="41" spans="1:10" x14ac:dyDescent="0.35">
      <c r="A41" s="77">
        <v>1</v>
      </c>
      <c r="B41">
        <v>2.9159999999999998E-2</v>
      </c>
      <c r="C41">
        <v>0.56020000000000003</v>
      </c>
      <c r="D41">
        <v>1.8610000000000002E-2</v>
      </c>
      <c r="E41">
        <v>-0.122</v>
      </c>
      <c r="F41">
        <v>0.88180000000000003</v>
      </c>
      <c r="G41">
        <v>1</v>
      </c>
      <c r="I41">
        <f t="shared" si="0"/>
        <v>1.7453292519943295E-2</v>
      </c>
      <c r="J41">
        <f t="shared" si="3"/>
        <v>19.211248285322363</v>
      </c>
    </row>
    <row r="42" spans="1:10" x14ac:dyDescent="0.35">
      <c r="A42" s="77">
        <v>1.25</v>
      </c>
      <c r="B42">
        <v>2.9180000000000001E-2</v>
      </c>
      <c r="C42">
        <v>0.60060000000000002</v>
      </c>
      <c r="D42">
        <v>1.8419999999999999E-2</v>
      </c>
      <c r="E42">
        <v>-0.1239</v>
      </c>
      <c r="F42">
        <v>0.87290000000000001</v>
      </c>
      <c r="G42">
        <v>1</v>
      </c>
      <c r="I42">
        <f t="shared" si="0"/>
        <v>2.1816615649929118E-2</v>
      </c>
      <c r="J42">
        <f t="shared" si="3"/>
        <v>20.582590815627142</v>
      </c>
    </row>
    <row r="43" spans="1:10" x14ac:dyDescent="0.35">
      <c r="A43" s="77">
        <v>1.5</v>
      </c>
      <c r="B43">
        <v>2.928E-2</v>
      </c>
      <c r="C43">
        <v>0.63070000000000004</v>
      </c>
      <c r="D43">
        <v>1.839E-2</v>
      </c>
      <c r="E43">
        <v>-0.124</v>
      </c>
      <c r="F43">
        <v>0.86050000000000004</v>
      </c>
      <c r="G43">
        <v>1</v>
      </c>
      <c r="I43">
        <f t="shared" si="0"/>
        <v>2.6179938779914941E-2</v>
      </c>
      <c r="J43">
        <f t="shared" si="3"/>
        <v>21.540300546448087</v>
      </c>
    </row>
    <row r="44" spans="1:10" x14ac:dyDescent="0.35">
      <c r="A44" s="77">
        <v>1.75</v>
      </c>
      <c r="B44">
        <v>2.9360000000000001E-2</v>
      </c>
      <c r="C44">
        <v>0.66169999999999995</v>
      </c>
      <c r="D44">
        <v>1.839E-2</v>
      </c>
      <c r="E44">
        <v>-0.1242</v>
      </c>
      <c r="F44">
        <v>0.8488</v>
      </c>
      <c r="G44">
        <v>1</v>
      </c>
      <c r="I44">
        <f t="shared" si="0"/>
        <v>3.0543261909900768E-2</v>
      </c>
      <c r="J44">
        <f t="shared" si="3"/>
        <v>22.537465940054492</v>
      </c>
    </row>
    <row r="45" spans="1:10" x14ac:dyDescent="0.35">
      <c r="A45" s="77">
        <v>2</v>
      </c>
      <c r="B45">
        <v>2.937E-2</v>
      </c>
      <c r="C45">
        <v>0.69599999999999995</v>
      </c>
      <c r="D45">
        <v>1.8339999999999999E-2</v>
      </c>
      <c r="E45">
        <v>-0.125</v>
      </c>
      <c r="F45">
        <v>0.83919999999999995</v>
      </c>
      <c r="G45">
        <v>1</v>
      </c>
      <c r="I45">
        <f t="shared" si="0"/>
        <v>3.4906585039886591E-2</v>
      </c>
      <c r="J45">
        <f t="shared" si="3"/>
        <v>23.697650663942795</v>
      </c>
    </row>
    <row r="46" spans="1:10" x14ac:dyDescent="0.35">
      <c r="A46" s="77">
        <v>2.25</v>
      </c>
      <c r="B46">
        <v>2.9360000000000001E-2</v>
      </c>
      <c r="C46">
        <v>0.73080000000000001</v>
      </c>
      <c r="D46">
        <v>1.831E-2</v>
      </c>
      <c r="E46">
        <v>-0.1258</v>
      </c>
      <c r="F46">
        <v>0.83009999999999995</v>
      </c>
      <c r="G46">
        <v>1</v>
      </c>
      <c r="I46">
        <f t="shared" si="0"/>
        <v>3.9269908169872414E-2</v>
      </c>
      <c r="J46">
        <f t="shared" si="3"/>
        <v>24.891008174386922</v>
      </c>
    </row>
    <row r="47" spans="1:10" x14ac:dyDescent="0.35">
      <c r="A47" s="77">
        <v>2.5</v>
      </c>
      <c r="B47">
        <v>2.955E-2</v>
      </c>
      <c r="C47">
        <v>0.75719999999999998</v>
      </c>
      <c r="D47">
        <v>1.8519999999999998E-2</v>
      </c>
      <c r="E47">
        <v>-0.12529999999999999</v>
      </c>
      <c r="F47">
        <v>0.81850000000000001</v>
      </c>
      <c r="G47">
        <v>1</v>
      </c>
      <c r="I47">
        <f t="shared" si="0"/>
        <v>4.3633231299858237E-2</v>
      </c>
      <c r="J47">
        <f t="shared" si="3"/>
        <v>25.624365482233504</v>
      </c>
    </row>
    <row r="48" spans="1:10" x14ac:dyDescent="0.35">
      <c r="A48" s="77">
        <v>2.75</v>
      </c>
      <c r="B48">
        <v>2.9649999999999999E-2</v>
      </c>
      <c r="C48">
        <v>0.78600000000000003</v>
      </c>
      <c r="D48">
        <v>1.864E-2</v>
      </c>
      <c r="E48">
        <v>-0.12509999999999999</v>
      </c>
      <c r="F48">
        <v>0.80740000000000001</v>
      </c>
      <c r="G48">
        <v>1</v>
      </c>
      <c r="I48">
        <f t="shared" si="0"/>
        <v>4.799655442984406E-2</v>
      </c>
      <c r="J48">
        <f t="shared" si="3"/>
        <v>26.509274873524454</v>
      </c>
    </row>
    <row r="49" spans="1:10" x14ac:dyDescent="0.35">
      <c r="A49" s="77">
        <v>3</v>
      </c>
      <c r="B49">
        <v>2.9489999999999999E-2</v>
      </c>
      <c r="C49">
        <v>0.82079999999999997</v>
      </c>
      <c r="D49">
        <v>1.8509999999999999E-2</v>
      </c>
      <c r="E49">
        <v>-0.12570000000000001</v>
      </c>
      <c r="F49">
        <v>0.79800000000000004</v>
      </c>
      <c r="G49">
        <v>1</v>
      </c>
      <c r="I49">
        <f t="shared" si="0"/>
        <v>5.2359877559829883E-2</v>
      </c>
      <c r="J49">
        <f t="shared" si="3"/>
        <v>27.833163784333674</v>
      </c>
    </row>
    <row r="50" spans="1:10" x14ac:dyDescent="0.35">
      <c r="A50" s="77">
        <v>3.25</v>
      </c>
      <c r="B50">
        <v>2.9420000000000002E-2</v>
      </c>
      <c r="C50">
        <v>0.85050000000000003</v>
      </c>
      <c r="D50">
        <v>1.8540000000000001E-2</v>
      </c>
      <c r="E50">
        <v>-0.12540000000000001</v>
      </c>
      <c r="F50">
        <v>0.78639999999999999</v>
      </c>
      <c r="G50">
        <v>1</v>
      </c>
      <c r="I50">
        <f t="shared" si="0"/>
        <v>5.6723200689815713E-2</v>
      </c>
      <c r="J50">
        <f t="shared" si="3"/>
        <v>28.90890550645819</v>
      </c>
    </row>
    <row r="51" spans="1:10" x14ac:dyDescent="0.35">
      <c r="A51" s="77">
        <v>3.5</v>
      </c>
      <c r="B51">
        <v>2.9440000000000001E-2</v>
      </c>
      <c r="C51">
        <v>0.87639999999999996</v>
      </c>
      <c r="D51">
        <v>1.864E-2</v>
      </c>
      <c r="E51">
        <v>-0.1245</v>
      </c>
      <c r="F51">
        <v>0.77280000000000004</v>
      </c>
      <c r="G51">
        <v>1</v>
      </c>
      <c r="I51">
        <f t="shared" si="0"/>
        <v>6.1086523819801536E-2</v>
      </c>
      <c r="J51">
        <f t="shared" si="3"/>
        <v>29.769021739130434</v>
      </c>
    </row>
    <row r="52" spans="1:10" x14ac:dyDescent="0.35">
      <c r="A52" s="77">
        <v>3.75</v>
      </c>
      <c r="B52">
        <v>2.9399999999999999E-2</v>
      </c>
      <c r="C52">
        <v>0.90269999999999995</v>
      </c>
      <c r="D52">
        <v>1.8689999999999998E-2</v>
      </c>
      <c r="E52">
        <v>-0.1236</v>
      </c>
      <c r="F52">
        <v>0.75870000000000004</v>
      </c>
      <c r="G52">
        <v>1</v>
      </c>
      <c r="I52">
        <f t="shared" si="0"/>
        <v>6.5449846949787352E-2</v>
      </c>
      <c r="J52">
        <f t="shared" si="3"/>
        <v>30.704081632653061</v>
      </c>
    </row>
    <row r="53" spans="1:10" x14ac:dyDescent="0.35">
      <c r="A53" s="77">
        <v>4</v>
      </c>
      <c r="B53">
        <v>2.9270000000000001E-2</v>
      </c>
      <c r="C53">
        <v>0.92949999999999999</v>
      </c>
      <c r="D53">
        <v>1.8669999999999999E-2</v>
      </c>
      <c r="E53">
        <v>-0.1227</v>
      </c>
      <c r="F53">
        <v>0.74399999999999999</v>
      </c>
      <c r="G53">
        <v>1</v>
      </c>
      <c r="I53">
        <f t="shared" si="0"/>
        <v>6.9813170079773182E-2</v>
      </c>
      <c r="J53">
        <f t="shared" si="3"/>
        <v>31.756064229586606</v>
      </c>
    </row>
    <row r="54" spans="1:10" x14ac:dyDescent="0.35">
      <c r="A54" s="77">
        <v>4.5</v>
      </c>
      <c r="B54">
        <v>2.8830000000000001E-2</v>
      </c>
      <c r="C54">
        <v>0.9829</v>
      </c>
      <c r="D54">
        <v>1.8499999999999999E-2</v>
      </c>
      <c r="E54">
        <v>-0.1205</v>
      </c>
      <c r="F54">
        <v>0.71189999999999998</v>
      </c>
      <c r="G54">
        <v>1</v>
      </c>
      <c r="I54">
        <f t="shared" si="0"/>
        <v>7.8539816339744828E-2</v>
      </c>
      <c r="J54">
        <f t="shared" si="3"/>
        <v>34.092958723551853</v>
      </c>
    </row>
    <row r="55" spans="1:10" x14ac:dyDescent="0.35">
      <c r="A55" s="77">
        <v>4.75</v>
      </c>
      <c r="B55">
        <v>2.8989999999999998E-2</v>
      </c>
      <c r="C55">
        <v>1.0004999999999999</v>
      </c>
      <c r="D55">
        <v>1.8800000000000001E-2</v>
      </c>
      <c r="E55">
        <v>-0.1183</v>
      </c>
      <c r="F55">
        <v>0.68979999999999997</v>
      </c>
      <c r="G55">
        <v>1</v>
      </c>
      <c r="I55">
        <f t="shared" si="0"/>
        <v>8.2903139469730644E-2</v>
      </c>
      <c r="J55">
        <f t="shared" si="3"/>
        <v>34.511900655398414</v>
      </c>
    </row>
    <row r="56" spans="1:10" x14ac:dyDescent="0.35">
      <c r="A56" s="77">
        <v>5</v>
      </c>
      <c r="B56">
        <v>2.8680000000000001E-2</v>
      </c>
      <c r="C56">
        <v>1.0273000000000001</v>
      </c>
      <c r="D56">
        <v>1.865E-2</v>
      </c>
      <c r="E56">
        <v>-0.11700000000000001</v>
      </c>
      <c r="F56">
        <v>0.6704</v>
      </c>
      <c r="G56">
        <v>1</v>
      </c>
      <c r="I56">
        <f t="shared" si="0"/>
        <v>8.7266462599716474E-2</v>
      </c>
      <c r="J56">
        <f t="shared" si="3"/>
        <v>35.819386331938638</v>
      </c>
    </row>
    <row r="57" spans="1:10" x14ac:dyDescent="0.35">
      <c r="A57" s="77">
        <v>5.25</v>
      </c>
      <c r="B57">
        <v>2.8649999999999998E-2</v>
      </c>
      <c r="C57">
        <v>1.0488</v>
      </c>
      <c r="D57">
        <v>1.8759999999999999E-2</v>
      </c>
      <c r="E57">
        <v>-0.1152</v>
      </c>
      <c r="F57">
        <v>0.64610000000000001</v>
      </c>
      <c r="G57">
        <v>1</v>
      </c>
      <c r="I57">
        <f t="shared" si="0"/>
        <v>9.1629785729702304E-2</v>
      </c>
      <c r="J57">
        <f t="shared" si="3"/>
        <v>36.607329842931939</v>
      </c>
    </row>
    <row r="58" spans="1:10" x14ac:dyDescent="0.35">
      <c r="A58" s="77">
        <v>5.5</v>
      </c>
      <c r="B58">
        <v>2.828E-2</v>
      </c>
      <c r="C58">
        <v>1.0772999999999999</v>
      </c>
      <c r="D58">
        <v>1.8499999999999999E-2</v>
      </c>
      <c r="E58">
        <v>-0.11409999999999999</v>
      </c>
      <c r="F58">
        <v>0.62209999999999999</v>
      </c>
      <c r="G58">
        <v>1</v>
      </c>
      <c r="I58">
        <f t="shared" si="0"/>
        <v>9.599310885968812E-2</v>
      </c>
      <c r="J58">
        <f t="shared" si="3"/>
        <v>38.094059405940591</v>
      </c>
    </row>
    <row r="59" spans="1:10" x14ac:dyDescent="0.35">
      <c r="A59" s="77">
        <v>5.75</v>
      </c>
      <c r="B59">
        <v>2.776E-2</v>
      </c>
      <c r="C59">
        <v>1.1096999999999999</v>
      </c>
      <c r="D59">
        <v>1.8079999999999999E-2</v>
      </c>
      <c r="E59">
        <v>-0.1134</v>
      </c>
      <c r="F59">
        <v>0.59630000000000005</v>
      </c>
      <c r="G59">
        <v>1</v>
      </c>
      <c r="I59">
        <f t="shared" si="0"/>
        <v>0.10035643198967394</v>
      </c>
      <c r="J59">
        <f t="shared" si="3"/>
        <v>39.974783861671469</v>
      </c>
    </row>
    <row r="60" spans="1:10" x14ac:dyDescent="0.35">
      <c r="A60" s="77">
        <v>6</v>
      </c>
      <c r="B60">
        <v>2.741E-2</v>
      </c>
      <c r="C60">
        <v>1.1419999999999999</v>
      </c>
      <c r="D60">
        <v>1.7739999999999999E-2</v>
      </c>
      <c r="E60">
        <v>-0.1128</v>
      </c>
      <c r="F60">
        <v>0.56789999999999996</v>
      </c>
      <c r="G60">
        <v>1</v>
      </c>
      <c r="I60">
        <f t="shared" si="0"/>
        <v>0.10471975511965977</v>
      </c>
      <c r="J60">
        <f t="shared" si="3"/>
        <v>41.663626413717616</v>
      </c>
    </row>
    <row r="61" spans="1:10" x14ac:dyDescent="0.35">
      <c r="A61" s="77">
        <v>6.25</v>
      </c>
      <c r="B61">
        <v>2.743E-2</v>
      </c>
      <c r="C61">
        <v>1.1713</v>
      </c>
      <c r="D61">
        <v>1.771E-2</v>
      </c>
      <c r="E61">
        <v>-0.112</v>
      </c>
      <c r="F61">
        <v>0.53779999999999994</v>
      </c>
      <c r="G61">
        <v>1</v>
      </c>
      <c r="I61">
        <f t="shared" si="0"/>
        <v>0.1090830782496456</v>
      </c>
      <c r="J61">
        <f t="shared" si="3"/>
        <v>42.70142180094787</v>
      </c>
    </row>
    <row r="62" spans="1:10" x14ac:dyDescent="0.35">
      <c r="A62" s="77">
        <v>6.5</v>
      </c>
      <c r="B62">
        <v>2.7810000000000001E-2</v>
      </c>
      <c r="C62">
        <v>1.1959</v>
      </c>
      <c r="D62">
        <v>1.8069999999999999E-2</v>
      </c>
      <c r="E62">
        <v>-0.11070000000000001</v>
      </c>
      <c r="F62">
        <v>0.50619999999999998</v>
      </c>
      <c r="G62">
        <v>1</v>
      </c>
      <c r="I62">
        <f t="shared" si="0"/>
        <v>0.11344640137963143</v>
      </c>
      <c r="J62">
        <f t="shared" si="3"/>
        <v>43.002517080186976</v>
      </c>
    </row>
    <row r="63" spans="1:10" x14ac:dyDescent="0.35">
      <c r="A63" s="77">
        <v>6.75</v>
      </c>
      <c r="B63">
        <v>2.843E-2</v>
      </c>
      <c r="C63">
        <v>1.2141999999999999</v>
      </c>
      <c r="D63">
        <v>1.857E-2</v>
      </c>
      <c r="E63">
        <v>-0.1085</v>
      </c>
      <c r="F63">
        <v>0.46879999999999999</v>
      </c>
      <c r="G63">
        <v>1</v>
      </c>
      <c r="I63">
        <f t="shared" si="0"/>
        <v>0.11780972450961724</v>
      </c>
      <c r="J63">
        <f t="shared" si="3"/>
        <v>42.708406612733029</v>
      </c>
    </row>
    <row r="64" spans="1:10" x14ac:dyDescent="0.35">
      <c r="A64" s="77">
        <v>7</v>
      </c>
      <c r="B64">
        <v>2.9270000000000001E-2</v>
      </c>
      <c r="C64">
        <v>1.2267999999999999</v>
      </c>
      <c r="D64">
        <v>1.924E-2</v>
      </c>
      <c r="E64">
        <v>-0.1056</v>
      </c>
      <c r="F64">
        <v>0.42870000000000003</v>
      </c>
      <c r="G64">
        <v>1</v>
      </c>
      <c r="I64">
        <f t="shared" si="0"/>
        <v>0.12217304763960307</v>
      </c>
      <c r="J64">
        <f t="shared" si="3"/>
        <v>41.913221728732488</v>
      </c>
    </row>
    <row r="65" spans="1:10" x14ac:dyDescent="0.35">
      <c r="A65" s="77">
        <v>7.25</v>
      </c>
      <c r="B65">
        <v>3.0249999999999999E-2</v>
      </c>
      <c r="C65">
        <v>1.2371000000000001</v>
      </c>
      <c r="D65">
        <v>2.001E-2</v>
      </c>
      <c r="E65">
        <v>-0.1026</v>
      </c>
      <c r="F65">
        <v>0.39069999999999999</v>
      </c>
      <c r="G65">
        <v>1</v>
      </c>
      <c r="I65">
        <f t="shared" si="0"/>
        <v>0.1265363707695889</v>
      </c>
      <c r="J65">
        <f t="shared" si="3"/>
        <v>40.895867768595046</v>
      </c>
    </row>
    <row r="66" spans="1:10" x14ac:dyDescent="0.35">
      <c r="A66" s="77">
        <v>7.5</v>
      </c>
      <c r="B66">
        <v>3.1309999999999998E-2</v>
      </c>
      <c r="C66">
        <v>1.2474000000000001</v>
      </c>
      <c r="D66">
        <v>2.1000000000000001E-2</v>
      </c>
      <c r="E66">
        <v>-9.98E-2</v>
      </c>
      <c r="F66">
        <v>0.35820000000000002</v>
      </c>
      <c r="G66">
        <v>1</v>
      </c>
      <c r="I66">
        <f t="shared" si="0"/>
        <v>0.1308996938995747</v>
      </c>
      <c r="J66">
        <f t="shared" si="3"/>
        <v>39.840306611306296</v>
      </c>
    </row>
    <row r="67" spans="1:10" x14ac:dyDescent="0.35">
      <c r="A67" s="77">
        <v>7.75</v>
      </c>
      <c r="B67">
        <v>3.2419999999999997E-2</v>
      </c>
      <c r="C67">
        <v>1.2565</v>
      </c>
      <c r="D67">
        <v>2.2100000000000002E-2</v>
      </c>
      <c r="E67">
        <v>-9.7000000000000003E-2</v>
      </c>
      <c r="F67">
        <v>0.3286</v>
      </c>
      <c r="G67">
        <v>1</v>
      </c>
      <c r="I67">
        <f t="shared" si="0"/>
        <v>0.13526301702956053</v>
      </c>
      <c r="J67">
        <f t="shared" si="3"/>
        <v>38.756940160394819</v>
      </c>
    </row>
    <row r="68" spans="1:10" x14ac:dyDescent="0.35">
      <c r="A68" s="77">
        <v>8</v>
      </c>
      <c r="B68">
        <v>3.3619999999999997E-2</v>
      </c>
      <c r="C68">
        <v>1.2636000000000001</v>
      </c>
      <c r="D68">
        <v>2.3300000000000001E-2</v>
      </c>
      <c r="E68">
        <v>-9.3899999999999997E-2</v>
      </c>
      <c r="F68">
        <v>0.29849999999999999</v>
      </c>
      <c r="G68">
        <v>1</v>
      </c>
      <c r="I68">
        <f t="shared" si="0"/>
        <v>0.13962634015954636</v>
      </c>
      <c r="J68">
        <f t="shared" si="3"/>
        <v>37.584770969660923</v>
      </c>
    </row>
    <row r="69" spans="1:10" x14ac:dyDescent="0.35">
      <c r="A69" s="77">
        <v>8.25</v>
      </c>
      <c r="B69">
        <v>3.4950000000000002E-2</v>
      </c>
      <c r="C69">
        <v>1.2697000000000001</v>
      </c>
      <c r="D69">
        <v>2.4649999999999998E-2</v>
      </c>
      <c r="E69">
        <v>-9.0999999999999998E-2</v>
      </c>
      <c r="F69">
        <v>0.26590000000000003</v>
      </c>
      <c r="G69">
        <v>1</v>
      </c>
      <c r="I69">
        <f t="shared" si="0"/>
        <v>0.14398966328953219</v>
      </c>
      <c r="J69">
        <f t="shared" si="3"/>
        <v>36.329041487839774</v>
      </c>
    </row>
    <row r="70" spans="1:10" x14ac:dyDescent="0.35">
      <c r="A70" s="77">
        <v>8.5</v>
      </c>
      <c r="B70">
        <v>3.6510000000000001E-2</v>
      </c>
      <c r="C70">
        <v>1.2736000000000001</v>
      </c>
      <c r="D70">
        <v>2.613E-2</v>
      </c>
      <c r="E70">
        <v>-8.7999999999999995E-2</v>
      </c>
      <c r="F70">
        <v>0.2296</v>
      </c>
      <c r="G70">
        <v>1</v>
      </c>
      <c r="I70">
        <f t="shared" si="0"/>
        <v>0.14835298641951802</v>
      </c>
      <c r="J70">
        <f t="shared" si="3"/>
        <v>34.883593536017528</v>
      </c>
    </row>
    <row r="71" spans="1:10" x14ac:dyDescent="0.35">
      <c r="A71" s="77">
        <v>8.75</v>
      </c>
      <c r="B71">
        <v>3.8370000000000001E-2</v>
      </c>
      <c r="C71">
        <v>1.2761</v>
      </c>
      <c r="D71">
        <v>2.7820000000000001E-2</v>
      </c>
      <c r="E71">
        <v>-8.5199999999999998E-2</v>
      </c>
      <c r="F71">
        <v>0.19040000000000001</v>
      </c>
      <c r="G71">
        <v>1</v>
      </c>
      <c r="I71">
        <f t="shared" si="0"/>
        <v>0.15271630954950383</v>
      </c>
      <c r="J71">
        <f t="shared" si="3"/>
        <v>33.257753453218662</v>
      </c>
    </row>
    <row r="72" spans="1:10" x14ac:dyDescent="0.35">
      <c r="A72" s="77">
        <v>9</v>
      </c>
      <c r="B72">
        <v>4.0489999999999998E-2</v>
      </c>
      <c r="C72">
        <v>1.2784</v>
      </c>
      <c r="D72">
        <v>2.972E-2</v>
      </c>
      <c r="E72">
        <v>-8.2600000000000007E-2</v>
      </c>
      <c r="F72">
        <v>0.159</v>
      </c>
      <c r="G72">
        <v>1</v>
      </c>
      <c r="I72">
        <f t="shared" si="0"/>
        <v>0.15707963267948966</v>
      </c>
      <c r="J72">
        <f t="shared" si="3"/>
        <v>31.573227957520377</v>
      </c>
    </row>
    <row r="73" spans="1:10" x14ac:dyDescent="0.35">
      <c r="A73" s="77">
        <v>9.25</v>
      </c>
      <c r="B73">
        <v>4.2659999999999997E-2</v>
      </c>
      <c r="C73">
        <v>1.2829999999999999</v>
      </c>
      <c r="D73">
        <v>3.1789999999999999E-2</v>
      </c>
      <c r="E73">
        <v>-8.0199999999999994E-2</v>
      </c>
      <c r="F73">
        <v>0.13739999999999999</v>
      </c>
      <c r="G73">
        <v>1</v>
      </c>
      <c r="I73">
        <f t="shared" ref="I73:I79" si="6">A73*PI()/180</f>
        <v>0.16144295580947549</v>
      </c>
      <c r="J73">
        <f t="shared" si="3"/>
        <v>30.07501172058134</v>
      </c>
    </row>
    <row r="74" spans="1:10" x14ac:dyDescent="0.35">
      <c r="A74" s="77">
        <v>9.5</v>
      </c>
      <c r="B74">
        <v>4.4859999999999997E-2</v>
      </c>
      <c r="C74">
        <v>1.2883</v>
      </c>
      <c r="D74">
        <v>3.3950000000000001E-2</v>
      </c>
      <c r="E74">
        <v>-7.8E-2</v>
      </c>
      <c r="F74">
        <v>0.1227</v>
      </c>
      <c r="G74">
        <v>1</v>
      </c>
      <c r="I74">
        <f t="shared" si="6"/>
        <v>0.16580627893946129</v>
      </c>
      <c r="J74">
        <f t="shared" ref="J74:J79" si="7">C74/B74</f>
        <v>28.718234507356222</v>
      </c>
    </row>
    <row r="75" spans="1:10" x14ac:dyDescent="0.35">
      <c r="A75" s="77">
        <v>9.75</v>
      </c>
      <c r="B75">
        <v>4.6989999999999997E-2</v>
      </c>
      <c r="C75">
        <v>1.2947</v>
      </c>
      <c r="D75">
        <v>3.6089999999999997E-2</v>
      </c>
      <c r="E75">
        <v>-7.5999999999999998E-2</v>
      </c>
      <c r="F75">
        <v>0.111</v>
      </c>
      <c r="G75">
        <v>1</v>
      </c>
      <c r="I75">
        <f t="shared" si="6"/>
        <v>0.17016960206944712</v>
      </c>
      <c r="J75">
        <f t="shared" si="7"/>
        <v>27.552670781017238</v>
      </c>
    </row>
    <row r="76" spans="1:10" x14ac:dyDescent="0.35">
      <c r="A76" s="77">
        <v>10</v>
      </c>
      <c r="B76">
        <v>4.9119999999999997E-2</v>
      </c>
      <c r="C76">
        <v>1.3016000000000001</v>
      </c>
      <c r="D76">
        <v>3.8260000000000002E-2</v>
      </c>
      <c r="E76">
        <v>-7.4099999999999999E-2</v>
      </c>
      <c r="F76">
        <v>0.10199999999999999</v>
      </c>
      <c r="G76">
        <v>1</v>
      </c>
      <c r="I76">
        <f t="shared" si="6"/>
        <v>0.17453292519943295</v>
      </c>
      <c r="J76">
        <f t="shared" si="7"/>
        <v>26.498371335504888</v>
      </c>
    </row>
    <row r="77" spans="1:10" x14ac:dyDescent="0.35">
      <c r="A77" s="77">
        <v>10.25</v>
      </c>
      <c r="B77">
        <v>5.1209999999999999E-2</v>
      </c>
      <c r="C77">
        <v>1.3097000000000001</v>
      </c>
      <c r="D77">
        <v>4.0399999999999998E-2</v>
      </c>
      <c r="E77">
        <v>-7.2300000000000003E-2</v>
      </c>
      <c r="F77">
        <v>9.5500000000000002E-2</v>
      </c>
      <c r="G77">
        <v>1</v>
      </c>
      <c r="I77">
        <f t="shared" si="6"/>
        <v>0.17889624832941875</v>
      </c>
      <c r="J77">
        <f t="shared" si="7"/>
        <v>25.575082991603203</v>
      </c>
    </row>
    <row r="78" spans="1:10" x14ac:dyDescent="0.35">
      <c r="A78" s="77">
        <v>10.5</v>
      </c>
      <c r="B78">
        <v>5.3179999999999998E-2</v>
      </c>
      <c r="C78">
        <v>1.3226</v>
      </c>
      <c r="D78">
        <v>4.2520000000000002E-2</v>
      </c>
      <c r="E78">
        <v>-7.0499999999999993E-2</v>
      </c>
      <c r="F78">
        <v>9.0300000000000005E-2</v>
      </c>
      <c r="G78">
        <v>1</v>
      </c>
      <c r="I78">
        <f t="shared" si="6"/>
        <v>0.18325957145940461</v>
      </c>
      <c r="J78">
        <f t="shared" si="7"/>
        <v>24.870251974426477</v>
      </c>
    </row>
    <row r="79" spans="1:10" x14ac:dyDescent="0.35">
      <c r="A79" s="77">
        <v>10.75</v>
      </c>
      <c r="B79">
        <v>5.5169999999999997E-2</v>
      </c>
      <c r="C79">
        <v>1.3351</v>
      </c>
      <c r="D79">
        <v>4.4670000000000001E-2</v>
      </c>
      <c r="E79">
        <v>-6.8900000000000003E-2</v>
      </c>
      <c r="F79">
        <v>8.5199999999999998E-2</v>
      </c>
      <c r="G79">
        <v>1</v>
      </c>
      <c r="I79">
        <f t="shared" si="6"/>
        <v>0.18762289458939041</v>
      </c>
      <c r="J79">
        <f t="shared" si="7"/>
        <v>24.199746238897951</v>
      </c>
    </row>
    <row r="80" spans="1:10" x14ac:dyDescent="0.35">
      <c r="A80" s="77">
        <v>11</v>
      </c>
      <c r="B80">
        <v>5.7279999999999998E-2</v>
      </c>
      <c r="C80">
        <v>1.3468</v>
      </c>
      <c r="D80">
        <v>4.6760000000000003E-2</v>
      </c>
      <c r="E80">
        <v>-6.7400000000000002E-2</v>
      </c>
      <c r="F80">
        <v>8.0600000000000005E-2</v>
      </c>
      <c r="G80">
        <v>1</v>
      </c>
    </row>
    <row r="81" spans="1:7" x14ac:dyDescent="0.35">
      <c r="A81" s="77">
        <v>11.25</v>
      </c>
      <c r="B81">
        <v>5.9560000000000002E-2</v>
      </c>
      <c r="C81">
        <v>1.3571</v>
      </c>
      <c r="D81">
        <v>4.9399999999999999E-2</v>
      </c>
      <c r="E81">
        <v>-6.59E-2</v>
      </c>
      <c r="F81">
        <v>7.5800000000000006E-2</v>
      </c>
      <c r="G81">
        <v>1</v>
      </c>
    </row>
    <row r="82" spans="1:7" x14ac:dyDescent="0.35">
      <c r="A82" s="77">
        <v>11.5</v>
      </c>
      <c r="B82">
        <v>6.1839999999999999E-2</v>
      </c>
      <c r="C82">
        <v>1.3692</v>
      </c>
      <c r="D82">
        <v>5.1900000000000002E-2</v>
      </c>
      <c r="E82">
        <v>-6.4500000000000002E-2</v>
      </c>
      <c r="F82">
        <v>7.22E-2</v>
      </c>
      <c r="G82">
        <v>1</v>
      </c>
    </row>
    <row r="83" spans="1:7" x14ac:dyDescent="0.35">
      <c r="A83" s="77">
        <v>11.75</v>
      </c>
      <c r="B83">
        <v>6.411E-2</v>
      </c>
      <c r="C83">
        <v>1.3892</v>
      </c>
      <c r="D83">
        <v>5.4170000000000003E-2</v>
      </c>
      <c r="E83">
        <v>-6.3500000000000001E-2</v>
      </c>
      <c r="F83">
        <v>6.93E-2</v>
      </c>
      <c r="G83">
        <v>1</v>
      </c>
    </row>
    <row r="84" spans="1:7" x14ac:dyDescent="0.35">
      <c r="A84" s="77">
        <v>12</v>
      </c>
      <c r="B84">
        <v>6.7169999999999994E-2</v>
      </c>
      <c r="C84">
        <v>1.3965000000000001</v>
      </c>
      <c r="D84">
        <v>5.7630000000000001E-2</v>
      </c>
      <c r="E84">
        <v>-6.2E-2</v>
      </c>
      <c r="F84">
        <v>6.7100000000000007E-2</v>
      </c>
      <c r="G84">
        <v>1</v>
      </c>
    </row>
    <row r="85" spans="1:7" x14ac:dyDescent="0.35">
      <c r="A85" s="77">
        <v>12.25</v>
      </c>
      <c r="B85">
        <v>7.0540000000000005E-2</v>
      </c>
      <c r="C85">
        <v>1.3956999999999999</v>
      </c>
      <c r="D85">
        <v>6.1400000000000003E-2</v>
      </c>
      <c r="E85">
        <v>-6.0299999999999999E-2</v>
      </c>
      <c r="F85">
        <v>6.4799999999999996E-2</v>
      </c>
      <c r="G85">
        <v>1</v>
      </c>
    </row>
    <row r="86" spans="1:7" x14ac:dyDescent="0.35">
      <c r="A86" s="77">
        <v>12.5</v>
      </c>
      <c r="B86">
        <v>7.4050000000000005E-2</v>
      </c>
      <c r="C86">
        <v>1.3916999999999999</v>
      </c>
      <c r="D86">
        <v>6.5229999999999996E-2</v>
      </c>
      <c r="E86">
        <v>-5.8900000000000001E-2</v>
      </c>
      <c r="F86">
        <v>6.2600000000000003E-2</v>
      </c>
      <c r="G86">
        <v>1</v>
      </c>
    </row>
    <row r="87" spans="1:7" x14ac:dyDescent="0.35">
      <c r="A87" s="77">
        <v>12.75</v>
      </c>
      <c r="B87">
        <v>7.7590000000000006E-2</v>
      </c>
      <c r="C87">
        <v>1.3873</v>
      </c>
      <c r="D87">
        <v>6.9019999999999998E-2</v>
      </c>
      <c r="E87">
        <v>-5.7700000000000001E-2</v>
      </c>
      <c r="F87">
        <v>6.0600000000000001E-2</v>
      </c>
      <c r="G87">
        <v>1</v>
      </c>
    </row>
    <row r="88" spans="1:7" x14ac:dyDescent="0.35">
      <c r="A88" s="77">
        <v>13</v>
      </c>
      <c r="B88">
        <v>8.1199999999999994E-2</v>
      </c>
      <c r="C88">
        <v>1.3836999999999999</v>
      </c>
      <c r="D88">
        <v>7.2830000000000006E-2</v>
      </c>
      <c r="E88">
        <v>-5.6800000000000003E-2</v>
      </c>
      <c r="F88">
        <v>5.8999999999999997E-2</v>
      </c>
      <c r="G88">
        <v>1</v>
      </c>
    </row>
    <row r="89" spans="1:7" x14ac:dyDescent="0.35">
      <c r="A89" s="77">
        <v>13.25</v>
      </c>
      <c r="B89">
        <v>8.5150000000000003E-2</v>
      </c>
      <c r="C89">
        <v>1.3803000000000001</v>
      </c>
      <c r="D89">
        <v>7.6969999999999997E-2</v>
      </c>
      <c r="E89">
        <v>-5.6000000000000001E-2</v>
      </c>
      <c r="F89">
        <v>5.79E-2</v>
      </c>
      <c r="G89">
        <v>1</v>
      </c>
    </row>
    <row r="90" spans="1:7" x14ac:dyDescent="0.35">
      <c r="A90" s="77">
        <v>13.75</v>
      </c>
      <c r="B90">
        <v>9.4799999999999995E-2</v>
      </c>
      <c r="C90">
        <v>1.36</v>
      </c>
      <c r="D90">
        <v>8.7069999999999995E-2</v>
      </c>
      <c r="E90">
        <v>-5.5599999999999997E-2</v>
      </c>
      <c r="F90">
        <v>5.6599999999999998E-2</v>
      </c>
      <c r="G90">
        <v>1</v>
      </c>
    </row>
    <row r="91" spans="1:7" x14ac:dyDescent="0.35">
      <c r="A91" s="77">
        <v>14</v>
      </c>
      <c r="B91">
        <v>0.10077999999999999</v>
      </c>
      <c r="C91">
        <v>1.3389</v>
      </c>
      <c r="D91">
        <v>9.3369999999999995E-2</v>
      </c>
      <c r="E91">
        <v>-5.6599999999999998E-2</v>
      </c>
      <c r="F91">
        <v>5.6500000000000002E-2</v>
      </c>
      <c r="G91">
        <v>1</v>
      </c>
    </row>
    <row r="92" spans="1:7" x14ac:dyDescent="0.35">
      <c r="A92" s="77">
        <v>14.25</v>
      </c>
      <c r="B92">
        <v>0.10742</v>
      </c>
      <c r="C92">
        <v>1.3162</v>
      </c>
      <c r="D92">
        <v>0.10029</v>
      </c>
      <c r="E92">
        <v>-5.8700000000000002E-2</v>
      </c>
      <c r="F92">
        <v>5.6399999999999999E-2</v>
      </c>
      <c r="G92">
        <v>1</v>
      </c>
    </row>
    <row r="93" spans="1:7" x14ac:dyDescent="0.35">
      <c r="A93" s="77">
        <v>14.5</v>
      </c>
      <c r="B93">
        <v>0.11482000000000001</v>
      </c>
      <c r="C93">
        <v>1.2924</v>
      </c>
      <c r="D93">
        <v>0.10793</v>
      </c>
      <c r="E93">
        <v>-6.2E-2</v>
      </c>
      <c r="F93">
        <v>5.6500000000000002E-2</v>
      </c>
      <c r="G93">
        <v>1</v>
      </c>
    </row>
    <row r="94" spans="1:7" x14ac:dyDescent="0.35">
      <c r="A94" s="77">
        <v>14.75</v>
      </c>
      <c r="B94">
        <v>0.12316000000000001</v>
      </c>
      <c r="C94">
        <v>1.2678</v>
      </c>
      <c r="D94">
        <v>0.11648</v>
      </c>
      <c r="E94">
        <v>-6.6500000000000004E-2</v>
      </c>
      <c r="F94">
        <v>5.6599999999999998E-2</v>
      </c>
      <c r="G94">
        <v>1</v>
      </c>
    </row>
  </sheetData>
  <hyperlinks>
    <hyperlink ref="A1" r:id="rId1" display="http://airfoiltools.com/airfoil/details?airfoil=hs1708-il"/>
  </hyperlinks>
  <pageMargins left="0.511811024" right="0.511811024" top="0.78740157499999996" bottom="0.78740157499999996" header="0.31496062000000002" footer="0.31496062000000002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U84"/>
  <sheetViews>
    <sheetView workbookViewId="0">
      <selection activeCell="J60" sqref="J60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128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140</v>
      </c>
      <c r="H3">
        <f>I4</f>
        <v>0.3648644129554654</v>
      </c>
      <c r="I3">
        <f>H4</f>
        <v>7.2920268996284268</v>
      </c>
      <c r="J3">
        <v>-5.7299999999999997E-2</v>
      </c>
      <c r="K3">
        <v>1.0798000000000001</v>
      </c>
      <c r="L3">
        <f>SMALL(B9:B98,1)</f>
        <v>2.3269999999999999E-2</v>
      </c>
      <c r="M3">
        <f>(L6-L3)/((M6-O3)^2)</f>
        <v>1.0420979336821103E-2</v>
      </c>
      <c r="N3">
        <f>(N6-L3)/((O6-O3)^2)</f>
        <v>2.5553929331886126E-2</v>
      </c>
      <c r="O3">
        <v>0.42780000000000001</v>
      </c>
      <c r="P3" t="s">
        <v>143</v>
      </c>
    </row>
    <row r="4" spans="1:21" x14ac:dyDescent="0.35">
      <c r="A4" s="76" t="s">
        <v>135</v>
      </c>
      <c r="H4">
        <f t="array" ref="H4:I4">LINEST($C$25:$C$63,$I$25:$I$63)</f>
        <v>7.2920268996284268</v>
      </c>
      <c r="I4">
        <v>0.3648644129554654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2.7699999999999999E-2</v>
      </c>
      <c r="M6">
        <v>1.0798000000000001</v>
      </c>
      <c r="N6">
        <v>2.8469999999999999E-2</v>
      </c>
      <c r="O6">
        <v>-2.3300000000000001E-2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45.015040825096698</v>
      </c>
      <c r="R8">
        <f>$L$3+$M$3*(S8-$O$3)^2</f>
        <v>2.3269999999999999E-2</v>
      </c>
      <c r="S8">
        <f>O3</f>
        <v>0.42780000000000001</v>
      </c>
      <c r="T8">
        <f>$L$3+$N$3*(U8-$O$3)^2</f>
        <v>2.3269999999999999E-2</v>
      </c>
      <c r="U8">
        <f>O3</f>
        <v>0.42780000000000001</v>
      </c>
    </row>
    <row r="9" spans="1:21" x14ac:dyDescent="0.35">
      <c r="A9" s="77">
        <v>-7.25</v>
      </c>
      <c r="B9">
        <v>9.5860000000000001E-2</v>
      </c>
      <c r="C9">
        <v>-0.3644</v>
      </c>
      <c r="D9">
        <v>8.9289999999999994E-2</v>
      </c>
      <c r="E9">
        <v>-2.8299999999999999E-2</v>
      </c>
      <c r="F9">
        <v>1</v>
      </c>
      <c r="G9">
        <v>5.0500000000000003E-2</v>
      </c>
      <c r="I9">
        <f t="shared" ref="I9:I72" si="0">A9*PI()/180</f>
        <v>-0.1265363707695889</v>
      </c>
      <c r="J9">
        <f>C9/B9</f>
        <v>-3.8013770081368663</v>
      </c>
      <c r="R9">
        <f t="shared" ref="R9:R18" si="1">$L$3+$M$3*(S9-$O$3)^2</f>
        <v>2.3374209793368211E-2</v>
      </c>
      <c r="S9">
        <f>S8+0.1</f>
        <v>0.52780000000000005</v>
      </c>
      <c r="T9">
        <f t="shared" ref="T9:T18" si="2">$L$3+$N$3*(U9-$O$3)^2</f>
        <v>2.352553929331886E-2</v>
      </c>
      <c r="U9">
        <f>U8-0.1</f>
        <v>0.32779999999999998</v>
      </c>
    </row>
    <row r="10" spans="1:21" x14ac:dyDescent="0.35">
      <c r="A10" s="77">
        <v>-7</v>
      </c>
      <c r="B10">
        <v>9.3100000000000002E-2</v>
      </c>
      <c r="C10">
        <v>-0.3674</v>
      </c>
      <c r="D10">
        <v>8.6629999999999999E-2</v>
      </c>
      <c r="E10">
        <v>-2.8400000000000002E-2</v>
      </c>
      <c r="F10">
        <v>1</v>
      </c>
      <c r="G10">
        <v>4.7E-2</v>
      </c>
      <c r="I10">
        <f t="shared" si="0"/>
        <v>-0.12217304763960307</v>
      </c>
      <c r="J10">
        <f t="shared" ref="J10:J73" si="3">C10/B10</f>
        <v>-3.9462943071965628</v>
      </c>
      <c r="R10">
        <f t="shared" si="1"/>
        <v>2.3686839173472841E-2</v>
      </c>
      <c r="S10">
        <f t="shared" ref="S10:S18" si="4">S9+0.1</f>
        <v>0.62780000000000002</v>
      </c>
      <c r="T10">
        <f t="shared" si="2"/>
        <v>2.4292157173275444E-2</v>
      </c>
      <c r="U10">
        <f t="shared" ref="U10:U18" si="5">U9-0.1</f>
        <v>0.22779999999999997</v>
      </c>
    </row>
    <row r="11" spans="1:21" x14ac:dyDescent="0.35">
      <c r="A11" s="77">
        <v>-6.75</v>
      </c>
      <c r="B11">
        <v>9.0120000000000006E-2</v>
      </c>
      <c r="C11">
        <v>-0.37069999999999997</v>
      </c>
      <c r="D11">
        <v>8.3720000000000003E-2</v>
      </c>
      <c r="E11">
        <v>-3.1099999999999999E-2</v>
      </c>
      <c r="F11">
        <v>1</v>
      </c>
      <c r="G11">
        <v>4.1799999999999997E-2</v>
      </c>
      <c r="I11">
        <f t="shared" si="0"/>
        <v>-0.11780972450961724</v>
      </c>
      <c r="J11">
        <f t="shared" si="3"/>
        <v>-4.1134043497558803</v>
      </c>
      <c r="R11">
        <f t="shared" si="1"/>
        <v>2.42078881403139E-2</v>
      </c>
      <c r="S11">
        <f t="shared" si="4"/>
        <v>0.7278</v>
      </c>
      <c r="T11">
        <f t="shared" si="2"/>
        <v>2.5569853639869751E-2</v>
      </c>
      <c r="U11">
        <f t="shared" si="5"/>
        <v>0.12779999999999997</v>
      </c>
    </row>
    <row r="12" spans="1:21" x14ac:dyDescent="0.35">
      <c r="A12" s="77">
        <v>-6.5</v>
      </c>
      <c r="B12">
        <v>8.7379999999999999E-2</v>
      </c>
      <c r="C12">
        <v>-0.3695</v>
      </c>
      <c r="D12">
        <v>8.1030000000000005E-2</v>
      </c>
      <c r="E12">
        <v>-3.0200000000000001E-2</v>
      </c>
      <c r="F12">
        <v>1</v>
      </c>
      <c r="G12">
        <v>4.07E-2</v>
      </c>
      <c r="I12">
        <f t="shared" si="0"/>
        <v>-0.11344640137963143</v>
      </c>
      <c r="J12">
        <f t="shared" si="3"/>
        <v>-4.228656443121996</v>
      </c>
      <c r="R12">
        <f t="shared" si="1"/>
        <v>2.4937356693891376E-2</v>
      </c>
      <c r="S12">
        <f t="shared" si="4"/>
        <v>0.82779999999999998</v>
      </c>
      <c r="T12">
        <f t="shared" si="2"/>
        <v>2.735862869310178E-2</v>
      </c>
      <c r="U12">
        <f t="shared" si="5"/>
        <v>2.7799999999999964E-2</v>
      </c>
    </row>
    <row r="13" spans="1:21" x14ac:dyDescent="0.35">
      <c r="A13" s="77">
        <v>-6.25</v>
      </c>
      <c r="B13">
        <v>8.4540000000000004E-2</v>
      </c>
      <c r="C13">
        <v>-0.36770000000000003</v>
      </c>
      <c r="D13">
        <v>7.825E-2</v>
      </c>
      <c r="E13">
        <v>-3.0300000000000001E-2</v>
      </c>
      <c r="F13">
        <v>1</v>
      </c>
      <c r="G13">
        <v>3.9800000000000002E-2</v>
      </c>
      <c r="I13">
        <f t="shared" si="0"/>
        <v>-0.1090830782496456</v>
      </c>
      <c r="J13">
        <f t="shared" si="3"/>
        <v>-4.3494203927135082</v>
      </c>
      <c r="R13">
        <f t="shared" si="1"/>
        <v>2.5875244834205273E-2</v>
      </c>
      <c r="S13">
        <f t="shared" si="4"/>
        <v>0.92779999999999996</v>
      </c>
      <c r="T13">
        <f t="shared" si="2"/>
        <v>2.9658482332971532E-2</v>
      </c>
      <c r="U13">
        <f t="shared" si="5"/>
        <v>-7.2200000000000042E-2</v>
      </c>
    </row>
    <row r="14" spans="1:21" x14ac:dyDescent="0.35">
      <c r="A14" s="77">
        <v>-6</v>
      </c>
      <c r="B14">
        <v>8.1490000000000007E-2</v>
      </c>
      <c r="C14">
        <v>-0.3639</v>
      </c>
      <c r="D14">
        <v>7.5240000000000001E-2</v>
      </c>
      <c r="E14">
        <v>-3.1199999999999999E-2</v>
      </c>
      <c r="F14">
        <v>1</v>
      </c>
      <c r="G14">
        <v>3.8800000000000001E-2</v>
      </c>
      <c r="I14">
        <f t="shared" si="0"/>
        <v>-0.10471975511965977</v>
      </c>
      <c r="J14">
        <f t="shared" si="3"/>
        <v>-4.4655785986010548</v>
      </c>
      <c r="R14">
        <f t="shared" si="1"/>
        <v>2.7021552561255598E-2</v>
      </c>
      <c r="S14">
        <f t="shared" si="4"/>
        <v>1.0278</v>
      </c>
      <c r="T14">
        <f t="shared" si="2"/>
        <v>3.2469414559479007E-2</v>
      </c>
      <c r="U14">
        <f t="shared" si="5"/>
        <v>-0.17220000000000005</v>
      </c>
    </row>
    <row r="15" spans="1:21" x14ac:dyDescent="0.35">
      <c r="A15" s="77">
        <v>-5.75</v>
      </c>
      <c r="B15">
        <v>7.8170000000000003E-2</v>
      </c>
      <c r="C15">
        <v>-0.3574</v>
      </c>
      <c r="D15">
        <v>7.1940000000000004E-2</v>
      </c>
      <c r="E15">
        <v>-3.2899999999999999E-2</v>
      </c>
      <c r="F15">
        <v>1</v>
      </c>
      <c r="G15">
        <v>3.7900000000000003E-2</v>
      </c>
      <c r="I15">
        <f t="shared" si="0"/>
        <v>-0.10035643198967394</v>
      </c>
      <c r="J15">
        <f t="shared" si="3"/>
        <v>-4.5720864781885631</v>
      </c>
      <c r="R15">
        <f t="shared" si="1"/>
        <v>2.8376279875042341E-2</v>
      </c>
      <c r="S15">
        <f t="shared" si="4"/>
        <v>1.1278000000000001</v>
      </c>
      <c r="T15">
        <f t="shared" si="2"/>
        <v>3.5791425372624204E-2</v>
      </c>
      <c r="U15">
        <f t="shared" si="5"/>
        <v>-0.27220000000000005</v>
      </c>
    </row>
    <row r="16" spans="1:21" x14ac:dyDescent="0.35">
      <c r="A16" s="77">
        <v>-5.5</v>
      </c>
      <c r="B16">
        <v>7.4510000000000007E-2</v>
      </c>
      <c r="C16">
        <v>-0.34749999999999998</v>
      </c>
      <c r="D16">
        <v>6.8269999999999997E-2</v>
      </c>
      <c r="E16">
        <v>-3.5400000000000001E-2</v>
      </c>
      <c r="F16">
        <v>1</v>
      </c>
      <c r="G16">
        <v>3.6999999999999998E-2</v>
      </c>
      <c r="I16">
        <f t="shared" si="0"/>
        <v>-9.599310885968812E-2</v>
      </c>
      <c r="J16">
        <f t="shared" si="3"/>
        <v>-4.663803516306535</v>
      </c>
      <c r="R16">
        <f t="shared" si="1"/>
        <v>2.9939426775565509E-2</v>
      </c>
      <c r="S16">
        <f t="shared" si="4"/>
        <v>1.2278000000000002</v>
      </c>
      <c r="T16">
        <f t="shared" si="2"/>
        <v>3.9624514772407124E-2</v>
      </c>
      <c r="U16">
        <f t="shared" si="5"/>
        <v>-0.37220000000000009</v>
      </c>
    </row>
    <row r="17" spans="1:21" x14ac:dyDescent="0.35">
      <c r="A17" s="77">
        <v>-5.25</v>
      </c>
      <c r="B17">
        <v>7.0459999999999995E-2</v>
      </c>
      <c r="C17">
        <v>-0.33350000000000002</v>
      </c>
      <c r="D17">
        <v>6.4189999999999997E-2</v>
      </c>
      <c r="E17">
        <v>-3.8899999999999997E-2</v>
      </c>
      <c r="F17">
        <v>1</v>
      </c>
      <c r="G17">
        <v>3.6200000000000003E-2</v>
      </c>
      <c r="I17">
        <f t="shared" si="0"/>
        <v>-9.1629785729702304E-2</v>
      </c>
      <c r="J17">
        <f t="shared" si="3"/>
        <v>-4.7331819472040877</v>
      </c>
      <c r="R17">
        <f t="shared" si="1"/>
        <v>3.1710993262825102E-2</v>
      </c>
      <c r="S17">
        <f t="shared" si="4"/>
        <v>1.3278000000000003</v>
      </c>
      <c r="T17">
        <f t="shared" si="2"/>
        <v>4.3968682758827766E-2</v>
      </c>
      <c r="U17">
        <f t="shared" si="5"/>
        <v>-0.47220000000000006</v>
      </c>
    </row>
    <row r="18" spans="1:21" x14ac:dyDescent="0.35">
      <c r="A18" s="77">
        <v>-5</v>
      </c>
      <c r="B18">
        <v>6.6070000000000004E-2</v>
      </c>
      <c r="C18">
        <v>-0.31490000000000001</v>
      </c>
      <c r="D18">
        <v>5.9740000000000001E-2</v>
      </c>
      <c r="E18">
        <v>-4.3099999999999999E-2</v>
      </c>
      <c r="F18">
        <v>1</v>
      </c>
      <c r="G18">
        <v>3.56E-2</v>
      </c>
      <c r="I18">
        <f t="shared" si="0"/>
        <v>-8.7266462599716474E-2</v>
      </c>
      <c r="J18">
        <f t="shared" si="3"/>
        <v>-4.7661571060995911</v>
      </c>
      <c r="R18">
        <f t="shared" si="1"/>
        <v>3.3690979336821109E-2</v>
      </c>
      <c r="S18">
        <f t="shared" si="4"/>
        <v>1.4278000000000004</v>
      </c>
      <c r="T18">
        <f t="shared" si="2"/>
        <v>4.8823929331886125E-2</v>
      </c>
      <c r="U18">
        <f t="shared" si="5"/>
        <v>-0.57220000000000004</v>
      </c>
    </row>
    <row r="19" spans="1:21" x14ac:dyDescent="0.35">
      <c r="A19" s="77">
        <v>-4.75</v>
      </c>
      <c r="B19">
        <v>6.1609999999999998E-2</v>
      </c>
      <c r="C19">
        <v>-0.29210000000000003</v>
      </c>
      <c r="D19">
        <v>5.518E-2</v>
      </c>
      <c r="E19">
        <v>-4.7699999999999999E-2</v>
      </c>
      <c r="F19">
        <v>1</v>
      </c>
      <c r="G19">
        <v>3.5799999999999998E-2</v>
      </c>
      <c r="I19">
        <f t="shared" si="0"/>
        <v>-8.2903139469730644E-2</v>
      </c>
      <c r="J19">
        <f t="shared" si="3"/>
        <v>-4.7411134556078567</v>
      </c>
    </row>
    <row r="20" spans="1:21" x14ac:dyDescent="0.35">
      <c r="A20" s="77">
        <v>-4.5</v>
      </c>
      <c r="B20">
        <v>5.704E-2</v>
      </c>
      <c r="C20">
        <v>-0.2651</v>
      </c>
      <c r="D20">
        <v>5.0459999999999998E-2</v>
      </c>
      <c r="E20">
        <v>-5.28E-2</v>
      </c>
      <c r="F20">
        <v>1</v>
      </c>
      <c r="G20">
        <v>3.6700000000000003E-2</v>
      </c>
      <c r="I20">
        <f t="shared" si="0"/>
        <v>-7.8539816339744828E-2</v>
      </c>
      <c r="J20">
        <f t="shared" si="3"/>
        <v>-4.6476157082748948</v>
      </c>
    </row>
    <row r="21" spans="1:21" x14ac:dyDescent="0.35">
      <c r="A21" s="77">
        <v>-4.25</v>
      </c>
      <c r="B21">
        <v>5.1979999999999998E-2</v>
      </c>
      <c r="C21">
        <v>-0.23219999999999999</v>
      </c>
      <c r="D21">
        <v>4.5170000000000002E-2</v>
      </c>
      <c r="E21">
        <v>-5.8799999999999998E-2</v>
      </c>
      <c r="F21">
        <v>1</v>
      </c>
      <c r="G21">
        <v>3.8100000000000002E-2</v>
      </c>
      <c r="I21">
        <f t="shared" si="0"/>
        <v>-7.4176493209759012E-2</v>
      </c>
      <c r="J21">
        <f t="shared" si="3"/>
        <v>-4.4671027318199306</v>
      </c>
    </row>
    <row r="22" spans="1:21" x14ac:dyDescent="0.35">
      <c r="A22" s="77">
        <v>-4</v>
      </c>
      <c r="B22">
        <v>4.6059999999999997E-2</v>
      </c>
      <c r="C22">
        <v>-0.19189999999999999</v>
      </c>
      <c r="D22">
        <v>3.8879999999999998E-2</v>
      </c>
      <c r="E22">
        <v>-6.6000000000000003E-2</v>
      </c>
      <c r="F22">
        <v>1</v>
      </c>
      <c r="G22">
        <v>3.9399999999999998E-2</v>
      </c>
      <c r="I22">
        <f t="shared" si="0"/>
        <v>-6.9813170079773182E-2</v>
      </c>
      <c r="J22">
        <f t="shared" si="3"/>
        <v>-4.1663048198002608</v>
      </c>
    </row>
    <row r="23" spans="1:21" x14ac:dyDescent="0.35">
      <c r="A23" s="77">
        <v>-3.75</v>
      </c>
      <c r="B23">
        <v>3.909E-2</v>
      </c>
      <c r="C23">
        <v>-0.14299999999999999</v>
      </c>
      <c r="D23">
        <v>3.1230000000000001E-2</v>
      </c>
      <c r="E23">
        <v>-7.4200000000000002E-2</v>
      </c>
      <c r="F23">
        <v>1</v>
      </c>
      <c r="G23">
        <v>4.07E-2</v>
      </c>
      <c r="I23">
        <f t="shared" si="0"/>
        <v>-6.5449846949787352E-2</v>
      </c>
      <c r="J23">
        <f t="shared" si="3"/>
        <v>-3.6582246098746478</v>
      </c>
    </row>
    <row r="24" spans="1:21" x14ac:dyDescent="0.35">
      <c r="A24" s="77">
        <v>-3.5</v>
      </c>
      <c r="B24">
        <v>3.2370000000000003E-2</v>
      </c>
      <c r="C24">
        <v>-8.9599999999999999E-2</v>
      </c>
      <c r="D24">
        <v>2.3310000000000001E-2</v>
      </c>
      <c r="E24">
        <v>-8.1699999999999995E-2</v>
      </c>
      <c r="F24">
        <v>1</v>
      </c>
      <c r="G24">
        <v>4.2599999999999999E-2</v>
      </c>
      <c r="I24">
        <f t="shared" si="0"/>
        <v>-6.1086523819801536E-2</v>
      </c>
      <c r="J24">
        <f t="shared" si="3"/>
        <v>-2.7679950571516834</v>
      </c>
    </row>
    <row r="25" spans="1:21" x14ac:dyDescent="0.35">
      <c r="A25" s="77">
        <v>-3.25</v>
      </c>
      <c r="B25">
        <v>3.039E-2</v>
      </c>
      <c r="C25">
        <v>-5.7299999999999997E-2</v>
      </c>
      <c r="D25">
        <v>2.1059999999999999E-2</v>
      </c>
      <c r="E25">
        <v>-8.3599999999999994E-2</v>
      </c>
      <c r="F25">
        <v>1</v>
      </c>
      <c r="G25">
        <v>4.8300000000000003E-2</v>
      </c>
      <c r="I25">
        <f t="shared" si="0"/>
        <v>-5.6723200689815713E-2</v>
      </c>
      <c r="J25">
        <f t="shared" si="3"/>
        <v>-1.8854886475814412</v>
      </c>
    </row>
    <row r="26" spans="1:21" x14ac:dyDescent="0.35">
      <c r="A26" s="77">
        <v>-3</v>
      </c>
      <c r="B26">
        <v>2.8469999999999999E-2</v>
      </c>
      <c r="C26">
        <v>-2.3300000000000001E-2</v>
      </c>
      <c r="D26">
        <v>1.8599999999999998E-2</v>
      </c>
      <c r="E26">
        <v>-8.5300000000000001E-2</v>
      </c>
      <c r="F26">
        <v>1</v>
      </c>
      <c r="G26">
        <v>6.1899999999999997E-2</v>
      </c>
      <c r="I26">
        <f t="shared" si="0"/>
        <v>-5.2359877559829883E-2</v>
      </c>
      <c r="J26">
        <f t="shared" si="3"/>
        <v>-0.81840533895328427</v>
      </c>
    </row>
    <row r="27" spans="1:21" x14ac:dyDescent="0.35">
      <c r="A27" s="77">
        <v>-2.75</v>
      </c>
      <c r="B27">
        <v>2.7650000000000001E-2</v>
      </c>
      <c r="C27">
        <v>6.6E-3</v>
      </c>
      <c r="D27">
        <v>1.7469999999999999E-2</v>
      </c>
      <c r="E27">
        <v>-8.6099999999999996E-2</v>
      </c>
      <c r="F27">
        <v>1</v>
      </c>
      <c r="G27">
        <v>9.3799999999999994E-2</v>
      </c>
      <c r="I27">
        <f t="shared" si="0"/>
        <v>-4.799655442984406E-2</v>
      </c>
      <c r="J27">
        <f t="shared" si="3"/>
        <v>0.23869801084990958</v>
      </c>
    </row>
    <row r="28" spans="1:21" x14ac:dyDescent="0.35">
      <c r="A28" s="77">
        <v>-2.5</v>
      </c>
      <c r="B28">
        <v>2.7910000000000001E-2</v>
      </c>
      <c r="C28">
        <v>3.0200000000000001E-2</v>
      </c>
      <c r="D28">
        <v>1.77E-2</v>
      </c>
      <c r="E28">
        <v>-8.5800000000000001E-2</v>
      </c>
      <c r="F28">
        <v>1</v>
      </c>
      <c r="G28">
        <v>0.1265</v>
      </c>
      <c r="I28">
        <f t="shared" si="0"/>
        <v>-4.3633231299858237E-2</v>
      </c>
      <c r="J28">
        <f t="shared" si="3"/>
        <v>1.0820494446434969</v>
      </c>
    </row>
    <row r="29" spans="1:21" x14ac:dyDescent="0.35">
      <c r="A29" s="77">
        <v>-2.25</v>
      </c>
      <c r="B29">
        <v>2.7449999999999999E-2</v>
      </c>
      <c r="C29">
        <v>5.7799999999999997E-2</v>
      </c>
      <c r="D29">
        <v>1.685E-2</v>
      </c>
      <c r="E29">
        <v>-8.6099999999999996E-2</v>
      </c>
      <c r="F29">
        <v>1</v>
      </c>
      <c r="G29">
        <v>0.14799999999999999</v>
      </c>
      <c r="I29">
        <f t="shared" si="0"/>
        <v>-3.9269908169872414E-2</v>
      </c>
      <c r="J29">
        <f t="shared" si="3"/>
        <v>2.105646630236794</v>
      </c>
    </row>
    <row r="30" spans="1:21" x14ac:dyDescent="0.35">
      <c r="A30" s="77">
        <v>-2</v>
      </c>
      <c r="B30">
        <v>2.6790000000000001E-2</v>
      </c>
      <c r="C30">
        <v>8.9399999999999993E-2</v>
      </c>
      <c r="D30">
        <v>1.584E-2</v>
      </c>
      <c r="E30">
        <v>-8.7099999999999997E-2</v>
      </c>
      <c r="F30">
        <v>0.99850000000000005</v>
      </c>
      <c r="G30">
        <v>0.16189999999999999</v>
      </c>
      <c r="I30">
        <f t="shared" si="0"/>
        <v>-3.4906585039886591E-2</v>
      </c>
      <c r="J30">
        <f t="shared" si="3"/>
        <v>3.3370660694288912</v>
      </c>
    </row>
    <row r="31" spans="1:21" x14ac:dyDescent="0.35">
      <c r="A31" s="77">
        <v>-1.75</v>
      </c>
      <c r="B31">
        <v>2.6460000000000001E-2</v>
      </c>
      <c r="C31">
        <v>0.1246</v>
      </c>
      <c r="D31">
        <v>1.524E-2</v>
      </c>
      <c r="E31">
        <v>-8.8999999999999996E-2</v>
      </c>
      <c r="F31">
        <v>0.99509999999999998</v>
      </c>
      <c r="G31">
        <v>0.1804</v>
      </c>
      <c r="I31">
        <f t="shared" si="0"/>
        <v>-3.0543261909900768E-2</v>
      </c>
      <c r="J31">
        <f t="shared" si="3"/>
        <v>4.7089947089947088</v>
      </c>
    </row>
    <row r="32" spans="1:21" x14ac:dyDescent="0.35">
      <c r="A32" s="77">
        <v>-1.5</v>
      </c>
      <c r="B32">
        <v>2.605E-2</v>
      </c>
      <c r="C32">
        <v>0.15920000000000001</v>
      </c>
      <c r="D32">
        <v>1.453E-2</v>
      </c>
      <c r="E32">
        <v>-9.0499999999999997E-2</v>
      </c>
      <c r="F32">
        <v>0.99139999999999995</v>
      </c>
      <c r="G32">
        <v>0.19570000000000001</v>
      </c>
      <c r="I32">
        <f t="shared" si="0"/>
        <v>-2.6179938779914941E-2</v>
      </c>
      <c r="J32">
        <f t="shared" si="3"/>
        <v>6.1113243761996161</v>
      </c>
    </row>
    <row r="33" spans="1:10" x14ac:dyDescent="0.35">
      <c r="A33" s="77">
        <v>-1.25</v>
      </c>
      <c r="B33">
        <v>2.5850000000000001E-2</v>
      </c>
      <c r="C33">
        <v>0.19420000000000001</v>
      </c>
      <c r="D33">
        <v>1.4069999999999999E-2</v>
      </c>
      <c r="E33">
        <v>-9.2200000000000004E-2</v>
      </c>
      <c r="F33">
        <v>0.98719999999999997</v>
      </c>
      <c r="G33">
        <v>0.21790000000000001</v>
      </c>
      <c r="I33">
        <f t="shared" si="0"/>
        <v>-2.1816615649929118E-2</v>
      </c>
      <c r="J33">
        <f t="shared" si="3"/>
        <v>7.5125725338491298</v>
      </c>
    </row>
    <row r="34" spans="1:10" x14ac:dyDescent="0.35">
      <c r="A34" s="77">
        <v>-1</v>
      </c>
      <c r="B34">
        <v>2.5600000000000001E-2</v>
      </c>
      <c r="C34">
        <v>0.2311</v>
      </c>
      <c r="D34">
        <v>1.3679999999999999E-2</v>
      </c>
      <c r="E34">
        <v>-9.4299999999999995E-2</v>
      </c>
      <c r="F34">
        <v>0.98360000000000003</v>
      </c>
      <c r="G34">
        <v>0.2387</v>
      </c>
      <c r="I34">
        <f t="shared" si="0"/>
        <v>-1.7453292519943295E-2</v>
      </c>
      <c r="J34">
        <f t="shared" si="3"/>
        <v>9.02734375</v>
      </c>
    </row>
    <row r="35" spans="1:10" x14ac:dyDescent="0.35">
      <c r="A35" s="77">
        <v>-0.75</v>
      </c>
      <c r="B35">
        <v>2.5409999999999999E-2</v>
      </c>
      <c r="C35">
        <v>0.26419999999999999</v>
      </c>
      <c r="D35">
        <v>1.3339999999999999E-2</v>
      </c>
      <c r="E35">
        <v>-9.5699999999999993E-2</v>
      </c>
      <c r="F35">
        <v>0.97840000000000005</v>
      </c>
      <c r="G35">
        <v>0.26250000000000001</v>
      </c>
      <c r="I35">
        <f t="shared" si="0"/>
        <v>-1.3089969389957471E-2</v>
      </c>
      <c r="J35">
        <f t="shared" si="3"/>
        <v>10.397481306572216</v>
      </c>
    </row>
    <row r="36" spans="1:10" x14ac:dyDescent="0.35">
      <c r="A36" s="77">
        <v>-0.5</v>
      </c>
      <c r="B36">
        <v>2.5239999999999999E-2</v>
      </c>
      <c r="C36">
        <v>0.29959999999999998</v>
      </c>
      <c r="D36">
        <v>1.3129999999999999E-2</v>
      </c>
      <c r="E36">
        <v>-9.7600000000000006E-2</v>
      </c>
      <c r="F36">
        <v>0.97350000000000003</v>
      </c>
      <c r="G36">
        <v>0.2888</v>
      </c>
      <c r="I36">
        <f t="shared" si="0"/>
        <v>-8.7266462599716477E-3</v>
      </c>
      <c r="J36">
        <f t="shared" si="3"/>
        <v>11.870047543581617</v>
      </c>
    </row>
    <row r="37" spans="1:10" x14ac:dyDescent="0.35">
      <c r="A37" s="77">
        <v>-0.25</v>
      </c>
      <c r="B37">
        <v>2.5059999999999999E-2</v>
      </c>
      <c r="C37">
        <v>0.33700000000000002</v>
      </c>
      <c r="D37">
        <v>1.3010000000000001E-2</v>
      </c>
      <c r="E37">
        <v>-9.9900000000000003E-2</v>
      </c>
      <c r="F37">
        <v>0.96930000000000005</v>
      </c>
      <c r="G37">
        <v>0.31869999999999998</v>
      </c>
      <c r="I37">
        <f t="shared" si="0"/>
        <v>-4.3633231299858239E-3</v>
      </c>
      <c r="J37">
        <f t="shared" si="3"/>
        <v>13.447725458898645</v>
      </c>
    </row>
    <row r="38" spans="1:10" x14ac:dyDescent="0.35">
      <c r="A38" s="77">
        <v>0</v>
      </c>
      <c r="B38">
        <v>2.4879999999999999E-2</v>
      </c>
      <c r="C38">
        <v>0.36909999999999998</v>
      </c>
      <c r="D38">
        <v>1.298E-2</v>
      </c>
      <c r="E38">
        <v>-0.1013</v>
      </c>
      <c r="F38">
        <v>0.96299999999999997</v>
      </c>
      <c r="G38">
        <v>0.35360000000000003</v>
      </c>
      <c r="I38">
        <f t="shared" si="0"/>
        <v>0</v>
      </c>
      <c r="J38">
        <f t="shared" si="3"/>
        <v>14.835209003215434</v>
      </c>
    </row>
    <row r="39" spans="1:10" x14ac:dyDescent="0.35">
      <c r="A39" s="77">
        <v>0.25</v>
      </c>
      <c r="B39">
        <v>2.4389999999999998E-2</v>
      </c>
      <c r="C39">
        <v>0.40689999999999998</v>
      </c>
      <c r="D39">
        <v>1.304E-2</v>
      </c>
      <c r="E39">
        <v>-0.10390000000000001</v>
      </c>
      <c r="F39">
        <v>0.95860000000000001</v>
      </c>
      <c r="G39">
        <v>0.44990000000000002</v>
      </c>
      <c r="I39">
        <f t="shared" si="0"/>
        <v>4.3633231299858239E-3</v>
      </c>
      <c r="J39">
        <f t="shared" si="3"/>
        <v>16.683066830668306</v>
      </c>
    </row>
    <row r="40" spans="1:10" x14ac:dyDescent="0.35">
      <c r="A40" s="77">
        <v>0.5</v>
      </c>
      <c r="B40">
        <v>2.3560000000000001E-2</v>
      </c>
      <c r="C40">
        <v>0.42780000000000001</v>
      </c>
      <c r="D40">
        <v>1.303E-2</v>
      </c>
      <c r="E40">
        <v>-0.1024</v>
      </c>
      <c r="F40">
        <v>0.9496</v>
      </c>
      <c r="G40">
        <v>1</v>
      </c>
      <c r="I40">
        <f t="shared" si="0"/>
        <v>8.7266462599716477E-3</v>
      </c>
      <c r="J40">
        <f t="shared" si="3"/>
        <v>18.157894736842106</v>
      </c>
    </row>
    <row r="41" spans="1:10" x14ac:dyDescent="0.35">
      <c r="A41" s="77">
        <v>0.75</v>
      </c>
      <c r="B41">
        <v>2.3949999999999999E-2</v>
      </c>
      <c r="C41">
        <v>0.46550000000000002</v>
      </c>
      <c r="D41">
        <v>1.3169999999999999E-2</v>
      </c>
      <c r="E41">
        <v>-0.1046</v>
      </c>
      <c r="F41">
        <v>0.94359999999999999</v>
      </c>
      <c r="G41">
        <v>1</v>
      </c>
      <c r="I41">
        <f t="shared" si="0"/>
        <v>1.3089969389957471E-2</v>
      </c>
      <c r="J41">
        <f t="shared" si="3"/>
        <v>19.436325678496871</v>
      </c>
    </row>
    <row r="42" spans="1:10" x14ac:dyDescent="0.35">
      <c r="A42" s="77">
        <v>1</v>
      </c>
      <c r="B42">
        <v>2.4320000000000001E-2</v>
      </c>
      <c r="C42">
        <v>0.49559999999999998</v>
      </c>
      <c r="D42">
        <v>1.3390000000000001E-2</v>
      </c>
      <c r="E42">
        <v>-0.1053</v>
      </c>
      <c r="F42">
        <v>0.93489999999999995</v>
      </c>
      <c r="G42">
        <v>1</v>
      </c>
      <c r="I42">
        <f t="shared" si="0"/>
        <v>1.7453292519943295E-2</v>
      </c>
      <c r="J42">
        <f t="shared" si="3"/>
        <v>20.378289473684209</v>
      </c>
    </row>
    <row r="43" spans="1:10" x14ac:dyDescent="0.35">
      <c r="A43" s="77">
        <v>1.25</v>
      </c>
      <c r="B43">
        <v>2.4639999999999999E-2</v>
      </c>
      <c r="C43">
        <v>0.53169999999999995</v>
      </c>
      <c r="D43">
        <v>1.3599999999999999E-2</v>
      </c>
      <c r="E43">
        <v>-0.1072</v>
      </c>
      <c r="F43">
        <v>0.92689999999999995</v>
      </c>
      <c r="G43">
        <v>1</v>
      </c>
      <c r="I43">
        <f t="shared" si="0"/>
        <v>2.1816615649929118E-2</v>
      </c>
      <c r="J43">
        <f t="shared" si="3"/>
        <v>21.578733766233764</v>
      </c>
    </row>
    <row r="44" spans="1:10" x14ac:dyDescent="0.35">
      <c r="A44" s="77">
        <v>1.5</v>
      </c>
      <c r="B44">
        <v>2.4819999999999998E-2</v>
      </c>
      <c r="C44">
        <v>0.57179999999999997</v>
      </c>
      <c r="D44">
        <v>1.371E-2</v>
      </c>
      <c r="E44">
        <v>-0.1095</v>
      </c>
      <c r="F44">
        <v>0.91679999999999995</v>
      </c>
      <c r="G44">
        <v>1</v>
      </c>
      <c r="I44">
        <f t="shared" si="0"/>
        <v>2.6179938779914941E-2</v>
      </c>
      <c r="J44">
        <f t="shared" si="3"/>
        <v>23.037872683319904</v>
      </c>
    </row>
    <row r="45" spans="1:10" x14ac:dyDescent="0.35">
      <c r="A45" s="77">
        <v>1.75</v>
      </c>
      <c r="B45">
        <v>2.4899999999999999E-2</v>
      </c>
      <c r="C45">
        <v>0.6089</v>
      </c>
      <c r="D45">
        <v>1.3780000000000001E-2</v>
      </c>
      <c r="E45">
        <v>-0.1111</v>
      </c>
      <c r="F45">
        <v>0.9042</v>
      </c>
      <c r="G45">
        <v>1</v>
      </c>
      <c r="I45">
        <f t="shared" si="0"/>
        <v>3.0543261909900768E-2</v>
      </c>
      <c r="J45">
        <f t="shared" si="3"/>
        <v>24.453815261044177</v>
      </c>
    </row>
    <row r="46" spans="1:10" x14ac:dyDescent="0.35">
      <c r="A46" s="77">
        <v>2</v>
      </c>
      <c r="B46">
        <v>2.4969999999999999E-2</v>
      </c>
      <c r="C46">
        <v>0.64449999999999996</v>
      </c>
      <c r="D46">
        <v>1.389E-2</v>
      </c>
      <c r="E46">
        <v>-0.1123</v>
      </c>
      <c r="F46">
        <v>0.89129999999999998</v>
      </c>
      <c r="G46">
        <v>1</v>
      </c>
      <c r="I46">
        <f t="shared" si="0"/>
        <v>3.4906585039886591E-2</v>
      </c>
      <c r="J46">
        <f t="shared" si="3"/>
        <v>25.810973167801361</v>
      </c>
    </row>
    <row r="47" spans="1:10" x14ac:dyDescent="0.35">
      <c r="A47" s="77">
        <v>2.25</v>
      </c>
      <c r="B47">
        <v>2.5080000000000002E-2</v>
      </c>
      <c r="C47">
        <v>0.67769999999999997</v>
      </c>
      <c r="D47">
        <v>1.405E-2</v>
      </c>
      <c r="E47">
        <v>-0.11310000000000001</v>
      </c>
      <c r="F47">
        <v>0.87909999999999999</v>
      </c>
      <c r="G47">
        <v>1</v>
      </c>
      <c r="I47">
        <f t="shared" si="0"/>
        <v>3.9269908169872414E-2</v>
      </c>
      <c r="J47">
        <f t="shared" si="3"/>
        <v>27.021531100478466</v>
      </c>
    </row>
    <row r="48" spans="1:10" x14ac:dyDescent="0.35">
      <c r="A48" s="77">
        <v>2.5</v>
      </c>
      <c r="B48">
        <v>2.521E-2</v>
      </c>
      <c r="C48">
        <v>0.71009999999999995</v>
      </c>
      <c r="D48">
        <v>1.4250000000000001E-2</v>
      </c>
      <c r="E48">
        <v>-0.1137</v>
      </c>
      <c r="F48">
        <v>0.86719999999999997</v>
      </c>
      <c r="G48">
        <v>1</v>
      </c>
      <c r="I48">
        <f t="shared" si="0"/>
        <v>4.3633231299858237E-2</v>
      </c>
      <c r="J48">
        <f t="shared" si="3"/>
        <v>28.167393891312969</v>
      </c>
    </row>
    <row r="49" spans="1:10" x14ac:dyDescent="0.35">
      <c r="A49" s="77">
        <v>2.75</v>
      </c>
      <c r="B49">
        <v>2.529E-2</v>
      </c>
      <c r="C49">
        <v>0.74239999999999995</v>
      </c>
      <c r="D49">
        <v>1.443E-2</v>
      </c>
      <c r="E49">
        <v>-0.1142</v>
      </c>
      <c r="F49">
        <v>0.85529999999999995</v>
      </c>
      <c r="G49">
        <v>1</v>
      </c>
      <c r="I49">
        <f t="shared" si="0"/>
        <v>4.799655442984406E-2</v>
      </c>
      <c r="J49">
        <f t="shared" si="3"/>
        <v>29.355476472914194</v>
      </c>
    </row>
    <row r="50" spans="1:10" x14ac:dyDescent="0.35">
      <c r="A50" s="77">
        <v>3</v>
      </c>
      <c r="B50">
        <v>2.5329999999999998E-2</v>
      </c>
      <c r="C50">
        <v>0.77470000000000006</v>
      </c>
      <c r="D50">
        <v>1.4670000000000001E-2</v>
      </c>
      <c r="E50">
        <v>-0.11459999999999999</v>
      </c>
      <c r="F50">
        <v>0.84289999999999998</v>
      </c>
      <c r="G50">
        <v>1</v>
      </c>
      <c r="I50">
        <f t="shared" si="0"/>
        <v>5.2359877559829883E-2</v>
      </c>
      <c r="J50">
        <f t="shared" si="3"/>
        <v>30.584287406237667</v>
      </c>
    </row>
    <row r="51" spans="1:10" x14ac:dyDescent="0.35">
      <c r="A51" s="77">
        <v>3.25</v>
      </c>
      <c r="B51">
        <v>2.5319999999999999E-2</v>
      </c>
      <c r="C51">
        <v>0.80630000000000002</v>
      </c>
      <c r="D51">
        <v>1.482E-2</v>
      </c>
      <c r="E51">
        <v>-0.1147</v>
      </c>
      <c r="F51">
        <v>0.82969999999999999</v>
      </c>
      <c r="G51">
        <v>1</v>
      </c>
      <c r="I51">
        <f t="shared" si="0"/>
        <v>5.6723200689815713E-2</v>
      </c>
      <c r="J51">
        <f t="shared" si="3"/>
        <v>31.84439178515008</v>
      </c>
    </row>
    <row r="52" spans="1:10" x14ac:dyDescent="0.35">
      <c r="A52" s="77">
        <v>3.5</v>
      </c>
      <c r="B52">
        <v>2.528E-2</v>
      </c>
      <c r="C52">
        <v>0.83660000000000001</v>
      </c>
      <c r="D52">
        <v>1.4959999999999999E-2</v>
      </c>
      <c r="E52">
        <v>-0.1145</v>
      </c>
      <c r="F52">
        <v>0.81499999999999995</v>
      </c>
      <c r="G52">
        <v>1</v>
      </c>
      <c r="I52">
        <f t="shared" si="0"/>
        <v>6.1086523819801536E-2</v>
      </c>
      <c r="J52">
        <f t="shared" si="3"/>
        <v>33.093354430379748</v>
      </c>
    </row>
    <row r="53" spans="1:10" x14ac:dyDescent="0.35">
      <c r="A53" s="77">
        <v>3.75</v>
      </c>
      <c r="B53">
        <v>2.52E-2</v>
      </c>
      <c r="C53">
        <v>0.86619999999999997</v>
      </c>
      <c r="D53">
        <v>1.507E-2</v>
      </c>
      <c r="E53">
        <v>-0.114</v>
      </c>
      <c r="F53">
        <v>0.79900000000000004</v>
      </c>
      <c r="G53">
        <v>1</v>
      </c>
      <c r="I53">
        <f t="shared" si="0"/>
        <v>6.5449846949787352E-2</v>
      </c>
      <c r="J53">
        <f t="shared" si="3"/>
        <v>34.373015873015873</v>
      </c>
    </row>
    <row r="54" spans="1:10" x14ac:dyDescent="0.35">
      <c r="A54" s="77">
        <v>4</v>
      </c>
      <c r="B54">
        <v>2.5010000000000001E-2</v>
      </c>
      <c r="C54">
        <v>0.89639999999999997</v>
      </c>
      <c r="D54">
        <v>1.5180000000000001E-2</v>
      </c>
      <c r="E54">
        <v>-0.1134</v>
      </c>
      <c r="F54">
        <v>0.78200000000000003</v>
      </c>
      <c r="G54">
        <v>1</v>
      </c>
      <c r="I54">
        <f t="shared" si="0"/>
        <v>6.9813170079773182E-2</v>
      </c>
      <c r="J54">
        <f t="shared" si="3"/>
        <v>35.84166333466613</v>
      </c>
    </row>
    <row r="55" spans="1:10" x14ac:dyDescent="0.35">
      <c r="A55" s="77">
        <v>4.25</v>
      </c>
      <c r="B55">
        <v>2.4830000000000001E-2</v>
      </c>
      <c r="C55">
        <v>0.92449999999999999</v>
      </c>
      <c r="D55">
        <v>1.524E-2</v>
      </c>
      <c r="E55">
        <v>-0.1124</v>
      </c>
      <c r="F55">
        <v>0.76249999999999996</v>
      </c>
      <c r="G55">
        <v>1</v>
      </c>
      <c r="I55">
        <f t="shared" si="0"/>
        <v>7.4176493209759012E-2</v>
      </c>
      <c r="J55">
        <f t="shared" si="3"/>
        <v>37.233185662505029</v>
      </c>
    </row>
    <row r="56" spans="1:10" x14ac:dyDescent="0.35">
      <c r="A56" s="77">
        <v>4.5</v>
      </c>
      <c r="B56">
        <v>2.4670000000000001E-2</v>
      </c>
      <c r="C56">
        <v>0.95030000000000003</v>
      </c>
      <c r="D56">
        <v>1.5339999999999999E-2</v>
      </c>
      <c r="E56">
        <v>-0.1109</v>
      </c>
      <c r="F56">
        <v>0.73960000000000004</v>
      </c>
      <c r="G56">
        <v>1</v>
      </c>
      <c r="I56">
        <f t="shared" si="0"/>
        <v>7.8539816339744828E-2</v>
      </c>
      <c r="J56">
        <f t="shared" si="3"/>
        <v>38.520470206728824</v>
      </c>
    </row>
    <row r="57" spans="1:10" x14ac:dyDescent="0.35">
      <c r="A57" s="77">
        <v>4.75</v>
      </c>
      <c r="B57">
        <v>2.4539999999999999E-2</v>
      </c>
      <c r="C57">
        <v>0.97440000000000004</v>
      </c>
      <c r="D57">
        <v>1.5480000000000001E-2</v>
      </c>
      <c r="E57">
        <v>-0.1091</v>
      </c>
      <c r="F57">
        <v>0.71289999999999998</v>
      </c>
      <c r="G57">
        <v>1</v>
      </c>
      <c r="I57">
        <f t="shared" si="0"/>
        <v>8.2903139469730644E-2</v>
      </c>
      <c r="J57">
        <f t="shared" si="3"/>
        <v>39.706601466992666</v>
      </c>
    </row>
    <row r="58" spans="1:10" x14ac:dyDescent="0.35">
      <c r="A58" s="77">
        <v>5</v>
      </c>
      <c r="B58">
        <v>2.4309999999999998E-2</v>
      </c>
      <c r="C58">
        <v>0.999</v>
      </c>
      <c r="D58">
        <v>1.5509999999999999E-2</v>
      </c>
      <c r="E58">
        <v>-0.1072</v>
      </c>
      <c r="F58">
        <v>0.68059999999999998</v>
      </c>
      <c r="G58">
        <v>1</v>
      </c>
      <c r="I58">
        <f t="shared" si="0"/>
        <v>8.7266462599716474E-2</v>
      </c>
      <c r="J58">
        <f t="shared" si="3"/>
        <v>41.094199917729334</v>
      </c>
    </row>
    <row r="59" spans="1:10" x14ac:dyDescent="0.35">
      <c r="A59" s="77">
        <v>5.25</v>
      </c>
      <c r="B59">
        <v>2.3640000000000001E-2</v>
      </c>
      <c r="C59">
        <v>1.0226</v>
      </c>
      <c r="D59">
        <v>1.4959999999999999E-2</v>
      </c>
      <c r="E59">
        <v>-0.1041</v>
      </c>
      <c r="F59">
        <v>0.61880000000000002</v>
      </c>
      <c r="G59">
        <v>1</v>
      </c>
      <c r="I59">
        <f t="shared" si="0"/>
        <v>9.1629785729702304E-2</v>
      </c>
      <c r="J59">
        <f t="shared" si="3"/>
        <v>43.257191201353635</v>
      </c>
    </row>
    <row r="60" spans="1:10" x14ac:dyDescent="0.35">
      <c r="A60" s="77">
        <v>5.5</v>
      </c>
      <c r="B60">
        <v>2.3269999999999999E-2</v>
      </c>
      <c r="C60">
        <v>1.0475000000000001</v>
      </c>
      <c r="D60">
        <v>1.38E-2</v>
      </c>
      <c r="E60">
        <v>-0.1003</v>
      </c>
      <c r="F60">
        <v>0.49630000000000002</v>
      </c>
      <c r="G60">
        <v>1</v>
      </c>
      <c r="I60">
        <f t="shared" si="0"/>
        <v>9.599310885968812E-2</v>
      </c>
      <c r="J60">
        <f t="shared" si="3"/>
        <v>45.015040825096698</v>
      </c>
    </row>
    <row r="61" spans="1:10" x14ac:dyDescent="0.35">
      <c r="A61" s="77">
        <v>5.75</v>
      </c>
      <c r="B61">
        <v>2.443E-2</v>
      </c>
      <c r="C61">
        <v>1.0601</v>
      </c>
      <c r="D61">
        <v>1.436E-2</v>
      </c>
      <c r="E61">
        <v>-9.7000000000000003E-2</v>
      </c>
      <c r="F61">
        <v>0.39739999999999998</v>
      </c>
      <c r="G61">
        <v>1</v>
      </c>
      <c r="I61">
        <f t="shared" si="0"/>
        <v>0.10035643198967394</v>
      </c>
      <c r="J61">
        <f t="shared" si="3"/>
        <v>43.393368808841586</v>
      </c>
    </row>
    <row r="62" spans="1:10" x14ac:dyDescent="0.35">
      <c r="A62" s="77">
        <v>6</v>
      </c>
      <c r="B62">
        <v>2.5860000000000001E-2</v>
      </c>
      <c r="C62">
        <v>1.0712999999999999</v>
      </c>
      <c r="D62">
        <v>1.538E-2</v>
      </c>
      <c r="E62">
        <v>-9.4100000000000003E-2</v>
      </c>
      <c r="F62">
        <v>0.31830000000000003</v>
      </c>
      <c r="G62">
        <v>1</v>
      </c>
      <c r="I62">
        <f t="shared" si="0"/>
        <v>0.10471975511965977</v>
      </c>
      <c r="J62">
        <f t="shared" si="3"/>
        <v>41.426914153132245</v>
      </c>
    </row>
    <row r="63" spans="1:10" x14ac:dyDescent="0.35">
      <c r="A63" s="77">
        <v>6.25</v>
      </c>
      <c r="B63">
        <v>2.7699999999999999E-2</v>
      </c>
      <c r="C63">
        <v>1.0798000000000001</v>
      </c>
      <c r="D63">
        <v>1.67E-2</v>
      </c>
      <c r="E63">
        <v>-9.1300000000000006E-2</v>
      </c>
      <c r="F63">
        <v>0.2102</v>
      </c>
      <c r="G63">
        <v>1</v>
      </c>
      <c r="I63">
        <f t="shared" si="0"/>
        <v>0.1090830782496456</v>
      </c>
      <c r="J63">
        <f t="shared" si="3"/>
        <v>38.981949458483761</v>
      </c>
    </row>
    <row r="64" spans="1:10" x14ac:dyDescent="0.35">
      <c r="A64" s="77">
        <v>6.5</v>
      </c>
      <c r="B64">
        <v>3.0200000000000001E-2</v>
      </c>
      <c r="C64">
        <v>1.0872999999999999</v>
      </c>
      <c r="D64">
        <v>1.839E-2</v>
      </c>
      <c r="E64">
        <v>-8.8800000000000004E-2</v>
      </c>
      <c r="F64">
        <v>0.126</v>
      </c>
      <c r="G64">
        <v>1</v>
      </c>
      <c r="I64">
        <f t="shared" si="0"/>
        <v>0.11344640137963143</v>
      </c>
      <c r="J64">
        <f t="shared" si="3"/>
        <v>36.003311258278146</v>
      </c>
    </row>
    <row r="65" spans="1:10" x14ac:dyDescent="0.35">
      <c r="A65" s="77">
        <v>6.75</v>
      </c>
      <c r="B65">
        <v>3.2219999999999999E-2</v>
      </c>
      <c r="C65">
        <v>1.1007</v>
      </c>
      <c r="D65">
        <v>2.0250000000000001E-2</v>
      </c>
      <c r="E65">
        <v>-8.6900000000000005E-2</v>
      </c>
      <c r="F65">
        <v>0.10050000000000001</v>
      </c>
      <c r="G65">
        <v>1</v>
      </c>
      <c r="I65">
        <f t="shared" si="0"/>
        <v>0.11780972450961724</v>
      </c>
      <c r="J65">
        <f t="shared" si="3"/>
        <v>34.162011173184361</v>
      </c>
    </row>
    <row r="66" spans="1:10" x14ac:dyDescent="0.35">
      <c r="A66" s="77">
        <v>7</v>
      </c>
      <c r="B66">
        <v>3.4049999999999997E-2</v>
      </c>
      <c r="C66">
        <v>1.1157999999999999</v>
      </c>
      <c r="D66">
        <v>2.2120000000000001E-2</v>
      </c>
      <c r="E66">
        <v>-8.5000000000000006E-2</v>
      </c>
      <c r="F66">
        <v>8.9599999999999999E-2</v>
      </c>
      <c r="G66">
        <v>1</v>
      </c>
      <c r="I66">
        <f t="shared" si="0"/>
        <v>0.12217304763960307</v>
      </c>
      <c r="J66">
        <f t="shared" si="3"/>
        <v>32.769456681350952</v>
      </c>
    </row>
    <row r="67" spans="1:10" x14ac:dyDescent="0.35">
      <c r="A67" s="77">
        <v>7.25</v>
      </c>
      <c r="B67">
        <v>3.5749999999999997E-2</v>
      </c>
      <c r="C67">
        <v>1.1337999999999999</v>
      </c>
      <c r="D67">
        <v>2.402E-2</v>
      </c>
      <c r="E67">
        <v>-8.3299999999999999E-2</v>
      </c>
      <c r="F67">
        <v>8.2199999999999995E-2</v>
      </c>
      <c r="G67">
        <v>1</v>
      </c>
      <c r="I67">
        <f t="shared" si="0"/>
        <v>0.1265363707695889</v>
      </c>
      <c r="J67">
        <f t="shared" si="3"/>
        <v>31.714685314685315</v>
      </c>
    </row>
    <row r="68" spans="1:10" x14ac:dyDescent="0.35">
      <c r="A68" s="77">
        <v>7.5</v>
      </c>
      <c r="B68">
        <v>3.7679999999999998E-2</v>
      </c>
      <c r="C68">
        <v>1.1516999999999999</v>
      </c>
      <c r="D68">
        <v>2.597E-2</v>
      </c>
      <c r="E68">
        <v>-8.1799999999999998E-2</v>
      </c>
      <c r="F68">
        <v>7.5600000000000001E-2</v>
      </c>
      <c r="G68">
        <v>1</v>
      </c>
      <c r="I68">
        <f t="shared" si="0"/>
        <v>0.1308996938995747</v>
      </c>
      <c r="J68">
        <f t="shared" si="3"/>
        <v>30.565286624203821</v>
      </c>
    </row>
    <row r="69" spans="1:10" x14ac:dyDescent="0.35">
      <c r="A69" s="77">
        <v>7.75</v>
      </c>
      <c r="B69">
        <v>3.9370000000000002E-2</v>
      </c>
      <c r="C69">
        <v>1.1724000000000001</v>
      </c>
      <c r="D69">
        <v>2.793E-2</v>
      </c>
      <c r="E69">
        <v>-8.0600000000000005E-2</v>
      </c>
      <c r="F69">
        <v>6.7799999999999999E-2</v>
      </c>
      <c r="G69">
        <v>1</v>
      </c>
      <c r="I69">
        <f t="shared" si="0"/>
        <v>0.13526301702956053</v>
      </c>
      <c r="J69">
        <f t="shared" si="3"/>
        <v>29.779019558039117</v>
      </c>
    </row>
    <row r="70" spans="1:10" x14ac:dyDescent="0.35">
      <c r="A70" s="77">
        <v>8</v>
      </c>
      <c r="B70">
        <v>4.1700000000000001E-2</v>
      </c>
      <c r="C70">
        <v>1.1962999999999999</v>
      </c>
      <c r="D70">
        <v>3.023E-2</v>
      </c>
      <c r="E70">
        <v>-7.9899999999999999E-2</v>
      </c>
      <c r="F70">
        <v>6.3200000000000006E-2</v>
      </c>
      <c r="G70">
        <v>1</v>
      </c>
      <c r="I70">
        <f t="shared" si="0"/>
        <v>0.13962634015954636</v>
      </c>
      <c r="J70">
        <f t="shared" si="3"/>
        <v>28.688249400479613</v>
      </c>
    </row>
    <row r="71" spans="1:10" x14ac:dyDescent="0.35">
      <c r="A71" s="77">
        <v>8.25</v>
      </c>
      <c r="B71">
        <v>4.4119999999999999E-2</v>
      </c>
      <c r="C71">
        <v>1.2257</v>
      </c>
      <c r="D71">
        <v>3.3079999999999998E-2</v>
      </c>
      <c r="E71">
        <v>-7.9399999999999998E-2</v>
      </c>
      <c r="F71">
        <v>0.06</v>
      </c>
      <c r="G71">
        <v>1</v>
      </c>
      <c r="I71">
        <f t="shared" si="0"/>
        <v>0.14398966328953219</v>
      </c>
      <c r="J71">
        <f t="shared" si="3"/>
        <v>27.78105167724388</v>
      </c>
    </row>
    <row r="72" spans="1:10" x14ac:dyDescent="0.35">
      <c r="A72" s="77">
        <v>8.5</v>
      </c>
      <c r="B72">
        <v>4.6980000000000001E-2</v>
      </c>
      <c r="C72">
        <v>1.2522</v>
      </c>
      <c r="D72">
        <v>3.6319999999999998E-2</v>
      </c>
      <c r="E72">
        <v>-7.8700000000000006E-2</v>
      </c>
      <c r="F72">
        <v>5.7000000000000002E-2</v>
      </c>
      <c r="G72">
        <v>1</v>
      </c>
      <c r="I72">
        <f t="shared" si="0"/>
        <v>0.14835298641951802</v>
      </c>
      <c r="J72">
        <f t="shared" si="3"/>
        <v>26.653895274584929</v>
      </c>
    </row>
    <row r="73" spans="1:10" x14ac:dyDescent="0.35">
      <c r="A73" s="77">
        <v>8.75</v>
      </c>
      <c r="B73">
        <v>4.9689999999999998E-2</v>
      </c>
      <c r="C73">
        <v>1.2706999999999999</v>
      </c>
      <c r="D73">
        <v>3.934E-2</v>
      </c>
      <c r="E73">
        <v>-7.7700000000000005E-2</v>
      </c>
      <c r="F73">
        <v>5.28E-2</v>
      </c>
      <c r="G73">
        <v>1</v>
      </c>
      <c r="I73">
        <f t="shared" ref="I73:I84" si="6">A73*PI()/180</f>
        <v>0.15271630954950383</v>
      </c>
      <c r="J73">
        <f t="shared" si="3"/>
        <v>25.572549808814649</v>
      </c>
    </row>
    <row r="74" spans="1:10" x14ac:dyDescent="0.35">
      <c r="A74" s="77">
        <v>9</v>
      </c>
      <c r="B74">
        <v>5.305E-2</v>
      </c>
      <c r="C74">
        <v>1.2856000000000001</v>
      </c>
      <c r="D74">
        <v>4.3060000000000001E-2</v>
      </c>
      <c r="E74">
        <v>-7.6300000000000007E-2</v>
      </c>
      <c r="F74">
        <v>4.9399999999999999E-2</v>
      </c>
      <c r="G74">
        <v>1</v>
      </c>
      <c r="I74">
        <f t="shared" si="6"/>
        <v>0.15707963267948966</v>
      </c>
      <c r="J74">
        <f t="shared" ref="J74:J84" si="7">C74/B74</f>
        <v>24.23374175306315</v>
      </c>
    </row>
    <row r="75" spans="1:10" x14ac:dyDescent="0.35">
      <c r="A75" s="77">
        <v>9.25</v>
      </c>
      <c r="B75">
        <v>5.67E-2</v>
      </c>
      <c r="C75">
        <v>1.2968</v>
      </c>
      <c r="D75">
        <v>4.7329999999999997E-2</v>
      </c>
      <c r="E75">
        <v>-7.3999999999999996E-2</v>
      </c>
      <c r="F75">
        <v>4.7899999999999998E-2</v>
      </c>
      <c r="G75">
        <v>1</v>
      </c>
      <c r="I75">
        <f t="shared" si="6"/>
        <v>0.16144295580947549</v>
      </c>
      <c r="J75">
        <f t="shared" si="7"/>
        <v>22.871252204585538</v>
      </c>
    </row>
    <row r="76" spans="1:10" x14ac:dyDescent="0.35">
      <c r="A76" s="77">
        <v>9.5</v>
      </c>
      <c r="B76">
        <v>6.0650000000000003E-2</v>
      </c>
      <c r="C76">
        <v>1.3023</v>
      </c>
      <c r="D76">
        <v>5.1839999999999997E-2</v>
      </c>
      <c r="E76">
        <v>-7.1499999999999994E-2</v>
      </c>
      <c r="F76">
        <v>4.6699999999999998E-2</v>
      </c>
      <c r="G76">
        <v>1</v>
      </c>
      <c r="I76">
        <f t="shared" si="6"/>
        <v>0.16580627893946129</v>
      </c>
      <c r="J76">
        <f t="shared" si="7"/>
        <v>21.472382522671062</v>
      </c>
    </row>
    <row r="77" spans="1:10" x14ac:dyDescent="0.35">
      <c r="A77" s="77">
        <v>9.75</v>
      </c>
      <c r="B77">
        <v>6.4699999999999994E-2</v>
      </c>
      <c r="C77">
        <v>1.3019000000000001</v>
      </c>
      <c r="D77">
        <v>5.6399999999999999E-2</v>
      </c>
      <c r="E77">
        <v>-6.8599999999999994E-2</v>
      </c>
      <c r="F77">
        <v>4.58E-2</v>
      </c>
      <c r="G77">
        <v>1</v>
      </c>
      <c r="I77">
        <f t="shared" si="6"/>
        <v>0.17016960206944712</v>
      </c>
      <c r="J77">
        <f t="shared" si="7"/>
        <v>20.122102009273572</v>
      </c>
    </row>
    <row r="78" spans="1:10" x14ac:dyDescent="0.35">
      <c r="A78" s="77">
        <v>10</v>
      </c>
      <c r="B78">
        <v>6.8559999999999996E-2</v>
      </c>
      <c r="C78">
        <v>1.2961</v>
      </c>
      <c r="D78">
        <v>6.0690000000000001E-2</v>
      </c>
      <c r="E78">
        <v>-6.5600000000000006E-2</v>
      </c>
      <c r="F78">
        <v>4.4600000000000001E-2</v>
      </c>
      <c r="G78">
        <v>1</v>
      </c>
      <c r="I78">
        <f t="shared" si="6"/>
        <v>0.17453292519943295</v>
      </c>
      <c r="J78">
        <f t="shared" si="7"/>
        <v>18.904609101516922</v>
      </c>
    </row>
    <row r="79" spans="1:10" x14ac:dyDescent="0.35">
      <c r="A79" s="77">
        <v>10.25</v>
      </c>
      <c r="B79">
        <v>7.2120000000000004E-2</v>
      </c>
      <c r="C79">
        <v>1.2869999999999999</v>
      </c>
      <c r="D79">
        <v>6.4589999999999995E-2</v>
      </c>
      <c r="E79">
        <v>-6.2600000000000003E-2</v>
      </c>
      <c r="F79">
        <v>4.3299999999999998E-2</v>
      </c>
      <c r="G79">
        <v>1</v>
      </c>
      <c r="I79">
        <f t="shared" si="6"/>
        <v>0.17889624832941875</v>
      </c>
      <c r="J79">
        <f t="shared" si="7"/>
        <v>17.845257903494176</v>
      </c>
    </row>
    <row r="80" spans="1:10" x14ac:dyDescent="0.35">
      <c r="A80" s="77">
        <v>10.5</v>
      </c>
      <c r="B80">
        <v>7.5359999999999996E-2</v>
      </c>
      <c r="C80">
        <v>1.2763</v>
      </c>
      <c r="D80">
        <v>6.8040000000000003E-2</v>
      </c>
      <c r="E80">
        <v>-5.96E-2</v>
      </c>
      <c r="F80">
        <v>4.19E-2</v>
      </c>
      <c r="G80">
        <v>1</v>
      </c>
      <c r="I80">
        <f t="shared" si="6"/>
        <v>0.18325957145940461</v>
      </c>
      <c r="J80">
        <f t="shared" si="7"/>
        <v>16.93604033970276</v>
      </c>
    </row>
    <row r="81" spans="1:10" x14ac:dyDescent="0.35">
      <c r="A81" s="77">
        <v>10.75</v>
      </c>
      <c r="B81">
        <v>7.8670000000000004E-2</v>
      </c>
      <c r="C81">
        <v>1.2687999999999999</v>
      </c>
      <c r="D81">
        <v>7.1459999999999996E-2</v>
      </c>
      <c r="E81">
        <v>-5.7500000000000002E-2</v>
      </c>
      <c r="F81">
        <v>4.0300000000000002E-2</v>
      </c>
      <c r="G81">
        <v>1</v>
      </c>
      <c r="I81">
        <f t="shared" si="6"/>
        <v>0.18762289458939041</v>
      </c>
      <c r="J81">
        <f t="shared" si="7"/>
        <v>16.128130163976103</v>
      </c>
    </row>
    <row r="82" spans="1:10" x14ac:dyDescent="0.35">
      <c r="A82" s="77">
        <v>11</v>
      </c>
      <c r="B82">
        <v>8.2820000000000005E-2</v>
      </c>
      <c r="C82">
        <v>1.2562</v>
      </c>
      <c r="D82">
        <v>7.5759999999999994E-2</v>
      </c>
      <c r="E82">
        <v>-5.57E-2</v>
      </c>
      <c r="F82">
        <v>3.9399999999999998E-2</v>
      </c>
      <c r="G82">
        <v>1</v>
      </c>
      <c r="I82">
        <f t="shared" si="6"/>
        <v>0.19198621771937624</v>
      </c>
      <c r="J82">
        <f t="shared" si="7"/>
        <v>15.167833856556387</v>
      </c>
    </row>
    <row r="83" spans="1:10" x14ac:dyDescent="0.35">
      <c r="A83" s="77">
        <v>11.25</v>
      </c>
      <c r="B83">
        <v>8.7410000000000002E-2</v>
      </c>
      <c r="C83">
        <v>1.2385999999999999</v>
      </c>
      <c r="D83">
        <v>8.0560000000000007E-2</v>
      </c>
      <c r="E83">
        <v>-5.45E-2</v>
      </c>
      <c r="F83">
        <v>3.9100000000000003E-2</v>
      </c>
      <c r="G83">
        <v>1</v>
      </c>
      <c r="I83">
        <f t="shared" si="6"/>
        <v>0.19634954084936207</v>
      </c>
      <c r="J83">
        <f t="shared" si="7"/>
        <v>14.17000343210159</v>
      </c>
    </row>
    <row r="84" spans="1:10" x14ac:dyDescent="0.35">
      <c r="A84" s="77">
        <v>11.5</v>
      </c>
      <c r="B84">
        <v>9.2219999999999996E-2</v>
      </c>
      <c r="C84">
        <v>1.2177</v>
      </c>
      <c r="D84">
        <v>8.5620000000000002E-2</v>
      </c>
      <c r="E84">
        <v>-5.4100000000000002E-2</v>
      </c>
      <c r="F84">
        <v>3.9199999999999999E-2</v>
      </c>
      <c r="G84">
        <v>1</v>
      </c>
      <c r="I84">
        <f t="shared" si="6"/>
        <v>0.20071286397934787</v>
      </c>
      <c r="J84">
        <f t="shared" si="7"/>
        <v>13.204294079375407</v>
      </c>
    </row>
  </sheetData>
  <hyperlinks>
    <hyperlink ref="A1" r:id="rId1" display="http://airfoiltools.com/airfoil/details?airfoil=hs1606-il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U79"/>
  <sheetViews>
    <sheetView zoomScaleNormal="100" workbookViewId="0">
      <selection activeCell="C59" sqref="C59"/>
    </sheetView>
  </sheetViews>
  <sheetFormatPr defaultRowHeight="14.5" x14ac:dyDescent="0.35"/>
  <cols>
    <col min="1" max="1" width="8.7265625" style="75"/>
  </cols>
  <sheetData>
    <row r="1" spans="1:21" x14ac:dyDescent="0.35">
      <c r="A1" s="74" t="s">
        <v>130</v>
      </c>
      <c r="H1" t="s">
        <v>25</v>
      </c>
      <c r="I1">
        <v>50000</v>
      </c>
    </row>
    <row r="2" spans="1:21" x14ac:dyDescent="0.35">
      <c r="A2" s="76" t="s">
        <v>133</v>
      </c>
      <c r="H2" t="s">
        <v>56</v>
      </c>
      <c r="I2" t="s">
        <v>57</v>
      </c>
      <c r="J2" t="s">
        <v>55</v>
      </c>
      <c r="K2" t="s">
        <v>54</v>
      </c>
      <c r="L2" t="s">
        <v>53</v>
      </c>
      <c r="M2" t="s">
        <v>52</v>
      </c>
      <c r="N2" t="s">
        <v>50</v>
      </c>
      <c r="O2" t="s">
        <v>51</v>
      </c>
    </row>
    <row r="3" spans="1:21" x14ac:dyDescent="0.35">
      <c r="A3" s="76" t="s">
        <v>137</v>
      </c>
      <c r="H3">
        <f>I4</f>
        <v>0.26909984681037313</v>
      </c>
      <c r="I3">
        <f>H4</f>
        <v>6.637157142185993</v>
      </c>
      <c r="J3">
        <v>-0.18190000000000001</v>
      </c>
      <c r="K3">
        <v>0.86829999999999996</v>
      </c>
      <c r="L3">
        <f>SMALL(B9:B98,1)</f>
        <v>1.5800000000000002E-2</v>
      </c>
      <c r="M3">
        <f>(L6-L3)/((M6-O3)^2)</f>
        <v>1.8834096886421622E-2</v>
      </c>
      <c r="N3">
        <f>(N6-L3)/((O6-O3)^2)</f>
        <v>0.18880986538872441</v>
      </c>
      <c r="O3">
        <f>VLOOKUP(L3,B9:C98,2,FALSE)</f>
        <v>0.17180000000000001</v>
      </c>
    </row>
    <row r="4" spans="1:21" x14ac:dyDescent="0.35">
      <c r="A4" s="76" t="s">
        <v>135</v>
      </c>
      <c r="H4">
        <f t="array" ref="H4:I4">LINEST($C$27:$C$64,$I$27:$I$64)</f>
        <v>6.637157142185993</v>
      </c>
      <c r="I4">
        <v>0.26909984681037313</v>
      </c>
    </row>
    <row r="5" spans="1:21" x14ac:dyDescent="0.35">
      <c r="L5" t="s">
        <v>102</v>
      </c>
      <c r="M5" t="s">
        <v>104</v>
      </c>
      <c r="N5" t="s">
        <v>103</v>
      </c>
      <c r="O5" t="s">
        <v>105</v>
      </c>
    </row>
    <row r="6" spans="1:21" x14ac:dyDescent="0.35">
      <c r="L6">
        <v>2.3279999999999999E-2</v>
      </c>
      <c r="M6">
        <v>0.80200000000000005</v>
      </c>
      <c r="N6">
        <v>5.4460000000000001E-2</v>
      </c>
      <c r="O6">
        <v>-0.28070000000000001</v>
      </c>
    </row>
    <row r="7" spans="1:21" x14ac:dyDescent="0.35">
      <c r="A7" s="77" t="s">
        <v>66</v>
      </c>
      <c r="B7" t="s">
        <v>21</v>
      </c>
      <c r="C7" t="s">
        <v>20</v>
      </c>
      <c r="D7" t="s">
        <v>65</v>
      </c>
      <c r="E7" t="s">
        <v>64</v>
      </c>
      <c r="F7" t="s">
        <v>63</v>
      </c>
      <c r="G7" t="s">
        <v>62</v>
      </c>
      <c r="I7" t="s">
        <v>89</v>
      </c>
      <c r="J7" t="s">
        <v>61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5">
      <c r="A8" s="77" t="s">
        <v>60</v>
      </c>
      <c r="B8" t="s">
        <v>59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J8">
        <f>MAX((J9:J115))</f>
        <v>42.534134352812671</v>
      </c>
      <c r="R8">
        <f>$L$3+$M$3*(S8-$O$3)^2</f>
        <v>1.5800000000000002E-2</v>
      </c>
      <c r="S8">
        <f>O3</f>
        <v>0.17180000000000001</v>
      </c>
      <c r="T8">
        <f>$L$3+$N$3*(U8-$O$3)^2</f>
        <v>1.5800000000000002E-2</v>
      </c>
      <c r="U8">
        <f>O3</f>
        <v>0.17180000000000001</v>
      </c>
    </row>
    <row r="9" spans="1:21" x14ac:dyDescent="0.35">
      <c r="A9" s="77">
        <v>-8.75</v>
      </c>
      <c r="B9">
        <v>0.10571999999999999</v>
      </c>
      <c r="C9">
        <v>-0.377</v>
      </c>
      <c r="D9">
        <v>9.9140000000000006E-2</v>
      </c>
      <c r="E9">
        <v>-1.7600000000000001E-2</v>
      </c>
      <c r="F9">
        <v>1</v>
      </c>
      <c r="G9">
        <v>8.1000000000000003E-2</v>
      </c>
      <c r="I9">
        <f t="shared" ref="I9:I72" si="0">A9*PI()/180</f>
        <v>-0.15271630954950383</v>
      </c>
      <c r="J9">
        <f>C9/B9</f>
        <v>-3.5660234581914492</v>
      </c>
      <c r="R9">
        <f t="shared" ref="R9:R18" si="1">$L$3+$M$3*(S9-$O$3)^2</f>
        <v>1.5988340968864218E-2</v>
      </c>
      <c r="S9">
        <f>S8+0.1</f>
        <v>0.27180000000000004</v>
      </c>
      <c r="T9">
        <f t="shared" ref="T9:T18" si="2">$L$3+$N$3*(U9-$O$3)^2</f>
        <v>1.7688098653887246E-2</v>
      </c>
      <c r="U9">
        <f>U8-0.1</f>
        <v>7.1800000000000003E-2</v>
      </c>
    </row>
    <row r="10" spans="1:21" x14ac:dyDescent="0.35">
      <c r="A10" s="77">
        <v>-8.5</v>
      </c>
      <c r="B10">
        <v>0.10369</v>
      </c>
      <c r="C10">
        <v>-0.38119999999999998</v>
      </c>
      <c r="D10">
        <v>9.7199999999999995E-2</v>
      </c>
      <c r="E10">
        <v>-1.95E-2</v>
      </c>
      <c r="F10">
        <v>1</v>
      </c>
      <c r="G10">
        <v>8.1500000000000003E-2</v>
      </c>
      <c r="I10">
        <f t="shared" si="0"/>
        <v>-0.14835298641951802</v>
      </c>
      <c r="J10">
        <f t="shared" ref="J10:J73" si="3">C10/B10</f>
        <v>-3.6763429453177738</v>
      </c>
      <c r="R10">
        <f t="shared" si="1"/>
        <v>1.6553363875456868E-2</v>
      </c>
      <c r="S10">
        <f t="shared" ref="S10:S18" si="4">S9+0.1</f>
        <v>0.37180000000000002</v>
      </c>
      <c r="T10">
        <f t="shared" si="2"/>
        <v>2.3352394615548978E-2</v>
      </c>
      <c r="U10">
        <f t="shared" ref="U10:U18" si="5">U9-0.1</f>
        <v>-2.8200000000000003E-2</v>
      </c>
    </row>
    <row r="11" spans="1:21" x14ac:dyDescent="0.35">
      <c r="A11" s="77">
        <v>-8.25</v>
      </c>
      <c r="B11">
        <v>0.10152</v>
      </c>
      <c r="C11">
        <v>-0.3851</v>
      </c>
      <c r="D11">
        <v>9.511E-2</v>
      </c>
      <c r="E11">
        <v>-2.1399999999999999E-2</v>
      </c>
      <c r="F11">
        <v>1</v>
      </c>
      <c r="G11">
        <v>8.1799999999999998E-2</v>
      </c>
      <c r="I11">
        <f t="shared" si="0"/>
        <v>-0.14398966328953219</v>
      </c>
      <c r="J11">
        <f t="shared" si="3"/>
        <v>-3.7933412135539797</v>
      </c>
      <c r="R11">
        <f t="shared" si="1"/>
        <v>1.7495068719777948E-2</v>
      </c>
      <c r="S11">
        <f t="shared" si="4"/>
        <v>0.4718</v>
      </c>
      <c r="T11">
        <f t="shared" si="2"/>
        <v>3.2792887884985203E-2</v>
      </c>
      <c r="U11">
        <f t="shared" si="5"/>
        <v>-0.12820000000000001</v>
      </c>
    </row>
    <row r="12" spans="1:21" x14ac:dyDescent="0.35">
      <c r="A12" s="77">
        <v>-8</v>
      </c>
      <c r="B12">
        <v>9.4399999999999998E-2</v>
      </c>
      <c r="C12">
        <v>-0.36659999999999998</v>
      </c>
      <c r="D12">
        <v>8.7989999999999999E-2</v>
      </c>
      <c r="E12">
        <v>-1.9E-2</v>
      </c>
      <c r="F12">
        <v>1</v>
      </c>
      <c r="G12">
        <v>8.3799999999999999E-2</v>
      </c>
      <c r="I12">
        <f t="shared" si="0"/>
        <v>-0.13962634015954636</v>
      </c>
      <c r="J12">
        <f t="shared" si="3"/>
        <v>-3.8834745762711864</v>
      </c>
      <c r="R12">
        <f t="shared" si="1"/>
        <v>1.8813455501827461E-2</v>
      </c>
      <c r="S12">
        <f t="shared" si="4"/>
        <v>0.57179999999999997</v>
      </c>
      <c r="T12">
        <f t="shared" si="2"/>
        <v>4.6009578462195916E-2</v>
      </c>
      <c r="U12">
        <f t="shared" si="5"/>
        <v>-0.22820000000000001</v>
      </c>
    </row>
    <row r="13" spans="1:21" x14ac:dyDescent="0.35">
      <c r="A13" s="77">
        <v>-7.75</v>
      </c>
      <c r="B13">
        <v>9.0630000000000002E-2</v>
      </c>
      <c r="C13">
        <v>-0.36159999999999998</v>
      </c>
      <c r="D13">
        <v>8.4269999999999998E-2</v>
      </c>
      <c r="E13">
        <v>-1.9E-2</v>
      </c>
      <c r="F13">
        <v>1</v>
      </c>
      <c r="G13">
        <v>8.5500000000000007E-2</v>
      </c>
      <c r="I13">
        <f t="shared" si="0"/>
        <v>-0.13526301702956053</v>
      </c>
      <c r="J13">
        <f t="shared" si="3"/>
        <v>-3.9898488359262934</v>
      </c>
      <c r="R13">
        <f t="shared" si="1"/>
        <v>2.0508524221605408E-2</v>
      </c>
      <c r="S13">
        <f t="shared" si="4"/>
        <v>0.67179999999999995</v>
      </c>
      <c r="T13">
        <f t="shared" si="2"/>
        <v>6.3002466347181096E-2</v>
      </c>
      <c r="U13">
        <f t="shared" si="5"/>
        <v>-0.32820000000000005</v>
      </c>
    </row>
    <row r="14" spans="1:21" x14ac:dyDescent="0.35">
      <c r="A14" s="77">
        <v>-7.5</v>
      </c>
      <c r="B14">
        <v>8.7260000000000004E-2</v>
      </c>
      <c r="C14">
        <v>-0.35920000000000002</v>
      </c>
      <c r="D14">
        <v>8.0820000000000003E-2</v>
      </c>
      <c r="E14">
        <v>-1.9300000000000001E-2</v>
      </c>
      <c r="F14">
        <v>1</v>
      </c>
      <c r="G14">
        <v>8.6999999999999994E-2</v>
      </c>
      <c r="I14">
        <f t="shared" si="0"/>
        <v>-0.1308996938995747</v>
      </c>
      <c r="J14">
        <f t="shared" si="3"/>
        <v>-4.1164336465734586</v>
      </c>
      <c r="R14">
        <f t="shared" si="1"/>
        <v>2.2580274879111781E-2</v>
      </c>
      <c r="S14">
        <f t="shared" si="4"/>
        <v>0.77179999999999993</v>
      </c>
      <c r="T14">
        <f t="shared" si="2"/>
        <v>8.3771551539940814E-2</v>
      </c>
      <c r="U14">
        <f t="shared" si="5"/>
        <v>-0.42820000000000003</v>
      </c>
    </row>
    <row r="15" spans="1:21" x14ac:dyDescent="0.35">
      <c r="A15" s="77">
        <v>-7.25</v>
      </c>
      <c r="B15">
        <v>8.4070000000000006E-2</v>
      </c>
      <c r="C15">
        <v>-0.35849999999999999</v>
      </c>
      <c r="D15">
        <v>7.7710000000000001E-2</v>
      </c>
      <c r="E15">
        <v>-1.9599999999999999E-2</v>
      </c>
      <c r="F15">
        <v>1</v>
      </c>
      <c r="G15">
        <v>8.8700000000000001E-2</v>
      </c>
      <c r="I15">
        <f t="shared" si="0"/>
        <v>-0.1265363707695889</v>
      </c>
      <c r="J15">
        <f t="shared" si="3"/>
        <v>-4.2643035565600087</v>
      </c>
      <c r="R15">
        <f t="shared" si="1"/>
        <v>2.5028707474346594E-2</v>
      </c>
      <c r="S15">
        <f t="shared" si="4"/>
        <v>0.87179999999999991</v>
      </c>
      <c r="T15">
        <f t="shared" si="2"/>
        <v>0.10831683404047496</v>
      </c>
      <c r="U15">
        <f t="shared" si="5"/>
        <v>-0.5282</v>
      </c>
    </row>
    <row r="16" spans="1:21" x14ac:dyDescent="0.35">
      <c r="A16" s="77">
        <v>-7</v>
      </c>
      <c r="B16">
        <v>8.1019999999999995E-2</v>
      </c>
      <c r="C16">
        <v>-0.35880000000000001</v>
      </c>
      <c r="D16">
        <v>7.4740000000000001E-2</v>
      </c>
      <c r="E16">
        <v>-2.0299999999999999E-2</v>
      </c>
      <c r="F16">
        <v>1</v>
      </c>
      <c r="G16">
        <v>9.0499999999999997E-2</v>
      </c>
      <c r="I16">
        <f t="shared" si="0"/>
        <v>-0.12217304763960307</v>
      </c>
      <c r="J16">
        <f t="shared" si="3"/>
        <v>-4.4285361639101462</v>
      </c>
      <c r="R16">
        <f t="shared" si="1"/>
        <v>2.7853822007309834E-2</v>
      </c>
      <c r="S16">
        <f t="shared" si="4"/>
        <v>0.97179999999999989</v>
      </c>
      <c r="T16">
        <f t="shared" si="2"/>
        <v>0.13663831384878364</v>
      </c>
      <c r="U16">
        <f t="shared" si="5"/>
        <v>-0.62819999999999998</v>
      </c>
    </row>
    <row r="17" spans="1:21" x14ac:dyDescent="0.35">
      <c r="A17" s="77">
        <v>-6.75</v>
      </c>
      <c r="B17">
        <v>7.8490000000000004E-2</v>
      </c>
      <c r="C17">
        <v>-0.36070000000000002</v>
      </c>
      <c r="D17">
        <v>7.2309999999999999E-2</v>
      </c>
      <c r="E17">
        <v>-2.41E-2</v>
      </c>
      <c r="F17">
        <v>1</v>
      </c>
      <c r="G17">
        <v>9.3899999999999997E-2</v>
      </c>
      <c r="I17">
        <f t="shared" si="0"/>
        <v>-0.11780972450961724</v>
      </c>
      <c r="J17">
        <f t="shared" si="3"/>
        <v>-4.5954898713211874</v>
      </c>
      <c r="R17">
        <f t="shared" si="1"/>
        <v>3.1055618478001513E-2</v>
      </c>
      <c r="S17">
        <f t="shared" si="4"/>
        <v>1.0717999999999999</v>
      </c>
      <c r="T17">
        <f t="shared" si="2"/>
        <v>0.16873599096486674</v>
      </c>
      <c r="U17">
        <f t="shared" si="5"/>
        <v>-0.72819999999999996</v>
      </c>
    </row>
    <row r="18" spans="1:21" x14ac:dyDescent="0.35">
      <c r="A18" s="77">
        <v>-6.5</v>
      </c>
      <c r="B18">
        <v>7.5539999999999996E-2</v>
      </c>
      <c r="C18">
        <v>-0.35820000000000002</v>
      </c>
      <c r="D18">
        <v>6.9409999999999999E-2</v>
      </c>
      <c r="E18">
        <v>-2.8899999999999999E-2</v>
      </c>
      <c r="F18">
        <v>1</v>
      </c>
      <c r="G18">
        <v>9.4700000000000006E-2</v>
      </c>
      <c r="I18">
        <f t="shared" si="0"/>
        <v>-0.11344640137963143</v>
      </c>
      <c r="J18">
        <f t="shared" si="3"/>
        <v>-4.7418586179507551</v>
      </c>
      <c r="R18">
        <f t="shared" si="1"/>
        <v>3.463409688642162E-2</v>
      </c>
      <c r="S18">
        <f t="shared" si="4"/>
        <v>1.1718</v>
      </c>
      <c r="T18">
        <f t="shared" si="2"/>
        <v>0.20460986538872442</v>
      </c>
      <c r="U18">
        <f t="shared" si="5"/>
        <v>-0.82819999999999994</v>
      </c>
    </row>
    <row r="19" spans="1:21" x14ac:dyDescent="0.35">
      <c r="A19" s="77">
        <v>-6.25</v>
      </c>
      <c r="B19">
        <v>7.1720000000000006E-2</v>
      </c>
      <c r="C19">
        <v>-0.35170000000000001</v>
      </c>
      <c r="D19">
        <v>6.5619999999999998E-2</v>
      </c>
      <c r="E19">
        <v>-3.1899999999999998E-2</v>
      </c>
      <c r="F19">
        <v>1</v>
      </c>
      <c r="G19">
        <v>9.4899999999999998E-2</v>
      </c>
      <c r="I19">
        <f t="shared" si="0"/>
        <v>-0.1090830782496456</v>
      </c>
      <c r="J19">
        <f t="shared" si="3"/>
        <v>-4.9037925264919124</v>
      </c>
    </row>
    <row r="20" spans="1:21" x14ac:dyDescent="0.35">
      <c r="A20" s="77">
        <v>-6</v>
      </c>
      <c r="B20">
        <v>6.6500000000000004E-2</v>
      </c>
      <c r="C20">
        <v>-0.34420000000000001</v>
      </c>
      <c r="D20">
        <v>6.0470000000000003E-2</v>
      </c>
      <c r="E20">
        <v>-2.6100000000000002E-2</v>
      </c>
      <c r="F20">
        <v>1</v>
      </c>
      <c r="G20">
        <v>8.8599999999999998E-2</v>
      </c>
      <c r="I20">
        <f t="shared" si="0"/>
        <v>-0.10471975511965977</v>
      </c>
      <c r="J20">
        <f t="shared" si="3"/>
        <v>-5.1759398496240596</v>
      </c>
    </row>
    <row r="21" spans="1:21" x14ac:dyDescent="0.35">
      <c r="A21" s="77">
        <v>-5.75</v>
      </c>
      <c r="B21">
        <v>6.0319999999999999E-2</v>
      </c>
      <c r="C21">
        <v>-0.33389999999999997</v>
      </c>
      <c r="D21">
        <v>5.4219999999999997E-2</v>
      </c>
      <c r="E21">
        <v>-3.0300000000000001E-2</v>
      </c>
      <c r="F21">
        <v>1</v>
      </c>
      <c r="G21">
        <v>4.8000000000000001E-2</v>
      </c>
      <c r="I21">
        <f t="shared" si="0"/>
        <v>-0.10035643198967394</v>
      </c>
      <c r="J21">
        <f t="shared" si="3"/>
        <v>-5.5354774535809019</v>
      </c>
    </row>
    <row r="22" spans="1:21" x14ac:dyDescent="0.35">
      <c r="A22" s="77">
        <v>-5.5</v>
      </c>
      <c r="B22">
        <v>6.7519999999999997E-2</v>
      </c>
      <c r="C22">
        <v>-0.34329999999999999</v>
      </c>
      <c r="D22">
        <v>6.071E-2</v>
      </c>
      <c r="E22">
        <v>-4.0899999999999999E-2</v>
      </c>
      <c r="F22">
        <v>1</v>
      </c>
      <c r="G22">
        <v>4.1200000000000001E-2</v>
      </c>
      <c r="I22">
        <f t="shared" si="0"/>
        <v>-9.599310885968812E-2</v>
      </c>
      <c r="J22">
        <f t="shared" si="3"/>
        <v>-5.0844194312796214</v>
      </c>
    </row>
    <row r="23" spans="1:21" x14ac:dyDescent="0.35">
      <c r="A23" s="77">
        <v>-5.25</v>
      </c>
      <c r="B23">
        <v>6.3530000000000003E-2</v>
      </c>
      <c r="C23">
        <v>-0.3276</v>
      </c>
      <c r="D23">
        <v>5.672E-2</v>
      </c>
      <c r="E23">
        <v>-4.2599999999999999E-2</v>
      </c>
      <c r="F23">
        <v>1</v>
      </c>
      <c r="G23">
        <v>3.9E-2</v>
      </c>
      <c r="I23">
        <f t="shared" si="0"/>
        <v>-9.1629785729702304E-2</v>
      </c>
      <c r="J23">
        <f t="shared" si="3"/>
        <v>-5.1566189201951831</v>
      </c>
    </row>
    <row r="24" spans="1:21" x14ac:dyDescent="0.35">
      <c r="A24" s="77">
        <v>-5</v>
      </c>
      <c r="B24">
        <v>5.9180000000000003E-2</v>
      </c>
      <c r="C24">
        <v>-0.30630000000000002</v>
      </c>
      <c r="D24">
        <v>5.2290000000000003E-2</v>
      </c>
      <c r="E24">
        <v>-4.6100000000000002E-2</v>
      </c>
      <c r="F24">
        <v>1</v>
      </c>
      <c r="G24">
        <v>3.6900000000000002E-2</v>
      </c>
      <c r="I24">
        <f t="shared" si="0"/>
        <v>-8.7266462599716474E-2</v>
      </c>
      <c r="J24">
        <f t="shared" si="3"/>
        <v>-5.1757350456235214</v>
      </c>
    </row>
    <row r="25" spans="1:21" x14ac:dyDescent="0.35">
      <c r="A25" s="77">
        <v>-4.75</v>
      </c>
      <c r="B25">
        <v>5.4460000000000001E-2</v>
      </c>
      <c r="C25">
        <v>-0.28070000000000001</v>
      </c>
      <c r="D25">
        <v>4.7449999999999999E-2</v>
      </c>
      <c r="E25">
        <v>-5.04E-2</v>
      </c>
      <c r="F25">
        <v>1</v>
      </c>
      <c r="G25">
        <v>3.49E-2</v>
      </c>
      <c r="I25">
        <f t="shared" si="0"/>
        <v>-8.2903139469730644E-2</v>
      </c>
      <c r="J25">
        <f t="shared" si="3"/>
        <v>-5.1542416452442161</v>
      </c>
    </row>
    <row r="26" spans="1:21" x14ac:dyDescent="0.35">
      <c r="A26" s="77">
        <v>-4.5</v>
      </c>
      <c r="B26">
        <v>4.9259999999999998E-2</v>
      </c>
      <c r="C26">
        <v>-0.25019999999999998</v>
      </c>
      <c r="D26">
        <v>4.2009999999999999E-2</v>
      </c>
      <c r="E26">
        <v>-5.5300000000000002E-2</v>
      </c>
      <c r="F26">
        <v>1</v>
      </c>
      <c r="G26">
        <v>3.3000000000000002E-2</v>
      </c>
      <c r="I26">
        <f t="shared" si="0"/>
        <v>-7.8539816339744828E-2</v>
      </c>
      <c r="J26">
        <f t="shared" si="3"/>
        <v>-5.0791717417783184</v>
      </c>
    </row>
    <row r="27" spans="1:21" x14ac:dyDescent="0.35">
      <c r="A27" s="77">
        <v>-4</v>
      </c>
      <c r="B27">
        <v>3.9230000000000001E-2</v>
      </c>
      <c r="C27">
        <v>-0.18190000000000001</v>
      </c>
      <c r="D27">
        <v>3.1060000000000001E-2</v>
      </c>
      <c r="E27">
        <v>-6.3399999999999998E-2</v>
      </c>
      <c r="F27">
        <v>1</v>
      </c>
      <c r="G27">
        <v>3.0200000000000001E-2</v>
      </c>
      <c r="I27">
        <f t="shared" si="0"/>
        <v>-6.9813170079773182E-2</v>
      </c>
      <c r="J27">
        <f t="shared" si="3"/>
        <v>-4.6367575834820292</v>
      </c>
    </row>
    <row r="28" spans="1:21" x14ac:dyDescent="0.35">
      <c r="A28" s="77">
        <v>-3.75</v>
      </c>
      <c r="B28">
        <v>3.5249999999999997E-2</v>
      </c>
      <c r="C28">
        <v>-0.15210000000000001</v>
      </c>
      <c r="D28">
        <v>2.664E-2</v>
      </c>
      <c r="E28">
        <v>-6.5699999999999995E-2</v>
      </c>
      <c r="F28">
        <v>1</v>
      </c>
      <c r="G28">
        <v>2.9899999999999999E-2</v>
      </c>
      <c r="I28">
        <f t="shared" si="0"/>
        <v>-6.5449846949787352E-2</v>
      </c>
      <c r="J28">
        <f t="shared" si="3"/>
        <v>-4.3148936170212773</v>
      </c>
    </row>
    <row r="29" spans="1:21" x14ac:dyDescent="0.35">
      <c r="A29" s="77">
        <v>-3.5</v>
      </c>
      <c r="B29">
        <v>3.1600000000000003E-2</v>
      </c>
      <c r="C29">
        <v>-0.1212</v>
      </c>
      <c r="D29">
        <v>2.2440000000000002E-2</v>
      </c>
      <c r="E29">
        <v>-6.7500000000000004E-2</v>
      </c>
      <c r="F29">
        <v>1</v>
      </c>
      <c r="G29">
        <v>2.9899999999999999E-2</v>
      </c>
      <c r="I29">
        <f t="shared" si="0"/>
        <v>-6.1086523819801536E-2</v>
      </c>
      <c r="J29">
        <f t="shared" si="3"/>
        <v>-3.8354430379746831</v>
      </c>
    </row>
    <row r="30" spans="1:21" x14ac:dyDescent="0.35">
      <c r="A30" s="77">
        <v>-3.25</v>
      </c>
      <c r="B30">
        <v>2.844E-2</v>
      </c>
      <c r="C30">
        <v>-9.0499999999999997E-2</v>
      </c>
      <c r="D30">
        <v>1.866E-2</v>
      </c>
      <c r="E30">
        <v>-6.8599999999999994E-2</v>
      </c>
      <c r="F30">
        <v>1</v>
      </c>
      <c r="G30">
        <v>0.03</v>
      </c>
      <c r="I30">
        <f t="shared" si="0"/>
        <v>-5.6723200689815713E-2</v>
      </c>
      <c r="J30">
        <f t="shared" si="3"/>
        <v>-3.1821378340365682</v>
      </c>
    </row>
    <row r="31" spans="1:21" x14ac:dyDescent="0.35">
      <c r="A31" s="77">
        <v>-3</v>
      </c>
      <c r="B31">
        <v>2.596E-2</v>
      </c>
      <c r="C31">
        <v>-6.2100000000000002E-2</v>
      </c>
      <c r="D31">
        <v>1.5810000000000001E-2</v>
      </c>
      <c r="E31">
        <v>-6.9400000000000003E-2</v>
      </c>
      <c r="F31">
        <v>1</v>
      </c>
      <c r="G31">
        <v>3.3099999999999997E-2</v>
      </c>
      <c r="I31">
        <f t="shared" si="0"/>
        <v>-5.2359877559829883E-2</v>
      </c>
      <c r="J31">
        <f t="shared" si="3"/>
        <v>-2.3921417565485363</v>
      </c>
    </row>
    <row r="32" spans="1:21" x14ac:dyDescent="0.35">
      <c r="A32" s="77">
        <v>-2.75</v>
      </c>
      <c r="B32">
        <v>2.426E-2</v>
      </c>
      <c r="C32">
        <v>-3.4500000000000003E-2</v>
      </c>
      <c r="D32">
        <v>1.3690000000000001E-2</v>
      </c>
      <c r="E32">
        <v>-6.9400000000000003E-2</v>
      </c>
      <c r="F32">
        <v>1</v>
      </c>
      <c r="G32">
        <v>3.9600000000000003E-2</v>
      </c>
      <c r="I32">
        <f t="shared" si="0"/>
        <v>-4.799655442984406E-2</v>
      </c>
      <c r="J32">
        <f t="shared" si="3"/>
        <v>-1.4220939818631493</v>
      </c>
    </row>
    <row r="33" spans="1:10" x14ac:dyDescent="0.35">
      <c r="A33" s="77">
        <v>-2.5</v>
      </c>
      <c r="B33">
        <v>2.247E-2</v>
      </c>
      <c r="C33">
        <v>-6.1999999999999998E-3</v>
      </c>
      <c r="D33">
        <v>1.145E-2</v>
      </c>
      <c r="E33">
        <v>-6.93E-2</v>
      </c>
      <c r="F33">
        <v>1</v>
      </c>
      <c r="G33">
        <v>4.4900000000000002E-2</v>
      </c>
      <c r="I33">
        <f t="shared" si="0"/>
        <v>-4.3633231299858237E-2</v>
      </c>
      <c r="J33">
        <f t="shared" si="3"/>
        <v>-0.27592345349354691</v>
      </c>
    </row>
    <row r="34" spans="1:10" x14ac:dyDescent="0.35">
      <c r="A34" s="77">
        <v>-2.25</v>
      </c>
      <c r="B34">
        <v>2.103E-2</v>
      </c>
      <c r="C34">
        <v>2.2200000000000001E-2</v>
      </c>
      <c r="D34">
        <v>9.6600000000000002E-3</v>
      </c>
      <c r="E34">
        <v>-6.8900000000000003E-2</v>
      </c>
      <c r="F34">
        <v>1</v>
      </c>
      <c r="G34">
        <v>5.2600000000000001E-2</v>
      </c>
      <c r="I34">
        <f t="shared" si="0"/>
        <v>-3.9269908169872414E-2</v>
      </c>
      <c r="J34">
        <f t="shared" si="3"/>
        <v>1.0556348074179744</v>
      </c>
    </row>
    <row r="35" spans="1:10" x14ac:dyDescent="0.35">
      <c r="A35" s="77">
        <v>-2</v>
      </c>
      <c r="B35">
        <v>1.9740000000000001E-2</v>
      </c>
      <c r="C35">
        <v>5.21E-2</v>
      </c>
      <c r="D35">
        <v>8.2900000000000005E-3</v>
      </c>
      <c r="E35">
        <v>-6.9099999999999995E-2</v>
      </c>
      <c r="F35">
        <v>1</v>
      </c>
      <c r="G35">
        <v>9.8900000000000002E-2</v>
      </c>
      <c r="I35">
        <f t="shared" si="0"/>
        <v>-3.4906585039886591E-2</v>
      </c>
      <c r="J35">
        <f t="shared" si="3"/>
        <v>2.6393110435663627</v>
      </c>
    </row>
    <row r="36" spans="1:10" x14ac:dyDescent="0.35">
      <c r="A36" s="77">
        <v>-1.75</v>
      </c>
      <c r="B36">
        <v>1.925E-2</v>
      </c>
      <c r="C36">
        <v>7.9299999999999995E-2</v>
      </c>
      <c r="D36">
        <v>8.0099999999999998E-3</v>
      </c>
      <c r="E36">
        <v>-6.9199999999999998E-2</v>
      </c>
      <c r="F36">
        <v>1</v>
      </c>
      <c r="G36">
        <v>0.21659999999999999</v>
      </c>
      <c r="I36">
        <f t="shared" si="0"/>
        <v>-3.0543261909900768E-2</v>
      </c>
      <c r="J36">
        <f t="shared" si="3"/>
        <v>4.1194805194805193</v>
      </c>
    </row>
    <row r="37" spans="1:10" x14ac:dyDescent="0.35">
      <c r="A37" s="77">
        <v>-1.5</v>
      </c>
      <c r="B37">
        <v>1.864E-2</v>
      </c>
      <c r="C37">
        <v>0.10589999999999999</v>
      </c>
      <c r="D37">
        <v>7.2899999999999996E-3</v>
      </c>
      <c r="E37">
        <v>-6.9099999999999995E-2</v>
      </c>
      <c r="F37">
        <v>1</v>
      </c>
      <c r="G37">
        <v>0.26939999999999997</v>
      </c>
      <c r="I37">
        <f t="shared" si="0"/>
        <v>-2.6179938779914941E-2</v>
      </c>
      <c r="J37">
        <f t="shared" si="3"/>
        <v>5.6813304721030038</v>
      </c>
    </row>
    <row r="38" spans="1:10" x14ac:dyDescent="0.35">
      <c r="A38" s="77">
        <v>-1.25</v>
      </c>
      <c r="B38">
        <v>1.8020000000000001E-2</v>
      </c>
      <c r="C38">
        <v>0.13270000000000001</v>
      </c>
      <c r="D38">
        <v>6.7000000000000002E-3</v>
      </c>
      <c r="E38">
        <v>-6.9099999999999995E-2</v>
      </c>
      <c r="F38">
        <v>1</v>
      </c>
      <c r="G38">
        <v>0.32150000000000001</v>
      </c>
      <c r="I38">
        <f t="shared" si="0"/>
        <v>-2.1816615649929118E-2</v>
      </c>
      <c r="J38">
        <f t="shared" si="3"/>
        <v>7.3640399556048832</v>
      </c>
    </row>
    <row r="39" spans="1:10" x14ac:dyDescent="0.35">
      <c r="A39" s="77">
        <v>-1</v>
      </c>
      <c r="B39">
        <v>1.702E-2</v>
      </c>
      <c r="C39">
        <v>0.1603</v>
      </c>
      <c r="D39">
        <v>6.2899999999999996E-3</v>
      </c>
      <c r="E39">
        <v>-6.9599999999999995E-2</v>
      </c>
      <c r="F39">
        <v>1</v>
      </c>
      <c r="G39">
        <v>0.44390000000000002</v>
      </c>
      <c r="I39">
        <f t="shared" si="0"/>
        <v>-1.7453292519943295E-2</v>
      </c>
      <c r="J39">
        <f t="shared" si="3"/>
        <v>9.4183313748531141</v>
      </c>
    </row>
    <row r="40" spans="1:10" x14ac:dyDescent="0.35">
      <c r="A40" s="77">
        <v>-0.75</v>
      </c>
      <c r="B40">
        <v>1.5800000000000002E-2</v>
      </c>
      <c r="C40">
        <v>0.17180000000000001</v>
      </c>
      <c r="D40">
        <v>5.9800000000000001E-3</v>
      </c>
      <c r="E40">
        <v>-6.5799999999999997E-2</v>
      </c>
      <c r="F40">
        <v>1</v>
      </c>
      <c r="G40">
        <v>1</v>
      </c>
      <c r="I40">
        <f t="shared" si="0"/>
        <v>-1.3089969389957471E-2</v>
      </c>
      <c r="J40">
        <f t="shared" si="3"/>
        <v>10.873417721518987</v>
      </c>
    </row>
    <row r="41" spans="1:10" x14ac:dyDescent="0.35">
      <c r="A41" s="77">
        <v>-0.5</v>
      </c>
      <c r="B41">
        <v>1.601E-2</v>
      </c>
      <c r="C41">
        <v>0.1971</v>
      </c>
      <c r="D41">
        <v>5.7800000000000004E-3</v>
      </c>
      <c r="E41">
        <v>-6.5500000000000003E-2</v>
      </c>
      <c r="F41">
        <v>1</v>
      </c>
      <c r="G41">
        <v>1</v>
      </c>
      <c r="I41">
        <f t="shared" si="0"/>
        <v>-8.7266462599716477E-3</v>
      </c>
      <c r="J41">
        <f t="shared" si="3"/>
        <v>12.311055590256089</v>
      </c>
    </row>
    <row r="42" spans="1:10" x14ac:dyDescent="0.35">
      <c r="A42" s="77">
        <v>-0.25</v>
      </c>
      <c r="B42">
        <v>1.6240000000000001E-2</v>
      </c>
      <c r="C42">
        <v>0.222</v>
      </c>
      <c r="D42">
        <v>5.5799999999999999E-3</v>
      </c>
      <c r="E42">
        <v>-6.5199999999999994E-2</v>
      </c>
      <c r="F42">
        <v>1</v>
      </c>
      <c r="G42">
        <v>1</v>
      </c>
      <c r="I42">
        <f t="shared" si="0"/>
        <v>-4.3633231299858239E-3</v>
      </c>
      <c r="J42">
        <f t="shared" si="3"/>
        <v>13.669950738916256</v>
      </c>
    </row>
    <row r="43" spans="1:10" x14ac:dyDescent="0.35">
      <c r="A43" s="77">
        <v>0</v>
      </c>
      <c r="B43">
        <v>1.6490000000000001E-2</v>
      </c>
      <c r="C43">
        <v>0.2465</v>
      </c>
      <c r="D43">
        <v>5.5900000000000004E-3</v>
      </c>
      <c r="E43">
        <v>-6.5000000000000002E-2</v>
      </c>
      <c r="F43">
        <v>1</v>
      </c>
      <c r="G43">
        <v>1</v>
      </c>
      <c r="I43">
        <f t="shared" si="0"/>
        <v>0</v>
      </c>
      <c r="J43">
        <f t="shared" si="3"/>
        <v>14.948453608247421</v>
      </c>
    </row>
    <row r="44" spans="1:10" x14ac:dyDescent="0.35">
      <c r="A44" s="77">
        <v>0.25</v>
      </c>
      <c r="B44">
        <v>1.677E-2</v>
      </c>
      <c r="C44">
        <v>0.27079999999999999</v>
      </c>
      <c r="D44">
        <v>5.6800000000000002E-3</v>
      </c>
      <c r="E44">
        <v>-6.4699999999999994E-2</v>
      </c>
      <c r="F44">
        <v>1</v>
      </c>
      <c r="G44">
        <v>1</v>
      </c>
      <c r="I44">
        <f t="shared" si="0"/>
        <v>4.3633231299858239E-3</v>
      </c>
      <c r="J44">
        <f t="shared" si="3"/>
        <v>16.14788312462731</v>
      </c>
    </row>
    <row r="45" spans="1:10" x14ac:dyDescent="0.35">
      <c r="A45" s="77">
        <v>0.5</v>
      </c>
      <c r="B45">
        <v>1.7069999999999998E-2</v>
      </c>
      <c r="C45">
        <v>0.2949</v>
      </c>
      <c r="D45">
        <v>5.8399999999999997E-3</v>
      </c>
      <c r="E45">
        <v>-6.4500000000000002E-2</v>
      </c>
      <c r="F45">
        <v>1</v>
      </c>
      <c r="G45">
        <v>1</v>
      </c>
      <c r="I45">
        <f t="shared" si="0"/>
        <v>8.7266462599716477E-3</v>
      </c>
      <c r="J45">
        <f t="shared" si="3"/>
        <v>17.275922671353253</v>
      </c>
    </row>
    <row r="46" spans="1:10" x14ac:dyDescent="0.35">
      <c r="A46" s="77">
        <v>0.75</v>
      </c>
      <c r="B46">
        <v>1.7399999999999999E-2</v>
      </c>
      <c r="C46">
        <v>0.31869999999999998</v>
      </c>
      <c r="D46">
        <v>6.0699999999999999E-3</v>
      </c>
      <c r="E46">
        <v>-6.4199999999999993E-2</v>
      </c>
      <c r="F46">
        <v>1</v>
      </c>
      <c r="G46">
        <v>1</v>
      </c>
      <c r="I46">
        <f t="shared" si="0"/>
        <v>1.3089969389957471E-2</v>
      </c>
      <c r="J46">
        <f t="shared" si="3"/>
        <v>18.316091954022991</v>
      </c>
    </row>
    <row r="47" spans="1:10" x14ac:dyDescent="0.35">
      <c r="A47" s="77">
        <v>1</v>
      </c>
      <c r="B47">
        <v>1.7749999999999998E-2</v>
      </c>
      <c r="C47">
        <v>0.34239999999999998</v>
      </c>
      <c r="D47">
        <v>6.3699999999999998E-3</v>
      </c>
      <c r="E47">
        <v>-6.4000000000000001E-2</v>
      </c>
      <c r="F47">
        <v>1</v>
      </c>
      <c r="G47">
        <v>1</v>
      </c>
      <c r="I47">
        <f t="shared" si="0"/>
        <v>1.7453292519943295E-2</v>
      </c>
      <c r="J47">
        <f t="shared" si="3"/>
        <v>19.290140845070422</v>
      </c>
    </row>
    <row r="48" spans="1:10" x14ac:dyDescent="0.35">
      <c r="A48" s="77">
        <v>1.25</v>
      </c>
      <c r="B48">
        <v>1.814E-2</v>
      </c>
      <c r="C48">
        <v>0.36580000000000001</v>
      </c>
      <c r="D48">
        <v>6.7400000000000003E-3</v>
      </c>
      <c r="E48">
        <v>-6.3899999999999998E-2</v>
      </c>
      <c r="F48">
        <v>1</v>
      </c>
      <c r="G48">
        <v>1</v>
      </c>
      <c r="I48">
        <f t="shared" si="0"/>
        <v>2.1816615649929118E-2</v>
      </c>
      <c r="J48">
        <f t="shared" si="3"/>
        <v>20.165380374862185</v>
      </c>
    </row>
    <row r="49" spans="1:10" x14ac:dyDescent="0.35">
      <c r="A49" s="77">
        <v>1.5</v>
      </c>
      <c r="B49">
        <v>1.856E-2</v>
      </c>
      <c r="C49">
        <v>0.3891</v>
      </c>
      <c r="D49">
        <v>7.1999999999999998E-3</v>
      </c>
      <c r="E49">
        <v>-6.3700000000000007E-2</v>
      </c>
      <c r="F49">
        <v>1</v>
      </c>
      <c r="G49">
        <v>1</v>
      </c>
      <c r="I49">
        <f t="shared" si="0"/>
        <v>2.6179938779914941E-2</v>
      </c>
      <c r="J49">
        <f t="shared" si="3"/>
        <v>20.964439655172413</v>
      </c>
    </row>
    <row r="50" spans="1:10" x14ac:dyDescent="0.35">
      <c r="A50" s="77">
        <v>1.75</v>
      </c>
      <c r="B50">
        <v>1.9E-2</v>
      </c>
      <c r="C50">
        <v>0.4214</v>
      </c>
      <c r="D50">
        <v>7.6800000000000002E-3</v>
      </c>
      <c r="E50">
        <v>-6.54E-2</v>
      </c>
      <c r="F50">
        <v>0.995</v>
      </c>
      <c r="G50">
        <v>1</v>
      </c>
      <c r="I50">
        <f t="shared" si="0"/>
        <v>3.0543261909900768E-2</v>
      </c>
      <c r="J50">
        <f t="shared" si="3"/>
        <v>22.178947368421053</v>
      </c>
    </row>
    <row r="51" spans="1:10" x14ac:dyDescent="0.35">
      <c r="A51" s="77">
        <v>2</v>
      </c>
      <c r="B51">
        <v>1.9390000000000001E-2</v>
      </c>
      <c r="C51">
        <v>0.46800000000000003</v>
      </c>
      <c r="D51">
        <v>8.1799999999999998E-3</v>
      </c>
      <c r="E51">
        <v>-6.9699999999999998E-2</v>
      </c>
      <c r="F51">
        <v>0.98080000000000001</v>
      </c>
      <c r="G51">
        <v>1</v>
      </c>
      <c r="I51">
        <f t="shared" si="0"/>
        <v>3.4906585039886591E-2</v>
      </c>
      <c r="J51">
        <f t="shared" si="3"/>
        <v>24.136152656008253</v>
      </c>
    </row>
    <row r="52" spans="1:10" x14ac:dyDescent="0.35">
      <c r="A52" s="77">
        <v>2.25</v>
      </c>
      <c r="B52">
        <v>1.968E-2</v>
      </c>
      <c r="C52">
        <v>0.51300000000000001</v>
      </c>
      <c r="D52">
        <v>8.6400000000000001E-3</v>
      </c>
      <c r="E52">
        <v>-7.3499999999999996E-2</v>
      </c>
      <c r="F52">
        <v>0.96409999999999996</v>
      </c>
      <c r="G52">
        <v>1</v>
      </c>
      <c r="I52">
        <f t="shared" si="0"/>
        <v>3.9269908169872414E-2</v>
      </c>
      <c r="J52">
        <f t="shared" si="3"/>
        <v>26.067073170731707</v>
      </c>
    </row>
    <row r="53" spans="1:10" x14ac:dyDescent="0.35">
      <c r="A53" s="77">
        <v>2.5</v>
      </c>
      <c r="B53">
        <v>1.993E-2</v>
      </c>
      <c r="C53">
        <v>0.55559999999999998</v>
      </c>
      <c r="D53">
        <v>9.11E-3</v>
      </c>
      <c r="E53">
        <v>-7.6600000000000001E-2</v>
      </c>
      <c r="F53">
        <v>0.94840000000000002</v>
      </c>
      <c r="G53">
        <v>1</v>
      </c>
      <c r="I53">
        <f t="shared" si="0"/>
        <v>4.3633231299858237E-2</v>
      </c>
      <c r="J53">
        <f t="shared" si="3"/>
        <v>27.877571500250877</v>
      </c>
    </row>
    <row r="54" spans="1:10" x14ac:dyDescent="0.35">
      <c r="A54" s="77">
        <v>2.75</v>
      </c>
      <c r="B54">
        <v>2.0150000000000001E-2</v>
      </c>
      <c r="C54">
        <v>0.59670000000000001</v>
      </c>
      <c r="D54">
        <v>9.7800000000000005E-3</v>
      </c>
      <c r="E54">
        <v>-7.9299999999999995E-2</v>
      </c>
      <c r="F54">
        <v>0.93330000000000002</v>
      </c>
      <c r="G54">
        <v>1</v>
      </c>
      <c r="I54">
        <f t="shared" si="0"/>
        <v>4.799655442984406E-2</v>
      </c>
      <c r="J54">
        <f t="shared" si="3"/>
        <v>29.612903225806452</v>
      </c>
    </row>
    <row r="55" spans="1:10" x14ac:dyDescent="0.35">
      <c r="A55" s="77">
        <v>3</v>
      </c>
      <c r="B55">
        <v>2.0289999999999999E-2</v>
      </c>
      <c r="C55">
        <v>0.63959999999999995</v>
      </c>
      <c r="D55">
        <v>1.027E-2</v>
      </c>
      <c r="E55">
        <v>-8.2100000000000006E-2</v>
      </c>
      <c r="F55">
        <v>0.91800000000000004</v>
      </c>
      <c r="G55">
        <v>1</v>
      </c>
      <c r="I55">
        <f t="shared" si="0"/>
        <v>5.2359877559829883E-2</v>
      </c>
      <c r="J55">
        <f t="shared" si="3"/>
        <v>31.522917693445045</v>
      </c>
    </row>
    <row r="56" spans="1:10" x14ac:dyDescent="0.35">
      <c r="A56" s="77">
        <v>3.25</v>
      </c>
      <c r="B56">
        <v>2.0379999999999999E-2</v>
      </c>
      <c r="C56">
        <v>0.67779999999999996</v>
      </c>
      <c r="D56">
        <v>1.073E-2</v>
      </c>
      <c r="E56">
        <v>-8.3699999999999997E-2</v>
      </c>
      <c r="F56">
        <v>0.8992</v>
      </c>
      <c r="G56">
        <v>1</v>
      </c>
      <c r="I56">
        <f t="shared" si="0"/>
        <v>5.6723200689815713E-2</v>
      </c>
      <c r="J56">
        <f t="shared" si="3"/>
        <v>33.258096172718354</v>
      </c>
    </row>
    <row r="57" spans="1:10" x14ac:dyDescent="0.35">
      <c r="A57" s="77">
        <v>3.5</v>
      </c>
      <c r="B57">
        <v>2.0299999999999999E-2</v>
      </c>
      <c r="C57">
        <v>0.71789999999999998</v>
      </c>
      <c r="D57">
        <v>1.111E-2</v>
      </c>
      <c r="E57">
        <v>-8.5099999999999995E-2</v>
      </c>
      <c r="F57">
        <v>0.87809999999999999</v>
      </c>
      <c r="G57">
        <v>1</v>
      </c>
      <c r="I57">
        <f t="shared" si="0"/>
        <v>6.1086523819801536E-2</v>
      </c>
      <c r="J57">
        <f t="shared" si="3"/>
        <v>35.364532019704434</v>
      </c>
    </row>
    <row r="58" spans="1:10" x14ac:dyDescent="0.35">
      <c r="A58" s="77">
        <v>3.75</v>
      </c>
      <c r="B58">
        <v>1.917E-2</v>
      </c>
      <c r="C58">
        <v>0.75670000000000004</v>
      </c>
      <c r="D58">
        <v>1.0370000000000001E-2</v>
      </c>
      <c r="E58">
        <v>-8.3000000000000004E-2</v>
      </c>
      <c r="F58">
        <v>0.81179999999999997</v>
      </c>
      <c r="G58">
        <v>1</v>
      </c>
      <c r="I58">
        <f t="shared" si="0"/>
        <v>6.5449846949787352E-2</v>
      </c>
      <c r="J58">
        <f t="shared" si="3"/>
        <v>39.473135106937924</v>
      </c>
    </row>
    <row r="59" spans="1:10" x14ac:dyDescent="0.35">
      <c r="A59" s="77">
        <v>4</v>
      </c>
      <c r="B59">
        <v>1.831E-2</v>
      </c>
      <c r="C59">
        <v>0.77880000000000005</v>
      </c>
      <c r="D59">
        <v>9.2999999999999992E-3</v>
      </c>
      <c r="E59">
        <v>-7.6899999999999996E-2</v>
      </c>
      <c r="F59">
        <v>0.63449999999999995</v>
      </c>
      <c r="G59">
        <v>1</v>
      </c>
      <c r="I59">
        <f t="shared" si="0"/>
        <v>6.9813170079773182E-2</v>
      </c>
      <c r="J59">
        <f t="shared" si="3"/>
        <v>42.534134352812671</v>
      </c>
    </row>
    <row r="60" spans="1:10" x14ac:dyDescent="0.35">
      <c r="A60" s="77">
        <v>4.25</v>
      </c>
      <c r="B60">
        <v>2.01E-2</v>
      </c>
      <c r="C60">
        <v>0.79039999999999999</v>
      </c>
      <c r="D60">
        <v>9.5700000000000004E-3</v>
      </c>
      <c r="E60">
        <v>-7.1499999999999994E-2</v>
      </c>
      <c r="F60">
        <v>0.33850000000000002</v>
      </c>
      <c r="G60">
        <v>1</v>
      </c>
      <c r="I60">
        <f t="shared" si="0"/>
        <v>7.4176493209759012E-2</v>
      </c>
      <c r="J60">
        <f t="shared" si="3"/>
        <v>39.323383084577117</v>
      </c>
    </row>
    <row r="61" spans="1:10" x14ac:dyDescent="0.35">
      <c r="A61" s="77">
        <v>4.5</v>
      </c>
      <c r="B61">
        <v>2.3279999999999999E-2</v>
      </c>
      <c r="C61">
        <v>0.80200000000000005</v>
      </c>
      <c r="D61">
        <v>1.1209999999999999E-2</v>
      </c>
      <c r="E61">
        <v>-6.9699999999999998E-2</v>
      </c>
      <c r="F61">
        <v>0.126</v>
      </c>
      <c r="G61">
        <v>1</v>
      </c>
      <c r="I61">
        <f t="shared" si="0"/>
        <v>7.8539816339744828E-2</v>
      </c>
      <c r="J61">
        <f t="shared" si="3"/>
        <v>34.450171821305844</v>
      </c>
    </row>
    <row r="62" spans="1:10" x14ac:dyDescent="0.35">
      <c r="A62" s="77">
        <v>4.75</v>
      </c>
      <c r="B62">
        <v>2.5350000000000001E-2</v>
      </c>
      <c r="C62">
        <v>0.82299999999999995</v>
      </c>
      <c r="D62">
        <v>1.316E-2</v>
      </c>
      <c r="E62">
        <v>-6.8400000000000002E-2</v>
      </c>
      <c r="F62">
        <v>9.4299999999999995E-2</v>
      </c>
      <c r="G62">
        <v>1</v>
      </c>
      <c r="I62">
        <f t="shared" si="0"/>
        <v>8.2903139469730644E-2</v>
      </c>
      <c r="J62">
        <f t="shared" si="3"/>
        <v>32.465483234714</v>
      </c>
    </row>
    <row r="63" spans="1:10" x14ac:dyDescent="0.35">
      <c r="A63" s="77">
        <v>5</v>
      </c>
      <c r="B63">
        <v>2.7189999999999999E-2</v>
      </c>
      <c r="C63">
        <v>0.84470000000000001</v>
      </c>
      <c r="D63">
        <v>1.498E-2</v>
      </c>
      <c r="E63">
        <v>-6.7500000000000004E-2</v>
      </c>
      <c r="F63">
        <v>7.1199999999999999E-2</v>
      </c>
      <c r="G63">
        <v>1</v>
      </c>
      <c r="I63">
        <f t="shared" si="0"/>
        <v>8.7266462599716474E-2</v>
      </c>
      <c r="J63">
        <f t="shared" si="3"/>
        <v>31.066568591393896</v>
      </c>
    </row>
    <row r="64" spans="1:10" x14ac:dyDescent="0.35">
      <c r="A64" s="77">
        <v>5.25</v>
      </c>
      <c r="B64">
        <v>2.9139999999999999E-2</v>
      </c>
      <c r="C64">
        <v>0.86829999999999996</v>
      </c>
      <c r="D64">
        <v>1.7170000000000001E-2</v>
      </c>
      <c r="E64">
        <v>-6.6100000000000006E-2</v>
      </c>
      <c r="F64">
        <v>6.1400000000000003E-2</v>
      </c>
      <c r="G64">
        <v>1</v>
      </c>
      <c r="I64">
        <f t="shared" si="0"/>
        <v>9.1629785729702304E-2</v>
      </c>
      <c r="J64">
        <f t="shared" si="3"/>
        <v>29.797529169526424</v>
      </c>
    </row>
    <row r="65" spans="1:10" x14ac:dyDescent="0.35">
      <c r="A65" s="77">
        <v>5.5</v>
      </c>
      <c r="B65">
        <v>3.1629999999999998E-2</v>
      </c>
      <c r="C65">
        <v>0.89539999999999997</v>
      </c>
      <c r="D65">
        <v>1.9939999999999999E-2</v>
      </c>
      <c r="E65">
        <v>-6.4799999999999996E-2</v>
      </c>
      <c r="F65">
        <v>5.5500000000000001E-2</v>
      </c>
      <c r="G65">
        <v>1</v>
      </c>
      <c r="I65">
        <f t="shared" si="0"/>
        <v>9.599310885968812E-2</v>
      </c>
      <c r="J65">
        <f t="shared" si="3"/>
        <v>28.308567815365159</v>
      </c>
    </row>
    <row r="66" spans="1:10" x14ac:dyDescent="0.35">
      <c r="A66" s="77">
        <v>5.75</v>
      </c>
      <c r="B66">
        <v>3.4479999999999997E-2</v>
      </c>
      <c r="C66">
        <v>0.92120000000000002</v>
      </c>
      <c r="D66">
        <v>2.2929999999999999E-2</v>
      </c>
      <c r="E66">
        <v>-6.3899999999999998E-2</v>
      </c>
      <c r="F66">
        <v>4.7500000000000001E-2</v>
      </c>
      <c r="G66">
        <v>1</v>
      </c>
      <c r="I66">
        <f t="shared" si="0"/>
        <v>0.10035643198967394</v>
      </c>
      <c r="J66">
        <f t="shared" si="3"/>
        <v>26.716937354988403</v>
      </c>
    </row>
    <row r="67" spans="1:10" x14ac:dyDescent="0.35">
      <c r="A67" s="77">
        <v>6</v>
      </c>
      <c r="B67">
        <v>3.7080000000000002E-2</v>
      </c>
      <c r="C67">
        <v>0.94610000000000005</v>
      </c>
      <c r="D67">
        <v>2.6089999999999999E-2</v>
      </c>
      <c r="E67">
        <v>-6.2700000000000006E-2</v>
      </c>
      <c r="F67">
        <v>3.8899999999999997E-2</v>
      </c>
      <c r="G67">
        <v>1</v>
      </c>
      <c r="I67">
        <f t="shared" si="0"/>
        <v>0.10471975511965977</v>
      </c>
      <c r="J67">
        <f t="shared" si="3"/>
        <v>25.5151024811219</v>
      </c>
    </row>
    <row r="68" spans="1:10" x14ac:dyDescent="0.35">
      <c r="A68" s="77">
        <v>6.25</v>
      </c>
      <c r="B68">
        <v>4.0800000000000003E-2</v>
      </c>
      <c r="C68">
        <v>0.96889999999999998</v>
      </c>
      <c r="D68">
        <v>3.014E-2</v>
      </c>
      <c r="E68">
        <v>-6.1600000000000002E-2</v>
      </c>
      <c r="F68">
        <v>3.56E-2</v>
      </c>
      <c r="G68">
        <v>1</v>
      </c>
      <c r="I68">
        <f t="shared" si="0"/>
        <v>0.1090830782496456</v>
      </c>
      <c r="J68">
        <f t="shared" si="3"/>
        <v>23.747549019607842</v>
      </c>
    </row>
    <row r="69" spans="1:10" x14ac:dyDescent="0.35">
      <c r="A69" s="77">
        <v>6.5</v>
      </c>
      <c r="B69">
        <v>4.5409999999999999E-2</v>
      </c>
      <c r="C69">
        <v>0.98860000000000003</v>
      </c>
      <c r="D69">
        <v>3.526E-2</v>
      </c>
      <c r="E69">
        <v>-6.0100000000000001E-2</v>
      </c>
      <c r="F69">
        <v>3.4000000000000002E-2</v>
      </c>
      <c r="G69">
        <v>1</v>
      </c>
      <c r="I69">
        <f t="shared" si="0"/>
        <v>0.11344640137963143</v>
      </c>
      <c r="J69">
        <f t="shared" si="3"/>
        <v>21.770535124421937</v>
      </c>
    </row>
    <row r="70" spans="1:10" x14ac:dyDescent="0.35">
      <c r="A70" s="77">
        <v>6.75</v>
      </c>
      <c r="B70">
        <v>4.9520000000000002E-2</v>
      </c>
      <c r="C70">
        <v>1.0057</v>
      </c>
      <c r="D70">
        <v>4.0149999999999998E-2</v>
      </c>
      <c r="E70">
        <v>-5.8099999999999999E-2</v>
      </c>
      <c r="F70">
        <v>3.27E-2</v>
      </c>
      <c r="G70">
        <v>1</v>
      </c>
      <c r="I70">
        <f t="shared" si="0"/>
        <v>0.11780972450961724</v>
      </c>
      <c r="J70">
        <f t="shared" si="3"/>
        <v>20.30896607431341</v>
      </c>
    </row>
    <row r="71" spans="1:10" x14ac:dyDescent="0.35">
      <c r="A71" s="77">
        <v>7</v>
      </c>
      <c r="B71">
        <v>5.3659999999999999E-2</v>
      </c>
      <c r="C71">
        <v>1.0184</v>
      </c>
      <c r="D71">
        <v>4.5019999999999998E-2</v>
      </c>
      <c r="E71">
        <v>-5.62E-2</v>
      </c>
      <c r="F71">
        <v>0.03</v>
      </c>
      <c r="G71">
        <v>1</v>
      </c>
      <c r="I71">
        <f t="shared" si="0"/>
        <v>0.12217304763960307</v>
      </c>
      <c r="J71">
        <f t="shared" si="3"/>
        <v>18.978755124860232</v>
      </c>
    </row>
    <row r="72" spans="1:10" x14ac:dyDescent="0.35">
      <c r="A72" s="77">
        <v>7.25</v>
      </c>
      <c r="B72">
        <v>5.7500000000000002E-2</v>
      </c>
      <c r="C72">
        <v>1.0275000000000001</v>
      </c>
      <c r="D72">
        <v>4.956E-2</v>
      </c>
      <c r="E72">
        <v>-5.4699999999999999E-2</v>
      </c>
      <c r="F72">
        <v>2.63E-2</v>
      </c>
      <c r="G72">
        <v>1</v>
      </c>
      <c r="I72">
        <f t="shared" si="0"/>
        <v>0.1265363707695889</v>
      </c>
      <c r="J72">
        <f t="shared" si="3"/>
        <v>17.869565217391305</v>
      </c>
    </row>
    <row r="73" spans="1:10" x14ac:dyDescent="0.35">
      <c r="A73" s="77">
        <v>7.5</v>
      </c>
      <c r="B73">
        <v>6.1269999999999998E-2</v>
      </c>
      <c r="C73">
        <v>1.0345</v>
      </c>
      <c r="D73">
        <v>5.357E-2</v>
      </c>
      <c r="E73">
        <v>-5.3600000000000002E-2</v>
      </c>
      <c r="F73">
        <v>2.41E-2</v>
      </c>
      <c r="G73">
        <v>1</v>
      </c>
      <c r="I73">
        <f t="shared" ref="I73:I79" si="6">A73*PI()/180</f>
        <v>0.1308996938995747</v>
      </c>
      <c r="J73">
        <f t="shared" si="3"/>
        <v>16.884282683205484</v>
      </c>
    </row>
    <row r="74" spans="1:10" x14ac:dyDescent="0.35">
      <c r="A74" s="77">
        <v>7.75</v>
      </c>
      <c r="B74">
        <v>6.6019999999999995E-2</v>
      </c>
      <c r="C74">
        <v>1.0370999999999999</v>
      </c>
      <c r="D74">
        <v>5.8700000000000002E-2</v>
      </c>
      <c r="E74">
        <v>-5.21E-2</v>
      </c>
      <c r="F74">
        <v>2.3800000000000002E-2</v>
      </c>
      <c r="G74">
        <v>1</v>
      </c>
      <c r="I74">
        <f t="shared" si="6"/>
        <v>0.13526301702956053</v>
      </c>
      <c r="J74">
        <f t="shared" ref="J74:J79" si="7">C74/B74</f>
        <v>15.708876098152075</v>
      </c>
    </row>
    <row r="75" spans="1:10" x14ac:dyDescent="0.35">
      <c r="A75" s="77">
        <v>8</v>
      </c>
      <c r="B75">
        <v>7.0819999999999994E-2</v>
      </c>
      <c r="C75">
        <v>1.0362</v>
      </c>
      <c r="D75">
        <v>6.386E-2</v>
      </c>
      <c r="E75">
        <v>-5.0900000000000001E-2</v>
      </c>
      <c r="F75">
        <v>2.3699999999999999E-2</v>
      </c>
      <c r="G75">
        <v>1</v>
      </c>
      <c r="I75">
        <f t="shared" si="6"/>
        <v>0.13962634015954636</v>
      </c>
      <c r="J75">
        <f t="shared" si="7"/>
        <v>14.631460039536856</v>
      </c>
    </row>
    <row r="76" spans="1:10" x14ac:dyDescent="0.35">
      <c r="A76" s="77">
        <v>8.25</v>
      </c>
      <c r="B76">
        <v>7.5630000000000003E-2</v>
      </c>
      <c r="C76">
        <v>1.0318000000000001</v>
      </c>
      <c r="D76">
        <v>6.8989999999999996E-2</v>
      </c>
      <c r="E76">
        <v>-4.99E-2</v>
      </c>
      <c r="F76">
        <v>2.3900000000000001E-2</v>
      </c>
      <c r="G76">
        <v>1</v>
      </c>
      <c r="I76">
        <f t="shared" si="6"/>
        <v>0.14398966328953219</v>
      </c>
      <c r="J76">
        <f t="shared" si="7"/>
        <v>13.642734364670105</v>
      </c>
    </row>
    <row r="77" spans="1:10" x14ac:dyDescent="0.35">
      <c r="A77" s="77">
        <v>8.5</v>
      </c>
      <c r="B77">
        <v>8.0629999999999993E-2</v>
      </c>
      <c r="C77">
        <v>1.0218</v>
      </c>
      <c r="D77">
        <v>7.4289999999999995E-2</v>
      </c>
      <c r="E77">
        <v>-4.9399999999999999E-2</v>
      </c>
      <c r="F77">
        <v>2.4199999999999999E-2</v>
      </c>
      <c r="G77">
        <v>1</v>
      </c>
      <c r="I77">
        <f t="shared" si="6"/>
        <v>0.14835298641951802</v>
      </c>
      <c r="J77">
        <f t="shared" si="7"/>
        <v>12.672702468063997</v>
      </c>
    </row>
    <row r="78" spans="1:10" x14ac:dyDescent="0.35">
      <c r="A78" s="77">
        <v>8.75</v>
      </c>
      <c r="B78">
        <v>8.5589999999999999E-2</v>
      </c>
      <c r="C78">
        <v>1.0073000000000001</v>
      </c>
      <c r="D78">
        <v>7.9460000000000003E-2</v>
      </c>
      <c r="E78">
        <v>-4.9299999999999997E-2</v>
      </c>
      <c r="F78">
        <v>2.47E-2</v>
      </c>
      <c r="G78">
        <v>1</v>
      </c>
      <c r="I78">
        <f t="shared" si="6"/>
        <v>0.15271630954950383</v>
      </c>
      <c r="J78">
        <f t="shared" si="7"/>
        <v>11.768898235775209</v>
      </c>
    </row>
    <row r="79" spans="1:10" x14ac:dyDescent="0.35">
      <c r="A79" s="77">
        <v>9</v>
      </c>
      <c r="B79">
        <v>9.0880000000000002E-2</v>
      </c>
      <c r="C79">
        <v>0.9909</v>
      </c>
      <c r="D79">
        <v>8.4870000000000001E-2</v>
      </c>
      <c r="E79">
        <v>-5.0599999999999999E-2</v>
      </c>
      <c r="F79">
        <v>2.53E-2</v>
      </c>
      <c r="G79">
        <v>1</v>
      </c>
      <c r="I79">
        <f t="shared" si="6"/>
        <v>0.15707963267948966</v>
      </c>
      <c r="J79">
        <f t="shared" si="7"/>
        <v>10.903389084507042</v>
      </c>
    </row>
  </sheetData>
  <hyperlinks>
    <hyperlink ref="A1" r:id="rId1" display="http://airfoiltools.com/airfoil/details?airfoil=hs1404-il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MIL</vt:lpstr>
      <vt:lpstr>Larrabee</vt:lpstr>
      <vt:lpstr>E193</vt:lpstr>
      <vt:lpstr>BE50_50</vt:lpstr>
      <vt:lpstr>BE50_100</vt:lpstr>
      <vt:lpstr>BE50_200</vt:lpstr>
      <vt:lpstr>CR001_100</vt:lpstr>
      <vt:lpstr>HS1430_50</vt:lpstr>
      <vt:lpstr>HS1620_50</vt:lpstr>
      <vt:lpstr>HS1712_50</vt:lpstr>
      <vt:lpstr>HS1712_100</vt:lpstr>
      <vt:lpstr>HS1708_50</vt:lpstr>
      <vt:lpstr>HS1606_50</vt:lpstr>
      <vt:lpstr>HS1404_50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2016-05-30T16:53:41Z</dcterms:created>
  <dcterms:modified xsi:type="dcterms:W3CDTF">2017-03-17T11:18:13Z</dcterms:modified>
</cp:coreProperties>
</file>