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 Montero\Dropbox\GitHub\nemo\prop\"/>
    </mc:Choice>
  </mc:AlternateContent>
  <bookViews>
    <workbookView xWindow="0" yWindow="0" windowWidth="20490" windowHeight="9045" tabRatio="663"/>
  </bookViews>
  <sheets>
    <sheet name="Nemo_CR" sheetId="4" r:id="rId1"/>
    <sheet name="Larrabee" sheetId="7" r:id="rId2"/>
    <sheet name="E193" sheetId="5" r:id="rId3"/>
    <sheet name="HOR04" sheetId="8" r:id="rId4"/>
    <sheet name="ARA-D" sheetId="10" r:id="rId5"/>
    <sheet name="HS1_712" sheetId="11" r:id="rId6"/>
    <sheet name="CR001" sheetId="12" r:id="rId7"/>
    <sheet name="MH42" sheetId="13" r:id="rId8"/>
    <sheet name="RG_15" sheetId="14" r:id="rId9"/>
    <sheet name="WASP" sheetId="1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4" l="1"/>
  <c r="Y17" i="4"/>
  <c r="Z17" i="4"/>
  <c r="AF17" i="4"/>
  <c r="AA17" i="4"/>
  <c r="AB17" i="4"/>
  <c r="AE17" i="4"/>
  <c r="AC17" i="4"/>
  <c r="AD17" i="4"/>
  <c r="U4" i="4" l="1"/>
  <c r="U5" i="4"/>
  <c r="U6" i="4"/>
  <c r="U7" i="4"/>
  <c r="U8" i="4"/>
  <c r="U9" i="4"/>
  <c r="U10" i="4"/>
  <c r="U11" i="4"/>
  <c r="U12" i="4"/>
  <c r="U13" i="4"/>
  <c r="U14" i="4"/>
  <c r="C11" i="4"/>
  <c r="M5" i="7"/>
  <c r="I3" i="15" l="1"/>
  <c r="H3" i="15"/>
  <c r="H4" i="15" a="1"/>
  <c r="H4" i="15" s="1"/>
  <c r="I3" i="14"/>
  <c r="H3" i="14"/>
  <c r="H4" i="14" a="1"/>
  <c r="H4" i="14" s="1"/>
  <c r="I3" i="13"/>
  <c r="H3" i="13"/>
  <c r="H4" i="13" a="1"/>
  <c r="H4" i="13" s="1"/>
  <c r="I3" i="12"/>
  <c r="H3" i="12"/>
  <c r="H4" i="12" a="1"/>
  <c r="H4" i="12" s="1"/>
  <c r="H3" i="11"/>
  <c r="I3" i="11"/>
  <c r="H4" i="11" a="1"/>
  <c r="H4" i="11" s="1"/>
  <c r="I3" i="10"/>
  <c r="H3" i="10"/>
  <c r="H4" i="10" a="1"/>
  <c r="H4" i="10" s="1"/>
  <c r="L3" i="15"/>
  <c r="O3" i="15" s="1"/>
  <c r="L3" i="14"/>
  <c r="O3" i="14" s="1"/>
  <c r="O3" i="13"/>
  <c r="L3" i="13"/>
  <c r="N3" i="13" s="1"/>
  <c r="L3" i="12"/>
  <c r="O3" i="12" s="1"/>
  <c r="L3" i="11"/>
  <c r="O3" i="11" s="1"/>
  <c r="L3" i="10"/>
  <c r="O3" i="10" s="1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9" i="15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" i="14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9" i="13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9" i="12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9" i="11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9" i="10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9" i="8"/>
  <c r="U13" i="8"/>
  <c r="T13" i="8" s="1"/>
  <c r="S13" i="8"/>
  <c r="R13" i="8" s="1"/>
  <c r="M3" i="8"/>
  <c r="N3" i="8"/>
  <c r="L3" i="8"/>
  <c r="O3" i="8" s="1"/>
  <c r="O3" i="5"/>
  <c r="I4" i="15" l="1"/>
  <c r="I4" i="14"/>
  <c r="I4" i="13"/>
  <c r="I4" i="12"/>
  <c r="I4" i="11"/>
  <c r="I4" i="10"/>
  <c r="M3" i="15"/>
  <c r="N3" i="15"/>
  <c r="M3" i="14"/>
  <c r="N3" i="14"/>
  <c r="M3" i="13"/>
  <c r="M3" i="12"/>
  <c r="N3" i="12"/>
  <c r="M3" i="11"/>
  <c r="N3" i="11"/>
  <c r="T8" i="12"/>
  <c r="M3" i="10"/>
  <c r="N3" i="10"/>
  <c r="U14" i="8"/>
  <c r="S14" i="8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99" i="13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U8" i="15"/>
  <c r="S8" i="15"/>
  <c r="S8" i="14"/>
  <c r="S9" i="14" s="1"/>
  <c r="U8" i="12"/>
  <c r="U9" i="12" s="1"/>
  <c r="S8" i="12"/>
  <c r="U8" i="11"/>
  <c r="U9" i="11" s="1"/>
  <c r="U10" i="11" s="1"/>
  <c r="S8" i="11"/>
  <c r="U8" i="10"/>
  <c r="U9" i="10" s="1"/>
  <c r="U10" i="10" s="1"/>
  <c r="S8" i="10"/>
  <c r="S9" i="10" s="1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J8" i="15"/>
  <c r="I9" i="15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J8" i="14"/>
  <c r="I10" i="14"/>
  <c r="I9" i="14"/>
  <c r="I98" i="13"/>
  <c r="I97" i="13"/>
  <c r="I96" i="13"/>
  <c r="I95" i="13"/>
  <c r="I94" i="13"/>
  <c r="I93" i="13"/>
  <c r="I92" i="13"/>
  <c r="I91" i="13"/>
  <c r="I90" i="13"/>
  <c r="I89" i="13"/>
  <c r="I88" i="13"/>
  <c r="I87" i="13"/>
  <c r="I86" i="13"/>
  <c r="I85" i="13"/>
  <c r="I84" i="13"/>
  <c r="I83" i="13"/>
  <c r="I82" i="13"/>
  <c r="I81" i="13"/>
  <c r="I80" i="13"/>
  <c r="I79" i="13"/>
  <c r="I78" i="13"/>
  <c r="I77" i="13"/>
  <c r="I76" i="13"/>
  <c r="I75" i="13"/>
  <c r="I74" i="13"/>
  <c r="I73" i="13"/>
  <c r="I72" i="13"/>
  <c r="I71" i="13"/>
  <c r="I70" i="13"/>
  <c r="I69" i="13"/>
  <c r="I68" i="13"/>
  <c r="I67" i="13"/>
  <c r="I66" i="13"/>
  <c r="I65" i="13"/>
  <c r="I64" i="13"/>
  <c r="I63" i="13"/>
  <c r="I62" i="13"/>
  <c r="I61" i="13"/>
  <c r="I60" i="13"/>
  <c r="I59" i="13"/>
  <c r="I58" i="13"/>
  <c r="I57" i="13"/>
  <c r="I56" i="13"/>
  <c r="I55" i="13"/>
  <c r="I54" i="13"/>
  <c r="I53" i="13"/>
  <c r="I52" i="13"/>
  <c r="I51" i="13"/>
  <c r="I50" i="13"/>
  <c r="I49" i="13"/>
  <c r="I48" i="13"/>
  <c r="I47" i="13"/>
  <c r="I46" i="13"/>
  <c r="I45" i="13"/>
  <c r="I44" i="13"/>
  <c r="I43" i="13"/>
  <c r="I42" i="13"/>
  <c r="I41" i="13"/>
  <c r="I40" i="13"/>
  <c r="I39" i="13"/>
  <c r="I38" i="13"/>
  <c r="I37" i="13"/>
  <c r="I36" i="13"/>
  <c r="I35" i="13"/>
  <c r="I34" i="13"/>
  <c r="I33" i="13"/>
  <c r="I32" i="13"/>
  <c r="I31" i="13"/>
  <c r="I30" i="13"/>
  <c r="I29" i="13"/>
  <c r="I28" i="13"/>
  <c r="I27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J8" i="13"/>
  <c r="I9" i="13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J8" i="11"/>
  <c r="I9" i="11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M4" i="4"/>
  <c r="M5" i="4" s="1"/>
  <c r="R8" i="15" l="1"/>
  <c r="R8" i="11"/>
  <c r="J8" i="12"/>
  <c r="J8" i="10"/>
  <c r="S8" i="13"/>
  <c r="U8" i="13"/>
  <c r="U9" i="13" s="1"/>
  <c r="R8" i="12"/>
  <c r="T8" i="10"/>
  <c r="T14" i="8"/>
  <c r="U15" i="8"/>
  <c r="T15" i="8" s="1"/>
  <c r="R14" i="8"/>
  <c r="S15" i="8"/>
  <c r="T8" i="15"/>
  <c r="R8" i="14"/>
  <c r="U8" i="14"/>
  <c r="T8" i="14" s="1"/>
  <c r="T8" i="11"/>
  <c r="S9" i="11"/>
  <c r="S10" i="11" s="1"/>
  <c r="R10" i="11" s="1"/>
  <c r="S10" i="10"/>
  <c r="R10" i="10" s="1"/>
  <c r="R9" i="10"/>
  <c r="R8" i="10"/>
  <c r="H4" i="8" a="1"/>
  <c r="H4" i="8" s="1"/>
  <c r="I3" i="8" s="1"/>
  <c r="J8" i="8"/>
  <c r="S9" i="15"/>
  <c r="U9" i="15"/>
  <c r="S10" i="14"/>
  <c r="U10" i="12"/>
  <c r="T9" i="12"/>
  <c r="S9" i="12"/>
  <c r="T10" i="11"/>
  <c r="U11" i="11"/>
  <c r="T9" i="11"/>
  <c r="T10" i="10"/>
  <c r="U11" i="10"/>
  <c r="T9" i="10"/>
  <c r="T8" i="13" l="1"/>
  <c r="R8" i="13"/>
  <c r="S9" i="13"/>
  <c r="S11" i="11"/>
  <c r="S12" i="11" s="1"/>
  <c r="R9" i="11"/>
  <c r="S11" i="10"/>
  <c r="S12" i="10" s="1"/>
  <c r="R15" i="8"/>
  <c r="S16" i="8"/>
  <c r="U9" i="14"/>
  <c r="T9" i="14" s="1"/>
  <c r="R9" i="14"/>
  <c r="I4" i="8"/>
  <c r="H3" i="8" s="1"/>
  <c r="S8" i="8"/>
  <c r="U8" i="8"/>
  <c r="R9" i="15"/>
  <c r="S10" i="15"/>
  <c r="U10" i="15"/>
  <c r="T9" i="15"/>
  <c r="R10" i="14"/>
  <c r="S11" i="14"/>
  <c r="U10" i="13"/>
  <c r="T9" i="13"/>
  <c r="T10" i="12"/>
  <c r="U11" i="12"/>
  <c r="S10" i="12"/>
  <c r="R9" i="12"/>
  <c r="U12" i="11"/>
  <c r="T11" i="11"/>
  <c r="U12" i="10"/>
  <c r="T11" i="10"/>
  <c r="U10" i="14" l="1"/>
  <c r="T10" i="14" s="1"/>
  <c r="R11" i="11"/>
  <c r="S10" i="13"/>
  <c r="R9" i="13"/>
  <c r="R11" i="10"/>
  <c r="R16" i="8"/>
  <c r="S17" i="8"/>
  <c r="T8" i="8"/>
  <c r="U9" i="8"/>
  <c r="U10" i="8" s="1"/>
  <c r="U11" i="8" s="1"/>
  <c r="U12" i="8" s="1"/>
  <c r="S9" i="8"/>
  <c r="R8" i="8"/>
  <c r="T10" i="15"/>
  <c r="U11" i="15"/>
  <c r="R10" i="15"/>
  <c r="S11" i="15"/>
  <c r="S12" i="14"/>
  <c r="R11" i="14"/>
  <c r="U11" i="14"/>
  <c r="T10" i="13"/>
  <c r="U11" i="13"/>
  <c r="U12" i="12"/>
  <c r="T11" i="12"/>
  <c r="R10" i="12"/>
  <c r="S11" i="12"/>
  <c r="R12" i="11"/>
  <c r="S13" i="11"/>
  <c r="T12" i="11"/>
  <c r="U13" i="11"/>
  <c r="R12" i="10"/>
  <c r="S13" i="10"/>
  <c r="T12" i="10"/>
  <c r="U13" i="10"/>
  <c r="R10" i="13" l="1"/>
  <c r="S11" i="13"/>
  <c r="R17" i="8"/>
  <c r="S18" i="8"/>
  <c r="R18" i="8" s="1"/>
  <c r="S10" i="8"/>
  <c r="R9" i="8"/>
  <c r="T11" i="8"/>
  <c r="T12" i="8"/>
  <c r="T10" i="8"/>
  <c r="T9" i="8"/>
  <c r="S12" i="15"/>
  <c r="R11" i="15"/>
  <c r="U12" i="15"/>
  <c r="T11" i="15"/>
  <c r="R12" i="14"/>
  <c r="S13" i="14"/>
  <c r="U12" i="14"/>
  <c r="T11" i="14"/>
  <c r="U12" i="13"/>
  <c r="T11" i="13"/>
  <c r="T12" i="12"/>
  <c r="U13" i="12"/>
  <c r="S12" i="12"/>
  <c r="R11" i="12"/>
  <c r="S14" i="11"/>
  <c r="R13" i="11"/>
  <c r="U14" i="11"/>
  <c r="T13" i="11"/>
  <c r="S14" i="10"/>
  <c r="R13" i="10"/>
  <c r="U14" i="10"/>
  <c r="T13" i="10"/>
  <c r="S12" i="13" l="1"/>
  <c r="R11" i="13"/>
  <c r="R10" i="8"/>
  <c r="S11" i="8"/>
  <c r="T12" i="15"/>
  <c r="U13" i="15"/>
  <c r="R12" i="15"/>
  <c r="S13" i="15"/>
  <c r="S14" i="14"/>
  <c r="R13" i="14"/>
  <c r="T12" i="14"/>
  <c r="U13" i="14"/>
  <c r="T12" i="13"/>
  <c r="U13" i="13"/>
  <c r="U14" i="12"/>
  <c r="T13" i="12"/>
  <c r="R12" i="12"/>
  <c r="S13" i="12"/>
  <c r="R14" i="11"/>
  <c r="S15" i="11"/>
  <c r="T14" i="11"/>
  <c r="U15" i="11"/>
  <c r="R14" i="10"/>
  <c r="S15" i="10"/>
  <c r="T14" i="10"/>
  <c r="U15" i="10"/>
  <c r="R12" i="13" l="1"/>
  <c r="S13" i="13"/>
  <c r="S12" i="8"/>
  <c r="R11" i="8"/>
  <c r="S14" i="15"/>
  <c r="R13" i="15"/>
  <c r="U14" i="15"/>
  <c r="T13" i="15"/>
  <c r="R14" i="14"/>
  <c r="S15" i="14"/>
  <c r="U14" i="14"/>
  <c r="T13" i="14"/>
  <c r="U14" i="13"/>
  <c r="T13" i="13"/>
  <c r="S14" i="12"/>
  <c r="R13" i="12"/>
  <c r="T14" i="12"/>
  <c r="U15" i="12"/>
  <c r="S16" i="11"/>
  <c r="R15" i="11"/>
  <c r="U16" i="11"/>
  <c r="T15" i="11"/>
  <c r="S16" i="10"/>
  <c r="R15" i="10"/>
  <c r="U16" i="10"/>
  <c r="T15" i="10"/>
  <c r="S14" i="13" l="1"/>
  <c r="R13" i="13"/>
  <c r="R12" i="8"/>
  <c r="T14" i="15"/>
  <c r="U15" i="15"/>
  <c r="R14" i="15"/>
  <c r="S15" i="15"/>
  <c r="S16" i="14"/>
  <c r="R15" i="14"/>
  <c r="T14" i="14"/>
  <c r="U15" i="14"/>
  <c r="T14" i="13"/>
  <c r="U15" i="13"/>
  <c r="R14" i="12"/>
  <c r="S15" i="12"/>
  <c r="U16" i="12"/>
  <c r="T15" i="12"/>
  <c r="R16" i="11"/>
  <c r="S17" i="11"/>
  <c r="T16" i="11"/>
  <c r="U17" i="11"/>
  <c r="R16" i="10"/>
  <c r="S17" i="10"/>
  <c r="T16" i="10"/>
  <c r="U17" i="10"/>
  <c r="S15" i="13" l="1"/>
  <c r="R14" i="13"/>
  <c r="U16" i="15"/>
  <c r="T15" i="15"/>
  <c r="S16" i="15"/>
  <c r="R15" i="15"/>
  <c r="R16" i="14"/>
  <c r="S17" i="14"/>
  <c r="U16" i="14"/>
  <c r="T15" i="14"/>
  <c r="U16" i="13"/>
  <c r="T15" i="13"/>
  <c r="S16" i="12"/>
  <c r="R15" i="12"/>
  <c r="T16" i="12"/>
  <c r="U17" i="12"/>
  <c r="U18" i="11"/>
  <c r="T18" i="11" s="1"/>
  <c r="T17" i="11"/>
  <c r="S18" i="11"/>
  <c r="R18" i="11" s="1"/>
  <c r="R17" i="11"/>
  <c r="S18" i="10"/>
  <c r="R18" i="10" s="1"/>
  <c r="R17" i="10"/>
  <c r="U18" i="10"/>
  <c r="T18" i="10" s="1"/>
  <c r="T17" i="10"/>
  <c r="S16" i="13" l="1"/>
  <c r="R15" i="13"/>
  <c r="T16" i="15"/>
  <c r="U17" i="15"/>
  <c r="R16" i="15"/>
  <c r="S17" i="15"/>
  <c r="T16" i="14"/>
  <c r="U17" i="14"/>
  <c r="S18" i="14"/>
  <c r="R18" i="14" s="1"/>
  <c r="R17" i="14"/>
  <c r="T16" i="13"/>
  <c r="U17" i="13"/>
  <c r="R16" i="12"/>
  <c r="S17" i="12"/>
  <c r="U18" i="12"/>
  <c r="T18" i="12" s="1"/>
  <c r="T17" i="12"/>
  <c r="R16" i="13" l="1"/>
  <c r="S17" i="13"/>
  <c r="U18" i="15"/>
  <c r="T18" i="15" s="1"/>
  <c r="T17" i="15"/>
  <c r="S18" i="15"/>
  <c r="R18" i="15" s="1"/>
  <c r="R17" i="15"/>
  <c r="U18" i="14"/>
  <c r="T18" i="14" s="1"/>
  <c r="T17" i="14"/>
  <c r="U18" i="13"/>
  <c r="T18" i="13" s="1"/>
  <c r="T17" i="13"/>
  <c r="S18" i="12"/>
  <c r="R18" i="12" s="1"/>
  <c r="R17" i="12"/>
  <c r="I8" i="4"/>
  <c r="S18" i="13" l="1"/>
  <c r="R18" i="13" s="1"/>
  <c r="R17" i="13"/>
  <c r="C11" i="7"/>
  <c r="M4" i="7" s="1"/>
  <c r="E1" i="7" s="1"/>
  <c r="V3" i="7" s="1"/>
  <c r="C15" i="7"/>
  <c r="C16" i="7"/>
  <c r="W5" i="7"/>
  <c r="V5" i="7"/>
  <c r="F5" i="7"/>
  <c r="E21" i="7" s="1"/>
  <c r="T4" i="7"/>
  <c r="S4" i="7"/>
  <c r="Q4" i="7"/>
  <c r="R4" i="7" s="1"/>
  <c r="M3" i="7"/>
  <c r="K3" i="5"/>
  <c r="J3" i="5"/>
  <c r="I97" i="5"/>
  <c r="J97" i="5"/>
  <c r="I98" i="5"/>
  <c r="J98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" i="5"/>
  <c r="W5" i="4"/>
  <c r="V5" i="4"/>
  <c r="AA17" i="7"/>
  <c r="AB22" i="4"/>
  <c r="AG23" i="4"/>
  <c r="AB23" i="4"/>
  <c r="J9" i="7"/>
  <c r="AG17" i="7"/>
  <c r="AB20" i="7"/>
  <c r="J5" i="4"/>
  <c r="AB21" i="4"/>
  <c r="J10" i="7"/>
  <c r="AB18" i="7"/>
  <c r="AA23" i="4"/>
  <c r="J13" i="4"/>
  <c r="J8" i="7"/>
  <c r="I11" i="7"/>
  <c r="AA20" i="4"/>
  <c r="J11" i="4"/>
  <c r="AA18" i="7"/>
  <c r="J14" i="4"/>
  <c r="V8" i="4"/>
  <c r="AA25" i="7"/>
  <c r="AA20" i="7"/>
  <c r="AB22" i="7"/>
  <c r="J13" i="7"/>
  <c r="I7" i="4"/>
  <c r="I9" i="4"/>
  <c r="I14" i="4"/>
  <c r="AA19" i="4"/>
  <c r="I13" i="4"/>
  <c r="AA22" i="4"/>
  <c r="J4" i="4"/>
  <c r="J5" i="7"/>
  <c r="AA23" i="7"/>
  <c r="AG23" i="7"/>
  <c r="AA21" i="4"/>
  <c r="J4" i="7"/>
  <c r="J10" i="4"/>
  <c r="AA25" i="4"/>
  <c r="AG25" i="4"/>
  <c r="I4" i="7"/>
  <c r="W8" i="4"/>
  <c r="AB19" i="4"/>
  <c r="I5" i="7"/>
  <c r="AB25" i="7"/>
  <c r="AB20" i="4"/>
  <c r="I13" i="7"/>
  <c r="AB24" i="4"/>
  <c r="J7" i="7"/>
  <c r="AG19" i="4"/>
  <c r="J9" i="4"/>
  <c r="AG21" i="7"/>
  <c r="I10" i="4"/>
  <c r="AG18" i="4"/>
  <c r="AG24" i="4"/>
  <c r="I6" i="7"/>
  <c r="AG21" i="4"/>
  <c r="AA19" i="7"/>
  <c r="AA18" i="4"/>
  <c r="J12" i="7"/>
  <c r="I9" i="7"/>
  <c r="AG20" i="4"/>
  <c r="J6" i="7"/>
  <c r="W8" i="7"/>
  <c r="J14" i="7"/>
  <c r="AB21" i="7"/>
  <c r="I14" i="7"/>
  <c r="J8" i="4"/>
  <c r="I10" i="7"/>
  <c r="I11" i="4"/>
  <c r="J6" i="4"/>
  <c r="AG25" i="7"/>
  <c r="AB19" i="7"/>
  <c r="V11" i="7"/>
  <c r="J12" i="4"/>
  <c r="V8" i="7"/>
  <c r="AG19" i="7"/>
  <c r="J11" i="7"/>
  <c r="AG18" i="7"/>
  <c r="AA21" i="7"/>
  <c r="I12" i="4"/>
  <c r="I7" i="7"/>
  <c r="AA24" i="4"/>
  <c r="I4" i="4"/>
  <c r="V11" i="4"/>
  <c r="AG22" i="4"/>
  <c r="AG17" i="4"/>
  <c r="AB24" i="7"/>
  <c r="AG20" i="7"/>
  <c r="AB18" i="4"/>
  <c r="J7" i="4"/>
  <c r="AB25" i="4"/>
  <c r="I5" i="4"/>
  <c r="AG24" i="7"/>
  <c r="I12" i="7"/>
  <c r="I8" i="7"/>
  <c r="AA24" i="7"/>
  <c r="AG22" i="7"/>
  <c r="I6" i="4"/>
  <c r="AA22" i="7"/>
  <c r="AB17" i="7"/>
  <c r="AB23" i="7"/>
  <c r="H4" i="5" l="1" a="1"/>
  <c r="H4" i="5" s="1"/>
  <c r="I3" i="5" s="1"/>
  <c r="F24" i="7"/>
  <c r="F29" i="7"/>
  <c r="F30" i="7"/>
  <c r="F22" i="7"/>
  <c r="F20" i="7"/>
  <c r="F23" i="7"/>
  <c r="F25" i="7"/>
  <c r="F27" i="7"/>
  <c r="F28" i="7"/>
  <c r="F21" i="7"/>
  <c r="F26" i="7"/>
  <c r="F6" i="7"/>
  <c r="I22" i="7" s="1"/>
  <c r="V17" i="7"/>
  <c r="I21" i="7"/>
  <c r="M6" i="7"/>
  <c r="I20" i="7"/>
  <c r="L3" i="5"/>
  <c r="Z23" i="7"/>
  <c r="V10" i="4"/>
  <c r="AC23" i="7"/>
  <c r="Z24" i="4"/>
  <c r="AC24" i="7"/>
  <c r="Z23" i="4"/>
  <c r="Z21" i="4"/>
  <c r="Z24" i="7"/>
  <c r="AC25" i="7"/>
  <c r="Z21" i="7"/>
  <c r="Z20" i="4"/>
  <c r="W7" i="7"/>
  <c r="Z25" i="7"/>
  <c r="AC22" i="4"/>
  <c r="AC18" i="4"/>
  <c r="Z22" i="4"/>
  <c r="V10" i="7"/>
  <c r="AC23" i="4"/>
  <c r="Z17" i="7"/>
  <c r="AC18" i="7"/>
  <c r="AC20" i="4"/>
  <c r="Z20" i="7"/>
  <c r="AC21" i="4"/>
  <c r="Z18" i="7"/>
  <c r="Z19" i="4"/>
  <c r="AC25" i="4"/>
  <c r="AC17" i="7"/>
  <c r="AC22" i="7"/>
  <c r="Z22" i="7"/>
  <c r="Z18" i="4"/>
  <c r="AC19" i="7"/>
  <c r="W7" i="4"/>
  <c r="Z25" i="4"/>
  <c r="AC19" i="4"/>
  <c r="AC24" i="4"/>
  <c r="Z19" i="7"/>
  <c r="AC21" i="7"/>
  <c r="AC20" i="7"/>
  <c r="I4" i="5" l="1"/>
  <c r="H3" i="5" s="1"/>
  <c r="L6" i="5"/>
  <c r="N6" i="5"/>
  <c r="G20" i="7"/>
  <c r="H20" i="7" s="1"/>
  <c r="J20" i="7" s="1"/>
  <c r="G21" i="7"/>
  <c r="H21" i="7" s="1"/>
  <c r="J21" i="7" s="1"/>
  <c r="V18" i="7"/>
  <c r="F7" i="7"/>
  <c r="E22" i="7"/>
  <c r="G22" i="7" s="1"/>
  <c r="H22" i="7" s="1"/>
  <c r="J22" i="7" s="1"/>
  <c r="J8" i="5"/>
  <c r="B1" i="4"/>
  <c r="V3" i="4" s="1"/>
  <c r="Q4" i="4"/>
  <c r="M3" i="4"/>
  <c r="F5" i="4"/>
  <c r="F30" i="4"/>
  <c r="F29" i="4"/>
  <c r="F28" i="4"/>
  <c r="F27" i="4"/>
  <c r="F26" i="4"/>
  <c r="F25" i="4"/>
  <c r="F24" i="4"/>
  <c r="F23" i="4"/>
  <c r="F22" i="4"/>
  <c r="F21" i="4"/>
  <c r="F20" i="4"/>
  <c r="T4" i="4"/>
  <c r="S4" i="4"/>
  <c r="V7" i="4"/>
  <c r="AF21" i="7"/>
  <c r="Y10" i="4"/>
  <c r="Y23" i="4"/>
  <c r="Y20" i="7"/>
  <c r="AF18" i="7"/>
  <c r="Y23" i="7"/>
  <c r="Y22" i="7"/>
  <c r="AF20" i="7"/>
  <c r="AF19" i="4"/>
  <c r="Y24" i="7"/>
  <c r="Y10" i="7"/>
  <c r="Y18" i="4"/>
  <c r="Y19" i="7"/>
  <c r="Y17" i="7"/>
  <c r="AF21" i="4"/>
  <c r="Y25" i="4"/>
  <c r="V7" i="7"/>
  <c r="AF18" i="4"/>
  <c r="Y19" i="4"/>
  <c r="AF22" i="7"/>
  <c r="Y21" i="4"/>
  <c r="AF23" i="4"/>
  <c r="Y22" i="4"/>
  <c r="Y21" i="7"/>
  <c r="Y20" i="4"/>
  <c r="Y24" i="4"/>
  <c r="AF19" i="7"/>
  <c r="AF25" i="7"/>
  <c r="AF20" i="4"/>
  <c r="AF22" i="4"/>
  <c r="AF17" i="7"/>
  <c r="AF23" i="7"/>
  <c r="AF24" i="4"/>
  <c r="AF24" i="7"/>
  <c r="Y18" i="7"/>
  <c r="AF25" i="4"/>
  <c r="Y25" i="7"/>
  <c r="U8" i="5" l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O6" i="5"/>
  <c r="M3" i="5" s="1"/>
  <c r="S8" i="5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M6" i="5"/>
  <c r="N3" i="5" s="1"/>
  <c r="Q22" i="7"/>
  <c r="O22" i="7"/>
  <c r="M22" i="7"/>
  <c r="K22" i="7"/>
  <c r="F8" i="7"/>
  <c r="E23" i="7"/>
  <c r="V19" i="7"/>
  <c r="I23" i="7"/>
  <c r="O21" i="7"/>
  <c r="P21" i="7" s="1"/>
  <c r="M21" i="7"/>
  <c r="N21" i="7" s="1"/>
  <c r="K21" i="7"/>
  <c r="L21" i="7" s="1"/>
  <c r="Q21" i="7"/>
  <c r="R21" i="7" s="1"/>
  <c r="E21" i="4"/>
  <c r="V17" i="4"/>
  <c r="F6" i="4"/>
  <c r="V18" i="4" s="1"/>
  <c r="I20" i="4"/>
  <c r="R4" i="4"/>
  <c r="I21" i="4"/>
  <c r="AE24" i="4"/>
  <c r="AD19" i="7"/>
  <c r="AE22" i="4"/>
  <c r="AE23" i="7"/>
  <c r="AD19" i="4"/>
  <c r="AE17" i="7"/>
  <c r="AD22" i="4"/>
  <c r="W10" i="4"/>
  <c r="AE19" i="4"/>
  <c r="AD21" i="4"/>
  <c r="AD18" i="7"/>
  <c r="AE21" i="4"/>
  <c r="AE25" i="7"/>
  <c r="AE19" i="7"/>
  <c r="AD24" i="7"/>
  <c r="AE20" i="7"/>
  <c r="AE18" i="7"/>
  <c r="AD23" i="4"/>
  <c r="AD24" i="4"/>
  <c r="AE20" i="4"/>
  <c r="AE22" i="7"/>
  <c r="AE18" i="4"/>
  <c r="AD21" i="7"/>
  <c r="W10" i="7"/>
  <c r="AD17" i="7"/>
  <c r="AD25" i="7"/>
  <c r="X10" i="7"/>
  <c r="AD18" i="4"/>
  <c r="AE24" i="7"/>
  <c r="AE21" i="7"/>
  <c r="X10" i="4"/>
  <c r="AD20" i="7"/>
  <c r="AD22" i="7"/>
  <c r="AE23" i="4"/>
  <c r="AE25" i="4"/>
  <c r="AD23" i="7"/>
  <c r="AD20" i="4"/>
  <c r="AD25" i="4"/>
  <c r="T15" i="5" l="1"/>
  <c r="T14" i="5"/>
  <c r="T13" i="5"/>
  <c r="T10" i="5"/>
  <c r="T8" i="5"/>
  <c r="T9" i="5"/>
  <c r="T12" i="5"/>
  <c r="T17" i="5"/>
  <c r="T16" i="5"/>
  <c r="T18" i="5"/>
  <c r="T11" i="5"/>
  <c r="R14" i="5"/>
  <c r="R13" i="5"/>
  <c r="R18" i="5"/>
  <c r="R11" i="5"/>
  <c r="R17" i="5"/>
  <c r="R8" i="5"/>
  <c r="R12" i="5"/>
  <c r="R15" i="5"/>
  <c r="R9" i="5"/>
  <c r="R10" i="5"/>
  <c r="R16" i="5"/>
  <c r="I22" i="4"/>
  <c r="N22" i="7"/>
  <c r="P22" i="7"/>
  <c r="G23" i="7"/>
  <c r="H23" i="7" s="1"/>
  <c r="J23" i="7" s="1"/>
  <c r="R22" i="7"/>
  <c r="F9" i="7"/>
  <c r="E24" i="7"/>
  <c r="V20" i="7"/>
  <c r="I24" i="7"/>
  <c r="L22" i="7"/>
  <c r="F7" i="4"/>
  <c r="E22" i="4"/>
  <c r="G22" i="4" s="1"/>
  <c r="H22" i="4" s="1"/>
  <c r="G20" i="4"/>
  <c r="H20" i="4" s="1"/>
  <c r="J20" i="4" s="1"/>
  <c r="G21" i="4"/>
  <c r="H21" i="4" s="1"/>
  <c r="J21" i="4" s="1"/>
  <c r="J22" i="4" l="1"/>
  <c r="O22" i="4" s="1"/>
  <c r="M23" i="7"/>
  <c r="N23" i="7" s="1"/>
  <c r="K23" i="7"/>
  <c r="L23" i="7" s="1"/>
  <c r="Q23" i="7"/>
  <c r="R23" i="7" s="1"/>
  <c r="O23" i="7"/>
  <c r="P23" i="7" s="1"/>
  <c r="G24" i="7"/>
  <c r="H24" i="7" s="1"/>
  <c r="J24" i="7" s="1"/>
  <c r="E25" i="7"/>
  <c r="V21" i="7"/>
  <c r="F10" i="7"/>
  <c r="I25" i="7"/>
  <c r="I23" i="4"/>
  <c r="V19" i="4"/>
  <c r="F8" i="4"/>
  <c r="E23" i="4"/>
  <c r="G23" i="4" s="1"/>
  <c r="H23" i="4" s="1"/>
  <c r="Q21" i="4"/>
  <c r="R21" i="4" s="1"/>
  <c r="O21" i="4"/>
  <c r="P21" i="4" s="1"/>
  <c r="M21" i="4"/>
  <c r="N21" i="4" s="1"/>
  <c r="K21" i="4"/>
  <c r="L21" i="4" s="1"/>
  <c r="M22" i="4" l="1"/>
  <c r="N22" i="4" s="1"/>
  <c r="K22" i="4"/>
  <c r="L22" i="4" s="1"/>
  <c r="Q22" i="4"/>
  <c r="R22" i="4" s="1"/>
  <c r="J23" i="4"/>
  <c r="O23" i="4" s="1"/>
  <c r="Q24" i="7"/>
  <c r="R24" i="7" s="1"/>
  <c r="O24" i="7"/>
  <c r="P24" i="7" s="1"/>
  <c r="K24" i="7"/>
  <c r="L24" i="7" s="1"/>
  <c r="M24" i="7"/>
  <c r="N24" i="7" s="1"/>
  <c r="F11" i="7"/>
  <c r="E26" i="7"/>
  <c r="V22" i="7"/>
  <c r="I26" i="7"/>
  <c r="G25" i="7"/>
  <c r="H25" i="7" s="1"/>
  <c r="J25" i="7" s="1"/>
  <c r="I24" i="4"/>
  <c r="V20" i="4"/>
  <c r="F9" i="4"/>
  <c r="V21" i="4" s="1"/>
  <c r="E24" i="4"/>
  <c r="G24" i="4" s="1"/>
  <c r="H24" i="4" s="1"/>
  <c r="P22" i="4"/>
  <c r="J24" i="4" l="1"/>
  <c r="O24" i="4" s="1"/>
  <c r="M23" i="4"/>
  <c r="N23" i="4" s="1"/>
  <c r="Q23" i="4"/>
  <c r="R23" i="4" s="1"/>
  <c r="K23" i="4"/>
  <c r="L23" i="4" s="1"/>
  <c r="M25" i="7"/>
  <c r="N25" i="7" s="1"/>
  <c r="O25" i="7"/>
  <c r="P25" i="7" s="1"/>
  <c r="K25" i="7"/>
  <c r="L25" i="7" s="1"/>
  <c r="Q25" i="7"/>
  <c r="R25" i="7" s="1"/>
  <c r="G26" i="7"/>
  <c r="H26" i="7" s="1"/>
  <c r="J26" i="7" s="1"/>
  <c r="V23" i="7"/>
  <c r="F12" i="7"/>
  <c r="E27" i="7"/>
  <c r="I27" i="7"/>
  <c r="I25" i="4"/>
  <c r="F10" i="4"/>
  <c r="E25" i="4"/>
  <c r="G25" i="4" s="1"/>
  <c r="H25" i="4" s="1"/>
  <c r="J25" i="4" s="1"/>
  <c r="P23" i="4"/>
  <c r="Q24" i="4" l="1"/>
  <c r="R24" i="4" s="1"/>
  <c r="K24" i="4"/>
  <c r="L24" i="4" s="1"/>
  <c r="M24" i="4"/>
  <c r="N24" i="4" s="1"/>
  <c r="F13" i="7"/>
  <c r="E28" i="7"/>
  <c r="V24" i="7"/>
  <c r="I28" i="7"/>
  <c r="G27" i="7"/>
  <c r="H27" i="7" s="1"/>
  <c r="J27" i="7" s="1"/>
  <c r="Q26" i="7"/>
  <c r="R26" i="7" s="1"/>
  <c r="O26" i="7"/>
  <c r="P26" i="7" s="1"/>
  <c r="K26" i="7"/>
  <c r="L26" i="7" s="1"/>
  <c r="M26" i="7"/>
  <c r="N26" i="7" s="1"/>
  <c r="I26" i="4"/>
  <c r="V22" i="4"/>
  <c r="F11" i="4"/>
  <c r="E26" i="4"/>
  <c r="G26" i="4" s="1"/>
  <c r="H26" i="4" s="1"/>
  <c r="P24" i="4"/>
  <c r="Q25" i="4"/>
  <c r="O25" i="4"/>
  <c r="M25" i="4"/>
  <c r="K25" i="4"/>
  <c r="J26" i="4" l="1"/>
  <c r="Q26" i="4" s="1"/>
  <c r="G28" i="7"/>
  <c r="H28" i="7" s="1"/>
  <c r="J28" i="7" s="1"/>
  <c r="F14" i="7"/>
  <c r="V25" i="7"/>
  <c r="E29" i="7"/>
  <c r="I29" i="7"/>
  <c r="Q27" i="7"/>
  <c r="R27" i="7" s="1"/>
  <c r="O27" i="7"/>
  <c r="P27" i="7" s="1"/>
  <c r="M27" i="7"/>
  <c r="N27" i="7" s="1"/>
  <c r="K27" i="7"/>
  <c r="L27" i="7" s="1"/>
  <c r="I27" i="4"/>
  <c r="V23" i="4"/>
  <c r="F12" i="4"/>
  <c r="E27" i="4"/>
  <c r="G27" i="4" s="1"/>
  <c r="H27" i="4" s="1"/>
  <c r="P25" i="4"/>
  <c r="N25" i="4"/>
  <c r="L25" i="4"/>
  <c r="R25" i="4"/>
  <c r="J27" i="4" l="1"/>
  <c r="K27" i="4" s="1"/>
  <c r="K26" i="4"/>
  <c r="L26" i="4" s="1"/>
  <c r="M26" i="4"/>
  <c r="N26" i="4" s="1"/>
  <c r="O26" i="4"/>
  <c r="P26" i="4" s="1"/>
  <c r="Q28" i="7"/>
  <c r="R28" i="7" s="1"/>
  <c r="O28" i="7"/>
  <c r="P28" i="7" s="1"/>
  <c r="K28" i="7"/>
  <c r="L28" i="7" s="1"/>
  <c r="M28" i="7"/>
  <c r="N28" i="7" s="1"/>
  <c r="G29" i="7"/>
  <c r="H29" i="7" s="1"/>
  <c r="J29" i="7" s="1"/>
  <c r="E30" i="7"/>
  <c r="I30" i="7"/>
  <c r="I28" i="4"/>
  <c r="V24" i="4"/>
  <c r="F13" i="4"/>
  <c r="V25" i="4" s="1"/>
  <c r="E28" i="4"/>
  <c r="G28" i="4" s="1"/>
  <c r="H28" i="4" s="1"/>
  <c r="R26" i="4"/>
  <c r="O27" i="4" l="1"/>
  <c r="P27" i="4" s="1"/>
  <c r="Q27" i="4"/>
  <c r="R27" i="4" s="1"/>
  <c r="M27" i="4"/>
  <c r="N27" i="4" s="1"/>
  <c r="J28" i="4"/>
  <c r="Q28" i="4" s="1"/>
  <c r="I29" i="4"/>
  <c r="J30" i="7"/>
  <c r="Q29" i="7"/>
  <c r="R29" i="7" s="1"/>
  <c r="K29" i="7"/>
  <c r="L29" i="7" s="1"/>
  <c r="O29" i="7"/>
  <c r="P29" i="7" s="1"/>
  <c r="M29" i="7"/>
  <c r="N29" i="7" s="1"/>
  <c r="F14" i="4"/>
  <c r="E30" i="4" s="1"/>
  <c r="E29" i="4"/>
  <c r="G29" i="4" s="1"/>
  <c r="H29" i="4" s="1"/>
  <c r="L27" i="4"/>
  <c r="O28" i="4" l="1"/>
  <c r="P28" i="4" s="1"/>
  <c r="K28" i="4"/>
  <c r="L28" i="4" s="1"/>
  <c r="M28" i="4"/>
  <c r="N28" i="4" s="1"/>
  <c r="J29" i="4"/>
  <c r="Q29" i="4" s="1"/>
  <c r="K30" i="7"/>
  <c r="L30" i="7" s="1"/>
  <c r="Q30" i="7"/>
  <c r="R30" i="7" s="1"/>
  <c r="O30" i="7"/>
  <c r="P30" i="7" s="1"/>
  <c r="M30" i="7"/>
  <c r="N30" i="7" s="1"/>
  <c r="I30" i="4"/>
  <c r="J30" i="4" s="1"/>
  <c r="R28" i="4"/>
  <c r="K29" i="4" l="1"/>
  <c r="L29" i="4" s="1"/>
  <c r="M29" i="4"/>
  <c r="N29" i="4" s="1"/>
  <c r="O29" i="4"/>
  <c r="P29" i="4" s="1"/>
  <c r="M7" i="7"/>
  <c r="O5" i="7" s="1"/>
  <c r="S21" i="7" s="1"/>
  <c r="R29" i="4"/>
  <c r="K30" i="4"/>
  <c r="Q30" i="4"/>
  <c r="O30" i="4"/>
  <c r="M30" i="4"/>
  <c r="O8" i="7" l="1"/>
  <c r="X20" i="7" s="1"/>
  <c r="O4" i="7"/>
  <c r="P4" i="7" s="1"/>
  <c r="M8" i="7"/>
  <c r="O10" i="7"/>
  <c r="S26" i="7" s="1"/>
  <c r="T26" i="7" s="1"/>
  <c r="M9" i="7"/>
  <c r="M10" i="7" s="1"/>
  <c r="O9" i="7"/>
  <c r="S25" i="7" s="1"/>
  <c r="T9" i="7" s="1"/>
  <c r="O13" i="7"/>
  <c r="X25" i="7" s="1"/>
  <c r="O7" i="7"/>
  <c r="S23" i="7" s="1"/>
  <c r="T7" i="7" s="1"/>
  <c r="O6" i="7"/>
  <c r="X18" i="7" s="1"/>
  <c r="O14" i="7"/>
  <c r="P14" i="7" s="1"/>
  <c r="O12" i="7"/>
  <c r="S28" i="7" s="1"/>
  <c r="T12" i="7" s="1"/>
  <c r="O11" i="7"/>
  <c r="S27" i="7" s="1"/>
  <c r="T11" i="7" s="1"/>
  <c r="T5" i="7"/>
  <c r="T21" i="7"/>
  <c r="X17" i="7"/>
  <c r="P5" i="7"/>
  <c r="N30" i="4"/>
  <c r="P30" i="4"/>
  <c r="R30" i="4"/>
  <c r="L30" i="4"/>
  <c r="M7" i="4" l="1"/>
  <c r="M8" i="4" s="1"/>
  <c r="P13" i="7"/>
  <c r="X24" i="7"/>
  <c r="S29" i="7"/>
  <c r="T13" i="7" s="1"/>
  <c r="X21" i="7"/>
  <c r="P7" i="7"/>
  <c r="S24" i="7"/>
  <c r="T8" i="7" s="1"/>
  <c r="P8" i="7"/>
  <c r="T25" i="7"/>
  <c r="Q9" i="7" s="1"/>
  <c r="S22" i="7"/>
  <c r="T6" i="7" s="1"/>
  <c r="S30" i="7"/>
  <c r="T30" i="7" s="1"/>
  <c r="P6" i="7"/>
  <c r="T27" i="7"/>
  <c r="Q11" i="7" s="1"/>
  <c r="T23" i="7"/>
  <c r="Q7" i="7" s="1"/>
  <c r="P9" i="7"/>
  <c r="X19" i="7"/>
  <c r="X23" i="7"/>
  <c r="T10" i="7"/>
  <c r="P10" i="7"/>
  <c r="T28" i="7"/>
  <c r="S12" i="7" s="1"/>
  <c r="X22" i="7"/>
  <c r="P11" i="7"/>
  <c r="P12" i="7"/>
  <c r="M11" i="7"/>
  <c r="Q5" i="7"/>
  <c r="S5" i="7"/>
  <c r="Q10" i="7"/>
  <c r="S10" i="7"/>
  <c r="M9" i="4" l="1"/>
  <c r="M10" i="4" s="1"/>
  <c r="M11" i="4" s="1"/>
  <c r="T29" i="7"/>
  <c r="Q13" i="7" s="1"/>
  <c r="T24" i="7"/>
  <c r="S8" i="7" s="1"/>
  <c r="T14" i="7"/>
  <c r="S9" i="7"/>
  <c r="Q12" i="7"/>
  <c r="R12" i="7" s="1"/>
  <c r="S11" i="7"/>
  <c r="S7" i="7"/>
  <c r="T22" i="7"/>
  <c r="Q6" i="7" s="1"/>
  <c r="W21" i="7"/>
  <c r="R9" i="7"/>
  <c r="R10" i="7"/>
  <c r="W22" i="7"/>
  <c r="Q14" i="7"/>
  <c r="R14" i="7" s="1"/>
  <c r="S14" i="7"/>
  <c r="W19" i="7"/>
  <c r="R7" i="7"/>
  <c r="W23" i="7"/>
  <c r="R11" i="7"/>
  <c r="R5" i="7"/>
  <c r="W17" i="7"/>
  <c r="O11" i="4"/>
  <c r="O12" i="4"/>
  <c r="X24" i="4" s="1"/>
  <c r="O9" i="4"/>
  <c r="O13" i="4"/>
  <c r="X25" i="4" s="1"/>
  <c r="O4" i="4"/>
  <c r="P4" i="4" s="1"/>
  <c r="O6" i="4"/>
  <c r="X18" i="4" s="1"/>
  <c r="O14" i="4"/>
  <c r="P14" i="4" s="1"/>
  <c r="O7" i="4"/>
  <c r="O8" i="4"/>
  <c r="O5" i="4"/>
  <c r="X17" i="4" s="1"/>
  <c r="O10" i="4"/>
  <c r="X22" i="4" s="1"/>
  <c r="S13" i="7" l="1"/>
  <c r="Q8" i="7"/>
  <c r="W20" i="7" s="1"/>
  <c r="W24" i="7"/>
  <c r="S6" i="7"/>
  <c r="W18" i="7"/>
  <c r="R6" i="7"/>
  <c r="W25" i="7"/>
  <c r="R13" i="7"/>
  <c r="X20" i="4"/>
  <c r="S25" i="4"/>
  <c r="T9" i="4" s="1"/>
  <c r="X21" i="4"/>
  <c r="X23" i="4"/>
  <c r="X19" i="4"/>
  <c r="P6" i="4"/>
  <c r="P13" i="4"/>
  <c r="P10" i="4"/>
  <c r="P5" i="4"/>
  <c r="P12" i="4"/>
  <c r="P9" i="4"/>
  <c r="S26" i="4"/>
  <c r="T10" i="4" s="1"/>
  <c r="S27" i="4"/>
  <c r="T27" i="4" s="1"/>
  <c r="P11" i="4"/>
  <c r="S23" i="4"/>
  <c r="T23" i="4" s="1"/>
  <c r="P7" i="4"/>
  <c r="S24" i="4"/>
  <c r="T24" i="4" s="1"/>
  <c r="P8" i="4"/>
  <c r="S28" i="4"/>
  <c r="T28" i="4" s="1"/>
  <c r="S29" i="4"/>
  <c r="T29" i="4" s="1"/>
  <c r="S21" i="4"/>
  <c r="T21" i="4" s="1"/>
  <c r="S30" i="4"/>
  <c r="T30" i="4" s="1"/>
  <c r="S22" i="4"/>
  <c r="T6" i="4" s="1"/>
  <c r="Q7" i="4" l="1"/>
  <c r="W19" i="4" s="1"/>
  <c r="Q11" i="4"/>
  <c r="W23" i="4" s="1"/>
  <c r="Q14" i="4"/>
  <c r="Q12" i="4"/>
  <c r="W24" i="4" s="1"/>
  <c r="Q13" i="4"/>
  <c r="W25" i="4" s="1"/>
  <c r="Q8" i="4"/>
  <c r="W20" i="4" s="1"/>
  <c r="Q5" i="4"/>
  <c r="W17" i="4" s="1"/>
  <c r="S5" i="4"/>
  <c r="R8" i="7"/>
  <c r="T25" i="4"/>
  <c r="S11" i="4"/>
  <c r="T11" i="4"/>
  <c r="T26" i="4"/>
  <c r="S8" i="4"/>
  <c r="S7" i="4"/>
  <c r="T7" i="4"/>
  <c r="T8" i="4"/>
  <c r="T13" i="4"/>
  <c r="T5" i="4"/>
  <c r="T12" i="4"/>
  <c r="T14" i="4"/>
  <c r="T22" i="4"/>
  <c r="S13" i="4"/>
  <c r="S12" i="4"/>
  <c r="S14" i="4"/>
  <c r="R7" i="4" l="1"/>
  <c r="R8" i="4"/>
  <c r="R11" i="4"/>
  <c r="Q10" i="4"/>
  <c r="W22" i="4" s="1"/>
  <c r="Q9" i="4"/>
  <c r="W21" i="4" s="1"/>
  <c r="Q6" i="4"/>
  <c r="W18" i="4" s="1"/>
  <c r="S9" i="4"/>
  <c r="S10" i="4"/>
  <c r="S6" i="4"/>
  <c r="R12" i="4"/>
  <c r="R14" i="4"/>
  <c r="R13" i="4"/>
  <c r="R5" i="4"/>
  <c r="R9" i="4" l="1"/>
  <c r="R10" i="4"/>
  <c r="R6" i="4"/>
</calcChain>
</file>

<file path=xl/comments1.xml><?xml version="1.0" encoding="utf-8"?>
<comments xmlns="http://schemas.openxmlformats.org/spreadsheetml/2006/main">
  <authors>
    <author>Diego Montero</author>
  </authors>
  <commentList>
    <comment ref="M3" authorId="0" shapeId="0">
      <text>
        <r>
          <rPr>
            <b/>
            <sz val="9"/>
            <color indexed="81"/>
            <rFont val="Segoe UI"/>
            <family val="2"/>
          </rPr>
          <t>Diego Montero:</t>
        </r>
        <r>
          <rPr>
            <sz val="9"/>
            <color indexed="81"/>
            <rFont val="Segoe UI"/>
            <family val="2"/>
          </rPr>
          <t xml:space="preserve">
&lt;=0,2, ponto de projeto</t>
        </r>
      </text>
    </comment>
  </commentList>
</comments>
</file>

<file path=xl/comments2.xml><?xml version="1.0" encoding="utf-8"?>
<comments xmlns="http://schemas.openxmlformats.org/spreadsheetml/2006/main">
  <authors>
    <author>Diego Montero</author>
  </authors>
  <commentList>
    <comment ref="M3" authorId="0" shapeId="0">
      <text>
        <r>
          <rPr>
            <b/>
            <sz val="9"/>
            <color indexed="81"/>
            <rFont val="Segoe UI"/>
            <family val="2"/>
          </rPr>
          <t>Diego Montero:</t>
        </r>
        <r>
          <rPr>
            <sz val="9"/>
            <color indexed="81"/>
            <rFont val="Segoe UI"/>
            <family val="2"/>
          </rPr>
          <t xml:space="preserve">
&lt;=0,2, ponto de projeto</t>
        </r>
      </text>
    </comment>
  </commentList>
</comments>
</file>

<file path=xl/sharedStrings.xml><?xml version="1.0" encoding="utf-8"?>
<sst xmlns="http://schemas.openxmlformats.org/spreadsheetml/2006/main" count="476" uniqueCount="130">
  <si>
    <t>P [W]</t>
  </si>
  <si>
    <t>ro [kg/m3]</t>
  </si>
  <si>
    <t>Pc</t>
  </si>
  <si>
    <t>num</t>
  </si>
  <si>
    <t>G</t>
  </si>
  <si>
    <t>x</t>
  </si>
  <si>
    <t>eng rpm</t>
  </si>
  <si>
    <t>D/L</t>
  </si>
  <si>
    <t>I1</t>
  </si>
  <si>
    <t>I2</t>
  </si>
  <si>
    <t>J1</t>
  </si>
  <si>
    <t>J2</t>
  </si>
  <si>
    <t>Int</t>
  </si>
  <si>
    <t>f</t>
  </si>
  <si>
    <t>adv ratio</t>
  </si>
  <si>
    <t>F</t>
  </si>
  <si>
    <t>eff</t>
  </si>
  <si>
    <t>W/V</t>
  </si>
  <si>
    <t>c/R</t>
  </si>
  <si>
    <t>Thrust C</t>
  </si>
  <si>
    <t>CL</t>
  </si>
  <si>
    <t>CD</t>
  </si>
  <si>
    <t>vsound [m/s]</t>
  </si>
  <si>
    <t>V [m/s]</t>
  </si>
  <si>
    <t>Ma</t>
  </si>
  <si>
    <t>Re</t>
  </si>
  <si>
    <t>Medium input</t>
  </si>
  <si>
    <t>gear ratio</t>
  </si>
  <si>
    <t>Stations Input</t>
  </si>
  <si>
    <t>Stations Output</t>
  </si>
  <si>
    <t>Propeller Output</t>
  </si>
  <si>
    <t>Boat Input</t>
  </si>
  <si>
    <t>Propeller geometry</t>
  </si>
  <si>
    <t>dvisc [Pa.s]</t>
  </si>
  <si>
    <t>c [pol]</t>
  </si>
  <si>
    <t>c [mm]</t>
  </si>
  <si>
    <t>v'/V</t>
  </si>
  <si>
    <t>Stations Calculations</t>
  </si>
  <si>
    <t>w [rad/s]</t>
  </si>
  <si>
    <t>Torq [Nm]</t>
  </si>
  <si>
    <t>Thrust [N]</t>
  </si>
  <si>
    <t>r/R</t>
  </si>
  <si>
    <t>alfa °</t>
  </si>
  <si>
    <t>Beta ang °</t>
  </si>
  <si>
    <t>r [m]</t>
  </si>
  <si>
    <t>Hub_dia [m]</t>
  </si>
  <si>
    <t>Prop_dia [m]</t>
  </si>
  <si>
    <t>Blades</t>
  </si>
  <si>
    <t>w [rpm]</t>
  </si>
  <si>
    <t>Profile</t>
  </si>
  <si>
    <t>+atk ang °</t>
  </si>
  <si>
    <t>CD2l</t>
  </si>
  <si>
    <t>deltaCLl</t>
  </si>
  <si>
    <t>deltaCDl</t>
  </si>
  <si>
    <t>CLCD0</t>
  </si>
  <si>
    <t>CD2u</t>
  </si>
  <si>
    <t>deltaCLu</t>
  </si>
  <si>
    <t>deltaCDu</t>
  </si>
  <si>
    <t>CD0</t>
  </si>
  <si>
    <t>Clmax</t>
  </si>
  <si>
    <t>Clmin</t>
  </si>
  <si>
    <t>Cl0</t>
  </si>
  <si>
    <t>CL_a</t>
  </si>
  <si>
    <t>--------</t>
  </si>
  <si>
    <t>---------</t>
  </si>
  <si>
    <t>------</t>
  </si>
  <si>
    <t>L/D</t>
  </si>
  <si>
    <t>Bot_Xtr</t>
  </si>
  <si>
    <t>Top_Xtr</t>
  </si>
  <si>
    <t>CM</t>
  </si>
  <si>
    <t>CDp</t>
  </si>
  <si>
    <t>alpha</t>
  </si>
  <si>
    <t xml:space="preserve"> Mach =   0,000     Re =     0,100 e 6     Ncrit =   9,000</t>
  </si>
  <si>
    <t xml:space="preserve"> xtrf =   1,000 (top)        1,000 (bottom)  </t>
  </si>
  <si>
    <t xml:space="preserve">  Re = 100 000</t>
  </si>
  <si>
    <t xml:space="preserve"> 1 1 Reynolds number fixed          Mach number fixed         </t>
  </si>
  <si>
    <t xml:space="preserve"> Calculated polar for: E193  (10,22%)                                  </t>
  </si>
  <si>
    <t xml:space="preserve">       XFOIL         Version 6,96</t>
  </si>
  <si>
    <t>E193</t>
  </si>
  <si>
    <t>!  REref  Reexp</t>
  </si>
  <si>
    <t>!  CD0    CD2u   CD2l   CLCD0</t>
  </si>
  <si>
    <t>! CLmin   Clmax</t>
  </si>
  <si>
    <t>! CL0     CL_a</t>
  </si>
  <si>
    <t>! Nblades  [ R ]</t>
  </si>
  <si>
    <t xml:space="preserve">!  Rfac   Cfac   Bfac  </t>
  </si>
  <si>
    <t xml:space="preserve">!  Radd   Cadd   Badd  </t>
  </si>
  <si>
    <t xml:space="preserve">#  r </t>
  </si>
  <si>
    <t xml:space="preserve">chord  </t>
  </si>
  <si>
    <t xml:space="preserve"> [  CL0  </t>
  </si>
  <si>
    <t xml:space="preserve">CL_a  </t>
  </si>
  <si>
    <t xml:space="preserve"> Clmin</t>
  </si>
  <si>
    <t xml:space="preserve"> Clmax</t>
  </si>
  <si>
    <t xml:space="preserve">  CD0  </t>
  </si>
  <si>
    <t xml:space="preserve"> CD2u   </t>
  </si>
  <si>
    <t xml:space="preserve">CD2l  </t>
  </si>
  <si>
    <t xml:space="preserve"> CLCD0 </t>
  </si>
  <si>
    <t xml:space="preserve"> REref  </t>
  </si>
  <si>
    <t>REexp ]</t>
  </si>
  <si>
    <t>0.001</t>
  </si>
  <si>
    <t>beta°</t>
  </si>
  <si>
    <t>alpha rad</t>
  </si>
  <si>
    <r>
      <rPr>
        <b/>
        <sz val="11"/>
        <color theme="1"/>
        <rFont val="Calibri"/>
        <family val="2"/>
        <scheme val="minor"/>
      </rPr>
      <t>Output for QPROP</t>
    </r>
    <r>
      <rPr>
        <i/>
        <sz val="11"/>
        <color theme="1"/>
        <rFont val="Calibri"/>
        <family val="2"/>
        <scheme val="minor"/>
      </rPr>
      <t xml:space="preserve"> (Replace special characters when exporting to txt)</t>
    </r>
  </si>
  <si>
    <t>Propeller Name</t>
  </si>
  <si>
    <t>Larrabee Prop</t>
  </si>
  <si>
    <t>Up CD</t>
  </si>
  <si>
    <t>Up CL</t>
  </si>
  <si>
    <t>Down CD</t>
  </si>
  <si>
    <t>Down CL</t>
  </si>
  <si>
    <t>Airfoil: ONERA HOR04 AIRFOIL (hor04-il)</t>
  </si>
  <si>
    <r>
      <t>Reynolds number:</t>
    </r>
    <r>
      <rPr>
        <sz val="8"/>
        <color rgb="FF555555"/>
        <rFont val="Arial"/>
        <family val="2"/>
      </rPr>
      <t> 100,000</t>
    </r>
  </si>
  <si>
    <r>
      <t>Max Cl/Cd:</t>
    </r>
    <r>
      <rPr>
        <sz val="8"/>
        <color rgb="FF555555"/>
        <rFont val="Arial"/>
        <family val="2"/>
      </rPr>
      <t> 40.27 at α=2.25°</t>
    </r>
  </si>
  <si>
    <r>
      <t>Description:</t>
    </r>
    <r>
      <rPr>
        <sz val="8"/>
        <color rgb="FF555555"/>
        <rFont val="Arial"/>
        <family val="2"/>
      </rPr>
      <t> Mach=0 Ncrit=5</t>
    </r>
  </si>
  <si>
    <t>Airfoil: ARA-D 10% AIRFOIL (arad10-il)</t>
  </si>
  <si>
    <r>
      <t>Max Cl/Cd:</t>
    </r>
    <r>
      <rPr>
        <sz val="8"/>
        <color rgb="FF555555"/>
        <rFont val="Arial"/>
        <family val="2"/>
      </rPr>
      <t> 49.47 at α=4°</t>
    </r>
  </si>
  <si>
    <t>Airfoil: HAM-STD HS1-712 AIRFOIL (hs1712-il)</t>
  </si>
  <si>
    <r>
      <t>Max Cl/Cd:</t>
    </r>
    <r>
      <rPr>
        <sz val="8"/>
        <color rgb="FF555555"/>
        <rFont val="Arial"/>
        <family val="2"/>
      </rPr>
      <t> 58.37 at α=4.25°</t>
    </r>
  </si>
  <si>
    <t>Airfoil: cr001sm (cr001sm-il)</t>
  </si>
  <si>
    <r>
      <t>Max Cl/Cd:</t>
    </r>
    <r>
      <rPr>
        <sz val="8"/>
        <color rgb="FF555555"/>
        <rFont val="Arial"/>
        <family val="2"/>
      </rPr>
      <t> 64.26 at α=4.75°</t>
    </r>
  </si>
  <si>
    <t>Airfoil: MH 42 8.94% (mh42-il)</t>
  </si>
  <si>
    <r>
      <t>Max Cl/Cd:</t>
    </r>
    <r>
      <rPr>
        <sz val="8"/>
        <color rgb="FF555555"/>
        <rFont val="Arial"/>
        <family val="2"/>
      </rPr>
      <t> 49.63 at α=5.75°</t>
    </r>
  </si>
  <si>
    <t>Airfoil: RG-15 8.9% (rg15-il)</t>
  </si>
  <si>
    <r>
      <t>Max Cl/Cd:</t>
    </r>
    <r>
      <rPr>
        <sz val="8"/>
        <color rgb="FF555555"/>
        <rFont val="Arial"/>
        <family val="2"/>
      </rPr>
      <t> 50.54 at α=5°</t>
    </r>
  </si>
  <si>
    <t>Airfoil: WASP (smoothed) (waspsm-il)</t>
  </si>
  <si>
    <r>
      <t>Max Cl/Cd:</t>
    </r>
    <r>
      <rPr>
        <sz val="8"/>
        <color rgb="FF555555"/>
        <rFont val="Arial"/>
        <family val="2"/>
      </rPr>
      <t> 53.22 at α=6.25°</t>
    </r>
  </si>
  <si>
    <t>CD up</t>
  </si>
  <si>
    <t>CD low</t>
  </si>
  <si>
    <t>CL up</t>
  </si>
  <si>
    <t>CL low</t>
  </si>
  <si>
    <t>CR001</t>
  </si>
  <si>
    <t>Nemo_CR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</si>
</sst>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555555"/>
      <name val="Lucida Console"/>
      <family val="3"/>
    </font>
    <font>
      <b/>
      <sz val="8"/>
      <color rgb="FF555555"/>
      <name val="Arial"/>
      <family val="2"/>
    </font>
    <font>
      <sz val="8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165" fontId="0" fillId="2" borderId="0" xfId="0" applyNumberFormat="1" applyFill="1"/>
    <xf numFmtId="0" fontId="0" fillId="2" borderId="1" xfId="0" applyFill="1" applyBorder="1"/>
    <xf numFmtId="0" fontId="0" fillId="2" borderId="3" xfId="0" applyFill="1" applyBorder="1"/>
    <xf numFmtId="164" fontId="0" fillId="2" borderId="2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 vertical="center"/>
    </xf>
    <xf numFmtId="166" fontId="0" fillId="2" borderId="9" xfId="0" applyNumberFormat="1" applyFill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166" fontId="0" fillId="2" borderId="12" xfId="0" applyNumberFormat="1" applyFill="1" applyBorder="1" applyAlignment="1">
      <alignment horizontal="center" vertical="center"/>
    </xf>
    <xf numFmtId="166" fontId="2" fillId="2" borderId="12" xfId="0" applyNumberFormat="1" applyFont="1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/>
    </xf>
    <xf numFmtId="0" fontId="0" fillId="2" borderId="17" xfId="0" applyFill="1" applyBorder="1"/>
    <xf numFmtId="165" fontId="0" fillId="2" borderId="1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1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6" fontId="0" fillId="2" borderId="13" xfId="0" applyNumberFormat="1" applyFill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20" xfId="0" applyFill="1" applyBorder="1"/>
    <xf numFmtId="0" fontId="0" fillId="2" borderId="18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quotePrefix="1" applyFill="1" applyBorder="1"/>
    <xf numFmtId="165" fontId="0" fillId="2" borderId="1" xfId="0" applyNumberFormat="1" applyFill="1" applyBorder="1"/>
    <xf numFmtId="165" fontId="0" fillId="2" borderId="0" xfId="0" applyNumberFormat="1" applyFill="1" applyBorder="1"/>
    <xf numFmtId="165" fontId="0" fillId="2" borderId="3" xfId="0" applyNumberFormat="1" applyFill="1" applyBorder="1"/>
    <xf numFmtId="165" fontId="0" fillId="2" borderId="19" xfId="0" applyNumberFormat="1" applyFill="1" applyBorder="1"/>
    <xf numFmtId="0" fontId="0" fillId="2" borderId="19" xfId="0" applyFill="1" applyBorder="1"/>
    <xf numFmtId="0" fontId="0" fillId="2" borderId="4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165" fontId="0" fillId="3" borderId="4" xfId="0" applyNumberForma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1" fillId="0" borderId="0" xfId="2"/>
    <xf numFmtId="167" fontId="12" fillId="2" borderId="0" xfId="0" applyNumberFormat="1" applyFont="1" applyFill="1"/>
    <xf numFmtId="0" fontId="6" fillId="2" borderId="0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'E193'!$B$9:$B$98</c:f>
              <c:numCache>
                <c:formatCode>General</c:formatCode>
                <c:ptCount val="90"/>
                <c:pt idx="0">
                  <c:v>9.2999999999999999E-2</c:v>
                </c:pt>
                <c:pt idx="1">
                  <c:v>9.1189999999999993E-2</c:v>
                </c:pt>
                <c:pt idx="2">
                  <c:v>8.9499999999999996E-2</c:v>
                </c:pt>
                <c:pt idx="3">
                  <c:v>8.5250000000000006E-2</c:v>
                </c:pt>
                <c:pt idx="4">
                  <c:v>8.3030000000000007E-2</c:v>
                </c:pt>
                <c:pt idx="5">
                  <c:v>8.1220000000000001E-2</c:v>
                </c:pt>
                <c:pt idx="6">
                  <c:v>7.0760000000000003E-2</c:v>
                </c:pt>
                <c:pt idx="7">
                  <c:v>6.6769999999999996E-2</c:v>
                </c:pt>
                <c:pt idx="8">
                  <c:v>7.5359999999999996E-2</c:v>
                </c:pt>
                <c:pt idx="9">
                  <c:v>7.2309999999999999E-2</c:v>
                </c:pt>
                <c:pt idx="10">
                  <c:v>6.6019999999999995E-2</c:v>
                </c:pt>
                <c:pt idx="11">
                  <c:v>6.0760000000000002E-2</c:v>
                </c:pt>
                <c:pt idx="12">
                  <c:v>5.6559999999999999E-2</c:v>
                </c:pt>
                <c:pt idx="13">
                  <c:v>5.3069999999999999E-2</c:v>
                </c:pt>
                <c:pt idx="14">
                  <c:v>3.4750000000000003E-2</c:v>
                </c:pt>
                <c:pt idx="15">
                  <c:v>3.125E-2</c:v>
                </c:pt>
                <c:pt idx="16">
                  <c:v>2.8139999999999998E-2</c:v>
                </c:pt>
                <c:pt idx="17">
                  <c:v>2.622E-2</c:v>
                </c:pt>
                <c:pt idx="18">
                  <c:v>2.3810000000000001E-2</c:v>
                </c:pt>
                <c:pt idx="19">
                  <c:v>2.2329999999999999E-2</c:v>
                </c:pt>
                <c:pt idx="20">
                  <c:v>2.085E-2</c:v>
                </c:pt>
                <c:pt idx="21">
                  <c:v>1.9369999999999998E-2</c:v>
                </c:pt>
                <c:pt idx="22">
                  <c:v>1.806E-2</c:v>
                </c:pt>
                <c:pt idx="23">
                  <c:v>1.703E-2</c:v>
                </c:pt>
                <c:pt idx="24">
                  <c:v>1.601E-2</c:v>
                </c:pt>
                <c:pt idx="25">
                  <c:v>1.4970000000000001E-2</c:v>
                </c:pt>
                <c:pt idx="26">
                  <c:v>1.4829999999999999E-2</c:v>
                </c:pt>
                <c:pt idx="27">
                  <c:v>1.482E-2</c:v>
                </c:pt>
                <c:pt idx="28">
                  <c:v>1.506E-2</c:v>
                </c:pt>
                <c:pt idx="29">
                  <c:v>1.521E-2</c:v>
                </c:pt>
                <c:pt idx="30">
                  <c:v>1.537E-2</c:v>
                </c:pt>
                <c:pt idx="31">
                  <c:v>1.5650000000000001E-2</c:v>
                </c:pt>
                <c:pt idx="32">
                  <c:v>1.5779999999999999E-2</c:v>
                </c:pt>
                <c:pt idx="33">
                  <c:v>1.6140000000000002E-2</c:v>
                </c:pt>
                <c:pt idx="34">
                  <c:v>1.626E-2</c:v>
                </c:pt>
                <c:pt idx="35">
                  <c:v>1.67E-2</c:v>
                </c:pt>
                <c:pt idx="36">
                  <c:v>1.6820000000000002E-2</c:v>
                </c:pt>
                <c:pt idx="37">
                  <c:v>1.7299999999999999E-2</c:v>
                </c:pt>
                <c:pt idx="38">
                  <c:v>1.7440000000000001E-2</c:v>
                </c:pt>
                <c:pt idx="39">
                  <c:v>1.7979999999999999E-2</c:v>
                </c:pt>
                <c:pt idx="40">
                  <c:v>1.8120000000000001E-2</c:v>
                </c:pt>
                <c:pt idx="41">
                  <c:v>1.8710000000000001E-2</c:v>
                </c:pt>
                <c:pt idx="42">
                  <c:v>1.8849999999999999E-2</c:v>
                </c:pt>
                <c:pt idx="43">
                  <c:v>1.9480000000000001E-2</c:v>
                </c:pt>
                <c:pt idx="44">
                  <c:v>1.9609999999999999E-2</c:v>
                </c:pt>
                <c:pt idx="45">
                  <c:v>2.027E-2</c:v>
                </c:pt>
                <c:pt idx="46">
                  <c:v>2.036E-2</c:v>
                </c:pt>
                <c:pt idx="47">
                  <c:v>2.1010000000000001E-2</c:v>
                </c:pt>
                <c:pt idx="48">
                  <c:v>2.1010000000000001E-2</c:v>
                </c:pt>
                <c:pt idx="49">
                  <c:v>2.1649999999999999E-2</c:v>
                </c:pt>
                <c:pt idx="50">
                  <c:v>2.1940000000000001E-2</c:v>
                </c:pt>
                <c:pt idx="51">
                  <c:v>2.2079999999999999E-2</c:v>
                </c:pt>
                <c:pt idx="52">
                  <c:v>2.248E-2</c:v>
                </c:pt>
                <c:pt idx="53">
                  <c:v>2.23E-2</c:v>
                </c:pt>
                <c:pt idx="54">
                  <c:v>2.2509999999999999E-2</c:v>
                </c:pt>
                <c:pt idx="55">
                  <c:v>2.2669999999999999E-2</c:v>
                </c:pt>
                <c:pt idx="56">
                  <c:v>2.2599999999999999E-2</c:v>
                </c:pt>
                <c:pt idx="57">
                  <c:v>2.2339999999999999E-2</c:v>
                </c:pt>
                <c:pt idx="58">
                  <c:v>2.197E-2</c:v>
                </c:pt>
                <c:pt idx="59">
                  <c:v>2.171E-2</c:v>
                </c:pt>
                <c:pt idx="60">
                  <c:v>2.155E-2</c:v>
                </c:pt>
                <c:pt idx="61">
                  <c:v>2.1299999999999999E-2</c:v>
                </c:pt>
                <c:pt idx="62">
                  <c:v>2.0840000000000001E-2</c:v>
                </c:pt>
                <c:pt idx="63">
                  <c:v>2.0539999999999999E-2</c:v>
                </c:pt>
                <c:pt idx="64">
                  <c:v>2.0219999999999998E-2</c:v>
                </c:pt>
                <c:pt idx="65">
                  <c:v>2.01E-2</c:v>
                </c:pt>
                <c:pt idx="66">
                  <c:v>2.0639999999999999E-2</c:v>
                </c:pt>
                <c:pt idx="67">
                  <c:v>2.2009999999999998E-2</c:v>
                </c:pt>
                <c:pt idx="68">
                  <c:v>2.3810000000000001E-2</c:v>
                </c:pt>
                <c:pt idx="69">
                  <c:v>2.58E-2</c:v>
                </c:pt>
                <c:pt idx="70">
                  <c:v>2.8129999999999999E-2</c:v>
                </c:pt>
                <c:pt idx="71">
                  <c:v>3.0859999999999999E-2</c:v>
                </c:pt>
                <c:pt idx="72">
                  <c:v>3.354E-2</c:v>
                </c:pt>
                <c:pt idx="73">
                  <c:v>3.576E-2</c:v>
                </c:pt>
                <c:pt idx="74">
                  <c:v>3.789E-2</c:v>
                </c:pt>
                <c:pt idx="75">
                  <c:v>3.977E-2</c:v>
                </c:pt>
                <c:pt idx="76">
                  <c:v>4.2000000000000003E-2</c:v>
                </c:pt>
                <c:pt idx="77">
                  <c:v>4.4229999999999998E-2</c:v>
                </c:pt>
                <c:pt idx="78">
                  <c:v>4.7050000000000002E-2</c:v>
                </c:pt>
                <c:pt idx="79">
                  <c:v>5.0139999999999997E-2</c:v>
                </c:pt>
                <c:pt idx="80">
                  <c:v>5.3260000000000002E-2</c:v>
                </c:pt>
                <c:pt idx="81">
                  <c:v>5.6059999999999999E-2</c:v>
                </c:pt>
                <c:pt idx="82">
                  <c:v>5.9369999999999999E-2</c:v>
                </c:pt>
                <c:pt idx="83">
                  <c:v>6.3270000000000007E-2</c:v>
                </c:pt>
                <c:pt idx="84">
                  <c:v>6.6909999999999997E-2</c:v>
                </c:pt>
                <c:pt idx="85">
                  <c:v>7.0599999999999996E-2</c:v>
                </c:pt>
                <c:pt idx="86">
                  <c:v>7.4679999999999996E-2</c:v>
                </c:pt>
                <c:pt idx="87">
                  <c:v>7.9640000000000002E-2</c:v>
                </c:pt>
                <c:pt idx="88">
                  <c:v>8.5860000000000006E-2</c:v>
                </c:pt>
                <c:pt idx="89">
                  <c:v>9.2969999999999997E-2</c:v>
                </c:pt>
              </c:numCache>
            </c:numRef>
          </c:xVal>
          <c:yVal>
            <c:numRef>
              <c:f>'E193'!$C$9:$C$98</c:f>
              <c:numCache>
                <c:formatCode>General</c:formatCode>
                <c:ptCount val="90"/>
                <c:pt idx="0">
                  <c:v>-0.34110000000000001</c:v>
                </c:pt>
                <c:pt idx="1">
                  <c:v>-0.35859999999999997</c:v>
                </c:pt>
                <c:pt idx="2">
                  <c:v>-0.38090000000000002</c:v>
                </c:pt>
                <c:pt idx="3">
                  <c:v>-0.36580000000000001</c:v>
                </c:pt>
                <c:pt idx="4">
                  <c:v>-0.36270000000000002</c:v>
                </c:pt>
                <c:pt idx="5">
                  <c:v>-0.37680000000000002</c:v>
                </c:pt>
                <c:pt idx="6">
                  <c:v>-0.36459999999999998</c:v>
                </c:pt>
                <c:pt idx="7">
                  <c:v>-0.33069999999999999</c:v>
                </c:pt>
                <c:pt idx="8">
                  <c:v>-0.43669999999999998</c:v>
                </c:pt>
                <c:pt idx="9">
                  <c:v>-0.40870000000000001</c:v>
                </c:pt>
                <c:pt idx="10">
                  <c:v>-0.3765</c:v>
                </c:pt>
                <c:pt idx="11">
                  <c:v>-0.3422</c:v>
                </c:pt>
                <c:pt idx="12">
                  <c:v>-0.31230000000000002</c:v>
                </c:pt>
                <c:pt idx="13">
                  <c:v>-0.28139999999999998</c:v>
                </c:pt>
                <c:pt idx="14">
                  <c:v>-0.23250000000000001</c:v>
                </c:pt>
                <c:pt idx="15">
                  <c:v>-0.20100000000000001</c:v>
                </c:pt>
                <c:pt idx="16">
                  <c:v>-0.16009999999999999</c:v>
                </c:pt>
                <c:pt idx="17">
                  <c:v>-0.12570000000000001</c:v>
                </c:pt>
                <c:pt idx="18">
                  <c:v>-8.3799999999999999E-2</c:v>
                </c:pt>
                <c:pt idx="19">
                  <c:v>-4.7600000000000003E-2</c:v>
                </c:pt>
                <c:pt idx="20">
                  <c:v>-9.7999999999999997E-3</c:v>
                </c:pt>
                <c:pt idx="21">
                  <c:v>2.1700000000000001E-2</c:v>
                </c:pt>
                <c:pt idx="22">
                  <c:v>5.3499999999999999E-2</c:v>
                </c:pt>
                <c:pt idx="23">
                  <c:v>7.8700000000000006E-2</c:v>
                </c:pt>
                <c:pt idx="24">
                  <c:v>0.106</c:v>
                </c:pt>
                <c:pt idx="25">
                  <c:v>0.18149999999999999</c:v>
                </c:pt>
                <c:pt idx="26">
                  <c:v>0.24229999999999999</c:v>
                </c:pt>
                <c:pt idx="27">
                  <c:v>0.27160000000000001</c:v>
                </c:pt>
                <c:pt idx="28">
                  <c:v>0.29189999999999999</c:v>
                </c:pt>
                <c:pt idx="29">
                  <c:v>0.31709999999999999</c:v>
                </c:pt>
                <c:pt idx="30">
                  <c:v>0.34160000000000001</c:v>
                </c:pt>
                <c:pt idx="31">
                  <c:v>0.36359999999999998</c:v>
                </c:pt>
                <c:pt idx="32">
                  <c:v>0.39050000000000001</c:v>
                </c:pt>
                <c:pt idx="33">
                  <c:v>0.41139999999999999</c:v>
                </c:pt>
                <c:pt idx="34">
                  <c:v>0.43919999999999998</c:v>
                </c:pt>
                <c:pt idx="35">
                  <c:v>0.45939999999999998</c:v>
                </c:pt>
                <c:pt idx="36">
                  <c:v>0.48759999999999998</c:v>
                </c:pt>
                <c:pt idx="37">
                  <c:v>0.50760000000000005</c:v>
                </c:pt>
                <c:pt idx="38">
                  <c:v>0.53600000000000003</c:v>
                </c:pt>
                <c:pt idx="39">
                  <c:v>0.55589999999999995</c:v>
                </c:pt>
                <c:pt idx="40">
                  <c:v>0.58430000000000004</c:v>
                </c:pt>
                <c:pt idx="41">
                  <c:v>0.60409999999999997</c:v>
                </c:pt>
                <c:pt idx="42">
                  <c:v>0.63260000000000005</c:v>
                </c:pt>
                <c:pt idx="43">
                  <c:v>0.6522</c:v>
                </c:pt>
                <c:pt idx="44">
                  <c:v>0.68100000000000005</c:v>
                </c:pt>
                <c:pt idx="45">
                  <c:v>0.70040000000000002</c:v>
                </c:pt>
                <c:pt idx="46">
                  <c:v>0.72970000000000002</c:v>
                </c:pt>
                <c:pt idx="47">
                  <c:v>0.74890000000000001</c:v>
                </c:pt>
                <c:pt idx="48">
                  <c:v>0.77939999999999998</c:v>
                </c:pt>
                <c:pt idx="49">
                  <c:v>0.7984</c:v>
                </c:pt>
                <c:pt idx="50">
                  <c:v>0.82330000000000003</c:v>
                </c:pt>
                <c:pt idx="51">
                  <c:v>0.84970000000000001</c:v>
                </c:pt>
                <c:pt idx="52">
                  <c:v>0.87150000000000005</c:v>
                </c:pt>
                <c:pt idx="53">
                  <c:v>0.9022</c:v>
                </c:pt>
                <c:pt idx="54">
                  <c:v>0.92510000000000003</c:v>
                </c:pt>
                <c:pt idx="55">
                  <c:v>0.94850000000000001</c:v>
                </c:pt>
                <c:pt idx="56">
                  <c:v>0.97440000000000004</c:v>
                </c:pt>
                <c:pt idx="57">
                  <c:v>1.0025999999999999</c:v>
                </c:pt>
                <c:pt idx="58">
                  <c:v>1.0313000000000001</c:v>
                </c:pt>
                <c:pt idx="59">
                  <c:v>1.0570999999999999</c:v>
                </c:pt>
                <c:pt idx="60">
                  <c:v>1.0798000000000001</c:v>
                </c:pt>
                <c:pt idx="61">
                  <c:v>1.1024</c:v>
                </c:pt>
                <c:pt idx="62">
                  <c:v>1.1267</c:v>
                </c:pt>
                <c:pt idx="63">
                  <c:v>1.1473</c:v>
                </c:pt>
                <c:pt idx="64">
                  <c:v>1.1657</c:v>
                </c:pt>
                <c:pt idx="65">
                  <c:v>1.179</c:v>
                </c:pt>
                <c:pt idx="66">
                  <c:v>1.1845000000000001</c:v>
                </c:pt>
                <c:pt idx="67">
                  <c:v>1.1833</c:v>
                </c:pt>
                <c:pt idx="68">
                  <c:v>1.1793</c:v>
                </c:pt>
                <c:pt idx="69">
                  <c:v>1.1711</c:v>
                </c:pt>
                <c:pt idx="70">
                  <c:v>1.1589</c:v>
                </c:pt>
                <c:pt idx="71">
                  <c:v>1.1460999999999999</c:v>
                </c:pt>
                <c:pt idx="72">
                  <c:v>1.1379999999999999</c:v>
                </c:pt>
                <c:pt idx="73">
                  <c:v>1.1395999999999999</c:v>
                </c:pt>
                <c:pt idx="74">
                  <c:v>1.1464000000000001</c:v>
                </c:pt>
                <c:pt idx="75">
                  <c:v>1.1564000000000001</c:v>
                </c:pt>
                <c:pt idx="76">
                  <c:v>1.1836</c:v>
                </c:pt>
                <c:pt idx="77">
                  <c:v>1.2126999999999999</c:v>
                </c:pt>
                <c:pt idx="78">
                  <c:v>1.2412000000000001</c:v>
                </c:pt>
                <c:pt idx="79">
                  <c:v>1.2613000000000001</c:v>
                </c:pt>
                <c:pt idx="80">
                  <c:v>1.2723</c:v>
                </c:pt>
                <c:pt idx="81">
                  <c:v>1.2774000000000001</c:v>
                </c:pt>
                <c:pt idx="82">
                  <c:v>1.2804</c:v>
                </c:pt>
                <c:pt idx="83">
                  <c:v>1.2793000000000001</c:v>
                </c:pt>
                <c:pt idx="84">
                  <c:v>1.2706</c:v>
                </c:pt>
                <c:pt idx="85">
                  <c:v>1.2574000000000001</c:v>
                </c:pt>
                <c:pt idx="86">
                  <c:v>1.2394000000000001</c:v>
                </c:pt>
                <c:pt idx="87">
                  <c:v>1.2153</c:v>
                </c:pt>
                <c:pt idx="88">
                  <c:v>1.1823999999999999</c:v>
                </c:pt>
                <c:pt idx="89">
                  <c:v>1.1505000000000001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'E193'!$R$8:$R$18</c:f>
              <c:numCache>
                <c:formatCode>General</c:formatCode>
                <c:ptCount val="11"/>
                <c:pt idx="0">
                  <c:v>1.482E-2</c:v>
                </c:pt>
                <c:pt idx="1">
                  <c:v>1.5053923592866631E-2</c:v>
                </c:pt>
                <c:pt idx="2">
                  <c:v>1.5755694371466525E-2</c:v>
                </c:pt>
                <c:pt idx="3">
                  <c:v>1.6925312335799685E-2</c:v>
                </c:pt>
                <c:pt idx="4">
                  <c:v>1.8562777485866103E-2</c:v>
                </c:pt>
                <c:pt idx="5">
                  <c:v>2.0668089821665785E-2</c:v>
                </c:pt>
                <c:pt idx="6">
                  <c:v>2.3241249343198728E-2</c:v>
                </c:pt>
                <c:pt idx="7">
                  <c:v>2.6282256050464942E-2</c:v>
                </c:pt>
                <c:pt idx="8">
                  <c:v>2.9791109943464407E-2</c:v>
                </c:pt>
                <c:pt idx="9">
                  <c:v>3.3767811022197142E-2</c:v>
                </c:pt>
                <c:pt idx="10">
                  <c:v>3.8212359286663146E-2</c:v>
                </c:pt>
              </c:numCache>
            </c:numRef>
          </c:xVal>
          <c:yVal>
            <c:numRef>
              <c:f>'E193'!$S$8:$S$18</c:f>
              <c:numCache>
                <c:formatCode>General</c:formatCode>
                <c:ptCount val="11"/>
                <c:pt idx="0">
                  <c:v>0.27160000000000001</c:v>
                </c:pt>
                <c:pt idx="1">
                  <c:v>0.37160000000000004</c:v>
                </c:pt>
                <c:pt idx="2">
                  <c:v>0.47160000000000002</c:v>
                </c:pt>
                <c:pt idx="3">
                  <c:v>0.5716</c:v>
                </c:pt>
                <c:pt idx="4">
                  <c:v>0.67159999999999997</c:v>
                </c:pt>
                <c:pt idx="5">
                  <c:v>0.77159999999999995</c:v>
                </c:pt>
                <c:pt idx="6">
                  <c:v>0.87159999999999993</c:v>
                </c:pt>
                <c:pt idx="7">
                  <c:v>0.97159999999999991</c:v>
                </c:pt>
                <c:pt idx="8">
                  <c:v>1.0715999999999999</c:v>
                </c:pt>
                <c:pt idx="9">
                  <c:v>1.1716</c:v>
                </c:pt>
                <c:pt idx="10">
                  <c:v>1.2716000000000001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'E193'!$T$8:$T$18</c:f>
              <c:numCache>
                <c:formatCode>General</c:formatCode>
                <c:ptCount val="11"/>
                <c:pt idx="0">
                  <c:v>1.482E-2</c:v>
                </c:pt>
                <c:pt idx="1">
                  <c:v>1.5604284990827643E-2</c:v>
                </c:pt>
                <c:pt idx="2">
                  <c:v>1.7957139963310574E-2</c:v>
                </c:pt>
                <c:pt idx="3">
                  <c:v>2.1878564917448794E-2</c:v>
                </c:pt>
                <c:pt idx="4">
                  <c:v>2.73685598532423E-2</c:v>
                </c:pt>
                <c:pt idx="5">
                  <c:v>3.4427124770691091E-2</c:v>
                </c:pt>
                <c:pt idx="6">
                  <c:v>4.3054259669795175E-2</c:v>
                </c:pt>
                <c:pt idx="7">
                  <c:v>5.3249964550554536E-2</c:v>
                </c:pt>
                <c:pt idx="8">
                  <c:v>6.5014239412969202E-2</c:v>
                </c:pt>
                <c:pt idx="9">
                  <c:v>7.8347084257039123E-2</c:v>
                </c:pt>
                <c:pt idx="10">
                  <c:v>9.3248499082764363E-2</c:v>
                </c:pt>
              </c:numCache>
            </c:numRef>
          </c:xVal>
          <c:yVal>
            <c:numRef>
              <c:f>'E193'!$U$8:$U$18</c:f>
              <c:numCache>
                <c:formatCode>General</c:formatCode>
                <c:ptCount val="11"/>
                <c:pt idx="0">
                  <c:v>0.27160000000000001</c:v>
                </c:pt>
                <c:pt idx="1">
                  <c:v>0.1716</c:v>
                </c:pt>
                <c:pt idx="2">
                  <c:v>7.1599999999999997E-2</c:v>
                </c:pt>
                <c:pt idx="3">
                  <c:v>-2.8400000000000009E-2</c:v>
                </c:pt>
                <c:pt idx="4">
                  <c:v>-0.12840000000000001</c:v>
                </c:pt>
                <c:pt idx="5">
                  <c:v>-0.22840000000000002</c:v>
                </c:pt>
                <c:pt idx="6">
                  <c:v>-0.32840000000000003</c:v>
                </c:pt>
                <c:pt idx="7">
                  <c:v>-0.4284</c:v>
                </c:pt>
                <c:pt idx="8">
                  <c:v>-0.52839999999999998</c:v>
                </c:pt>
                <c:pt idx="9">
                  <c:v>-0.62839999999999996</c:v>
                </c:pt>
                <c:pt idx="10">
                  <c:v>-0.72839999999999994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65104"/>
        <c:axId val="2067054224"/>
      </c:scatterChart>
      <c:valAx>
        <c:axId val="206706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54224"/>
        <c:crosses val="autoZero"/>
        <c:crossBetween val="midCat"/>
      </c:valAx>
      <c:valAx>
        <c:axId val="20670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6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'E193'!$I$9:$I$98</c:f>
              <c:numCache>
                <c:formatCode>General</c:formatCode>
                <c:ptCount val="90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-9.1629785729702304E-2</c:v>
                </c:pt>
                <c:pt idx="13">
                  <c:v>-8.7266462599716474E-2</c:v>
                </c:pt>
                <c:pt idx="14">
                  <c:v>-8.2903139469730644E-2</c:v>
                </c:pt>
                <c:pt idx="15">
                  <c:v>-7.8539816339744828E-2</c:v>
                </c:pt>
                <c:pt idx="16">
                  <c:v>-7.4176493209759012E-2</c:v>
                </c:pt>
                <c:pt idx="17">
                  <c:v>-6.9813170079773182E-2</c:v>
                </c:pt>
                <c:pt idx="18">
                  <c:v>-6.5449846949787352E-2</c:v>
                </c:pt>
                <c:pt idx="19">
                  <c:v>-6.1086523819801536E-2</c:v>
                </c:pt>
                <c:pt idx="20">
                  <c:v>-5.6723200689815713E-2</c:v>
                </c:pt>
                <c:pt idx="21">
                  <c:v>-5.2359877559829883E-2</c:v>
                </c:pt>
                <c:pt idx="22">
                  <c:v>-4.799655442984406E-2</c:v>
                </c:pt>
                <c:pt idx="23">
                  <c:v>-4.3633231299858237E-2</c:v>
                </c:pt>
                <c:pt idx="24">
                  <c:v>-3.9269908169872414E-2</c:v>
                </c:pt>
                <c:pt idx="25">
                  <c:v>-3.4906585039886591E-2</c:v>
                </c:pt>
                <c:pt idx="26">
                  <c:v>-3.0543261909900768E-2</c:v>
                </c:pt>
                <c:pt idx="27">
                  <c:v>-2.6179938779914941E-2</c:v>
                </c:pt>
                <c:pt idx="28">
                  <c:v>-2.1816615649929118E-2</c:v>
                </c:pt>
                <c:pt idx="29">
                  <c:v>-1.7453292519943295E-2</c:v>
                </c:pt>
                <c:pt idx="30">
                  <c:v>-1.3089969389957471E-2</c:v>
                </c:pt>
                <c:pt idx="31">
                  <c:v>-8.7266462599716477E-3</c:v>
                </c:pt>
                <c:pt idx="32">
                  <c:v>-4.3633231299858239E-3</c:v>
                </c:pt>
                <c:pt idx="33">
                  <c:v>0</c:v>
                </c:pt>
                <c:pt idx="34">
                  <c:v>4.3633231299858239E-3</c:v>
                </c:pt>
                <c:pt idx="35">
                  <c:v>8.7266462599716477E-3</c:v>
                </c:pt>
                <c:pt idx="36">
                  <c:v>1.3089969389957471E-2</c:v>
                </c:pt>
                <c:pt idx="37">
                  <c:v>1.7453292519943295E-2</c:v>
                </c:pt>
                <c:pt idx="38">
                  <c:v>2.1816615649929118E-2</c:v>
                </c:pt>
                <c:pt idx="39">
                  <c:v>2.6179938779914941E-2</c:v>
                </c:pt>
                <c:pt idx="40">
                  <c:v>3.0543261909900768E-2</c:v>
                </c:pt>
                <c:pt idx="41">
                  <c:v>3.4906585039886591E-2</c:v>
                </c:pt>
                <c:pt idx="42">
                  <c:v>3.9269908169872414E-2</c:v>
                </c:pt>
                <c:pt idx="43">
                  <c:v>4.3633231299858237E-2</c:v>
                </c:pt>
                <c:pt idx="44">
                  <c:v>4.799655442984406E-2</c:v>
                </c:pt>
                <c:pt idx="45">
                  <c:v>5.2359877559829883E-2</c:v>
                </c:pt>
                <c:pt idx="46">
                  <c:v>5.6723200689815713E-2</c:v>
                </c:pt>
                <c:pt idx="47">
                  <c:v>6.1086523819801536E-2</c:v>
                </c:pt>
                <c:pt idx="48">
                  <c:v>6.5449846949787352E-2</c:v>
                </c:pt>
                <c:pt idx="49">
                  <c:v>6.9813170079773182E-2</c:v>
                </c:pt>
                <c:pt idx="50">
                  <c:v>7.4176493209759012E-2</c:v>
                </c:pt>
                <c:pt idx="51">
                  <c:v>7.8539816339744828E-2</c:v>
                </c:pt>
                <c:pt idx="52">
                  <c:v>8.2903139469730644E-2</c:v>
                </c:pt>
                <c:pt idx="53">
                  <c:v>8.7266462599716474E-2</c:v>
                </c:pt>
                <c:pt idx="54">
                  <c:v>9.1629785729702304E-2</c:v>
                </c:pt>
                <c:pt idx="55">
                  <c:v>9.599310885968812E-2</c:v>
                </c:pt>
                <c:pt idx="56">
                  <c:v>0.10035643198967394</c:v>
                </c:pt>
                <c:pt idx="57">
                  <c:v>0.10471975511965977</c:v>
                </c:pt>
                <c:pt idx="58">
                  <c:v>0.1090830782496456</c:v>
                </c:pt>
                <c:pt idx="59">
                  <c:v>0.11344640137963143</c:v>
                </c:pt>
                <c:pt idx="60">
                  <c:v>0.11780972450961724</c:v>
                </c:pt>
                <c:pt idx="61">
                  <c:v>0.12217304763960307</c:v>
                </c:pt>
                <c:pt idx="62">
                  <c:v>0.1265363707695889</c:v>
                </c:pt>
                <c:pt idx="63">
                  <c:v>0.1308996938995747</c:v>
                </c:pt>
                <c:pt idx="64">
                  <c:v>0.13526301702956053</c:v>
                </c:pt>
                <c:pt idx="65">
                  <c:v>0.13962634015954636</c:v>
                </c:pt>
                <c:pt idx="66">
                  <c:v>0.14398966328953219</c:v>
                </c:pt>
                <c:pt idx="67">
                  <c:v>0.14835298641951802</c:v>
                </c:pt>
                <c:pt idx="68">
                  <c:v>0.15271630954950383</c:v>
                </c:pt>
                <c:pt idx="69">
                  <c:v>0.15707963267948966</c:v>
                </c:pt>
                <c:pt idx="70">
                  <c:v>0.16144295580947549</c:v>
                </c:pt>
                <c:pt idx="71">
                  <c:v>0.16580627893946129</c:v>
                </c:pt>
                <c:pt idx="72">
                  <c:v>0.17016960206944712</c:v>
                </c:pt>
                <c:pt idx="73">
                  <c:v>0.17453292519943295</c:v>
                </c:pt>
                <c:pt idx="74">
                  <c:v>0.17889624832941875</c:v>
                </c:pt>
                <c:pt idx="75">
                  <c:v>0.18325957145940461</c:v>
                </c:pt>
                <c:pt idx="76">
                  <c:v>0.18762289458939041</c:v>
                </c:pt>
                <c:pt idx="77">
                  <c:v>0.19198621771937624</c:v>
                </c:pt>
                <c:pt idx="78">
                  <c:v>0.19634954084936207</c:v>
                </c:pt>
                <c:pt idx="79">
                  <c:v>0.20071286397934787</c:v>
                </c:pt>
                <c:pt idx="80">
                  <c:v>0.20507618710933373</c:v>
                </c:pt>
                <c:pt idx="81">
                  <c:v>0.20943951023931953</c:v>
                </c:pt>
                <c:pt idx="82">
                  <c:v>0.21380283336930536</c:v>
                </c:pt>
                <c:pt idx="83">
                  <c:v>0.21816615649929119</c:v>
                </c:pt>
                <c:pt idx="84">
                  <c:v>0.22252947962927699</c:v>
                </c:pt>
                <c:pt idx="85">
                  <c:v>0.22689280275926285</c:v>
                </c:pt>
                <c:pt idx="86">
                  <c:v>0.23125612588924865</c:v>
                </c:pt>
                <c:pt idx="87">
                  <c:v>0.23561944901923448</c:v>
                </c:pt>
                <c:pt idx="88">
                  <c:v>0.23998277214922031</c:v>
                </c:pt>
                <c:pt idx="89">
                  <c:v>0.24434609527920614</c:v>
                </c:pt>
              </c:numCache>
            </c:numRef>
          </c:xVal>
          <c:yVal>
            <c:numRef>
              <c:f>'E193'!$C$9:$C$98</c:f>
              <c:numCache>
                <c:formatCode>General</c:formatCode>
                <c:ptCount val="90"/>
                <c:pt idx="0">
                  <c:v>-0.34110000000000001</c:v>
                </c:pt>
                <c:pt idx="1">
                  <c:v>-0.35859999999999997</c:v>
                </c:pt>
                <c:pt idx="2">
                  <c:v>-0.38090000000000002</c:v>
                </c:pt>
                <c:pt idx="3">
                  <c:v>-0.36580000000000001</c:v>
                </c:pt>
                <c:pt idx="4">
                  <c:v>-0.36270000000000002</c:v>
                </c:pt>
                <c:pt idx="5">
                  <c:v>-0.37680000000000002</c:v>
                </c:pt>
                <c:pt idx="6">
                  <c:v>-0.36459999999999998</c:v>
                </c:pt>
                <c:pt idx="7">
                  <c:v>-0.33069999999999999</c:v>
                </c:pt>
                <c:pt idx="8">
                  <c:v>-0.43669999999999998</c:v>
                </c:pt>
                <c:pt idx="9">
                  <c:v>-0.40870000000000001</c:v>
                </c:pt>
                <c:pt idx="10">
                  <c:v>-0.3765</c:v>
                </c:pt>
                <c:pt idx="11">
                  <c:v>-0.3422</c:v>
                </c:pt>
                <c:pt idx="12">
                  <c:v>-0.31230000000000002</c:v>
                </c:pt>
                <c:pt idx="13">
                  <c:v>-0.28139999999999998</c:v>
                </c:pt>
                <c:pt idx="14">
                  <c:v>-0.23250000000000001</c:v>
                </c:pt>
                <c:pt idx="15">
                  <c:v>-0.20100000000000001</c:v>
                </c:pt>
                <c:pt idx="16">
                  <c:v>-0.16009999999999999</c:v>
                </c:pt>
                <c:pt idx="17">
                  <c:v>-0.12570000000000001</c:v>
                </c:pt>
                <c:pt idx="18">
                  <c:v>-8.3799999999999999E-2</c:v>
                </c:pt>
                <c:pt idx="19">
                  <c:v>-4.7600000000000003E-2</c:v>
                </c:pt>
                <c:pt idx="20">
                  <c:v>-9.7999999999999997E-3</c:v>
                </c:pt>
                <c:pt idx="21">
                  <c:v>2.1700000000000001E-2</c:v>
                </c:pt>
                <c:pt idx="22">
                  <c:v>5.3499999999999999E-2</c:v>
                </c:pt>
                <c:pt idx="23">
                  <c:v>7.8700000000000006E-2</c:v>
                </c:pt>
                <c:pt idx="24">
                  <c:v>0.106</c:v>
                </c:pt>
                <c:pt idx="25">
                  <c:v>0.18149999999999999</c:v>
                </c:pt>
                <c:pt idx="26">
                  <c:v>0.24229999999999999</c:v>
                </c:pt>
                <c:pt idx="27">
                  <c:v>0.27160000000000001</c:v>
                </c:pt>
                <c:pt idx="28">
                  <c:v>0.29189999999999999</c:v>
                </c:pt>
                <c:pt idx="29">
                  <c:v>0.31709999999999999</c:v>
                </c:pt>
                <c:pt idx="30">
                  <c:v>0.34160000000000001</c:v>
                </c:pt>
                <c:pt idx="31">
                  <c:v>0.36359999999999998</c:v>
                </c:pt>
                <c:pt idx="32">
                  <c:v>0.39050000000000001</c:v>
                </c:pt>
                <c:pt idx="33">
                  <c:v>0.41139999999999999</c:v>
                </c:pt>
                <c:pt idx="34">
                  <c:v>0.43919999999999998</c:v>
                </c:pt>
                <c:pt idx="35">
                  <c:v>0.45939999999999998</c:v>
                </c:pt>
                <c:pt idx="36">
                  <c:v>0.48759999999999998</c:v>
                </c:pt>
                <c:pt idx="37">
                  <c:v>0.50760000000000005</c:v>
                </c:pt>
                <c:pt idx="38">
                  <c:v>0.53600000000000003</c:v>
                </c:pt>
                <c:pt idx="39">
                  <c:v>0.55589999999999995</c:v>
                </c:pt>
                <c:pt idx="40">
                  <c:v>0.58430000000000004</c:v>
                </c:pt>
                <c:pt idx="41">
                  <c:v>0.60409999999999997</c:v>
                </c:pt>
                <c:pt idx="42">
                  <c:v>0.63260000000000005</c:v>
                </c:pt>
                <c:pt idx="43">
                  <c:v>0.6522</c:v>
                </c:pt>
                <c:pt idx="44">
                  <c:v>0.68100000000000005</c:v>
                </c:pt>
                <c:pt idx="45">
                  <c:v>0.70040000000000002</c:v>
                </c:pt>
                <c:pt idx="46">
                  <c:v>0.72970000000000002</c:v>
                </c:pt>
                <c:pt idx="47">
                  <c:v>0.74890000000000001</c:v>
                </c:pt>
                <c:pt idx="48">
                  <c:v>0.77939999999999998</c:v>
                </c:pt>
                <c:pt idx="49">
                  <c:v>0.7984</c:v>
                </c:pt>
                <c:pt idx="50">
                  <c:v>0.82330000000000003</c:v>
                </c:pt>
                <c:pt idx="51">
                  <c:v>0.84970000000000001</c:v>
                </c:pt>
                <c:pt idx="52">
                  <c:v>0.87150000000000005</c:v>
                </c:pt>
                <c:pt idx="53">
                  <c:v>0.9022</c:v>
                </c:pt>
                <c:pt idx="54">
                  <c:v>0.92510000000000003</c:v>
                </c:pt>
                <c:pt idx="55">
                  <c:v>0.94850000000000001</c:v>
                </c:pt>
                <c:pt idx="56">
                  <c:v>0.97440000000000004</c:v>
                </c:pt>
                <c:pt idx="57">
                  <c:v>1.0025999999999999</c:v>
                </c:pt>
                <c:pt idx="58">
                  <c:v>1.0313000000000001</c:v>
                </c:pt>
                <c:pt idx="59">
                  <c:v>1.0570999999999999</c:v>
                </c:pt>
                <c:pt idx="60">
                  <c:v>1.0798000000000001</c:v>
                </c:pt>
                <c:pt idx="61">
                  <c:v>1.1024</c:v>
                </c:pt>
                <c:pt idx="62">
                  <c:v>1.1267</c:v>
                </c:pt>
                <c:pt idx="63">
                  <c:v>1.1473</c:v>
                </c:pt>
                <c:pt idx="64">
                  <c:v>1.1657</c:v>
                </c:pt>
                <c:pt idx="65">
                  <c:v>1.179</c:v>
                </c:pt>
                <c:pt idx="66">
                  <c:v>1.1845000000000001</c:v>
                </c:pt>
                <c:pt idx="67">
                  <c:v>1.1833</c:v>
                </c:pt>
                <c:pt idx="68">
                  <c:v>1.1793</c:v>
                </c:pt>
                <c:pt idx="69">
                  <c:v>1.1711</c:v>
                </c:pt>
                <c:pt idx="70">
                  <c:v>1.1589</c:v>
                </c:pt>
                <c:pt idx="71">
                  <c:v>1.1460999999999999</c:v>
                </c:pt>
                <c:pt idx="72">
                  <c:v>1.1379999999999999</c:v>
                </c:pt>
                <c:pt idx="73">
                  <c:v>1.1395999999999999</c:v>
                </c:pt>
                <c:pt idx="74">
                  <c:v>1.1464000000000001</c:v>
                </c:pt>
                <c:pt idx="75">
                  <c:v>1.1564000000000001</c:v>
                </c:pt>
                <c:pt idx="76">
                  <c:v>1.1836</c:v>
                </c:pt>
                <c:pt idx="77">
                  <c:v>1.2126999999999999</c:v>
                </c:pt>
                <c:pt idx="78">
                  <c:v>1.2412000000000001</c:v>
                </c:pt>
                <c:pt idx="79">
                  <c:v>1.2613000000000001</c:v>
                </c:pt>
                <c:pt idx="80">
                  <c:v>1.2723</c:v>
                </c:pt>
                <c:pt idx="81">
                  <c:v>1.2774000000000001</c:v>
                </c:pt>
                <c:pt idx="82">
                  <c:v>1.2804</c:v>
                </c:pt>
                <c:pt idx="83">
                  <c:v>1.2793000000000001</c:v>
                </c:pt>
                <c:pt idx="84">
                  <c:v>1.2706</c:v>
                </c:pt>
                <c:pt idx="85">
                  <c:v>1.2574000000000001</c:v>
                </c:pt>
                <c:pt idx="86">
                  <c:v>1.2394000000000001</c:v>
                </c:pt>
                <c:pt idx="87">
                  <c:v>1.2153</c:v>
                </c:pt>
                <c:pt idx="88">
                  <c:v>1.1823999999999999</c:v>
                </c:pt>
                <c:pt idx="89">
                  <c:v>1.1505000000000001</c:v>
                </c:pt>
              </c:numCache>
            </c:numRef>
          </c:yVal>
          <c:smooth val="0"/>
        </c:ser>
        <c:ser>
          <c:idx val="1"/>
          <c:order val="1"/>
          <c:tx>
            <c:v>Cut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987999034435163"/>
                  <c:y val="0.310679611650485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'E193'!$I$17:$I$72</c:f>
              <c:numCache>
                <c:formatCode>General</c:formatCode>
                <c:ptCount val="56"/>
                <c:pt idx="0">
                  <c:v>-0.1090830782496456</c:v>
                </c:pt>
                <c:pt idx="1">
                  <c:v>-0.10471975511965977</c:v>
                </c:pt>
                <c:pt idx="2">
                  <c:v>-0.10035643198967394</c:v>
                </c:pt>
                <c:pt idx="3">
                  <c:v>-9.599310885968812E-2</c:v>
                </c:pt>
                <c:pt idx="4">
                  <c:v>-9.1629785729702304E-2</c:v>
                </c:pt>
                <c:pt idx="5">
                  <c:v>-8.7266462599716474E-2</c:v>
                </c:pt>
                <c:pt idx="6">
                  <c:v>-8.2903139469730644E-2</c:v>
                </c:pt>
                <c:pt idx="7">
                  <c:v>-7.8539816339744828E-2</c:v>
                </c:pt>
                <c:pt idx="8">
                  <c:v>-7.4176493209759012E-2</c:v>
                </c:pt>
                <c:pt idx="9">
                  <c:v>-6.9813170079773182E-2</c:v>
                </c:pt>
                <c:pt idx="10">
                  <c:v>-6.5449846949787352E-2</c:v>
                </c:pt>
                <c:pt idx="11">
                  <c:v>-6.1086523819801536E-2</c:v>
                </c:pt>
                <c:pt idx="12">
                  <c:v>-5.6723200689815713E-2</c:v>
                </c:pt>
                <c:pt idx="13">
                  <c:v>-5.2359877559829883E-2</c:v>
                </c:pt>
                <c:pt idx="14">
                  <c:v>-4.799655442984406E-2</c:v>
                </c:pt>
                <c:pt idx="15">
                  <c:v>-4.3633231299858237E-2</c:v>
                </c:pt>
                <c:pt idx="16">
                  <c:v>-3.9269908169872414E-2</c:v>
                </c:pt>
                <c:pt idx="17">
                  <c:v>-3.4906585039886591E-2</c:v>
                </c:pt>
                <c:pt idx="18">
                  <c:v>-3.0543261909900768E-2</c:v>
                </c:pt>
                <c:pt idx="19">
                  <c:v>-2.6179938779914941E-2</c:v>
                </c:pt>
                <c:pt idx="20">
                  <c:v>-2.1816615649929118E-2</c:v>
                </c:pt>
                <c:pt idx="21">
                  <c:v>-1.7453292519943295E-2</c:v>
                </c:pt>
                <c:pt idx="22">
                  <c:v>-1.3089969389957471E-2</c:v>
                </c:pt>
                <c:pt idx="23">
                  <c:v>-8.7266462599716477E-3</c:v>
                </c:pt>
                <c:pt idx="24">
                  <c:v>-4.3633231299858239E-3</c:v>
                </c:pt>
                <c:pt idx="25">
                  <c:v>0</c:v>
                </c:pt>
                <c:pt idx="26">
                  <c:v>4.3633231299858239E-3</c:v>
                </c:pt>
                <c:pt idx="27">
                  <c:v>8.7266462599716477E-3</c:v>
                </c:pt>
                <c:pt idx="28">
                  <c:v>1.3089969389957471E-2</c:v>
                </c:pt>
                <c:pt idx="29">
                  <c:v>1.7453292519943295E-2</c:v>
                </c:pt>
                <c:pt idx="30">
                  <c:v>2.1816615649929118E-2</c:v>
                </c:pt>
                <c:pt idx="31">
                  <c:v>2.6179938779914941E-2</c:v>
                </c:pt>
                <c:pt idx="32">
                  <c:v>3.0543261909900768E-2</c:v>
                </c:pt>
                <c:pt idx="33">
                  <c:v>3.4906585039886591E-2</c:v>
                </c:pt>
                <c:pt idx="34">
                  <c:v>3.9269908169872414E-2</c:v>
                </c:pt>
                <c:pt idx="35">
                  <c:v>4.3633231299858237E-2</c:v>
                </c:pt>
                <c:pt idx="36">
                  <c:v>4.799655442984406E-2</c:v>
                </c:pt>
                <c:pt idx="37">
                  <c:v>5.2359877559829883E-2</c:v>
                </c:pt>
                <c:pt idx="38">
                  <c:v>5.6723200689815713E-2</c:v>
                </c:pt>
                <c:pt idx="39">
                  <c:v>6.1086523819801536E-2</c:v>
                </c:pt>
                <c:pt idx="40">
                  <c:v>6.5449846949787352E-2</c:v>
                </c:pt>
                <c:pt idx="41">
                  <c:v>6.9813170079773182E-2</c:v>
                </c:pt>
                <c:pt idx="42">
                  <c:v>7.4176493209759012E-2</c:v>
                </c:pt>
                <c:pt idx="43">
                  <c:v>7.8539816339744828E-2</c:v>
                </c:pt>
                <c:pt idx="44">
                  <c:v>8.2903139469730644E-2</c:v>
                </c:pt>
                <c:pt idx="45">
                  <c:v>8.7266462599716474E-2</c:v>
                </c:pt>
                <c:pt idx="46">
                  <c:v>9.1629785729702304E-2</c:v>
                </c:pt>
                <c:pt idx="47">
                  <c:v>9.599310885968812E-2</c:v>
                </c:pt>
                <c:pt idx="48">
                  <c:v>0.10035643198967394</c:v>
                </c:pt>
                <c:pt idx="49">
                  <c:v>0.10471975511965977</c:v>
                </c:pt>
                <c:pt idx="50">
                  <c:v>0.1090830782496456</c:v>
                </c:pt>
                <c:pt idx="51">
                  <c:v>0.11344640137963143</c:v>
                </c:pt>
                <c:pt idx="52">
                  <c:v>0.11780972450961724</c:v>
                </c:pt>
                <c:pt idx="53">
                  <c:v>0.12217304763960307</c:v>
                </c:pt>
                <c:pt idx="54">
                  <c:v>0.1265363707695889</c:v>
                </c:pt>
                <c:pt idx="55">
                  <c:v>0.1308996938995747</c:v>
                </c:pt>
              </c:numCache>
            </c:numRef>
          </c:xVal>
          <c:yVal>
            <c:numRef>
              <c:f>'E193'!$C$17:$C$72</c:f>
              <c:numCache>
                <c:formatCode>General</c:formatCode>
                <c:ptCount val="56"/>
                <c:pt idx="0">
                  <c:v>-0.43669999999999998</c:v>
                </c:pt>
                <c:pt idx="1">
                  <c:v>-0.40870000000000001</c:v>
                </c:pt>
                <c:pt idx="2">
                  <c:v>-0.3765</c:v>
                </c:pt>
                <c:pt idx="3">
                  <c:v>-0.3422</c:v>
                </c:pt>
                <c:pt idx="4">
                  <c:v>-0.31230000000000002</c:v>
                </c:pt>
                <c:pt idx="5">
                  <c:v>-0.28139999999999998</c:v>
                </c:pt>
                <c:pt idx="6">
                  <c:v>-0.23250000000000001</c:v>
                </c:pt>
                <c:pt idx="7">
                  <c:v>-0.20100000000000001</c:v>
                </c:pt>
                <c:pt idx="8">
                  <c:v>-0.16009999999999999</c:v>
                </c:pt>
                <c:pt idx="9">
                  <c:v>-0.12570000000000001</c:v>
                </c:pt>
                <c:pt idx="10">
                  <c:v>-8.3799999999999999E-2</c:v>
                </c:pt>
                <c:pt idx="11">
                  <c:v>-4.7600000000000003E-2</c:v>
                </c:pt>
                <c:pt idx="12">
                  <c:v>-9.7999999999999997E-3</c:v>
                </c:pt>
                <c:pt idx="13">
                  <c:v>2.1700000000000001E-2</c:v>
                </c:pt>
                <c:pt idx="14">
                  <c:v>5.3499999999999999E-2</c:v>
                </c:pt>
                <c:pt idx="15">
                  <c:v>7.8700000000000006E-2</c:v>
                </c:pt>
                <c:pt idx="16">
                  <c:v>0.106</c:v>
                </c:pt>
                <c:pt idx="17">
                  <c:v>0.18149999999999999</c:v>
                </c:pt>
                <c:pt idx="18">
                  <c:v>0.24229999999999999</c:v>
                </c:pt>
                <c:pt idx="19">
                  <c:v>0.27160000000000001</c:v>
                </c:pt>
                <c:pt idx="20">
                  <c:v>0.29189999999999999</c:v>
                </c:pt>
                <c:pt idx="21">
                  <c:v>0.31709999999999999</c:v>
                </c:pt>
                <c:pt idx="22">
                  <c:v>0.34160000000000001</c:v>
                </c:pt>
                <c:pt idx="23">
                  <c:v>0.36359999999999998</c:v>
                </c:pt>
                <c:pt idx="24">
                  <c:v>0.39050000000000001</c:v>
                </c:pt>
                <c:pt idx="25">
                  <c:v>0.41139999999999999</c:v>
                </c:pt>
                <c:pt idx="26">
                  <c:v>0.43919999999999998</c:v>
                </c:pt>
                <c:pt idx="27">
                  <c:v>0.45939999999999998</c:v>
                </c:pt>
                <c:pt idx="28">
                  <c:v>0.48759999999999998</c:v>
                </c:pt>
                <c:pt idx="29">
                  <c:v>0.50760000000000005</c:v>
                </c:pt>
                <c:pt idx="30">
                  <c:v>0.53600000000000003</c:v>
                </c:pt>
                <c:pt idx="31">
                  <c:v>0.55589999999999995</c:v>
                </c:pt>
                <c:pt idx="32">
                  <c:v>0.58430000000000004</c:v>
                </c:pt>
                <c:pt idx="33">
                  <c:v>0.60409999999999997</c:v>
                </c:pt>
                <c:pt idx="34">
                  <c:v>0.63260000000000005</c:v>
                </c:pt>
                <c:pt idx="35">
                  <c:v>0.6522</c:v>
                </c:pt>
                <c:pt idx="36">
                  <c:v>0.68100000000000005</c:v>
                </c:pt>
                <c:pt idx="37">
                  <c:v>0.70040000000000002</c:v>
                </c:pt>
                <c:pt idx="38">
                  <c:v>0.72970000000000002</c:v>
                </c:pt>
                <c:pt idx="39">
                  <c:v>0.74890000000000001</c:v>
                </c:pt>
                <c:pt idx="40">
                  <c:v>0.77939999999999998</c:v>
                </c:pt>
                <c:pt idx="41">
                  <c:v>0.7984</c:v>
                </c:pt>
                <c:pt idx="42">
                  <c:v>0.82330000000000003</c:v>
                </c:pt>
                <c:pt idx="43">
                  <c:v>0.84970000000000001</c:v>
                </c:pt>
                <c:pt idx="44">
                  <c:v>0.87150000000000005</c:v>
                </c:pt>
                <c:pt idx="45">
                  <c:v>0.9022</c:v>
                </c:pt>
                <c:pt idx="46">
                  <c:v>0.92510000000000003</c:v>
                </c:pt>
                <c:pt idx="47">
                  <c:v>0.94850000000000001</c:v>
                </c:pt>
                <c:pt idx="48">
                  <c:v>0.97440000000000004</c:v>
                </c:pt>
                <c:pt idx="49">
                  <c:v>1.0025999999999999</c:v>
                </c:pt>
                <c:pt idx="50">
                  <c:v>1.0313000000000001</c:v>
                </c:pt>
                <c:pt idx="51">
                  <c:v>1.0570999999999999</c:v>
                </c:pt>
                <c:pt idx="52">
                  <c:v>1.0798000000000001</c:v>
                </c:pt>
                <c:pt idx="53">
                  <c:v>1.1024</c:v>
                </c:pt>
                <c:pt idx="54">
                  <c:v>1.1267</c:v>
                </c:pt>
                <c:pt idx="55">
                  <c:v>1.1473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67280"/>
        <c:axId val="2067056400"/>
      </c:scatterChart>
      <c:valAx>
        <c:axId val="206706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56400"/>
        <c:crosses val="autoZero"/>
        <c:crossBetween val="midCat"/>
      </c:valAx>
      <c:valAx>
        <c:axId val="206705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6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'HOR04'!$B$9:$B$98</c:f>
              <c:numCache>
                <c:formatCode>General</c:formatCode>
                <c:ptCount val="90"/>
                <c:pt idx="0">
                  <c:v>0.10478</c:v>
                </c:pt>
                <c:pt idx="1">
                  <c:v>0.1011</c:v>
                </c:pt>
                <c:pt idx="2">
                  <c:v>9.7379999999999994E-2</c:v>
                </c:pt>
                <c:pt idx="3">
                  <c:v>9.3280000000000002E-2</c:v>
                </c:pt>
                <c:pt idx="4">
                  <c:v>8.8950000000000001E-2</c:v>
                </c:pt>
                <c:pt idx="5">
                  <c:v>8.4349999999999994E-2</c:v>
                </c:pt>
                <c:pt idx="6">
                  <c:v>7.918E-2</c:v>
                </c:pt>
                <c:pt idx="7">
                  <c:v>7.4359999999999996E-2</c:v>
                </c:pt>
                <c:pt idx="8">
                  <c:v>6.9870000000000002E-2</c:v>
                </c:pt>
                <c:pt idx="9">
                  <c:v>6.3299999999999995E-2</c:v>
                </c:pt>
                <c:pt idx="10">
                  <c:v>5.8590000000000003E-2</c:v>
                </c:pt>
                <c:pt idx="11">
                  <c:v>5.4399999999999997E-2</c:v>
                </c:pt>
                <c:pt idx="12">
                  <c:v>5.0160000000000003E-2</c:v>
                </c:pt>
                <c:pt idx="13">
                  <c:v>4.5900000000000003E-2</c:v>
                </c:pt>
                <c:pt idx="14">
                  <c:v>4.002E-2</c:v>
                </c:pt>
                <c:pt idx="15">
                  <c:v>3.5959999999999999E-2</c:v>
                </c:pt>
                <c:pt idx="16">
                  <c:v>3.3189999999999997E-2</c:v>
                </c:pt>
                <c:pt idx="17">
                  <c:v>3.0839999999999999E-2</c:v>
                </c:pt>
                <c:pt idx="18">
                  <c:v>2.7300000000000001E-2</c:v>
                </c:pt>
                <c:pt idx="19">
                  <c:v>2.4750000000000001E-2</c:v>
                </c:pt>
                <c:pt idx="20">
                  <c:v>2.2610000000000002E-2</c:v>
                </c:pt>
                <c:pt idx="21">
                  <c:v>2.0789999999999999E-2</c:v>
                </c:pt>
                <c:pt idx="22">
                  <c:v>1.9199999999999998E-2</c:v>
                </c:pt>
                <c:pt idx="23">
                  <c:v>1.7850000000000001E-2</c:v>
                </c:pt>
                <c:pt idx="24">
                  <c:v>1.6729999999999998E-2</c:v>
                </c:pt>
                <c:pt idx="25">
                  <c:v>1.546E-2</c:v>
                </c:pt>
                <c:pt idx="26">
                  <c:v>1.4800000000000001E-2</c:v>
                </c:pt>
                <c:pt idx="27">
                  <c:v>1.396E-2</c:v>
                </c:pt>
                <c:pt idx="28">
                  <c:v>1.328E-2</c:v>
                </c:pt>
                <c:pt idx="29">
                  <c:v>1.0370000000000001E-2</c:v>
                </c:pt>
                <c:pt idx="30">
                  <c:v>9.9000000000000008E-3</c:v>
                </c:pt>
                <c:pt idx="31">
                  <c:v>9.9399999999999992E-3</c:v>
                </c:pt>
                <c:pt idx="32">
                  <c:v>9.9900000000000006E-3</c:v>
                </c:pt>
                <c:pt idx="33">
                  <c:v>1.005E-2</c:v>
                </c:pt>
                <c:pt idx="34">
                  <c:v>1.013E-2</c:v>
                </c:pt>
                <c:pt idx="35">
                  <c:v>1.022E-2</c:v>
                </c:pt>
                <c:pt idx="36">
                  <c:v>1.034E-2</c:v>
                </c:pt>
                <c:pt idx="37">
                  <c:v>1.048E-2</c:v>
                </c:pt>
                <c:pt idx="38">
                  <c:v>1.065E-2</c:v>
                </c:pt>
                <c:pt idx="39">
                  <c:v>1.0789999999999999E-2</c:v>
                </c:pt>
                <c:pt idx="40">
                  <c:v>1.0840000000000001E-2</c:v>
                </c:pt>
                <c:pt idx="41">
                  <c:v>1.107E-2</c:v>
                </c:pt>
                <c:pt idx="42">
                  <c:v>1.174E-2</c:v>
                </c:pt>
                <c:pt idx="43">
                  <c:v>1.269E-2</c:v>
                </c:pt>
                <c:pt idx="44">
                  <c:v>1.4749999999999999E-2</c:v>
                </c:pt>
                <c:pt idx="45">
                  <c:v>1.593E-2</c:v>
                </c:pt>
                <c:pt idx="46">
                  <c:v>1.6820000000000002E-2</c:v>
                </c:pt>
                <c:pt idx="47">
                  <c:v>1.762E-2</c:v>
                </c:pt>
                <c:pt idx="48">
                  <c:v>1.8589999999999999E-2</c:v>
                </c:pt>
                <c:pt idx="49">
                  <c:v>1.9740000000000001E-2</c:v>
                </c:pt>
                <c:pt idx="50">
                  <c:v>2.1229999999999999E-2</c:v>
                </c:pt>
                <c:pt idx="51">
                  <c:v>2.2429999999999999E-2</c:v>
                </c:pt>
                <c:pt idx="52">
                  <c:v>2.445E-2</c:v>
                </c:pt>
                <c:pt idx="53">
                  <c:v>2.5870000000000001E-2</c:v>
                </c:pt>
                <c:pt idx="54">
                  <c:v>2.8060000000000002E-2</c:v>
                </c:pt>
                <c:pt idx="55">
                  <c:v>3.1280000000000002E-2</c:v>
                </c:pt>
                <c:pt idx="56">
                  <c:v>3.4939999999999999E-2</c:v>
                </c:pt>
                <c:pt idx="57">
                  <c:v>3.8609999999999998E-2</c:v>
                </c:pt>
                <c:pt idx="58">
                  <c:v>4.283E-2</c:v>
                </c:pt>
                <c:pt idx="59">
                  <c:v>4.8000000000000001E-2</c:v>
                </c:pt>
                <c:pt idx="60">
                  <c:v>5.3650000000000003E-2</c:v>
                </c:pt>
                <c:pt idx="61">
                  <c:v>5.9760000000000001E-2</c:v>
                </c:pt>
                <c:pt idx="62">
                  <c:v>6.6110000000000002E-2</c:v>
                </c:pt>
                <c:pt idx="63">
                  <c:v>7.2580000000000006E-2</c:v>
                </c:pt>
                <c:pt idx="64">
                  <c:v>7.9140000000000002E-2</c:v>
                </c:pt>
                <c:pt idx="65">
                  <c:v>8.5779999999999995E-2</c:v>
                </c:pt>
                <c:pt idx="66">
                  <c:v>9.2530000000000001E-2</c:v>
                </c:pt>
                <c:pt idx="67">
                  <c:v>9.9129999999999996E-2</c:v>
                </c:pt>
              </c:numCache>
            </c:numRef>
          </c:xVal>
          <c:yVal>
            <c:numRef>
              <c:f>'HOR04'!$C$9:$C$98</c:f>
              <c:numCache>
                <c:formatCode>General</c:formatCode>
                <c:ptCount val="90"/>
                <c:pt idx="0">
                  <c:v>-0.61939999999999995</c:v>
                </c:pt>
                <c:pt idx="1">
                  <c:v>-0.61509999999999998</c:v>
                </c:pt>
                <c:pt idx="2">
                  <c:v>-0.61040000000000005</c:v>
                </c:pt>
                <c:pt idx="3">
                  <c:v>-0.60209999999999997</c:v>
                </c:pt>
                <c:pt idx="4">
                  <c:v>-0.59130000000000005</c:v>
                </c:pt>
                <c:pt idx="5">
                  <c:v>-0.57699999999999996</c:v>
                </c:pt>
                <c:pt idx="6">
                  <c:v>-0.55079999999999996</c:v>
                </c:pt>
                <c:pt idx="7">
                  <c:v>-0.52210000000000001</c:v>
                </c:pt>
                <c:pt idx="8">
                  <c:v>-0.49809999999999999</c:v>
                </c:pt>
                <c:pt idx="9">
                  <c:v>-0.48359999999999997</c:v>
                </c:pt>
                <c:pt idx="10">
                  <c:v>-0.46789999999999998</c:v>
                </c:pt>
                <c:pt idx="11">
                  <c:v>-0.44600000000000001</c:v>
                </c:pt>
                <c:pt idx="12">
                  <c:v>-0.41949999999999998</c:v>
                </c:pt>
                <c:pt idx="13">
                  <c:v>-0.39</c:v>
                </c:pt>
                <c:pt idx="14">
                  <c:v>-0.34989999999999999</c:v>
                </c:pt>
                <c:pt idx="15">
                  <c:v>-0.31619999999999998</c:v>
                </c:pt>
                <c:pt idx="16">
                  <c:v>-0.2898</c:v>
                </c:pt>
                <c:pt idx="17">
                  <c:v>-0.25269999999999998</c:v>
                </c:pt>
                <c:pt idx="18">
                  <c:v>-0.22220000000000001</c:v>
                </c:pt>
                <c:pt idx="19">
                  <c:v>-0.19109999999999999</c:v>
                </c:pt>
                <c:pt idx="20">
                  <c:v>-0.1603</c:v>
                </c:pt>
                <c:pt idx="21">
                  <c:v>-0.13009999999999999</c:v>
                </c:pt>
                <c:pt idx="22">
                  <c:v>-0.10059999999999999</c:v>
                </c:pt>
                <c:pt idx="23">
                  <c:v>-7.17E-2</c:v>
                </c:pt>
                <c:pt idx="24">
                  <c:v>-4.3299999999999998E-2</c:v>
                </c:pt>
                <c:pt idx="25">
                  <c:v>-1.55E-2</c:v>
                </c:pt>
                <c:pt idx="26">
                  <c:v>1.2699999999999999E-2</c:v>
                </c:pt>
                <c:pt idx="27">
                  <c:v>4.0899999999999999E-2</c:v>
                </c:pt>
                <c:pt idx="28">
                  <c:v>6.9599999999999995E-2</c:v>
                </c:pt>
                <c:pt idx="29">
                  <c:v>8.6300000000000002E-2</c:v>
                </c:pt>
                <c:pt idx="30">
                  <c:v>0.1105</c:v>
                </c:pt>
                <c:pt idx="31">
                  <c:v>0.13800000000000001</c:v>
                </c:pt>
                <c:pt idx="32">
                  <c:v>0.16539999999999999</c:v>
                </c:pt>
                <c:pt idx="33">
                  <c:v>0.1925</c:v>
                </c:pt>
                <c:pt idx="34">
                  <c:v>0.21940000000000001</c:v>
                </c:pt>
                <c:pt idx="35">
                  <c:v>0.24610000000000001</c:v>
                </c:pt>
                <c:pt idx="36">
                  <c:v>0.27250000000000002</c:v>
                </c:pt>
                <c:pt idx="37">
                  <c:v>0.29859999999999998</c:v>
                </c:pt>
                <c:pt idx="38">
                  <c:v>0.32440000000000002</c:v>
                </c:pt>
                <c:pt idx="39">
                  <c:v>0.36030000000000001</c:v>
                </c:pt>
                <c:pt idx="40">
                  <c:v>0.4083</c:v>
                </c:pt>
                <c:pt idx="41">
                  <c:v>0.44579999999999997</c:v>
                </c:pt>
                <c:pt idx="42">
                  <c:v>0.46350000000000002</c:v>
                </c:pt>
                <c:pt idx="43">
                  <c:v>0.48520000000000002</c:v>
                </c:pt>
                <c:pt idx="44">
                  <c:v>0.50780000000000003</c:v>
                </c:pt>
                <c:pt idx="45">
                  <c:v>0.53449999999999998</c:v>
                </c:pt>
                <c:pt idx="46">
                  <c:v>0.56169999999999998</c:v>
                </c:pt>
                <c:pt idx="47">
                  <c:v>0.58860000000000001</c:v>
                </c:pt>
                <c:pt idx="48">
                  <c:v>0.61519999999999997</c:v>
                </c:pt>
                <c:pt idx="49">
                  <c:v>0.64159999999999995</c:v>
                </c:pt>
                <c:pt idx="50">
                  <c:v>0.66749999999999998</c:v>
                </c:pt>
                <c:pt idx="51">
                  <c:v>0.69440000000000002</c:v>
                </c:pt>
                <c:pt idx="52">
                  <c:v>0.72030000000000005</c:v>
                </c:pt>
                <c:pt idx="53">
                  <c:v>0.74760000000000004</c:v>
                </c:pt>
                <c:pt idx="54">
                  <c:v>0.77400000000000002</c:v>
                </c:pt>
                <c:pt idx="55">
                  <c:v>0.79859999999999998</c:v>
                </c:pt>
                <c:pt idx="56">
                  <c:v>0.8236</c:v>
                </c:pt>
                <c:pt idx="57">
                  <c:v>0.84789999999999999</c:v>
                </c:pt>
                <c:pt idx="58">
                  <c:v>0.86899999999999999</c:v>
                </c:pt>
                <c:pt idx="59">
                  <c:v>0.88680000000000003</c:v>
                </c:pt>
                <c:pt idx="60">
                  <c:v>0.90110000000000001</c:v>
                </c:pt>
                <c:pt idx="61">
                  <c:v>0.91180000000000005</c:v>
                </c:pt>
                <c:pt idx="62">
                  <c:v>0.91849999999999998</c:v>
                </c:pt>
                <c:pt idx="63">
                  <c:v>0.92159999999999997</c:v>
                </c:pt>
                <c:pt idx="64">
                  <c:v>0.92130000000000001</c:v>
                </c:pt>
                <c:pt idx="65">
                  <c:v>0.91820000000000002</c:v>
                </c:pt>
                <c:pt idx="66">
                  <c:v>0.91220000000000001</c:v>
                </c:pt>
                <c:pt idx="67">
                  <c:v>0.90559999999999996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'HOR04'!$R$8:$R$18</c:f>
              <c:numCache>
                <c:formatCode>General</c:formatCode>
                <c:ptCount val="11"/>
                <c:pt idx="0">
                  <c:v>9.9000000000000008E-3</c:v>
                </c:pt>
                <c:pt idx="1">
                  <c:v>1.0239913107992557E-2</c:v>
                </c:pt>
                <c:pt idx="2">
                  <c:v>1.1259652431970224E-2</c:v>
                </c:pt>
                <c:pt idx="3">
                  <c:v>1.2959217971933001E-2</c:v>
                </c:pt>
                <c:pt idx="4">
                  <c:v>1.5338609727880892E-2</c:v>
                </c:pt>
                <c:pt idx="5">
                  <c:v>1.8397827699813893E-2</c:v>
                </c:pt>
                <c:pt idx="6">
                  <c:v>2.2136871887732001E-2</c:v>
                </c:pt>
                <c:pt idx="7">
                  <c:v>2.6555742291635223E-2</c:v>
                </c:pt>
                <c:pt idx="8">
                  <c:v>3.1654438911523558E-2</c:v>
                </c:pt>
                <c:pt idx="9">
                  <c:v>3.7432961747397013E-2</c:v>
                </c:pt>
                <c:pt idx="10">
                  <c:v>4.3891310799255574E-2</c:v>
                </c:pt>
              </c:numCache>
            </c:numRef>
          </c:xVal>
          <c:yVal>
            <c:numRef>
              <c:f>'HOR04'!$S$8:$S$18</c:f>
              <c:numCache>
                <c:formatCode>General</c:formatCode>
                <c:ptCount val="11"/>
                <c:pt idx="0">
                  <c:v>0.1105</c:v>
                </c:pt>
                <c:pt idx="1">
                  <c:v>0.21050000000000002</c:v>
                </c:pt>
                <c:pt idx="2">
                  <c:v>0.3105</c:v>
                </c:pt>
                <c:pt idx="3">
                  <c:v>0.41049999999999998</c:v>
                </c:pt>
                <c:pt idx="4">
                  <c:v>0.51049999999999995</c:v>
                </c:pt>
                <c:pt idx="5">
                  <c:v>0.61049999999999993</c:v>
                </c:pt>
                <c:pt idx="6">
                  <c:v>0.71049999999999991</c:v>
                </c:pt>
                <c:pt idx="7">
                  <c:v>0.81049999999999989</c:v>
                </c:pt>
                <c:pt idx="8">
                  <c:v>0.91049999999999986</c:v>
                </c:pt>
                <c:pt idx="9">
                  <c:v>1.0105</c:v>
                </c:pt>
                <c:pt idx="10">
                  <c:v>1.1105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'HOR04'!$T$8:$T$18</c:f>
              <c:numCache>
                <c:formatCode>General</c:formatCode>
                <c:ptCount val="11"/>
                <c:pt idx="0">
                  <c:v>9.9000000000000008E-3</c:v>
                </c:pt>
                <c:pt idx="1">
                  <c:v>1.14873949620602E-2</c:v>
                </c:pt>
                <c:pt idx="2">
                  <c:v>1.6249579848240797E-2</c:v>
                </c:pt>
                <c:pt idx="3">
                  <c:v>2.4186554658541796E-2</c:v>
                </c:pt>
                <c:pt idx="4">
                  <c:v>3.5298319392963184E-2</c:v>
                </c:pt>
                <c:pt idx="5">
                  <c:v>4.9584874051504975E-2</c:v>
                </c:pt>
                <c:pt idx="6">
                  <c:v>6.7046218634167182E-2</c:v>
                </c:pt>
                <c:pt idx="7">
                  <c:v>8.7682353140949756E-2</c:v>
                </c:pt>
              </c:numCache>
            </c:numRef>
          </c:xVal>
          <c:yVal>
            <c:numRef>
              <c:f>'HOR04'!$U$8:$U$18</c:f>
              <c:numCache>
                <c:formatCode>General</c:formatCode>
                <c:ptCount val="11"/>
                <c:pt idx="0">
                  <c:v>0.1105</c:v>
                </c:pt>
                <c:pt idx="1">
                  <c:v>1.0499999999999995E-2</c:v>
                </c:pt>
                <c:pt idx="2">
                  <c:v>-8.950000000000001E-2</c:v>
                </c:pt>
                <c:pt idx="3">
                  <c:v>-0.1895</c:v>
                </c:pt>
                <c:pt idx="4">
                  <c:v>-0.28949999999999998</c:v>
                </c:pt>
                <c:pt idx="5">
                  <c:v>-0.38949999999999996</c:v>
                </c:pt>
                <c:pt idx="6">
                  <c:v>-0.48949999999999994</c:v>
                </c:pt>
                <c:pt idx="7">
                  <c:v>-0.58949999999999991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61296"/>
        <c:axId val="2067059664"/>
      </c:scatterChart>
      <c:valAx>
        <c:axId val="206706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59664"/>
        <c:crosses val="autoZero"/>
        <c:crossBetween val="midCat"/>
      </c:valAx>
      <c:valAx>
        <c:axId val="20670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6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'HOR04'!$I$9:$I$98</c:f>
              <c:numCache>
                <c:formatCode>General</c:formatCode>
                <c:ptCount val="90"/>
                <c:pt idx="0">
                  <c:v>-0.13962634015954636</c:v>
                </c:pt>
                <c:pt idx="1">
                  <c:v>-0.13526301702956053</c:v>
                </c:pt>
                <c:pt idx="2">
                  <c:v>-0.1308996938995747</c:v>
                </c:pt>
                <c:pt idx="3">
                  <c:v>-0.1265363707695889</c:v>
                </c:pt>
                <c:pt idx="4">
                  <c:v>-0.12217304763960307</c:v>
                </c:pt>
                <c:pt idx="5">
                  <c:v>-0.11780972450961724</c:v>
                </c:pt>
                <c:pt idx="6">
                  <c:v>-0.11344640137963143</c:v>
                </c:pt>
                <c:pt idx="7">
                  <c:v>-0.1090830782496456</c:v>
                </c:pt>
                <c:pt idx="8">
                  <c:v>-0.10471975511965977</c:v>
                </c:pt>
                <c:pt idx="9">
                  <c:v>-0.10035643198967394</c:v>
                </c:pt>
                <c:pt idx="10">
                  <c:v>-9.599310885968812E-2</c:v>
                </c:pt>
                <c:pt idx="11">
                  <c:v>-9.1629785729702304E-2</c:v>
                </c:pt>
                <c:pt idx="12">
                  <c:v>-8.7266462599716474E-2</c:v>
                </c:pt>
                <c:pt idx="13">
                  <c:v>-8.2903139469730644E-2</c:v>
                </c:pt>
                <c:pt idx="14">
                  <c:v>-7.8539816339744828E-2</c:v>
                </c:pt>
                <c:pt idx="15">
                  <c:v>-7.4176493209759012E-2</c:v>
                </c:pt>
                <c:pt idx="16">
                  <c:v>-6.9813170079773182E-2</c:v>
                </c:pt>
                <c:pt idx="17">
                  <c:v>-6.5449846949787352E-2</c:v>
                </c:pt>
                <c:pt idx="18">
                  <c:v>-6.1086523819801536E-2</c:v>
                </c:pt>
                <c:pt idx="19">
                  <c:v>-5.6723200689815713E-2</c:v>
                </c:pt>
                <c:pt idx="20">
                  <c:v>-5.2359877559829883E-2</c:v>
                </c:pt>
                <c:pt idx="21">
                  <c:v>-4.799655442984406E-2</c:v>
                </c:pt>
                <c:pt idx="22">
                  <c:v>-4.3633231299858237E-2</c:v>
                </c:pt>
                <c:pt idx="23">
                  <c:v>-3.9269908169872414E-2</c:v>
                </c:pt>
                <c:pt idx="24">
                  <c:v>-3.4906585039886591E-2</c:v>
                </c:pt>
                <c:pt idx="25">
                  <c:v>-3.0543261909900768E-2</c:v>
                </c:pt>
                <c:pt idx="26">
                  <c:v>-2.6179938779914941E-2</c:v>
                </c:pt>
                <c:pt idx="27">
                  <c:v>-2.1816615649929118E-2</c:v>
                </c:pt>
                <c:pt idx="28">
                  <c:v>-1.7453292519943295E-2</c:v>
                </c:pt>
                <c:pt idx="29">
                  <c:v>-1.3089969389957471E-2</c:v>
                </c:pt>
                <c:pt idx="30">
                  <c:v>-8.7266462599716477E-3</c:v>
                </c:pt>
                <c:pt idx="31">
                  <c:v>-4.3633231299858239E-3</c:v>
                </c:pt>
                <c:pt idx="32">
                  <c:v>0</c:v>
                </c:pt>
                <c:pt idx="33">
                  <c:v>4.3633231299858239E-3</c:v>
                </c:pt>
                <c:pt idx="34">
                  <c:v>8.7266462599716477E-3</c:v>
                </c:pt>
                <c:pt idx="35">
                  <c:v>1.3089969389957471E-2</c:v>
                </c:pt>
                <c:pt idx="36">
                  <c:v>1.7453292519943295E-2</c:v>
                </c:pt>
                <c:pt idx="37">
                  <c:v>2.1816615649929118E-2</c:v>
                </c:pt>
                <c:pt idx="38">
                  <c:v>2.6179938779914941E-2</c:v>
                </c:pt>
                <c:pt idx="39">
                  <c:v>3.0543261909900768E-2</c:v>
                </c:pt>
                <c:pt idx="40">
                  <c:v>3.4906585039886591E-2</c:v>
                </c:pt>
                <c:pt idx="41">
                  <c:v>3.9269908169872414E-2</c:v>
                </c:pt>
                <c:pt idx="42">
                  <c:v>4.3633231299858237E-2</c:v>
                </c:pt>
                <c:pt idx="43">
                  <c:v>4.799655442984406E-2</c:v>
                </c:pt>
                <c:pt idx="44">
                  <c:v>5.2359877559829883E-2</c:v>
                </c:pt>
                <c:pt idx="45">
                  <c:v>5.6723200689815713E-2</c:v>
                </c:pt>
                <c:pt idx="46">
                  <c:v>6.1086523819801536E-2</c:v>
                </c:pt>
                <c:pt idx="47">
                  <c:v>6.5449846949787352E-2</c:v>
                </c:pt>
                <c:pt idx="48">
                  <c:v>6.9813170079773182E-2</c:v>
                </c:pt>
                <c:pt idx="49">
                  <c:v>7.4176493209759012E-2</c:v>
                </c:pt>
                <c:pt idx="50">
                  <c:v>7.8539816339744828E-2</c:v>
                </c:pt>
                <c:pt idx="51">
                  <c:v>8.2903139469730644E-2</c:v>
                </c:pt>
                <c:pt idx="52">
                  <c:v>8.7266462599716474E-2</c:v>
                </c:pt>
                <c:pt idx="53">
                  <c:v>9.1629785729702304E-2</c:v>
                </c:pt>
                <c:pt idx="54">
                  <c:v>9.599310885968812E-2</c:v>
                </c:pt>
                <c:pt idx="55">
                  <c:v>0.10035643198967394</c:v>
                </c:pt>
                <c:pt idx="56">
                  <c:v>0.10471975511965977</c:v>
                </c:pt>
                <c:pt idx="57">
                  <c:v>0.1090830782496456</c:v>
                </c:pt>
                <c:pt idx="58">
                  <c:v>0.11344640137963143</c:v>
                </c:pt>
                <c:pt idx="59">
                  <c:v>0.11780972450961724</c:v>
                </c:pt>
                <c:pt idx="60">
                  <c:v>0.12217304763960307</c:v>
                </c:pt>
                <c:pt idx="61">
                  <c:v>0.1265363707695889</c:v>
                </c:pt>
                <c:pt idx="62">
                  <c:v>0.1308996938995747</c:v>
                </c:pt>
                <c:pt idx="63">
                  <c:v>0.13526301702956053</c:v>
                </c:pt>
                <c:pt idx="64">
                  <c:v>0.13962634015954636</c:v>
                </c:pt>
                <c:pt idx="65">
                  <c:v>0.14398966328953219</c:v>
                </c:pt>
                <c:pt idx="66">
                  <c:v>0.14835298641951802</c:v>
                </c:pt>
                <c:pt idx="67">
                  <c:v>0.15271630954950383</c:v>
                </c:pt>
              </c:numCache>
            </c:numRef>
          </c:xVal>
          <c:yVal>
            <c:numRef>
              <c:f>'HOR04'!$C$9:$C$98</c:f>
              <c:numCache>
                <c:formatCode>General</c:formatCode>
                <c:ptCount val="90"/>
                <c:pt idx="0">
                  <c:v>-0.61939999999999995</c:v>
                </c:pt>
                <c:pt idx="1">
                  <c:v>-0.61509999999999998</c:v>
                </c:pt>
                <c:pt idx="2">
                  <c:v>-0.61040000000000005</c:v>
                </c:pt>
                <c:pt idx="3">
                  <c:v>-0.60209999999999997</c:v>
                </c:pt>
                <c:pt idx="4">
                  <c:v>-0.59130000000000005</c:v>
                </c:pt>
                <c:pt idx="5">
                  <c:v>-0.57699999999999996</c:v>
                </c:pt>
                <c:pt idx="6">
                  <c:v>-0.55079999999999996</c:v>
                </c:pt>
                <c:pt idx="7">
                  <c:v>-0.52210000000000001</c:v>
                </c:pt>
                <c:pt idx="8">
                  <c:v>-0.49809999999999999</c:v>
                </c:pt>
                <c:pt idx="9">
                  <c:v>-0.48359999999999997</c:v>
                </c:pt>
                <c:pt idx="10">
                  <c:v>-0.46789999999999998</c:v>
                </c:pt>
                <c:pt idx="11">
                  <c:v>-0.44600000000000001</c:v>
                </c:pt>
                <c:pt idx="12">
                  <c:v>-0.41949999999999998</c:v>
                </c:pt>
                <c:pt idx="13">
                  <c:v>-0.39</c:v>
                </c:pt>
                <c:pt idx="14">
                  <c:v>-0.34989999999999999</c:v>
                </c:pt>
                <c:pt idx="15">
                  <c:v>-0.31619999999999998</c:v>
                </c:pt>
                <c:pt idx="16">
                  <c:v>-0.2898</c:v>
                </c:pt>
                <c:pt idx="17">
                  <c:v>-0.25269999999999998</c:v>
                </c:pt>
                <c:pt idx="18">
                  <c:v>-0.22220000000000001</c:v>
                </c:pt>
                <c:pt idx="19">
                  <c:v>-0.19109999999999999</c:v>
                </c:pt>
                <c:pt idx="20">
                  <c:v>-0.1603</c:v>
                </c:pt>
                <c:pt idx="21">
                  <c:v>-0.13009999999999999</c:v>
                </c:pt>
                <c:pt idx="22">
                  <c:v>-0.10059999999999999</c:v>
                </c:pt>
                <c:pt idx="23">
                  <c:v>-7.17E-2</c:v>
                </c:pt>
                <c:pt idx="24">
                  <c:v>-4.3299999999999998E-2</c:v>
                </c:pt>
                <c:pt idx="25">
                  <c:v>-1.55E-2</c:v>
                </c:pt>
                <c:pt idx="26">
                  <c:v>1.2699999999999999E-2</c:v>
                </c:pt>
                <c:pt idx="27">
                  <c:v>4.0899999999999999E-2</c:v>
                </c:pt>
                <c:pt idx="28">
                  <c:v>6.9599999999999995E-2</c:v>
                </c:pt>
                <c:pt idx="29">
                  <c:v>8.6300000000000002E-2</c:v>
                </c:pt>
                <c:pt idx="30">
                  <c:v>0.1105</c:v>
                </c:pt>
                <c:pt idx="31">
                  <c:v>0.13800000000000001</c:v>
                </c:pt>
                <c:pt idx="32">
                  <c:v>0.16539999999999999</c:v>
                </c:pt>
                <c:pt idx="33">
                  <c:v>0.1925</c:v>
                </c:pt>
                <c:pt idx="34">
                  <c:v>0.21940000000000001</c:v>
                </c:pt>
                <c:pt idx="35">
                  <c:v>0.24610000000000001</c:v>
                </c:pt>
                <c:pt idx="36">
                  <c:v>0.27250000000000002</c:v>
                </c:pt>
                <c:pt idx="37">
                  <c:v>0.29859999999999998</c:v>
                </c:pt>
                <c:pt idx="38">
                  <c:v>0.32440000000000002</c:v>
                </c:pt>
                <c:pt idx="39">
                  <c:v>0.36030000000000001</c:v>
                </c:pt>
                <c:pt idx="40">
                  <c:v>0.4083</c:v>
                </c:pt>
                <c:pt idx="41">
                  <c:v>0.44579999999999997</c:v>
                </c:pt>
                <c:pt idx="42">
                  <c:v>0.46350000000000002</c:v>
                </c:pt>
                <c:pt idx="43">
                  <c:v>0.48520000000000002</c:v>
                </c:pt>
                <c:pt idx="44">
                  <c:v>0.50780000000000003</c:v>
                </c:pt>
                <c:pt idx="45">
                  <c:v>0.53449999999999998</c:v>
                </c:pt>
                <c:pt idx="46">
                  <c:v>0.56169999999999998</c:v>
                </c:pt>
                <c:pt idx="47">
                  <c:v>0.58860000000000001</c:v>
                </c:pt>
                <c:pt idx="48">
                  <c:v>0.61519999999999997</c:v>
                </c:pt>
                <c:pt idx="49">
                  <c:v>0.64159999999999995</c:v>
                </c:pt>
                <c:pt idx="50">
                  <c:v>0.66749999999999998</c:v>
                </c:pt>
                <c:pt idx="51">
                  <c:v>0.69440000000000002</c:v>
                </c:pt>
                <c:pt idx="52">
                  <c:v>0.72030000000000005</c:v>
                </c:pt>
                <c:pt idx="53">
                  <c:v>0.74760000000000004</c:v>
                </c:pt>
                <c:pt idx="54">
                  <c:v>0.77400000000000002</c:v>
                </c:pt>
                <c:pt idx="55">
                  <c:v>0.79859999999999998</c:v>
                </c:pt>
                <c:pt idx="56">
                  <c:v>0.8236</c:v>
                </c:pt>
                <c:pt idx="57">
                  <c:v>0.84789999999999999</c:v>
                </c:pt>
                <c:pt idx="58">
                  <c:v>0.86899999999999999</c:v>
                </c:pt>
                <c:pt idx="59">
                  <c:v>0.88680000000000003</c:v>
                </c:pt>
                <c:pt idx="60">
                  <c:v>0.90110000000000001</c:v>
                </c:pt>
                <c:pt idx="61">
                  <c:v>0.91180000000000005</c:v>
                </c:pt>
                <c:pt idx="62">
                  <c:v>0.91849999999999998</c:v>
                </c:pt>
                <c:pt idx="63">
                  <c:v>0.92159999999999997</c:v>
                </c:pt>
                <c:pt idx="64">
                  <c:v>0.92130000000000001</c:v>
                </c:pt>
                <c:pt idx="65">
                  <c:v>0.91820000000000002</c:v>
                </c:pt>
                <c:pt idx="66">
                  <c:v>0.91220000000000001</c:v>
                </c:pt>
                <c:pt idx="67">
                  <c:v>0.90559999999999996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62928"/>
        <c:axId val="2067052592"/>
      </c:scatterChart>
      <c:valAx>
        <c:axId val="206706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52592"/>
        <c:crosses val="autoZero"/>
        <c:crossBetween val="midCat"/>
      </c:valAx>
      <c:valAx>
        <c:axId val="20670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6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'ARA-D'!$B$9:$B$106</c:f>
              <c:numCache>
                <c:formatCode>General</c:formatCode>
                <c:ptCount val="98"/>
                <c:pt idx="0">
                  <c:v>9.3299999999999994E-2</c:v>
                </c:pt>
                <c:pt idx="1">
                  <c:v>8.992E-2</c:v>
                </c:pt>
                <c:pt idx="2">
                  <c:v>8.6400000000000005E-2</c:v>
                </c:pt>
                <c:pt idx="3">
                  <c:v>8.2600000000000007E-2</c:v>
                </c:pt>
                <c:pt idx="4">
                  <c:v>7.8520000000000006E-2</c:v>
                </c:pt>
                <c:pt idx="5">
                  <c:v>7.392E-2</c:v>
                </c:pt>
                <c:pt idx="6">
                  <c:v>6.7790000000000003E-2</c:v>
                </c:pt>
                <c:pt idx="7">
                  <c:v>5.0590000000000003E-2</c:v>
                </c:pt>
                <c:pt idx="8">
                  <c:v>4.5400000000000003E-2</c:v>
                </c:pt>
                <c:pt idx="9">
                  <c:v>4.052E-2</c:v>
                </c:pt>
                <c:pt idx="10">
                  <c:v>3.2009999999999997E-2</c:v>
                </c:pt>
                <c:pt idx="11">
                  <c:v>2.9559999999999999E-2</c:v>
                </c:pt>
                <c:pt idx="12">
                  <c:v>2.7289999999999998E-2</c:v>
                </c:pt>
                <c:pt idx="13">
                  <c:v>2.547E-2</c:v>
                </c:pt>
                <c:pt idx="14">
                  <c:v>2.4230000000000002E-2</c:v>
                </c:pt>
                <c:pt idx="15">
                  <c:v>2.3310000000000001E-2</c:v>
                </c:pt>
                <c:pt idx="16">
                  <c:v>2.2259999999999999E-2</c:v>
                </c:pt>
                <c:pt idx="17">
                  <c:v>2.162E-2</c:v>
                </c:pt>
                <c:pt idx="18">
                  <c:v>2.0969999999999999E-2</c:v>
                </c:pt>
                <c:pt idx="19">
                  <c:v>2.0299999999999999E-2</c:v>
                </c:pt>
                <c:pt idx="20">
                  <c:v>1.9769999999999999E-2</c:v>
                </c:pt>
                <c:pt idx="21">
                  <c:v>1.9290000000000002E-2</c:v>
                </c:pt>
                <c:pt idx="22">
                  <c:v>1.8790000000000001E-2</c:v>
                </c:pt>
                <c:pt idx="23">
                  <c:v>1.84E-2</c:v>
                </c:pt>
                <c:pt idx="24">
                  <c:v>1.8020000000000001E-2</c:v>
                </c:pt>
                <c:pt idx="25">
                  <c:v>1.763E-2</c:v>
                </c:pt>
                <c:pt idx="26">
                  <c:v>1.736E-2</c:v>
                </c:pt>
                <c:pt idx="27">
                  <c:v>1.7090000000000001E-2</c:v>
                </c:pt>
                <c:pt idx="28">
                  <c:v>1.651E-2</c:v>
                </c:pt>
                <c:pt idx="29">
                  <c:v>1.6219999999999998E-2</c:v>
                </c:pt>
                <c:pt idx="30">
                  <c:v>1.593E-2</c:v>
                </c:pt>
                <c:pt idx="31">
                  <c:v>1.55E-2</c:v>
                </c:pt>
                <c:pt idx="32">
                  <c:v>1.3769999999999999E-2</c:v>
                </c:pt>
                <c:pt idx="33">
                  <c:v>1.387E-2</c:v>
                </c:pt>
                <c:pt idx="34">
                  <c:v>1.3990000000000001E-2</c:v>
                </c:pt>
                <c:pt idx="35">
                  <c:v>1.413E-2</c:v>
                </c:pt>
                <c:pt idx="36">
                  <c:v>1.4290000000000001E-2</c:v>
                </c:pt>
                <c:pt idx="37">
                  <c:v>1.447E-2</c:v>
                </c:pt>
                <c:pt idx="38">
                  <c:v>1.4659999999999999E-2</c:v>
                </c:pt>
                <c:pt idx="39">
                  <c:v>1.489E-2</c:v>
                </c:pt>
                <c:pt idx="40">
                  <c:v>1.5129999999999999E-2</c:v>
                </c:pt>
                <c:pt idx="41">
                  <c:v>1.54E-2</c:v>
                </c:pt>
                <c:pt idx="42">
                  <c:v>1.5720000000000001E-2</c:v>
                </c:pt>
                <c:pt idx="43">
                  <c:v>1.6080000000000001E-2</c:v>
                </c:pt>
                <c:pt idx="44">
                  <c:v>1.6480000000000002E-2</c:v>
                </c:pt>
                <c:pt idx="45">
                  <c:v>1.694E-2</c:v>
                </c:pt>
                <c:pt idx="46">
                  <c:v>1.7440000000000001E-2</c:v>
                </c:pt>
                <c:pt idx="47">
                  <c:v>1.796E-2</c:v>
                </c:pt>
                <c:pt idx="48">
                  <c:v>1.8519999999999998E-2</c:v>
                </c:pt>
                <c:pt idx="49">
                  <c:v>1.9060000000000001E-2</c:v>
                </c:pt>
                <c:pt idx="50">
                  <c:v>1.9619999999999999E-2</c:v>
                </c:pt>
                <c:pt idx="51">
                  <c:v>2.0199999999999999E-2</c:v>
                </c:pt>
                <c:pt idx="52">
                  <c:v>2.0740000000000001E-2</c:v>
                </c:pt>
                <c:pt idx="53">
                  <c:v>2.1299999999999999E-2</c:v>
                </c:pt>
                <c:pt idx="54">
                  <c:v>2.1930000000000002E-2</c:v>
                </c:pt>
                <c:pt idx="55">
                  <c:v>2.2460000000000001E-2</c:v>
                </c:pt>
                <c:pt idx="56">
                  <c:v>2.3099999999999999E-2</c:v>
                </c:pt>
                <c:pt idx="57">
                  <c:v>2.366E-2</c:v>
                </c:pt>
                <c:pt idx="58">
                  <c:v>2.435E-2</c:v>
                </c:pt>
                <c:pt idx="59">
                  <c:v>2.4930000000000001E-2</c:v>
                </c:pt>
                <c:pt idx="60">
                  <c:v>2.5590000000000002E-2</c:v>
                </c:pt>
                <c:pt idx="61">
                  <c:v>2.6290000000000001E-2</c:v>
                </c:pt>
                <c:pt idx="62">
                  <c:v>2.6950000000000002E-2</c:v>
                </c:pt>
                <c:pt idx="63">
                  <c:v>2.7699999999999999E-2</c:v>
                </c:pt>
                <c:pt idx="64">
                  <c:v>2.843E-2</c:v>
                </c:pt>
                <c:pt idx="65">
                  <c:v>2.9170000000000001E-2</c:v>
                </c:pt>
                <c:pt idx="66">
                  <c:v>2.997E-2</c:v>
                </c:pt>
                <c:pt idx="67">
                  <c:v>3.0800000000000001E-2</c:v>
                </c:pt>
                <c:pt idx="68">
                  <c:v>3.1620000000000002E-2</c:v>
                </c:pt>
                <c:pt idx="69">
                  <c:v>3.2460000000000003E-2</c:v>
                </c:pt>
                <c:pt idx="70">
                  <c:v>3.3410000000000002E-2</c:v>
                </c:pt>
                <c:pt idx="71">
                  <c:v>3.4349999999999999E-2</c:v>
                </c:pt>
                <c:pt idx="72">
                  <c:v>3.5270000000000003E-2</c:v>
                </c:pt>
                <c:pt idx="73">
                  <c:v>3.6240000000000001E-2</c:v>
                </c:pt>
                <c:pt idx="74">
                  <c:v>3.737E-2</c:v>
                </c:pt>
                <c:pt idx="75">
                  <c:v>3.8490000000000003E-2</c:v>
                </c:pt>
                <c:pt idx="76">
                  <c:v>3.9559999999999998E-2</c:v>
                </c:pt>
                <c:pt idx="77">
                  <c:v>4.0649999999999999E-2</c:v>
                </c:pt>
                <c:pt idx="78">
                  <c:v>4.2040000000000001E-2</c:v>
                </c:pt>
                <c:pt idx="79">
                  <c:v>4.3560000000000001E-2</c:v>
                </c:pt>
                <c:pt idx="80">
                  <c:v>4.5080000000000002E-2</c:v>
                </c:pt>
                <c:pt idx="81">
                  <c:v>4.6559999999999997E-2</c:v>
                </c:pt>
                <c:pt idx="82">
                  <c:v>4.8050000000000002E-2</c:v>
                </c:pt>
                <c:pt idx="83">
                  <c:v>5.0220000000000001E-2</c:v>
                </c:pt>
                <c:pt idx="84">
                  <c:v>5.262E-2</c:v>
                </c:pt>
                <c:pt idx="85">
                  <c:v>5.5039999999999999E-2</c:v>
                </c:pt>
                <c:pt idx="86">
                  <c:v>5.7410000000000003E-2</c:v>
                </c:pt>
                <c:pt idx="87">
                  <c:v>5.9679999999999997E-2</c:v>
                </c:pt>
                <c:pt idx="88">
                  <c:v>6.1940000000000002E-2</c:v>
                </c:pt>
                <c:pt idx="89">
                  <c:v>6.6229999999999997E-2</c:v>
                </c:pt>
                <c:pt idx="90">
                  <c:v>7.0879999999999999E-2</c:v>
                </c:pt>
                <c:pt idx="91">
                  <c:v>7.5899999999999995E-2</c:v>
                </c:pt>
                <c:pt idx="92">
                  <c:v>8.1250000000000003E-2</c:v>
                </c:pt>
                <c:pt idx="93">
                  <c:v>8.6860000000000007E-2</c:v>
                </c:pt>
                <c:pt idx="94">
                  <c:v>9.2259999999999995E-2</c:v>
                </c:pt>
                <c:pt idx="95">
                  <c:v>9.604E-2</c:v>
                </c:pt>
                <c:pt idx="96">
                  <c:v>0.10166</c:v>
                </c:pt>
                <c:pt idx="97">
                  <c:v>0.12125</c:v>
                </c:pt>
              </c:numCache>
            </c:numRef>
          </c:xVal>
          <c:yVal>
            <c:numRef>
              <c:f>'ARA-D'!$C$9:$C$106</c:f>
              <c:numCache>
                <c:formatCode>General</c:formatCode>
                <c:ptCount val="98"/>
                <c:pt idx="0">
                  <c:v>-0.37759999999999999</c:v>
                </c:pt>
                <c:pt idx="1">
                  <c:v>-0.38100000000000001</c:v>
                </c:pt>
                <c:pt idx="2">
                  <c:v>-0.38379999999999997</c:v>
                </c:pt>
                <c:pt idx="3">
                  <c:v>-0.38490000000000002</c:v>
                </c:pt>
                <c:pt idx="4">
                  <c:v>-0.38579999999999998</c:v>
                </c:pt>
                <c:pt idx="5">
                  <c:v>-0.38569999999999999</c:v>
                </c:pt>
                <c:pt idx="6">
                  <c:v>-0.38490000000000002</c:v>
                </c:pt>
                <c:pt idx="7">
                  <c:v>-0.36909999999999998</c:v>
                </c:pt>
                <c:pt idx="8">
                  <c:v>-0.35420000000000001</c:v>
                </c:pt>
                <c:pt idx="9">
                  <c:v>-0.33310000000000001</c:v>
                </c:pt>
                <c:pt idx="10">
                  <c:v>-0.2949</c:v>
                </c:pt>
                <c:pt idx="11">
                  <c:v>-0.25850000000000001</c:v>
                </c:pt>
                <c:pt idx="12">
                  <c:v>-0.2213</c:v>
                </c:pt>
                <c:pt idx="13">
                  <c:v>-0.18329999999999999</c:v>
                </c:pt>
                <c:pt idx="14">
                  <c:v>-0.1467</c:v>
                </c:pt>
                <c:pt idx="15">
                  <c:v>-0.1077</c:v>
                </c:pt>
                <c:pt idx="16">
                  <c:v>-7.1300000000000002E-2</c:v>
                </c:pt>
                <c:pt idx="17">
                  <c:v>-3.27E-2</c:v>
                </c:pt>
                <c:pt idx="18">
                  <c:v>5.3E-3</c:v>
                </c:pt>
                <c:pt idx="19">
                  <c:v>4.07E-2</c:v>
                </c:pt>
                <c:pt idx="20">
                  <c:v>7.8700000000000006E-2</c:v>
                </c:pt>
                <c:pt idx="21">
                  <c:v>0.11119999999999999</c:v>
                </c:pt>
                <c:pt idx="22">
                  <c:v>0.14649999999999999</c:v>
                </c:pt>
                <c:pt idx="23">
                  <c:v>0.17899999999999999</c:v>
                </c:pt>
                <c:pt idx="24">
                  <c:v>0.2109</c:v>
                </c:pt>
                <c:pt idx="25">
                  <c:v>0.24410000000000001</c:v>
                </c:pt>
                <c:pt idx="26">
                  <c:v>0.27350000000000002</c:v>
                </c:pt>
                <c:pt idx="27">
                  <c:v>0.30320000000000003</c:v>
                </c:pt>
                <c:pt idx="28">
                  <c:v>0.36120000000000002</c:v>
                </c:pt>
                <c:pt idx="29">
                  <c:v>0.38850000000000001</c:v>
                </c:pt>
                <c:pt idx="30">
                  <c:v>0.41589999999999999</c:v>
                </c:pt>
                <c:pt idx="31">
                  <c:v>0.44330000000000003</c:v>
                </c:pt>
                <c:pt idx="32">
                  <c:v>0.4924</c:v>
                </c:pt>
                <c:pt idx="33">
                  <c:v>0.51990000000000003</c:v>
                </c:pt>
                <c:pt idx="34">
                  <c:v>0.54730000000000001</c:v>
                </c:pt>
                <c:pt idx="35">
                  <c:v>0.5746</c:v>
                </c:pt>
                <c:pt idx="36">
                  <c:v>0.6018</c:v>
                </c:pt>
                <c:pt idx="37">
                  <c:v>0.62890000000000001</c:v>
                </c:pt>
                <c:pt idx="38">
                  <c:v>0.65590000000000004</c:v>
                </c:pt>
                <c:pt idx="39">
                  <c:v>0.68269999999999997</c:v>
                </c:pt>
                <c:pt idx="40">
                  <c:v>0.70940000000000003</c:v>
                </c:pt>
                <c:pt idx="41">
                  <c:v>0.73570000000000002</c:v>
                </c:pt>
                <c:pt idx="42">
                  <c:v>0.76180000000000003</c:v>
                </c:pt>
                <c:pt idx="43">
                  <c:v>0.78749999999999998</c:v>
                </c:pt>
                <c:pt idx="44">
                  <c:v>0.81279999999999997</c:v>
                </c:pt>
                <c:pt idx="45">
                  <c:v>0.83789999999999998</c:v>
                </c:pt>
                <c:pt idx="46">
                  <c:v>0.86270000000000002</c:v>
                </c:pt>
                <c:pt idx="47">
                  <c:v>0.88739999999999997</c:v>
                </c:pt>
                <c:pt idx="48">
                  <c:v>0.91180000000000005</c:v>
                </c:pt>
                <c:pt idx="49">
                  <c:v>0.9365</c:v>
                </c:pt>
                <c:pt idx="50">
                  <c:v>0.96099999999999997</c:v>
                </c:pt>
                <c:pt idx="51">
                  <c:v>0.98519999999999996</c:v>
                </c:pt>
                <c:pt idx="52">
                  <c:v>1.0098</c:v>
                </c:pt>
                <c:pt idx="53">
                  <c:v>1.0342</c:v>
                </c:pt>
                <c:pt idx="54">
                  <c:v>1.0578000000000001</c:v>
                </c:pt>
                <c:pt idx="55">
                  <c:v>1.0824</c:v>
                </c:pt>
                <c:pt idx="56">
                  <c:v>1.1056999999999999</c:v>
                </c:pt>
                <c:pt idx="57">
                  <c:v>1.1297999999999999</c:v>
                </c:pt>
                <c:pt idx="58">
                  <c:v>1.1526000000000001</c:v>
                </c:pt>
                <c:pt idx="59">
                  <c:v>1.1763999999999999</c:v>
                </c:pt>
                <c:pt idx="60">
                  <c:v>1.1991000000000001</c:v>
                </c:pt>
                <c:pt idx="61">
                  <c:v>1.2218</c:v>
                </c:pt>
                <c:pt idx="62">
                  <c:v>1.2444</c:v>
                </c:pt>
                <c:pt idx="63">
                  <c:v>1.2659</c:v>
                </c:pt>
                <c:pt idx="64">
                  <c:v>1.2879</c:v>
                </c:pt>
                <c:pt idx="65">
                  <c:v>1.3090999999999999</c:v>
                </c:pt>
                <c:pt idx="66">
                  <c:v>1.3294999999999999</c:v>
                </c:pt>
                <c:pt idx="67">
                  <c:v>1.35</c:v>
                </c:pt>
                <c:pt idx="68">
                  <c:v>1.3696999999999999</c:v>
                </c:pt>
                <c:pt idx="69">
                  <c:v>1.3883000000000001</c:v>
                </c:pt>
                <c:pt idx="70">
                  <c:v>1.4069</c:v>
                </c:pt>
                <c:pt idx="71">
                  <c:v>1.4242999999999999</c:v>
                </c:pt>
                <c:pt idx="72">
                  <c:v>1.4406000000000001</c:v>
                </c:pt>
                <c:pt idx="73">
                  <c:v>1.4562999999999999</c:v>
                </c:pt>
                <c:pt idx="74">
                  <c:v>1.4705999999999999</c:v>
                </c:pt>
                <c:pt idx="75">
                  <c:v>1.4832000000000001</c:v>
                </c:pt>
                <c:pt idx="76">
                  <c:v>1.4944999999999999</c:v>
                </c:pt>
                <c:pt idx="77">
                  <c:v>1.504</c:v>
                </c:pt>
                <c:pt idx="78">
                  <c:v>1.5118</c:v>
                </c:pt>
                <c:pt idx="79">
                  <c:v>1.5173000000000001</c:v>
                </c:pt>
                <c:pt idx="80">
                  <c:v>1.5226999999999999</c:v>
                </c:pt>
                <c:pt idx="81">
                  <c:v>1.5284</c:v>
                </c:pt>
                <c:pt idx="82">
                  <c:v>1.5353000000000001</c:v>
                </c:pt>
                <c:pt idx="83">
                  <c:v>1.5364</c:v>
                </c:pt>
                <c:pt idx="84">
                  <c:v>1.5351999999999999</c:v>
                </c:pt>
                <c:pt idx="85">
                  <c:v>1.5342</c:v>
                </c:pt>
                <c:pt idx="86">
                  <c:v>1.5339</c:v>
                </c:pt>
                <c:pt idx="87">
                  <c:v>1.5353000000000001</c:v>
                </c:pt>
                <c:pt idx="88">
                  <c:v>1.5382</c:v>
                </c:pt>
                <c:pt idx="89">
                  <c:v>1.5246999999999999</c:v>
                </c:pt>
                <c:pt idx="90">
                  <c:v>1.5101</c:v>
                </c:pt>
                <c:pt idx="91">
                  <c:v>1.4944999999999999</c:v>
                </c:pt>
                <c:pt idx="92">
                  <c:v>1.4781</c:v>
                </c:pt>
                <c:pt idx="93">
                  <c:v>1.4616</c:v>
                </c:pt>
                <c:pt idx="94">
                  <c:v>1.4481999999999999</c:v>
                </c:pt>
                <c:pt idx="95">
                  <c:v>1.4451000000000001</c:v>
                </c:pt>
                <c:pt idx="96">
                  <c:v>1.4323999999999999</c:v>
                </c:pt>
                <c:pt idx="97">
                  <c:v>1.3524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'ARA-D'!$R$8:$R$18</c:f>
              <c:numCache>
                <c:formatCode>General</c:formatCode>
                <c:ptCount val="11"/>
                <c:pt idx="0">
                  <c:v>1.3769999999999999E-2</c:v>
                </c:pt>
                <c:pt idx="1">
                  <c:v>1.4026820222488367E-2</c:v>
                </c:pt>
                <c:pt idx="2">
                  <c:v>1.479728088995347E-2</c:v>
                </c:pt>
                <c:pt idx="3">
                  <c:v>1.6081382002395308E-2</c:v>
                </c:pt>
                <c:pt idx="4">
                  <c:v>1.787912355981388E-2</c:v>
                </c:pt>
                <c:pt idx="5">
                  <c:v>2.019050556220919E-2</c:v>
                </c:pt>
                <c:pt idx="6">
                  <c:v>2.3015528009581239E-2</c:v>
                </c:pt>
                <c:pt idx="7">
                  <c:v>2.6354190901930023E-2</c:v>
                </c:pt>
                <c:pt idx="8">
                  <c:v>3.0206494239255539E-2</c:v>
                </c:pt>
                <c:pt idx="9">
                  <c:v>3.4572438021557794E-2</c:v>
                </c:pt>
                <c:pt idx="10">
                  <c:v>3.9452022248836788E-2</c:v>
                </c:pt>
              </c:numCache>
            </c:numRef>
          </c:xVal>
          <c:yVal>
            <c:numRef>
              <c:f>'ARA-D'!$S$8:$S$18</c:f>
              <c:numCache>
                <c:formatCode>General</c:formatCode>
                <c:ptCount val="11"/>
                <c:pt idx="0">
                  <c:v>0.4924</c:v>
                </c:pt>
                <c:pt idx="1">
                  <c:v>0.59240000000000004</c:v>
                </c:pt>
                <c:pt idx="2">
                  <c:v>0.69240000000000002</c:v>
                </c:pt>
                <c:pt idx="3">
                  <c:v>0.79239999999999999</c:v>
                </c:pt>
                <c:pt idx="4">
                  <c:v>0.89239999999999997</c:v>
                </c:pt>
                <c:pt idx="5">
                  <c:v>0.99239999999999995</c:v>
                </c:pt>
                <c:pt idx="6">
                  <c:v>1.0924</c:v>
                </c:pt>
                <c:pt idx="7">
                  <c:v>1.1924000000000001</c:v>
                </c:pt>
                <c:pt idx="8">
                  <c:v>1.2924000000000002</c:v>
                </c:pt>
                <c:pt idx="9">
                  <c:v>1.3924000000000003</c:v>
                </c:pt>
                <c:pt idx="10">
                  <c:v>1.4924000000000004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'ARA-D'!$T$8:$T$18</c:f>
              <c:numCache>
                <c:formatCode>General</c:formatCode>
                <c:ptCount val="11"/>
                <c:pt idx="0">
                  <c:v>1.3769999999999999E-2</c:v>
                </c:pt>
                <c:pt idx="1">
                  <c:v>1.4050038615179075E-2</c:v>
                </c:pt>
                <c:pt idx="2">
                  <c:v>1.4890154460716301E-2</c:v>
                </c:pt>
                <c:pt idx="3">
                  <c:v>1.6290347536611679E-2</c:v>
                </c:pt>
                <c:pt idx="4">
                  <c:v>1.8250617842865205E-2</c:v>
                </c:pt>
                <c:pt idx="5">
                  <c:v>2.0770965379476883E-2</c:v>
                </c:pt>
                <c:pt idx="6">
                  <c:v>2.3851390146446716E-2</c:v>
                </c:pt>
                <c:pt idx="7">
                  <c:v>2.7491892143774697E-2</c:v>
                </c:pt>
                <c:pt idx="8">
                  <c:v>3.1692471371460827E-2</c:v>
                </c:pt>
                <c:pt idx="9">
                  <c:v>3.6453127829505112E-2</c:v>
                </c:pt>
                <c:pt idx="10">
                  <c:v>4.1773861517907539E-2</c:v>
                </c:pt>
              </c:numCache>
            </c:numRef>
          </c:xVal>
          <c:yVal>
            <c:numRef>
              <c:f>'ARA-D'!$U$8:$U$18</c:f>
              <c:numCache>
                <c:formatCode>General</c:formatCode>
                <c:ptCount val="11"/>
                <c:pt idx="0">
                  <c:v>0.4924</c:v>
                </c:pt>
                <c:pt idx="1">
                  <c:v>0.39239999999999997</c:v>
                </c:pt>
                <c:pt idx="2">
                  <c:v>0.29239999999999999</c:v>
                </c:pt>
                <c:pt idx="3">
                  <c:v>0.19239999999999999</c:v>
                </c:pt>
                <c:pt idx="4">
                  <c:v>9.2399999999999982E-2</c:v>
                </c:pt>
                <c:pt idx="5">
                  <c:v>-7.6000000000000234E-3</c:v>
                </c:pt>
                <c:pt idx="6">
                  <c:v>-0.10760000000000003</c:v>
                </c:pt>
                <c:pt idx="7">
                  <c:v>-0.20760000000000003</c:v>
                </c:pt>
                <c:pt idx="8">
                  <c:v>-0.30760000000000004</c:v>
                </c:pt>
                <c:pt idx="9">
                  <c:v>-0.40760000000000007</c:v>
                </c:pt>
                <c:pt idx="10">
                  <c:v>-0.50760000000000005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66736"/>
        <c:axId val="2067056944"/>
      </c:scatterChart>
      <c:valAx>
        <c:axId val="206706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56944"/>
        <c:crosses val="autoZero"/>
        <c:crossBetween val="midCat"/>
      </c:valAx>
      <c:valAx>
        <c:axId val="206705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6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'ARA-D'!$I$9:$I$106</c:f>
              <c:numCache>
                <c:formatCode>General</c:formatCode>
                <c:ptCount val="98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-0.1090830782496456</c:v>
                </c:pt>
                <c:pt idx="8">
                  <c:v>-0.10471975511965977</c:v>
                </c:pt>
                <c:pt idx="9">
                  <c:v>-0.10035643198967394</c:v>
                </c:pt>
                <c:pt idx="10">
                  <c:v>-9.599310885968812E-2</c:v>
                </c:pt>
                <c:pt idx="11">
                  <c:v>-9.1629785729702304E-2</c:v>
                </c:pt>
                <c:pt idx="12">
                  <c:v>-8.7266462599716474E-2</c:v>
                </c:pt>
                <c:pt idx="13">
                  <c:v>-8.2903139469730644E-2</c:v>
                </c:pt>
                <c:pt idx="14">
                  <c:v>-7.8539816339744828E-2</c:v>
                </c:pt>
                <c:pt idx="15">
                  <c:v>-7.4176493209759012E-2</c:v>
                </c:pt>
                <c:pt idx="16">
                  <c:v>-6.9813170079773182E-2</c:v>
                </c:pt>
                <c:pt idx="17">
                  <c:v>-6.5449846949787352E-2</c:v>
                </c:pt>
                <c:pt idx="18">
                  <c:v>-6.1086523819801536E-2</c:v>
                </c:pt>
                <c:pt idx="19">
                  <c:v>-5.6723200689815713E-2</c:v>
                </c:pt>
                <c:pt idx="20">
                  <c:v>-5.2359877559829883E-2</c:v>
                </c:pt>
                <c:pt idx="21">
                  <c:v>-4.799655442984406E-2</c:v>
                </c:pt>
                <c:pt idx="22">
                  <c:v>-4.3633231299858237E-2</c:v>
                </c:pt>
                <c:pt idx="23">
                  <c:v>-3.9269908169872414E-2</c:v>
                </c:pt>
                <c:pt idx="24">
                  <c:v>-3.4906585039886591E-2</c:v>
                </c:pt>
                <c:pt idx="25">
                  <c:v>-3.0543261909900768E-2</c:v>
                </c:pt>
                <c:pt idx="26">
                  <c:v>-2.6179938779914941E-2</c:v>
                </c:pt>
                <c:pt idx="27">
                  <c:v>-2.1816615649929118E-2</c:v>
                </c:pt>
                <c:pt idx="28">
                  <c:v>-1.3089969389957471E-2</c:v>
                </c:pt>
                <c:pt idx="29">
                  <c:v>-8.7266462599716477E-3</c:v>
                </c:pt>
                <c:pt idx="30">
                  <c:v>-4.3633231299858239E-3</c:v>
                </c:pt>
                <c:pt idx="31">
                  <c:v>0</c:v>
                </c:pt>
                <c:pt idx="32">
                  <c:v>8.7266462599716477E-3</c:v>
                </c:pt>
                <c:pt idx="33">
                  <c:v>1.3089969389957471E-2</c:v>
                </c:pt>
                <c:pt idx="34">
                  <c:v>1.7453292519943295E-2</c:v>
                </c:pt>
                <c:pt idx="35">
                  <c:v>2.1816615649929118E-2</c:v>
                </c:pt>
                <c:pt idx="36">
                  <c:v>2.6179938779914941E-2</c:v>
                </c:pt>
                <c:pt idx="37">
                  <c:v>3.0543261909900768E-2</c:v>
                </c:pt>
                <c:pt idx="38">
                  <c:v>3.4906585039886591E-2</c:v>
                </c:pt>
                <c:pt idx="39">
                  <c:v>3.9269908169872414E-2</c:v>
                </c:pt>
                <c:pt idx="40">
                  <c:v>4.3633231299858237E-2</c:v>
                </c:pt>
                <c:pt idx="41">
                  <c:v>4.799655442984406E-2</c:v>
                </c:pt>
                <c:pt idx="42">
                  <c:v>5.2359877559829883E-2</c:v>
                </c:pt>
                <c:pt idx="43">
                  <c:v>5.6723200689815713E-2</c:v>
                </c:pt>
                <c:pt idx="44">
                  <c:v>6.1086523819801536E-2</c:v>
                </c:pt>
                <c:pt idx="45">
                  <c:v>6.5449846949787352E-2</c:v>
                </c:pt>
                <c:pt idx="46">
                  <c:v>6.9813170079773182E-2</c:v>
                </c:pt>
                <c:pt idx="47">
                  <c:v>7.4176493209759012E-2</c:v>
                </c:pt>
                <c:pt idx="48">
                  <c:v>7.8539816339744828E-2</c:v>
                </c:pt>
                <c:pt idx="49">
                  <c:v>8.2903139469730644E-2</c:v>
                </c:pt>
                <c:pt idx="50">
                  <c:v>8.7266462599716474E-2</c:v>
                </c:pt>
                <c:pt idx="51">
                  <c:v>9.1629785729702304E-2</c:v>
                </c:pt>
                <c:pt idx="52">
                  <c:v>9.599310885968812E-2</c:v>
                </c:pt>
                <c:pt idx="53">
                  <c:v>0.10035643198967394</c:v>
                </c:pt>
                <c:pt idx="54">
                  <c:v>0.10471975511965977</c:v>
                </c:pt>
                <c:pt idx="55">
                  <c:v>0.1090830782496456</c:v>
                </c:pt>
                <c:pt idx="56">
                  <c:v>0.11344640137963143</c:v>
                </c:pt>
                <c:pt idx="57">
                  <c:v>0.11780972450961724</c:v>
                </c:pt>
                <c:pt idx="58">
                  <c:v>0.12217304763960307</c:v>
                </c:pt>
                <c:pt idx="59">
                  <c:v>0.1265363707695889</c:v>
                </c:pt>
                <c:pt idx="60">
                  <c:v>0.1308996938995747</c:v>
                </c:pt>
                <c:pt idx="61">
                  <c:v>0.13526301702956053</c:v>
                </c:pt>
                <c:pt idx="62">
                  <c:v>0.13962634015954636</c:v>
                </c:pt>
                <c:pt idx="63">
                  <c:v>0.14398966328953219</c:v>
                </c:pt>
                <c:pt idx="64">
                  <c:v>0.14835298641951802</c:v>
                </c:pt>
                <c:pt idx="65">
                  <c:v>0.15271630954950383</c:v>
                </c:pt>
                <c:pt idx="66">
                  <c:v>0.15707963267948966</c:v>
                </c:pt>
                <c:pt idx="67">
                  <c:v>0.16144295580947549</c:v>
                </c:pt>
                <c:pt idx="68">
                  <c:v>0.16580627893946129</c:v>
                </c:pt>
                <c:pt idx="69">
                  <c:v>0.17016960206944712</c:v>
                </c:pt>
                <c:pt idx="70">
                  <c:v>0.17453292519943295</c:v>
                </c:pt>
                <c:pt idx="71">
                  <c:v>0.17889624832941875</c:v>
                </c:pt>
                <c:pt idx="72">
                  <c:v>0.18325957145940461</c:v>
                </c:pt>
                <c:pt idx="73">
                  <c:v>0.18762289458939041</c:v>
                </c:pt>
                <c:pt idx="74">
                  <c:v>0.19198621771937624</c:v>
                </c:pt>
                <c:pt idx="75">
                  <c:v>0.19634954084936207</c:v>
                </c:pt>
                <c:pt idx="76">
                  <c:v>0.20071286397934787</c:v>
                </c:pt>
                <c:pt idx="77">
                  <c:v>0.20507618710933373</c:v>
                </c:pt>
                <c:pt idx="78">
                  <c:v>0.20943951023931953</c:v>
                </c:pt>
                <c:pt idx="79">
                  <c:v>0.21380283336930536</c:v>
                </c:pt>
                <c:pt idx="80">
                  <c:v>0.21816615649929119</c:v>
                </c:pt>
                <c:pt idx="81">
                  <c:v>0.22252947962927699</c:v>
                </c:pt>
                <c:pt idx="82">
                  <c:v>0.22689280275926285</c:v>
                </c:pt>
                <c:pt idx="83">
                  <c:v>0.23125612588924865</c:v>
                </c:pt>
                <c:pt idx="84">
                  <c:v>0.23561944901923448</c:v>
                </c:pt>
                <c:pt idx="85">
                  <c:v>0.23998277214922031</c:v>
                </c:pt>
                <c:pt idx="86">
                  <c:v>0.24434609527920614</c:v>
                </c:pt>
                <c:pt idx="87">
                  <c:v>0.24870941840919195</c:v>
                </c:pt>
                <c:pt idx="88">
                  <c:v>0.2530727415391778</c:v>
                </c:pt>
                <c:pt idx="89">
                  <c:v>0.25743606466916358</c:v>
                </c:pt>
                <c:pt idx="90">
                  <c:v>0.26179938779914941</c:v>
                </c:pt>
                <c:pt idx="91">
                  <c:v>0.26616271092913524</c:v>
                </c:pt>
                <c:pt idx="92">
                  <c:v>0.27052603405912107</c:v>
                </c:pt>
                <c:pt idx="93">
                  <c:v>0.2748893571891069</c:v>
                </c:pt>
                <c:pt idx="94">
                  <c:v>0.27925268031909273</c:v>
                </c:pt>
                <c:pt idx="95">
                  <c:v>0.28361600344907856</c:v>
                </c:pt>
                <c:pt idx="96">
                  <c:v>0.28797932657906439</c:v>
                </c:pt>
                <c:pt idx="97">
                  <c:v>0.29234264970905016</c:v>
                </c:pt>
              </c:numCache>
            </c:numRef>
          </c:xVal>
          <c:yVal>
            <c:numRef>
              <c:f>'ARA-D'!$C$9:$C$106</c:f>
              <c:numCache>
                <c:formatCode>General</c:formatCode>
                <c:ptCount val="98"/>
                <c:pt idx="0">
                  <c:v>-0.37759999999999999</c:v>
                </c:pt>
                <c:pt idx="1">
                  <c:v>-0.38100000000000001</c:v>
                </c:pt>
                <c:pt idx="2">
                  <c:v>-0.38379999999999997</c:v>
                </c:pt>
                <c:pt idx="3">
                  <c:v>-0.38490000000000002</c:v>
                </c:pt>
                <c:pt idx="4">
                  <c:v>-0.38579999999999998</c:v>
                </c:pt>
                <c:pt idx="5">
                  <c:v>-0.38569999999999999</c:v>
                </c:pt>
                <c:pt idx="6">
                  <c:v>-0.38490000000000002</c:v>
                </c:pt>
                <c:pt idx="7">
                  <c:v>-0.36909999999999998</c:v>
                </c:pt>
                <c:pt idx="8">
                  <c:v>-0.35420000000000001</c:v>
                </c:pt>
                <c:pt idx="9">
                  <c:v>-0.33310000000000001</c:v>
                </c:pt>
                <c:pt idx="10">
                  <c:v>-0.2949</c:v>
                </c:pt>
                <c:pt idx="11">
                  <c:v>-0.25850000000000001</c:v>
                </c:pt>
                <c:pt idx="12">
                  <c:v>-0.2213</c:v>
                </c:pt>
                <c:pt idx="13">
                  <c:v>-0.18329999999999999</c:v>
                </c:pt>
                <c:pt idx="14">
                  <c:v>-0.1467</c:v>
                </c:pt>
                <c:pt idx="15">
                  <c:v>-0.1077</c:v>
                </c:pt>
                <c:pt idx="16">
                  <c:v>-7.1300000000000002E-2</c:v>
                </c:pt>
                <c:pt idx="17">
                  <c:v>-3.27E-2</c:v>
                </c:pt>
                <c:pt idx="18">
                  <c:v>5.3E-3</c:v>
                </c:pt>
                <c:pt idx="19">
                  <c:v>4.07E-2</c:v>
                </c:pt>
                <c:pt idx="20">
                  <c:v>7.8700000000000006E-2</c:v>
                </c:pt>
                <c:pt idx="21">
                  <c:v>0.11119999999999999</c:v>
                </c:pt>
                <c:pt idx="22">
                  <c:v>0.14649999999999999</c:v>
                </c:pt>
                <c:pt idx="23">
                  <c:v>0.17899999999999999</c:v>
                </c:pt>
                <c:pt idx="24">
                  <c:v>0.2109</c:v>
                </c:pt>
                <c:pt idx="25">
                  <c:v>0.24410000000000001</c:v>
                </c:pt>
                <c:pt idx="26">
                  <c:v>0.27350000000000002</c:v>
                </c:pt>
                <c:pt idx="27">
                  <c:v>0.30320000000000003</c:v>
                </c:pt>
                <c:pt idx="28">
                  <c:v>0.36120000000000002</c:v>
                </c:pt>
                <c:pt idx="29">
                  <c:v>0.38850000000000001</c:v>
                </c:pt>
                <c:pt idx="30">
                  <c:v>0.41589999999999999</c:v>
                </c:pt>
                <c:pt idx="31">
                  <c:v>0.44330000000000003</c:v>
                </c:pt>
                <c:pt idx="32">
                  <c:v>0.4924</c:v>
                </c:pt>
                <c:pt idx="33">
                  <c:v>0.51990000000000003</c:v>
                </c:pt>
                <c:pt idx="34">
                  <c:v>0.54730000000000001</c:v>
                </c:pt>
                <c:pt idx="35">
                  <c:v>0.5746</c:v>
                </c:pt>
                <c:pt idx="36">
                  <c:v>0.6018</c:v>
                </c:pt>
                <c:pt idx="37">
                  <c:v>0.62890000000000001</c:v>
                </c:pt>
                <c:pt idx="38">
                  <c:v>0.65590000000000004</c:v>
                </c:pt>
                <c:pt idx="39">
                  <c:v>0.68269999999999997</c:v>
                </c:pt>
                <c:pt idx="40">
                  <c:v>0.70940000000000003</c:v>
                </c:pt>
                <c:pt idx="41">
                  <c:v>0.73570000000000002</c:v>
                </c:pt>
                <c:pt idx="42">
                  <c:v>0.76180000000000003</c:v>
                </c:pt>
                <c:pt idx="43">
                  <c:v>0.78749999999999998</c:v>
                </c:pt>
                <c:pt idx="44">
                  <c:v>0.81279999999999997</c:v>
                </c:pt>
                <c:pt idx="45">
                  <c:v>0.83789999999999998</c:v>
                </c:pt>
                <c:pt idx="46">
                  <c:v>0.86270000000000002</c:v>
                </c:pt>
                <c:pt idx="47">
                  <c:v>0.88739999999999997</c:v>
                </c:pt>
                <c:pt idx="48">
                  <c:v>0.91180000000000005</c:v>
                </c:pt>
                <c:pt idx="49">
                  <c:v>0.9365</c:v>
                </c:pt>
                <c:pt idx="50">
                  <c:v>0.96099999999999997</c:v>
                </c:pt>
                <c:pt idx="51">
                  <c:v>0.98519999999999996</c:v>
                </c:pt>
                <c:pt idx="52">
                  <c:v>1.0098</c:v>
                </c:pt>
                <c:pt idx="53">
                  <c:v>1.0342</c:v>
                </c:pt>
                <c:pt idx="54">
                  <c:v>1.0578000000000001</c:v>
                </c:pt>
                <c:pt idx="55">
                  <c:v>1.0824</c:v>
                </c:pt>
                <c:pt idx="56">
                  <c:v>1.1056999999999999</c:v>
                </c:pt>
                <c:pt idx="57">
                  <c:v>1.1297999999999999</c:v>
                </c:pt>
                <c:pt idx="58">
                  <c:v>1.1526000000000001</c:v>
                </c:pt>
                <c:pt idx="59">
                  <c:v>1.1763999999999999</c:v>
                </c:pt>
                <c:pt idx="60">
                  <c:v>1.1991000000000001</c:v>
                </c:pt>
                <c:pt idx="61">
                  <c:v>1.2218</c:v>
                </c:pt>
                <c:pt idx="62">
                  <c:v>1.2444</c:v>
                </c:pt>
                <c:pt idx="63">
                  <c:v>1.2659</c:v>
                </c:pt>
                <c:pt idx="64">
                  <c:v>1.2879</c:v>
                </c:pt>
                <c:pt idx="65">
                  <c:v>1.3090999999999999</c:v>
                </c:pt>
                <c:pt idx="66">
                  <c:v>1.3294999999999999</c:v>
                </c:pt>
                <c:pt idx="67">
                  <c:v>1.35</c:v>
                </c:pt>
                <c:pt idx="68">
                  <c:v>1.3696999999999999</c:v>
                </c:pt>
                <c:pt idx="69">
                  <c:v>1.3883000000000001</c:v>
                </c:pt>
                <c:pt idx="70">
                  <c:v>1.4069</c:v>
                </c:pt>
                <c:pt idx="71">
                  <c:v>1.4242999999999999</c:v>
                </c:pt>
                <c:pt idx="72">
                  <c:v>1.4406000000000001</c:v>
                </c:pt>
                <c:pt idx="73">
                  <c:v>1.4562999999999999</c:v>
                </c:pt>
                <c:pt idx="74">
                  <c:v>1.4705999999999999</c:v>
                </c:pt>
                <c:pt idx="75">
                  <c:v>1.4832000000000001</c:v>
                </c:pt>
                <c:pt idx="76">
                  <c:v>1.4944999999999999</c:v>
                </c:pt>
                <c:pt idx="77">
                  <c:v>1.504</c:v>
                </c:pt>
                <c:pt idx="78">
                  <c:v>1.5118</c:v>
                </c:pt>
                <c:pt idx="79">
                  <c:v>1.5173000000000001</c:v>
                </c:pt>
                <c:pt idx="80">
                  <c:v>1.5226999999999999</c:v>
                </c:pt>
                <c:pt idx="81">
                  <c:v>1.5284</c:v>
                </c:pt>
                <c:pt idx="82">
                  <c:v>1.5353000000000001</c:v>
                </c:pt>
                <c:pt idx="83">
                  <c:v>1.5364</c:v>
                </c:pt>
                <c:pt idx="84">
                  <c:v>1.5351999999999999</c:v>
                </c:pt>
                <c:pt idx="85">
                  <c:v>1.5342</c:v>
                </c:pt>
                <c:pt idx="86">
                  <c:v>1.5339</c:v>
                </c:pt>
                <c:pt idx="87">
                  <c:v>1.5353000000000001</c:v>
                </c:pt>
                <c:pt idx="88">
                  <c:v>1.5382</c:v>
                </c:pt>
                <c:pt idx="89">
                  <c:v>1.5246999999999999</c:v>
                </c:pt>
                <c:pt idx="90">
                  <c:v>1.5101</c:v>
                </c:pt>
                <c:pt idx="91">
                  <c:v>1.4944999999999999</c:v>
                </c:pt>
                <c:pt idx="92">
                  <c:v>1.4781</c:v>
                </c:pt>
                <c:pt idx="93">
                  <c:v>1.4616</c:v>
                </c:pt>
                <c:pt idx="94">
                  <c:v>1.4481999999999999</c:v>
                </c:pt>
                <c:pt idx="95">
                  <c:v>1.4451000000000001</c:v>
                </c:pt>
                <c:pt idx="96">
                  <c:v>1.4323999999999999</c:v>
                </c:pt>
                <c:pt idx="97">
                  <c:v>1.3524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53680"/>
        <c:axId val="2067054768"/>
      </c:scatterChart>
      <c:valAx>
        <c:axId val="206705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54768"/>
        <c:crosses val="autoZero"/>
        <c:crossBetween val="midCat"/>
      </c:valAx>
      <c:valAx>
        <c:axId val="20670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5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HS1_712!$B$9:$B$115</c:f>
              <c:numCache>
                <c:formatCode>General</c:formatCode>
                <c:ptCount val="107"/>
                <c:pt idx="0">
                  <c:v>0.12181</c:v>
                </c:pt>
                <c:pt idx="1">
                  <c:v>0.11902</c:v>
                </c:pt>
                <c:pt idx="2">
                  <c:v>0.10752</c:v>
                </c:pt>
                <c:pt idx="3">
                  <c:v>0.10439</c:v>
                </c:pt>
                <c:pt idx="4">
                  <c:v>0.10012</c:v>
                </c:pt>
                <c:pt idx="5">
                  <c:v>9.4579999999999997E-2</c:v>
                </c:pt>
                <c:pt idx="6">
                  <c:v>8.6870000000000003E-2</c:v>
                </c:pt>
                <c:pt idx="7">
                  <c:v>6.8159999999999998E-2</c:v>
                </c:pt>
                <c:pt idx="8">
                  <c:v>5.0479999999999997E-2</c:v>
                </c:pt>
                <c:pt idx="9">
                  <c:v>4.5159999999999999E-2</c:v>
                </c:pt>
                <c:pt idx="10">
                  <c:v>3.8460000000000001E-2</c:v>
                </c:pt>
                <c:pt idx="11">
                  <c:v>3.6170000000000001E-2</c:v>
                </c:pt>
                <c:pt idx="12">
                  <c:v>3.347E-2</c:v>
                </c:pt>
                <c:pt idx="13">
                  <c:v>3.1980000000000001E-2</c:v>
                </c:pt>
                <c:pt idx="14">
                  <c:v>3.0669999999999999E-2</c:v>
                </c:pt>
                <c:pt idx="15">
                  <c:v>2.9700000000000001E-2</c:v>
                </c:pt>
                <c:pt idx="16">
                  <c:v>2.8709999999999999E-2</c:v>
                </c:pt>
                <c:pt idx="17">
                  <c:v>2.7890000000000002E-2</c:v>
                </c:pt>
                <c:pt idx="18">
                  <c:v>2.7320000000000001E-2</c:v>
                </c:pt>
                <c:pt idx="19">
                  <c:v>2.6700000000000002E-2</c:v>
                </c:pt>
                <c:pt idx="20">
                  <c:v>2.6079999999999999E-2</c:v>
                </c:pt>
                <c:pt idx="21">
                  <c:v>2.5649999999999999E-2</c:v>
                </c:pt>
                <c:pt idx="22">
                  <c:v>2.5170000000000001E-2</c:v>
                </c:pt>
                <c:pt idx="23">
                  <c:v>2.46E-2</c:v>
                </c:pt>
                <c:pt idx="24">
                  <c:v>2.4199999999999999E-2</c:v>
                </c:pt>
                <c:pt idx="25">
                  <c:v>2.375E-2</c:v>
                </c:pt>
                <c:pt idx="26">
                  <c:v>2.3290000000000002E-2</c:v>
                </c:pt>
                <c:pt idx="27">
                  <c:v>2.317E-2</c:v>
                </c:pt>
                <c:pt idx="28">
                  <c:v>2.2859999999999998E-2</c:v>
                </c:pt>
                <c:pt idx="29">
                  <c:v>2.256E-2</c:v>
                </c:pt>
                <c:pt idx="30">
                  <c:v>2.2290000000000001E-2</c:v>
                </c:pt>
                <c:pt idx="31">
                  <c:v>2.1749999999999999E-2</c:v>
                </c:pt>
                <c:pt idx="32">
                  <c:v>2.155E-2</c:v>
                </c:pt>
                <c:pt idx="33">
                  <c:v>2.0809999999999999E-2</c:v>
                </c:pt>
                <c:pt idx="34">
                  <c:v>1.949E-2</c:v>
                </c:pt>
                <c:pt idx="35">
                  <c:v>1.8890000000000001E-2</c:v>
                </c:pt>
                <c:pt idx="36">
                  <c:v>1.873E-2</c:v>
                </c:pt>
                <c:pt idx="37">
                  <c:v>1.8290000000000001E-2</c:v>
                </c:pt>
                <c:pt idx="38">
                  <c:v>1.821E-2</c:v>
                </c:pt>
                <c:pt idx="39">
                  <c:v>1.7950000000000001E-2</c:v>
                </c:pt>
                <c:pt idx="40">
                  <c:v>1.754E-2</c:v>
                </c:pt>
                <c:pt idx="41">
                  <c:v>1.7520000000000001E-2</c:v>
                </c:pt>
                <c:pt idx="42">
                  <c:v>1.7930000000000001E-2</c:v>
                </c:pt>
                <c:pt idx="43">
                  <c:v>1.7639999999999999E-2</c:v>
                </c:pt>
                <c:pt idx="44">
                  <c:v>1.736E-2</c:v>
                </c:pt>
                <c:pt idx="45">
                  <c:v>1.719E-2</c:v>
                </c:pt>
                <c:pt idx="46">
                  <c:v>1.7180000000000001E-2</c:v>
                </c:pt>
                <c:pt idx="47">
                  <c:v>1.7350000000000001E-2</c:v>
                </c:pt>
                <c:pt idx="48">
                  <c:v>1.7559999999999999E-2</c:v>
                </c:pt>
                <c:pt idx="49">
                  <c:v>1.78E-2</c:v>
                </c:pt>
                <c:pt idx="50">
                  <c:v>1.8069999999999999E-2</c:v>
                </c:pt>
                <c:pt idx="51">
                  <c:v>1.8360000000000001E-2</c:v>
                </c:pt>
                <c:pt idx="52">
                  <c:v>1.8689999999999998E-2</c:v>
                </c:pt>
                <c:pt idx="53">
                  <c:v>1.907E-2</c:v>
                </c:pt>
                <c:pt idx="54">
                  <c:v>1.951E-2</c:v>
                </c:pt>
                <c:pt idx="55">
                  <c:v>2.001E-2</c:v>
                </c:pt>
                <c:pt idx="56">
                  <c:v>2.1160000000000002E-2</c:v>
                </c:pt>
                <c:pt idx="57">
                  <c:v>2.1749999999999999E-2</c:v>
                </c:pt>
                <c:pt idx="58">
                  <c:v>2.2349999999999998E-2</c:v>
                </c:pt>
                <c:pt idx="59">
                  <c:v>2.2960000000000001E-2</c:v>
                </c:pt>
                <c:pt idx="60">
                  <c:v>2.358E-2</c:v>
                </c:pt>
                <c:pt idx="61">
                  <c:v>2.4199999999999999E-2</c:v>
                </c:pt>
                <c:pt idx="62">
                  <c:v>2.4889999999999999E-2</c:v>
                </c:pt>
                <c:pt idx="63">
                  <c:v>2.5510000000000001E-2</c:v>
                </c:pt>
                <c:pt idx="64">
                  <c:v>2.615E-2</c:v>
                </c:pt>
                <c:pt idx="65">
                  <c:v>2.682E-2</c:v>
                </c:pt>
                <c:pt idx="66">
                  <c:v>2.7400000000000001E-2</c:v>
                </c:pt>
                <c:pt idx="67">
                  <c:v>2.8070000000000001E-2</c:v>
                </c:pt>
                <c:pt idx="68">
                  <c:v>2.8760000000000001E-2</c:v>
                </c:pt>
                <c:pt idx="69">
                  <c:v>2.947E-2</c:v>
                </c:pt>
                <c:pt idx="70">
                  <c:v>3.0259999999999999E-2</c:v>
                </c:pt>
                <c:pt idx="71">
                  <c:v>3.1029999999999999E-2</c:v>
                </c:pt>
                <c:pt idx="72">
                  <c:v>3.1949999999999999E-2</c:v>
                </c:pt>
                <c:pt idx="73">
                  <c:v>3.2820000000000002E-2</c:v>
                </c:pt>
                <c:pt idx="74">
                  <c:v>3.3820000000000003E-2</c:v>
                </c:pt>
                <c:pt idx="75">
                  <c:v>3.492E-2</c:v>
                </c:pt>
                <c:pt idx="76">
                  <c:v>3.6040000000000003E-2</c:v>
                </c:pt>
                <c:pt idx="77">
                  <c:v>3.7319999999999999E-2</c:v>
                </c:pt>
                <c:pt idx="78">
                  <c:v>3.8690000000000002E-2</c:v>
                </c:pt>
                <c:pt idx="79">
                  <c:v>4.0079999999999998E-2</c:v>
                </c:pt>
                <c:pt idx="80">
                  <c:v>4.1730000000000003E-2</c:v>
                </c:pt>
                <c:pt idx="81">
                  <c:v>4.3299999999999998E-2</c:v>
                </c:pt>
                <c:pt idx="82">
                  <c:v>4.514E-2</c:v>
                </c:pt>
                <c:pt idx="83">
                  <c:v>4.6940000000000003E-2</c:v>
                </c:pt>
                <c:pt idx="84">
                  <c:v>5.1040000000000002E-2</c:v>
                </c:pt>
                <c:pt idx="85">
                  <c:v>5.3289999999999997E-2</c:v>
                </c:pt>
                <c:pt idx="86">
                  <c:v>5.5710000000000003E-2</c:v>
                </c:pt>
                <c:pt idx="87">
                  <c:v>5.8000000000000003E-2</c:v>
                </c:pt>
                <c:pt idx="88">
                  <c:v>6.0589999999999998E-2</c:v>
                </c:pt>
                <c:pt idx="89">
                  <c:v>6.3469999999999999E-2</c:v>
                </c:pt>
                <c:pt idx="90">
                  <c:v>6.6220000000000001E-2</c:v>
                </c:pt>
                <c:pt idx="91">
                  <c:v>6.93E-2</c:v>
                </c:pt>
                <c:pt idx="92">
                  <c:v>7.2620000000000004E-2</c:v>
                </c:pt>
                <c:pt idx="93">
                  <c:v>7.5850000000000001E-2</c:v>
                </c:pt>
                <c:pt idx="94">
                  <c:v>7.9390000000000002E-2</c:v>
                </c:pt>
                <c:pt idx="95">
                  <c:v>8.3150000000000002E-2</c:v>
                </c:pt>
                <c:pt idx="96">
                  <c:v>8.7069999999999995E-2</c:v>
                </c:pt>
                <c:pt idx="97">
                  <c:v>9.1240000000000002E-2</c:v>
                </c:pt>
                <c:pt idx="98">
                  <c:v>9.5479999999999995E-2</c:v>
                </c:pt>
                <c:pt idx="99">
                  <c:v>9.9900000000000003E-2</c:v>
                </c:pt>
                <c:pt idx="100">
                  <c:v>0.10425</c:v>
                </c:pt>
                <c:pt idx="101">
                  <c:v>0.10811</c:v>
                </c:pt>
                <c:pt idx="102">
                  <c:v>0.11323</c:v>
                </c:pt>
                <c:pt idx="103">
                  <c:v>0.11738</c:v>
                </c:pt>
                <c:pt idx="104">
                  <c:v>0.12257</c:v>
                </c:pt>
                <c:pt idx="105">
                  <c:v>0.12837000000000001</c:v>
                </c:pt>
                <c:pt idx="106">
                  <c:v>0.13285</c:v>
                </c:pt>
              </c:numCache>
            </c:numRef>
          </c:xVal>
          <c:yVal>
            <c:numRef>
              <c:f>HS1_712!$C$9:$C$115</c:f>
              <c:numCache>
                <c:formatCode>General</c:formatCode>
                <c:ptCount val="107"/>
                <c:pt idx="0">
                  <c:v>-0.38569999999999999</c:v>
                </c:pt>
                <c:pt idx="1">
                  <c:v>-0.39489999999999997</c:v>
                </c:pt>
                <c:pt idx="2">
                  <c:v>-0.42280000000000001</c:v>
                </c:pt>
                <c:pt idx="3">
                  <c:v>-0.42020000000000002</c:v>
                </c:pt>
                <c:pt idx="4">
                  <c:v>-0.41539999999999999</c:v>
                </c:pt>
                <c:pt idx="5">
                  <c:v>-0.40870000000000001</c:v>
                </c:pt>
                <c:pt idx="6">
                  <c:v>-0.39739999999999998</c:v>
                </c:pt>
                <c:pt idx="7">
                  <c:v>-0.36449999999999999</c:v>
                </c:pt>
                <c:pt idx="8">
                  <c:v>-0.33550000000000002</c:v>
                </c:pt>
                <c:pt idx="9">
                  <c:v>-0.30759999999999998</c:v>
                </c:pt>
                <c:pt idx="10">
                  <c:v>-0.27060000000000001</c:v>
                </c:pt>
                <c:pt idx="11">
                  <c:v>-0.23549999999999999</c:v>
                </c:pt>
                <c:pt idx="12">
                  <c:v>-0.1971</c:v>
                </c:pt>
                <c:pt idx="13">
                  <c:v>-0.16520000000000001</c:v>
                </c:pt>
                <c:pt idx="14">
                  <c:v>-0.1331</c:v>
                </c:pt>
                <c:pt idx="15">
                  <c:v>-9.8699999999999996E-2</c:v>
                </c:pt>
                <c:pt idx="16">
                  <c:v>-6.1899999999999997E-2</c:v>
                </c:pt>
                <c:pt idx="17">
                  <c:v>-2.3900000000000001E-2</c:v>
                </c:pt>
                <c:pt idx="18">
                  <c:v>1.8E-3</c:v>
                </c:pt>
                <c:pt idx="19">
                  <c:v>3.6799999999999999E-2</c:v>
                </c:pt>
                <c:pt idx="20">
                  <c:v>7.51E-2</c:v>
                </c:pt>
                <c:pt idx="21">
                  <c:v>0.1056</c:v>
                </c:pt>
                <c:pt idx="22">
                  <c:v>0.13880000000000001</c:v>
                </c:pt>
                <c:pt idx="23">
                  <c:v>0.17730000000000001</c:v>
                </c:pt>
                <c:pt idx="24">
                  <c:v>0.20649999999999999</c:v>
                </c:pt>
                <c:pt idx="25">
                  <c:v>0.24049999999999999</c:v>
                </c:pt>
                <c:pt idx="26">
                  <c:v>0.27889999999999998</c:v>
                </c:pt>
                <c:pt idx="27">
                  <c:v>0.3039</c:v>
                </c:pt>
                <c:pt idx="28">
                  <c:v>0.33900000000000002</c:v>
                </c:pt>
                <c:pt idx="29">
                  <c:v>0.37140000000000001</c:v>
                </c:pt>
                <c:pt idx="30">
                  <c:v>0.40089999999999998</c:v>
                </c:pt>
                <c:pt idx="31">
                  <c:v>0.43840000000000001</c:v>
                </c:pt>
                <c:pt idx="32">
                  <c:v>0.4647</c:v>
                </c:pt>
                <c:pt idx="33">
                  <c:v>0.50119999999999998</c:v>
                </c:pt>
                <c:pt idx="34">
                  <c:v>0.51400000000000001</c:v>
                </c:pt>
                <c:pt idx="35">
                  <c:v>0.54410000000000003</c:v>
                </c:pt>
                <c:pt idx="36">
                  <c:v>0.57479999999999998</c:v>
                </c:pt>
                <c:pt idx="37">
                  <c:v>0.61429999999999996</c:v>
                </c:pt>
                <c:pt idx="38">
                  <c:v>0.64400000000000002</c:v>
                </c:pt>
                <c:pt idx="39">
                  <c:v>0.68049999999999999</c:v>
                </c:pt>
                <c:pt idx="40">
                  <c:v>0.72519999999999996</c:v>
                </c:pt>
                <c:pt idx="41">
                  <c:v>0.75729999999999997</c:v>
                </c:pt>
                <c:pt idx="42">
                  <c:v>0.76970000000000005</c:v>
                </c:pt>
                <c:pt idx="43">
                  <c:v>0.81130000000000002</c:v>
                </c:pt>
                <c:pt idx="44">
                  <c:v>0.85409999999999997</c:v>
                </c:pt>
                <c:pt idx="45">
                  <c:v>0.89590000000000003</c:v>
                </c:pt>
                <c:pt idx="46">
                  <c:v>0.9335</c:v>
                </c:pt>
                <c:pt idx="47">
                  <c:v>0.96379999999999999</c:v>
                </c:pt>
                <c:pt idx="48">
                  <c:v>0.99209999999999998</c:v>
                </c:pt>
                <c:pt idx="49">
                  <c:v>1.0187999999999999</c:v>
                </c:pt>
                <c:pt idx="50">
                  <c:v>1.044</c:v>
                </c:pt>
                <c:pt idx="51">
                  <c:v>1.0677000000000001</c:v>
                </c:pt>
                <c:pt idx="52">
                  <c:v>1.091</c:v>
                </c:pt>
                <c:pt idx="53">
                  <c:v>1.1119000000000001</c:v>
                </c:pt>
                <c:pt idx="54">
                  <c:v>1.1315999999999999</c:v>
                </c:pt>
                <c:pt idx="55">
                  <c:v>1.1503000000000001</c:v>
                </c:pt>
                <c:pt idx="56">
                  <c:v>1.1868000000000001</c:v>
                </c:pt>
                <c:pt idx="57">
                  <c:v>1.2049000000000001</c:v>
                </c:pt>
                <c:pt idx="58">
                  <c:v>1.2233000000000001</c:v>
                </c:pt>
                <c:pt idx="59">
                  <c:v>1.2416</c:v>
                </c:pt>
                <c:pt idx="60">
                  <c:v>1.2594000000000001</c:v>
                </c:pt>
                <c:pt idx="61">
                  <c:v>1.2777000000000001</c:v>
                </c:pt>
                <c:pt idx="62">
                  <c:v>1.2959000000000001</c:v>
                </c:pt>
                <c:pt idx="63">
                  <c:v>1.3144</c:v>
                </c:pt>
                <c:pt idx="64">
                  <c:v>1.3325</c:v>
                </c:pt>
                <c:pt idx="65">
                  <c:v>1.3495999999999999</c:v>
                </c:pt>
                <c:pt idx="66">
                  <c:v>1.3671</c:v>
                </c:pt>
                <c:pt idx="67">
                  <c:v>1.3832</c:v>
                </c:pt>
                <c:pt idx="68">
                  <c:v>1.3987000000000001</c:v>
                </c:pt>
                <c:pt idx="69">
                  <c:v>1.4140999999999999</c:v>
                </c:pt>
                <c:pt idx="70">
                  <c:v>1.4278999999999999</c:v>
                </c:pt>
                <c:pt idx="71">
                  <c:v>1.4426000000000001</c:v>
                </c:pt>
                <c:pt idx="72">
                  <c:v>1.4543999999999999</c:v>
                </c:pt>
                <c:pt idx="73">
                  <c:v>1.4678</c:v>
                </c:pt>
                <c:pt idx="74">
                  <c:v>1.4789000000000001</c:v>
                </c:pt>
                <c:pt idx="75">
                  <c:v>1.4883</c:v>
                </c:pt>
                <c:pt idx="76">
                  <c:v>1.4986999999999999</c:v>
                </c:pt>
                <c:pt idx="77">
                  <c:v>1.5065999999999999</c:v>
                </c:pt>
                <c:pt idx="78">
                  <c:v>1.5138</c:v>
                </c:pt>
                <c:pt idx="79">
                  <c:v>1.5217000000000001</c:v>
                </c:pt>
                <c:pt idx="80">
                  <c:v>1.5261</c:v>
                </c:pt>
                <c:pt idx="81">
                  <c:v>1.5329999999999999</c:v>
                </c:pt>
                <c:pt idx="82">
                  <c:v>1.5364</c:v>
                </c:pt>
                <c:pt idx="83">
                  <c:v>1.5414000000000001</c:v>
                </c:pt>
                <c:pt idx="84">
                  <c:v>1.5470999999999999</c:v>
                </c:pt>
                <c:pt idx="85">
                  <c:v>1.5486</c:v>
                </c:pt>
                <c:pt idx="86">
                  <c:v>1.5488999999999999</c:v>
                </c:pt>
                <c:pt idx="87">
                  <c:v>1.552</c:v>
                </c:pt>
                <c:pt idx="88">
                  <c:v>1.5524</c:v>
                </c:pt>
                <c:pt idx="89">
                  <c:v>1.5506</c:v>
                </c:pt>
                <c:pt idx="90">
                  <c:v>1.5515000000000001</c:v>
                </c:pt>
                <c:pt idx="91">
                  <c:v>1.5497000000000001</c:v>
                </c:pt>
                <c:pt idx="92">
                  <c:v>1.5462</c:v>
                </c:pt>
                <c:pt idx="93">
                  <c:v>1.5450999999999999</c:v>
                </c:pt>
                <c:pt idx="94">
                  <c:v>1.5417000000000001</c:v>
                </c:pt>
                <c:pt idx="95">
                  <c:v>1.5367999999999999</c:v>
                </c:pt>
                <c:pt idx="96">
                  <c:v>1.5323</c:v>
                </c:pt>
                <c:pt idx="97">
                  <c:v>1.5264</c:v>
                </c:pt>
                <c:pt idx="98">
                  <c:v>1.52</c:v>
                </c:pt>
                <c:pt idx="99">
                  <c:v>1.5137</c:v>
                </c:pt>
                <c:pt idx="100">
                  <c:v>1.5077</c:v>
                </c:pt>
                <c:pt idx="101">
                  <c:v>1.5041</c:v>
                </c:pt>
                <c:pt idx="102">
                  <c:v>1.4954000000000001</c:v>
                </c:pt>
                <c:pt idx="103">
                  <c:v>1.4913000000000001</c:v>
                </c:pt>
                <c:pt idx="104">
                  <c:v>1.4833000000000001</c:v>
                </c:pt>
                <c:pt idx="105">
                  <c:v>1.4732000000000001</c:v>
                </c:pt>
                <c:pt idx="106">
                  <c:v>1.4692000000000001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HS1_712!$R$8:$R$18</c:f>
              <c:numCache>
                <c:formatCode>General</c:formatCode>
                <c:ptCount val="11"/>
                <c:pt idx="0">
                  <c:v>1.7180000000000001E-2</c:v>
                </c:pt>
                <c:pt idx="1">
                  <c:v>1.7744166666666669E-2</c:v>
                </c:pt>
                <c:pt idx="2">
                  <c:v>1.9436666666666672E-2</c:v>
                </c:pt>
                <c:pt idx="3">
                  <c:v>2.225750000000001E-2</c:v>
                </c:pt>
                <c:pt idx="4">
                  <c:v>2.6206666666666684E-2</c:v>
                </c:pt>
                <c:pt idx="5">
                  <c:v>3.1284166666666689E-2</c:v>
                </c:pt>
                <c:pt idx="6">
                  <c:v>3.7490000000000037E-2</c:v>
                </c:pt>
                <c:pt idx="7">
                  <c:v>4.4824166666666714E-2</c:v>
                </c:pt>
                <c:pt idx="8">
                  <c:v>5.3286666666666725E-2</c:v>
                </c:pt>
                <c:pt idx="9">
                  <c:v>6.2877500000000072E-2</c:v>
                </c:pt>
                <c:pt idx="10">
                  <c:v>7.3596666666666755E-2</c:v>
                </c:pt>
              </c:numCache>
            </c:numRef>
          </c:xVal>
          <c:yVal>
            <c:numRef>
              <c:f>HS1_712!$S$8:$S$18</c:f>
              <c:numCache>
                <c:formatCode>General</c:formatCode>
                <c:ptCount val="11"/>
                <c:pt idx="0">
                  <c:v>0.9335</c:v>
                </c:pt>
                <c:pt idx="1">
                  <c:v>1.0335000000000001</c:v>
                </c:pt>
                <c:pt idx="2">
                  <c:v>1.1335000000000002</c:v>
                </c:pt>
                <c:pt idx="3">
                  <c:v>1.2335000000000003</c:v>
                </c:pt>
                <c:pt idx="4">
                  <c:v>1.3335000000000004</c:v>
                </c:pt>
                <c:pt idx="5">
                  <c:v>1.4335000000000004</c:v>
                </c:pt>
                <c:pt idx="6">
                  <c:v>1.5335000000000005</c:v>
                </c:pt>
                <c:pt idx="7">
                  <c:v>1.6335000000000006</c:v>
                </c:pt>
                <c:pt idx="8">
                  <c:v>1.7335000000000007</c:v>
                </c:pt>
                <c:pt idx="9">
                  <c:v>1.8335000000000008</c:v>
                </c:pt>
                <c:pt idx="10">
                  <c:v>1.9335000000000009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HS1_712!$T$8:$T$18</c:f>
              <c:numCache>
                <c:formatCode>General</c:formatCode>
                <c:ptCount val="11"/>
                <c:pt idx="0">
                  <c:v>1.7180000000000001E-2</c:v>
                </c:pt>
                <c:pt idx="1">
                  <c:v>1.7296811543892763E-2</c:v>
                </c:pt>
                <c:pt idx="2">
                  <c:v>1.7647246175571046E-2</c:v>
                </c:pt>
                <c:pt idx="3">
                  <c:v>1.8231303895034853E-2</c:v>
                </c:pt>
                <c:pt idx="4">
                  <c:v>1.904898470228418E-2</c:v>
                </c:pt>
                <c:pt idx="5">
                  <c:v>2.0100288597319032E-2</c:v>
                </c:pt>
                <c:pt idx="6">
                  <c:v>2.1385215580139404E-2</c:v>
                </c:pt>
                <c:pt idx="7">
                  <c:v>2.2903765650745301E-2</c:v>
                </c:pt>
                <c:pt idx="8">
                  <c:v>2.4655938809136718E-2</c:v>
                </c:pt>
                <c:pt idx="9">
                  <c:v>2.6641735055313663E-2</c:v>
                </c:pt>
                <c:pt idx="10">
                  <c:v>2.8861154389276129E-2</c:v>
                </c:pt>
              </c:numCache>
            </c:numRef>
          </c:xVal>
          <c:yVal>
            <c:numRef>
              <c:f>HS1_712!$U$8:$U$18</c:f>
              <c:numCache>
                <c:formatCode>General</c:formatCode>
                <c:ptCount val="11"/>
                <c:pt idx="0">
                  <c:v>0.9335</c:v>
                </c:pt>
                <c:pt idx="1">
                  <c:v>0.83350000000000002</c:v>
                </c:pt>
                <c:pt idx="2">
                  <c:v>0.73350000000000004</c:v>
                </c:pt>
                <c:pt idx="3">
                  <c:v>0.63350000000000006</c:v>
                </c:pt>
                <c:pt idx="4">
                  <c:v>0.53350000000000009</c:v>
                </c:pt>
                <c:pt idx="5">
                  <c:v>0.43350000000000011</c:v>
                </c:pt>
                <c:pt idx="6">
                  <c:v>0.33350000000000013</c:v>
                </c:pt>
                <c:pt idx="7">
                  <c:v>0.23350000000000012</c:v>
                </c:pt>
                <c:pt idx="8">
                  <c:v>0.13350000000000012</c:v>
                </c:pt>
                <c:pt idx="9">
                  <c:v>3.3500000000000113E-2</c:v>
                </c:pt>
                <c:pt idx="10">
                  <c:v>-6.6499999999999893E-2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61840"/>
        <c:axId val="2067064016"/>
      </c:scatterChart>
      <c:valAx>
        <c:axId val="206706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64016"/>
        <c:crosses val="autoZero"/>
        <c:crossBetween val="midCat"/>
      </c:valAx>
      <c:valAx>
        <c:axId val="206706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6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HS1_712!$I$9:$I$115</c:f>
              <c:numCache>
                <c:formatCode>General</c:formatCode>
                <c:ptCount val="107"/>
                <c:pt idx="0">
                  <c:v>-0.16144295580947549</c:v>
                </c:pt>
                <c:pt idx="1">
                  <c:v>-0.15707963267948966</c:v>
                </c:pt>
                <c:pt idx="2">
                  <c:v>-0.14835298641951802</c:v>
                </c:pt>
                <c:pt idx="3">
                  <c:v>-0.14398966328953219</c:v>
                </c:pt>
                <c:pt idx="4">
                  <c:v>-0.13962634015954636</c:v>
                </c:pt>
                <c:pt idx="5">
                  <c:v>-0.13526301702956053</c:v>
                </c:pt>
                <c:pt idx="6">
                  <c:v>-0.1308996938995747</c:v>
                </c:pt>
                <c:pt idx="7">
                  <c:v>-0.12217304763960307</c:v>
                </c:pt>
                <c:pt idx="8">
                  <c:v>-0.11780972450961724</c:v>
                </c:pt>
                <c:pt idx="9">
                  <c:v>-0.11344640137963143</c:v>
                </c:pt>
                <c:pt idx="10">
                  <c:v>-0.1090830782496456</c:v>
                </c:pt>
                <c:pt idx="11">
                  <c:v>-0.10471975511965977</c:v>
                </c:pt>
                <c:pt idx="12">
                  <c:v>-0.10035643198967394</c:v>
                </c:pt>
                <c:pt idx="13">
                  <c:v>-9.599310885968812E-2</c:v>
                </c:pt>
                <c:pt idx="14">
                  <c:v>-9.1629785729702304E-2</c:v>
                </c:pt>
                <c:pt idx="15">
                  <c:v>-8.7266462599716474E-2</c:v>
                </c:pt>
                <c:pt idx="16">
                  <c:v>-8.2903139469730644E-2</c:v>
                </c:pt>
                <c:pt idx="17">
                  <c:v>-7.8539816339744828E-2</c:v>
                </c:pt>
                <c:pt idx="18">
                  <c:v>-7.4176493209759012E-2</c:v>
                </c:pt>
                <c:pt idx="19">
                  <c:v>-6.9813170079773182E-2</c:v>
                </c:pt>
                <c:pt idx="20">
                  <c:v>-6.5449846949787352E-2</c:v>
                </c:pt>
                <c:pt idx="21">
                  <c:v>-6.1086523819801536E-2</c:v>
                </c:pt>
                <c:pt idx="22">
                  <c:v>-5.6723200689815713E-2</c:v>
                </c:pt>
                <c:pt idx="23">
                  <c:v>-5.2359877559829883E-2</c:v>
                </c:pt>
                <c:pt idx="24">
                  <c:v>-4.799655442984406E-2</c:v>
                </c:pt>
                <c:pt idx="25">
                  <c:v>-4.3633231299858237E-2</c:v>
                </c:pt>
                <c:pt idx="26">
                  <c:v>-3.9269908169872414E-2</c:v>
                </c:pt>
                <c:pt idx="27">
                  <c:v>-3.4906585039886591E-2</c:v>
                </c:pt>
                <c:pt idx="28">
                  <c:v>-3.0543261909900768E-2</c:v>
                </c:pt>
                <c:pt idx="29">
                  <c:v>-2.6179938779914941E-2</c:v>
                </c:pt>
                <c:pt idx="30">
                  <c:v>-2.1816615649929118E-2</c:v>
                </c:pt>
                <c:pt idx="31">
                  <c:v>-1.7453292519943295E-2</c:v>
                </c:pt>
                <c:pt idx="32">
                  <c:v>-1.3089969389957471E-2</c:v>
                </c:pt>
                <c:pt idx="33">
                  <c:v>-8.7266462599716477E-3</c:v>
                </c:pt>
                <c:pt idx="34">
                  <c:v>-4.3633231299858239E-3</c:v>
                </c:pt>
                <c:pt idx="35">
                  <c:v>0</c:v>
                </c:pt>
                <c:pt idx="36">
                  <c:v>4.3633231299858239E-3</c:v>
                </c:pt>
                <c:pt idx="37">
                  <c:v>8.7266462599716477E-3</c:v>
                </c:pt>
                <c:pt idx="38">
                  <c:v>1.3089969389957471E-2</c:v>
                </c:pt>
                <c:pt idx="39">
                  <c:v>1.7453292519943295E-2</c:v>
                </c:pt>
                <c:pt idx="40">
                  <c:v>2.1816615649929118E-2</c:v>
                </c:pt>
                <c:pt idx="41">
                  <c:v>2.6179938779914941E-2</c:v>
                </c:pt>
                <c:pt idx="42">
                  <c:v>3.0543261909900768E-2</c:v>
                </c:pt>
                <c:pt idx="43">
                  <c:v>3.4906585039886591E-2</c:v>
                </c:pt>
                <c:pt idx="44">
                  <c:v>3.9269908169872414E-2</c:v>
                </c:pt>
                <c:pt idx="45">
                  <c:v>4.3633231299858237E-2</c:v>
                </c:pt>
                <c:pt idx="46">
                  <c:v>4.799655442984406E-2</c:v>
                </c:pt>
                <c:pt idx="47">
                  <c:v>5.2359877559829883E-2</c:v>
                </c:pt>
                <c:pt idx="48">
                  <c:v>5.6723200689815713E-2</c:v>
                </c:pt>
                <c:pt idx="49">
                  <c:v>6.1086523819801536E-2</c:v>
                </c:pt>
                <c:pt idx="50">
                  <c:v>6.5449846949787352E-2</c:v>
                </c:pt>
                <c:pt idx="51">
                  <c:v>6.9813170079773182E-2</c:v>
                </c:pt>
                <c:pt idx="52">
                  <c:v>7.4176493209759012E-2</c:v>
                </c:pt>
                <c:pt idx="53">
                  <c:v>7.8539816339744828E-2</c:v>
                </c:pt>
                <c:pt idx="54">
                  <c:v>8.2903139469730644E-2</c:v>
                </c:pt>
                <c:pt idx="55">
                  <c:v>8.7266462599716474E-2</c:v>
                </c:pt>
                <c:pt idx="56">
                  <c:v>9.599310885968812E-2</c:v>
                </c:pt>
                <c:pt idx="57">
                  <c:v>0.10035643198967394</c:v>
                </c:pt>
                <c:pt idx="58">
                  <c:v>0.10471975511965977</c:v>
                </c:pt>
                <c:pt idx="59">
                  <c:v>0.1090830782496456</c:v>
                </c:pt>
                <c:pt idx="60">
                  <c:v>0.11344640137963143</c:v>
                </c:pt>
                <c:pt idx="61">
                  <c:v>0.11780972450961724</c:v>
                </c:pt>
                <c:pt idx="62">
                  <c:v>0.12217304763960307</c:v>
                </c:pt>
                <c:pt idx="63">
                  <c:v>0.1265363707695889</c:v>
                </c:pt>
                <c:pt idx="64">
                  <c:v>0.1308996938995747</c:v>
                </c:pt>
                <c:pt idx="65">
                  <c:v>0.13526301702956053</c:v>
                </c:pt>
                <c:pt idx="66">
                  <c:v>0.13962634015954636</c:v>
                </c:pt>
                <c:pt idx="67">
                  <c:v>0.14398966328953219</c:v>
                </c:pt>
                <c:pt idx="68">
                  <c:v>0.14835298641951802</c:v>
                </c:pt>
                <c:pt idx="69">
                  <c:v>0.15271630954950383</c:v>
                </c:pt>
                <c:pt idx="70">
                  <c:v>0.15707963267948966</c:v>
                </c:pt>
                <c:pt idx="71">
                  <c:v>0.16144295580947549</c:v>
                </c:pt>
                <c:pt idx="72">
                  <c:v>0.16580627893946129</c:v>
                </c:pt>
                <c:pt idx="73">
                  <c:v>0.17016960206944712</c:v>
                </c:pt>
                <c:pt idx="74">
                  <c:v>0.17453292519943295</c:v>
                </c:pt>
                <c:pt idx="75">
                  <c:v>0.17889624832941875</c:v>
                </c:pt>
                <c:pt idx="76">
                  <c:v>0.18325957145940461</c:v>
                </c:pt>
                <c:pt idx="77">
                  <c:v>0.18762289458939041</c:v>
                </c:pt>
                <c:pt idx="78">
                  <c:v>0.19198621771937624</c:v>
                </c:pt>
                <c:pt idx="79">
                  <c:v>0.19634954084936207</c:v>
                </c:pt>
                <c:pt idx="80">
                  <c:v>0.20071286397934787</c:v>
                </c:pt>
                <c:pt idx="81">
                  <c:v>0.20507618710933373</c:v>
                </c:pt>
                <c:pt idx="82">
                  <c:v>0.20943951023931953</c:v>
                </c:pt>
                <c:pt idx="83">
                  <c:v>0.21380283336930536</c:v>
                </c:pt>
                <c:pt idx="84">
                  <c:v>0.22252947962927699</c:v>
                </c:pt>
                <c:pt idx="85">
                  <c:v>0.22689280275926285</c:v>
                </c:pt>
                <c:pt idx="86">
                  <c:v>0.23125612588924865</c:v>
                </c:pt>
                <c:pt idx="87">
                  <c:v>0.23561944901923448</c:v>
                </c:pt>
                <c:pt idx="88">
                  <c:v>0.23998277214922031</c:v>
                </c:pt>
                <c:pt idx="89">
                  <c:v>0.24434609527920614</c:v>
                </c:pt>
                <c:pt idx="90">
                  <c:v>0.24870941840919195</c:v>
                </c:pt>
                <c:pt idx="91">
                  <c:v>0.2530727415391778</c:v>
                </c:pt>
                <c:pt idx="92">
                  <c:v>0.25743606466916358</c:v>
                </c:pt>
                <c:pt idx="93">
                  <c:v>0.26179938779914941</c:v>
                </c:pt>
                <c:pt idx="94">
                  <c:v>0.26616271092913524</c:v>
                </c:pt>
                <c:pt idx="95">
                  <c:v>0.27052603405912107</c:v>
                </c:pt>
                <c:pt idx="96">
                  <c:v>0.2748893571891069</c:v>
                </c:pt>
                <c:pt idx="97">
                  <c:v>0.27925268031909273</c:v>
                </c:pt>
                <c:pt idx="98">
                  <c:v>0.28361600344907856</c:v>
                </c:pt>
                <c:pt idx="99">
                  <c:v>0.28797932657906439</c:v>
                </c:pt>
                <c:pt idx="100">
                  <c:v>0.29234264970905016</c:v>
                </c:pt>
                <c:pt idx="101">
                  <c:v>0.29670597283903605</c:v>
                </c:pt>
                <c:pt idx="102">
                  <c:v>0.30106929596902182</c:v>
                </c:pt>
                <c:pt idx="103">
                  <c:v>0.30543261909900765</c:v>
                </c:pt>
                <c:pt idx="104">
                  <c:v>0.30979594222899348</c:v>
                </c:pt>
                <c:pt idx="105">
                  <c:v>0.31415926535897931</c:v>
                </c:pt>
                <c:pt idx="106">
                  <c:v>0.31852258848896514</c:v>
                </c:pt>
              </c:numCache>
            </c:numRef>
          </c:xVal>
          <c:yVal>
            <c:numRef>
              <c:f>HS1_712!$C$9:$C$115</c:f>
              <c:numCache>
                <c:formatCode>General</c:formatCode>
                <c:ptCount val="107"/>
                <c:pt idx="0">
                  <c:v>-0.38569999999999999</c:v>
                </c:pt>
                <c:pt idx="1">
                  <c:v>-0.39489999999999997</c:v>
                </c:pt>
                <c:pt idx="2">
                  <c:v>-0.42280000000000001</c:v>
                </c:pt>
                <c:pt idx="3">
                  <c:v>-0.42020000000000002</c:v>
                </c:pt>
                <c:pt idx="4">
                  <c:v>-0.41539999999999999</c:v>
                </c:pt>
                <c:pt idx="5">
                  <c:v>-0.40870000000000001</c:v>
                </c:pt>
                <c:pt idx="6">
                  <c:v>-0.39739999999999998</c:v>
                </c:pt>
                <c:pt idx="7">
                  <c:v>-0.36449999999999999</c:v>
                </c:pt>
                <c:pt idx="8">
                  <c:v>-0.33550000000000002</c:v>
                </c:pt>
                <c:pt idx="9">
                  <c:v>-0.30759999999999998</c:v>
                </c:pt>
                <c:pt idx="10">
                  <c:v>-0.27060000000000001</c:v>
                </c:pt>
                <c:pt idx="11">
                  <c:v>-0.23549999999999999</c:v>
                </c:pt>
                <c:pt idx="12">
                  <c:v>-0.1971</c:v>
                </c:pt>
                <c:pt idx="13">
                  <c:v>-0.16520000000000001</c:v>
                </c:pt>
                <c:pt idx="14">
                  <c:v>-0.1331</c:v>
                </c:pt>
                <c:pt idx="15">
                  <c:v>-9.8699999999999996E-2</c:v>
                </c:pt>
                <c:pt idx="16">
                  <c:v>-6.1899999999999997E-2</c:v>
                </c:pt>
                <c:pt idx="17">
                  <c:v>-2.3900000000000001E-2</c:v>
                </c:pt>
                <c:pt idx="18">
                  <c:v>1.8E-3</c:v>
                </c:pt>
                <c:pt idx="19">
                  <c:v>3.6799999999999999E-2</c:v>
                </c:pt>
                <c:pt idx="20">
                  <c:v>7.51E-2</c:v>
                </c:pt>
                <c:pt idx="21">
                  <c:v>0.1056</c:v>
                </c:pt>
                <c:pt idx="22">
                  <c:v>0.13880000000000001</c:v>
                </c:pt>
                <c:pt idx="23">
                  <c:v>0.17730000000000001</c:v>
                </c:pt>
                <c:pt idx="24">
                  <c:v>0.20649999999999999</c:v>
                </c:pt>
                <c:pt idx="25">
                  <c:v>0.24049999999999999</c:v>
                </c:pt>
                <c:pt idx="26">
                  <c:v>0.27889999999999998</c:v>
                </c:pt>
                <c:pt idx="27">
                  <c:v>0.3039</c:v>
                </c:pt>
                <c:pt idx="28">
                  <c:v>0.33900000000000002</c:v>
                </c:pt>
                <c:pt idx="29">
                  <c:v>0.37140000000000001</c:v>
                </c:pt>
                <c:pt idx="30">
                  <c:v>0.40089999999999998</c:v>
                </c:pt>
                <c:pt idx="31">
                  <c:v>0.43840000000000001</c:v>
                </c:pt>
                <c:pt idx="32">
                  <c:v>0.4647</c:v>
                </c:pt>
                <c:pt idx="33">
                  <c:v>0.50119999999999998</c:v>
                </c:pt>
                <c:pt idx="34">
                  <c:v>0.51400000000000001</c:v>
                </c:pt>
                <c:pt idx="35">
                  <c:v>0.54410000000000003</c:v>
                </c:pt>
                <c:pt idx="36">
                  <c:v>0.57479999999999998</c:v>
                </c:pt>
                <c:pt idx="37">
                  <c:v>0.61429999999999996</c:v>
                </c:pt>
                <c:pt idx="38">
                  <c:v>0.64400000000000002</c:v>
                </c:pt>
                <c:pt idx="39">
                  <c:v>0.68049999999999999</c:v>
                </c:pt>
                <c:pt idx="40">
                  <c:v>0.72519999999999996</c:v>
                </c:pt>
                <c:pt idx="41">
                  <c:v>0.75729999999999997</c:v>
                </c:pt>
                <c:pt idx="42">
                  <c:v>0.76970000000000005</c:v>
                </c:pt>
                <c:pt idx="43">
                  <c:v>0.81130000000000002</c:v>
                </c:pt>
                <c:pt idx="44">
                  <c:v>0.85409999999999997</c:v>
                </c:pt>
                <c:pt idx="45">
                  <c:v>0.89590000000000003</c:v>
                </c:pt>
                <c:pt idx="46">
                  <c:v>0.9335</c:v>
                </c:pt>
                <c:pt idx="47">
                  <c:v>0.96379999999999999</c:v>
                </c:pt>
                <c:pt idx="48">
                  <c:v>0.99209999999999998</c:v>
                </c:pt>
                <c:pt idx="49">
                  <c:v>1.0187999999999999</c:v>
                </c:pt>
                <c:pt idx="50">
                  <c:v>1.044</c:v>
                </c:pt>
                <c:pt idx="51">
                  <c:v>1.0677000000000001</c:v>
                </c:pt>
                <c:pt idx="52">
                  <c:v>1.091</c:v>
                </c:pt>
                <c:pt idx="53">
                  <c:v>1.1119000000000001</c:v>
                </c:pt>
                <c:pt idx="54">
                  <c:v>1.1315999999999999</c:v>
                </c:pt>
                <c:pt idx="55">
                  <c:v>1.1503000000000001</c:v>
                </c:pt>
                <c:pt idx="56">
                  <c:v>1.1868000000000001</c:v>
                </c:pt>
                <c:pt idx="57">
                  <c:v>1.2049000000000001</c:v>
                </c:pt>
                <c:pt idx="58">
                  <c:v>1.2233000000000001</c:v>
                </c:pt>
                <c:pt idx="59">
                  <c:v>1.2416</c:v>
                </c:pt>
                <c:pt idx="60">
                  <c:v>1.2594000000000001</c:v>
                </c:pt>
                <c:pt idx="61">
                  <c:v>1.2777000000000001</c:v>
                </c:pt>
                <c:pt idx="62">
                  <c:v>1.2959000000000001</c:v>
                </c:pt>
                <c:pt idx="63">
                  <c:v>1.3144</c:v>
                </c:pt>
                <c:pt idx="64">
                  <c:v>1.3325</c:v>
                </c:pt>
                <c:pt idx="65">
                  <c:v>1.3495999999999999</c:v>
                </c:pt>
                <c:pt idx="66">
                  <c:v>1.3671</c:v>
                </c:pt>
                <c:pt idx="67">
                  <c:v>1.3832</c:v>
                </c:pt>
                <c:pt idx="68">
                  <c:v>1.3987000000000001</c:v>
                </c:pt>
                <c:pt idx="69">
                  <c:v>1.4140999999999999</c:v>
                </c:pt>
                <c:pt idx="70">
                  <c:v>1.4278999999999999</c:v>
                </c:pt>
                <c:pt idx="71">
                  <c:v>1.4426000000000001</c:v>
                </c:pt>
                <c:pt idx="72">
                  <c:v>1.4543999999999999</c:v>
                </c:pt>
                <c:pt idx="73">
                  <c:v>1.4678</c:v>
                </c:pt>
                <c:pt idx="74">
                  <c:v>1.4789000000000001</c:v>
                </c:pt>
                <c:pt idx="75">
                  <c:v>1.4883</c:v>
                </c:pt>
                <c:pt idx="76">
                  <c:v>1.4986999999999999</c:v>
                </c:pt>
                <c:pt idx="77">
                  <c:v>1.5065999999999999</c:v>
                </c:pt>
                <c:pt idx="78">
                  <c:v>1.5138</c:v>
                </c:pt>
                <c:pt idx="79">
                  <c:v>1.5217000000000001</c:v>
                </c:pt>
                <c:pt idx="80">
                  <c:v>1.5261</c:v>
                </c:pt>
                <c:pt idx="81">
                  <c:v>1.5329999999999999</c:v>
                </c:pt>
                <c:pt idx="82">
                  <c:v>1.5364</c:v>
                </c:pt>
                <c:pt idx="83">
                  <c:v>1.5414000000000001</c:v>
                </c:pt>
                <c:pt idx="84">
                  <c:v>1.5470999999999999</c:v>
                </c:pt>
                <c:pt idx="85">
                  <c:v>1.5486</c:v>
                </c:pt>
                <c:pt idx="86">
                  <c:v>1.5488999999999999</c:v>
                </c:pt>
                <c:pt idx="87">
                  <c:v>1.552</c:v>
                </c:pt>
                <c:pt idx="88">
                  <c:v>1.5524</c:v>
                </c:pt>
                <c:pt idx="89">
                  <c:v>1.5506</c:v>
                </c:pt>
                <c:pt idx="90">
                  <c:v>1.5515000000000001</c:v>
                </c:pt>
                <c:pt idx="91">
                  <c:v>1.5497000000000001</c:v>
                </c:pt>
                <c:pt idx="92">
                  <c:v>1.5462</c:v>
                </c:pt>
                <c:pt idx="93">
                  <c:v>1.5450999999999999</c:v>
                </c:pt>
                <c:pt idx="94">
                  <c:v>1.5417000000000001</c:v>
                </c:pt>
                <c:pt idx="95">
                  <c:v>1.5367999999999999</c:v>
                </c:pt>
                <c:pt idx="96">
                  <c:v>1.5323</c:v>
                </c:pt>
                <c:pt idx="97">
                  <c:v>1.5264</c:v>
                </c:pt>
                <c:pt idx="98">
                  <c:v>1.52</c:v>
                </c:pt>
                <c:pt idx="99">
                  <c:v>1.5137</c:v>
                </c:pt>
                <c:pt idx="100">
                  <c:v>1.5077</c:v>
                </c:pt>
                <c:pt idx="101">
                  <c:v>1.5041</c:v>
                </c:pt>
                <c:pt idx="102">
                  <c:v>1.4954000000000001</c:v>
                </c:pt>
                <c:pt idx="103">
                  <c:v>1.4913000000000001</c:v>
                </c:pt>
                <c:pt idx="104">
                  <c:v>1.4833000000000001</c:v>
                </c:pt>
                <c:pt idx="105">
                  <c:v>1.4732000000000001</c:v>
                </c:pt>
                <c:pt idx="106">
                  <c:v>1.4692000000000001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231248"/>
        <c:axId val="2106227440"/>
      </c:scatterChart>
      <c:valAx>
        <c:axId val="210623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27440"/>
        <c:crosses val="autoZero"/>
        <c:crossBetween val="midCat"/>
      </c:valAx>
      <c:valAx>
        <c:axId val="210622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3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'CR001'!$B$9:$B$102</c:f>
              <c:numCache>
                <c:formatCode>General</c:formatCode>
                <c:ptCount val="94"/>
                <c:pt idx="0">
                  <c:v>0.10378999999999999</c:v>
                </c:pt>
                <c:pt idx="1">
                  <c:v>0.10218000000000001</c:v>
                </c:pt>
                <c:pt idx="2">
                  <c:v>0.10057000000000001</c:v>
                </c:pt>
                <c:pt idx="3">
                  <c:v>9.8350000000000007E-2</c:v>
                </c:pt>
                <c:pt idx="4">
                  <c:v>9.5750000000000002E-2</c:v>
                </c:pt>
                <c:pt idx="5">
                  <c:v>9.0520000000000003E-2</c:v>
                </c:pt>
                <c:pt idx="6">
                  <c:v>8.8230000000000003E-2</c:v>
                </c:pt>
                <c:pt idx="7">
                  <c:v>8.5949999999999999E-2</c:v>
                </c:pt>
                <c:pt idx="8">
                  <c:v>8.3529999999999993E-2</c:v>
                </c:pt>
                <c:pt idx="9">
                  <c:v>8.0909999999999996E-2</c:v>
                </c:pt>
                <c:pt idx="10">
                  <c:v>7.8E-2</c:v>
                </c:pt>
                <c:pt idx="11">
                  <c:v>7.1499999999999994E-2</c:v>
                </c:pt>
                <c:pt idx="12">
                  <c:v>6.1449999999999998E-2</c:v>
                </c:pt>
                <c:pt idx="13">
                  <c:v>5.7250000000000002E-2</c:v>
                </c:pt>
                <c:pt idx="14">
                  <c:v>4.6260000000000003E-2</c:v>
                </c:pt>
                <c:pt idx="15">
                  <c:v>4.1489999999999999E-2</c:v>
                </c:pt>
                <c:pt idx="16">
                  <c:v>3.7010000000000001E-2</c:v>
                </c:pt>
                <c:pt idx="17">
                  <c:v>3.2779999999999997E-2</c:v>
                </c:pt>
                <c:pt idx="18">
                  <c:v>2.9610000000000001E-2</c:v>
                </c:pt>
                <c:pt idx="19">
                  <c:v>2.7369999999999998E-2</c:v>
                </c:pt>
                <c:pt idx="20">
                  <c:v>2.4799999999999999E-2</c:v>
                </c:pt>
                <c:pt idx="21">
                  <c:v>2.257E-2</c:v>
                </c:pt>
                <c:pt idx="22">
                  <c:v>2.1190000000000001E-2</c:v>
                </c:pt>
                <c:pt idx="23">
                  <c:v>2.0250000000000001E-2</c:v>
                </c:pt>
                <c:pt idx="24">
                  <c:v>1.9230000000000001E-2</c:v>
                </c:pt>
                <c:pt idx="25">
                  <c:v>1.8249999999999999E-2</c:v>
                </c:pt>
                <c:pt idx="26">
                  <c:v>1.7469999999999999E-2</c:v>
                </c:pt>
                <c:pt idx="27">
                  <c:v>1.6899999999999998E-2</c:v>
                </c:pt>
                <c:pt idx="28">
                  <c:v>1.6129999999999999E-2</c:v>
                </c:pt>
                <c:pt idx="29">
                  <c:v>1.4930000000000001E-2</c:v>
                </c:pt>
                <c:pt idx="30">
                  <c:v>1.333E-2</c:v>
                </c:pt>
                <c:pt idx="31">
                  <c:v>1.332E-2</c:v>
                </c:pt>
                <c:pt idx="32">
                  <c:v>1.325E-2</c:v>
                </c:pt>
                <c:pt idx="33">
                  <c:v>1.325E-2</c:v>
                </c:pt>
                <c:pt idx="34">
                  <c:v>1.323E-2</c:v>
                </c:pt>
                <c:pt idx="35">
                  <c:v>1.315E-2</c:v>
                </c:pt>
                <c:pt idx="36">
                  <c:v>1.3169999999999999E-2</c:v>
                </c:pt>
                <c:pt idx="37">
                  <c:v>1.3169999999999999E-2</c:v>
                </c:pt>
                <c:pt idx="38">
                  <c:v>1.3180000000000001E-2</c:v>
                </c:pt>
                <c:pt idx="39">
                  <c:v>1.319E-2</c:v>
                </c:pt>
                <c:pt idx="40">
                  <c:v>1.32E-2</c:v>
                </c:pt>
                <c:pt idx="41">
                  <c:v>1.3220000000000001E-2</c:v>
                </c:pt>
                <c:pt idx="42">
                  <c:v>1.3270000000000001E-2</c:v>
                </c:pt>
                <c:pt idx="43">
                  <c:v>1.3350000000000001E-2</c:v>
                </c:pt>
                <c:pt idx="44">
                  <c:v>1.345E-2</c:v>
                </c:pt>
                <c:pt idx="45">
                  <c:v>1.3610000000000001E-2</c:v>
                </c:pt>
                <c:pt idx="46">
                  <c:v>1.3780000000000001E-2</c:v>
                </c:pt>
                <c:pt idx="47">
                  <c:v>1.3990000000000001E-2</c:v>
                </c:pt>
                <c:pt idx="48">
                  <c:v>1.422E-2</c:v>
                </c:pt>
                <c:pt idx="49">
                  <c:v>1.4489999999999999E-2</c:v>
                </c:pt>
                <c:pt idx="50">
                  <c:v>1.4789999999999999E-2</c:v>
                </c:pt>
                <c:pt idx="51">
                  <c:v>1.512E-2</c:v>
                </c:pt>
                <c:pt idx="52">
                  <c:v>1.549E-2</c:v>
                </c:pt>
                <c:pt idx="53">
                  <c:v>1.5900000000000001E-2</c:v>
                </c:pt>
                <c:pt idx="54">
                  <c:v>1.635E-2</c:v>
                </c:pt>
                <c:pt idx="55">
                  <c:v>1.686E-2</c:v>
                </c:pt>
                <c:pt idx="56">
                  <c:v>1.7440000000000001E-2</c:v>
                </c:pt>
                <c:pt idx="57">
                  <c:v>1.8079999999999999E-2</c:v>
                </c:pt>
                <c:pt idx="58">
                  <c:v>1.8790000000000001E-2</c:v>
                </c:pt>
                <c:pt idx="59">
                  <c:v>1.9570000000000001E-2</c:v>
                </c:pt>
                <c:pt idx="60">
                  <c:v>2.0400000000000001E-2</c:v>
                </c:pt>
                <c:pt idx="61">
                  <c:v>2.1260000000000001E-2</c:v>
                </c:pt>
                <c:pt idx="62">
                  <c:v>2.2169999999999999E-2</c:v>
                </c:pt>
                <c:pt idx="63">
                  <c:v>2.3120000000000002E-2</c:v>
                </c:pt>
                <c:pt idx="64">
                  <c:v>2.418E-2</c:v>
                </c:pt>
                <c:pt idx="65">
                  <c:v>2.537E-2</c:v>
                </c:pt>
                <c:pt idx="66">
                  <c:v>2.6679999999999999E-2</c:v>
                </c:pt>
                <c:pt idx="67">
                  <c:v>2.8160000000000001E-2</c:v>
                </c:pt>
                <c:pt idx="68">
                  <c:v>2.963E-2</c:v>
                </c:pt>
                <c:pt idx="69">
                  <c:v>3.116E-2</c:v>
                </c:pt>
                <c:pt idx="70">
                  <c:v>3.2649999999999998E-2</c:v>
                </c:pt>
                <c:pt idx="71">
                  <c:v>3.4520000000000002E-2</c:v>
                </c:pt>
                <c:pt idx="72">
                  <c:v>3.6260000000000001E-2</c:v>
                </c:pt>
                <c:pt idx="73">
                  <c:v>3.805E-2</c:v>
                </c:pt>
                <c:pt idx="74">
                  <c:v>3.9879999999999999E-2</c:v>
                </c:pt>
                <c:pt idx="75">
                  <c:v>4.2299999999999997E-2</c:v>
                </c:pt>
                <c:pt idx="76">
                  <c:v>4.444E-2</c:v>
                </c:pt>
                <c:pt idx="77">
                  <c:v>4.6920000000000003E-2</c:v>
                </c:pt>
                <c:pt idx="78">
                  <c:v>4.9599999999999998E-2</c:v>
                </c:pt>
                <c:pt idx="79">
                  <c:v>5.2440000000000001E-2</c:v>
                </c:pt>
                <c:pt idx="80">
                  <c:v>5.5320000000000001E-2</c:v>
                </c:pt>
                <c:pt idx="81">
                  <c:v>5.8299999999999998E-2</c:v>
                </c:pt>
                <c:pt idx="82">
                  <c:v>6.157E-2</c:v>
                </c:pt>
                <c:pt idx="83">
                  <c:v>6.5479999999999997E-2</c:v>
                </c:pt>
                <c:pt idx="84">
                  <c:v>7.0129999999999998E-2</c:v>
                </c:pt>
                <c:pt idx="85">
                  <c:v>7.4810000000000001E-2</c:v>
                </c:pt>
                <c:pt idx="86">
                  <c:v>8.004E-2</c:v>
                </c:pt>
                <c:pt idx="87">
                  <c:v>8.5889999999999994E-2</c:v>
                </c:pt>
                <c:pt idx="88">
                  <c:v>9.2359999999999998E-2</c:v>
                </c:pt>
                <c:pt idx="89">
                  <c:v>9.9430000000000004E-2</c:v>
                </c:pt>
                <c:pt idx="90">
                  <c:v>0.10711</c:v>
                </c:pt>
                <c:pt idx="91">
                  <c:v>0.11551</c:v>
                </c:pt>
                <c:pt idx="92">
                  <c:v>0.1245</c:v>
                </c:pt>
                <c:pt idx="93">
                  <c:v>0.13391</c:v>
                </c:pt>
              </c:numCache>
            </c:numRef>
          </c:xVal>
          <c:yVal>
            <c:numRef>
              <c:f>'CR001'!$C$9:$C$102</c:f>
              <c:numCache>
                <c:formatCode>General</c:formatCode>
                <c:ptCount val="94"/>
                <c:pt idx="0">
                  <c:v>-0.35599999999999998</c:v>
                </c:pt>
                <c:pt idx="1">
                  <c:v>-0.36309999999999998</c:v>
                </c:pt>
                <c:pt idx="2">
                  <c:v>-0.37109999999999999</c:v>
                </c:pt>
                <c:pt idx="3">
                  <c:v>-0.375</c:v>
                </c:pt>
                <c:pt idx="4">
                  <c:v>-0.37590000000000001</c:v>
                </c:pt>
                <c:pt idx="5">
                  <c:v>-0.36770000000000003</c:v>
                </c:pt>
                <c:pt idx="6">
                  <c:v>-0.36809999999999998</c:v>
                </c:pt>
                <c:pt idx="7">
                  <c:v>-0.37030000000000002</c:v>
                </c:pt>
                <c:pt idx="8">
                  <c:v>-0.37190000000000001</c:v>
                </c:pt>
                <c:pt idx="9">
                  <c:v>-0.37209999999999999</c:v>
                </c:pt>
                <c:pt idx="10">
                  <c:v>-0.36980000000000002</c:v>
                </c:pt>
                <c:pt idx="11">
                  <c:v>-0.32240000000000002</c:v>
                </c:pt>
                <c:pt idx="12">
                  <c:v>-0.27789999999999998</c:v>
                </c:pt>
                <c:pt idx="13">
                  <c:v>-0.24979999999999999</c:v>
                </c:pt>
                <c:pt idx="14">
                  <c:v>-0.19439999999999999</c:v>
                </c:pt>
                <c:pt idx="15">
                  <c:v>-0.158</c:v>
                </c:pt>
                <c:pt idx="16">
                  <c:v>-0.1239</c:v>
                </c:pt>
                <c:pt idx="17">
                  <c:v>-8.5000000000000006E-2</c:v>
                </c:pt>
                <c:pt idx="18">
                  <c:v>-4.3400000000000001E-2</c:v>
                </c:pt>
                <c:pt idx="19">
                  <c:v>-1.0699999999999999E-2</c:v>
                </c:pt>
                <c:pt idx="20">
                  <c:v>2.4899999999999999E-2</c:v>
                </c:pt>
                <c:pt idx="21">
                  <c:v>6.2300000000000001E-2</c:v>
                </c:pt>
                <c:pt idx="22">
                  <c:v>9.1999999999999998E-2</c:v>
                </c:pt>
                <c:pt idx="23">
                  <c:v>0.12759999999999999</c:v>
                </c:pt>
                <c:pt idx="24">
                  <c:v>0.161</c:v>
                </c:pt>
                <c:pt idx="25">
                  <c:v>0.19339999999999999</c:v>
                </c:pt>
                <c:pt idx="26">
                  <c:v>0.23119999999999999</c:v>
                </c:pt>
                <c:pt idx="27">
                  <c:v>0.26029999999999998</c:v>
                </c:pt>
                <c:pt idx="28">
                  <c:v>0.29870000000000002</c:v>
                </c:pt>
                <c:pt idx="29">
                  <c:v>0.3286</c:v>
                </c:pt>
                <c:pt idx="30">
                  <c:v>0.36549999999999999</c:v>
                </c:pt>
                <c:pt idx="31">
                  <c:v>0.39739999999999998</c:v>
                </c:pt>
                <c:pt idx="32">
                  <c:v>0.43390000000000001</c:v>
                </c:pt>
                <c:pt idx="33">
                  <c:v>0.46379999999999999</c:v>
                </c:pt>
                <c:pt idx="34">
                  <c:v>0.49580000000000002</c:v>
                </c:pt>
                <c:pt idx="35">
                  <c:v>0.53120000000000001</c:v>
                </c:pt>
                <c:pt idx="36">
                  <c:v>0.56069999999999998</c:v>
                </c:pt>
                <c:pt idx="37">
                  <c:v>0.59089999999999998</c:v>
                </c:pt>
                <c:pt idx="38">
                  <c:v>0.62129999999999996</c:v>
                </c:pt>
                <c:pt idx="39">
                  <c:v>0.65159999999999996</c:v>
                </c:pt>
                <c:pt idx="40">
                  <c:v>0.68169999999999997</c:v>
                </c:pt>
                <c:pt idx="41">
                  <c:v>0.71179999999999999</c:v>
                </c:pt>
                <c:pt idx="42">
                  <c:v>0.74039999999999995</c:v>
                </c:pt>
                <c:pt idx="43">
                  <c:v>0.7681</c:v>
                </c:pt>
                <c:pt idx="44">
                  <c:v>0.79630000000000001</c:v>
                </c:pt>
                <c:pt idx="45">
                  <c:v>0.82230000000000003</c:v>
                </c:pt>
                <c:pt idx="46">
                  <c:v>0.84889999999999999</c:v>
                </c:pt>
                <c:pt idx="47">
                  <c:v>0.87439999999999996</c:v>
                </c:pt>
                <c:pt idx="48">
                  <c:v>0.89949999999999997</c:v>
                </c:pt>
                <c:pt idx="49">
                  <c:v>0.92420000000000002</c:v>
                </c:pt>
                <c:pt idx="50">
                  <c:v>0.94820000000000004</c:v>
                </c:pt>
                <c:pt idx="51">
                  <c:v>0.97160000000000002</c:v>
                </c:pt>
                <c:pt idx="52">
                  <c:v>0.99450000000000005</c:v>
                </c:pt>
                <c:pt idx="53">
                  <c:v>1.0165999999999999</c:v>
                </c:pt>
                <c:pt idx="54">
                  <c:v>1.0381</c:v>
                </c:pt>
                <c:pt idx="55">
                  <c:v>1.0589</c:v>
                </c:pt>
                <c:pt idx="56">
                  <c:v>1.0787</c:v>
                </c:pt>
                <c:pt idx="57">
                  <c:v>1.0979000000000001</c:v>
                </c:pt>
                <c:pt idx="58">
                  <c:v>1.1164000000000001</c:v>
                </c:pt>
                <c:pt idx="59">
                  <c:v>1.1344000000000001</c:v>
                </c:pt>
                <c:pt idx="60">
                  <c:v>1.1519999999999999</c:v>
                </c:pt>
                <c:pt idx="61">
                  <c:v>1.1694</c:v>
                </c:pt>
                <c:pt idx="62">
                  <c:v>1.1863999999999999</c:v>
                </c:pt>
                <c:pt idx="63">
                  <c:v>1.2028000000000001</c:v>
                </c:pt>
                <c:pt idx="64">
                  <c:v>1.2181999999999999</c:v>
                </c:pt>
                <c:pt idx="65">
                  <c:v>1.2323</c:v>
                </c:pt>
                <c:pt idx="66">
                  <c:v>1.2453000000000001</c:v>
                </c:pt>
                <c:pt idx="67">
                  <c:v>1.2562</c:v>
                </c:pt>
                <c:pt idx="68">
                  <c:v>1.2665999999999999</c:v>
                </c:pt>
                <c:pt idx="69">
                  <c:v>1.2746999999999999</c:v>
                </c:pt>
                <c:pt idx="70">
                  <c:v>1.2818000000000001</c:v>
                </c:pt>
                <c:pt idx="71">
                  <c:v>1.2847999999999999</c:v>
                </c:pt>
                <c:pt idx="72">
                  <c:v>1.2911999999999999</c:v>
                </c:pt>
                <c:pt idx="73">
                  <c:v>1.2971999999999999</c:v>
                </c:pt>
                <c:pt idx="74">
                  <c:v>1.3016000000000001</c:v>
                </c:pt>
                <c:pt idx="75">
                  <c:v>1.3028999999999999</c:v>
                </c:pt>
                <c:pt idx="76">
                  <c:v>1.3097000000000001</c:v>
                </c:pt>
                <c:pt idx="77">
                  <c:v>1.3151999999999999</c:v>
                </c:pt>
                <c:pt idx="78">
                  <c:v>1.3192999999999999</c:v>
                </c:pt>
                <c:pt idx="79">
                  <c:v>1.321</c:v>
                </c:pt>
                <c:pt idx="80">
                  <c:v>1.3202</c:v>
                </c:pt>
                <c:pt idx="81">
                  <c:v>1.3170999999999999</c:v>
                </c:pt>
                <c:pt idx="82">
                  <c:v>1.3123</c:v>
                </c:pt>
                <c:pt idx="83">
                  <c:v>1.3049999999999999</c:v>
                </c:pt>
                <c:pt idx="84">
                  <c:v>1.2941</c:v>
                </c:pt>
                <c:pt idx="85">
                  <c:v>1.2824</c:v>
                </c:pt>
                <c:pt idx="86">
                  <c:v>1.2689999999999999</c:v>
                </c:pt>
                <c:pt idx="87">
                  <c:v>1.2536</c:v>
                </c:pt>
                <c:pt idx="88">
                  <c:v>1.2369000000000001</c:v>
                </c:pt>
                <c:pt idx="89">
                  <c:v>1.2195</c:v>
                </c:pt>
                <c:pt idx="90">
                  <c:v>1.2015</c:v>
                </c:pt>
                <c:pt idx="91">
                  <c:v>1.1832</c:v>
                </c:pt>
                <c:pt idx="92">
                  <c:v>1.165</c:v>
                </c:pt>
                <c:pt idx="93">
                  <c:v>1.1476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'CR001'!$R$8:$R$18</c:f>
              <c:numCache>
                <c:formatCode>General</c:formatCode>
                <c:ptCount val="11"/>
                <c:pt idx="0">
                  <c:v>1.315E-2</c:v>
                </c:pt>
                <c:pt idx="1">
                  <c:v>1.3338119835396961E-2</c:v>
                </c:pt>
                <c:pt idx="2">
                  <c:v>1.3902479341587842E-2</c:v>
                </c:pt>
                <c:pt idx="3">
                  <c:v>1.4843078518572642E-2</c:v>
                </c:pt>
                <c:pt idx="4">
                  <c:v>1.6159917366351365E-2</c:v>
                </c:pt>
                <c:pt idx="5">
                  <c:v>1.7852995884924009E-2</c:v>
                </c:pt>
                <c:pt idx="6">
                  <c:v>1.9922314074290577E-2</c:v>
                </c:pt>
                <c:pt idx="7">
                  <c:v>2.2367871934451063E-2</c:v>
                </c:pt>
                <c:pt idx="8">
                  <c:v>2.5189669465405472E-2</c:v>
                </c:pt>
                <c:pt idx="9">
                  <c:v>2.8387706667153803E-2</c:v>
                </c:pt>
                <c:pt idx="10">
                  <c:v>3.1961983539696058E-2</c:v>
                </c:pt>
              </c:numCache>
            </c:numRef>
          </c:xVal>
          <c:yVal>
            <c:numRef>
              <c:f>'CR001'!$S$8:$S$18</c:f>
              <c:numCache>
                <c:formatCode>General</c:formatCode>
                <c:ptCount val="11"/>
                <c:pt idx="0">
                  <c:v>0.53120000000000001</c:v>
                </c:pt>
                <c:pt idx="1">
                  <c:v>0.63119999999999998</c:v>
                </c:pt>
                <c:pt idx="2">
                  <c:v>0.73119999999999996</c:v>
                </c:pt>
                <c:pt idx="3">
                  <c:v>0.83119999999999994</c:v>
                </c:pt>
                <c:pt idx="4">
                  <c:v>0.93119999999999992</c:v>
                </c:pt>
                <c:pt idx="5">
                  <c:v>1.0311999999999999</c:v>
                </c:pt>
                <c:pt idx="6">
                  <c:v>1.1312</c:v>
                </c:pt>
                <c:pt idx="7">
                  <c:v>1.2312000000000001</c:v>
                </c:pt>
                <c:pt idx="8">
                  <c:v>1.3312000000000002</c:v>
                </c:pt>
                <c:pt idx="9">
                  <c:v>1.4312000000000002</c:v>
                </c:pt>
                <c:pt idx="10">
                  <c:v>1.5312000000000003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'CR001'!$T$8:$T$18</c:f>
              <c:numCache>
                <c:formatCode>General</c:formatCode>
                <c:ptCount val="11"/>
                <c:pt idx="0">
                  <c:v>1.315E-2</c:v>
                </c:pt>
                <c:pt idx="1">
                  <c:v>1.3666983772872253E-2</c:v>
                </c:pt>
                <c:pt idx="2">
                  <c:v>1.5217935091489007E-2</c:v>
                </c:pt>
                <c:pt idx="3">
                  <c:v>1.7802853955850267E-2</c:v>
                </c:pt>
                <c:pt idx="4">
                  <c:v>2.1421740365956034E-2</c:v>
                </c:pt>
                <c:pt idx="5">
                  <c:v>2.6074594321806303E-2</c:v>
                </c:pt>
                <c:pt idx="6">
                  <c:v>3.1761415823401078E-2</c:v>
                </c:pt>
                <c:pt idx="7">
                  <c:v>3.8482204870740354E-2</c:v>
                </c:pt>
                <c:pt idx="8">
                  <c:v>4.6236961463824146E-2</c:v>
                </c:pt>
                <c:pt idx="9">
                  <c:v>5.5025685602652433E-2</c:v>
                </c:pt>
                <c:pt idx="10">
                  <c:v>6.4848377287225215E-2</c:v>
                </c:pt>
              </c:numCache>
            </c:numRef>
          </c:xVal>
          <c:yVal>
            <c:numRef>
              <c:f>'CR001'!$U$8:$U$18</c:f>
              <c:numCache>
                <c:formatCode>General</c:formatCode>
                <c:ptCount val="11"/>
                <c:pt idx="0">
                  <c:v>0.53120000000000001</c:v>
                </c:pt>
                <c:pt idx="1">
                  <c:v>0.43120000000000003</c:v>
                </c:pt>
                <c:pt idx="2">
                  <c:v>0.33120000000000005</c:v>
                </c:pt>
                <c:pt idx="3">
                  <c:v>0.23120000000000004</c:v>
                </c:pt>
                <c:pt idx="4">
                  <c:v>0.13120000000000004</c:v>
                </c:pt>
                <c:pt idx="5">
                  <c:v>3.1200000000000033E-2</c:v>
                </c:pt>
                <c:pt idx="6">
                  <c:v>-6.8799999999999972E-2</c:v>
                </c:pt>
                <c:pt idx="7">
                  <c:v>-0.16879999999999998</c:v>
                </c:pt>
                <c:pt idx="8">
                  <c:v>-0.26879999999999998</c:v>
                </c:pt>
                <c:pt idx="9">
                  <c:v>-0.36880000000000002</c:v>
                </c:pt>
                <c:pt idx="10">
                  <c:v>-0.46879999999999999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225264"/>
        <c:axId val="2106222544"/>
      </c:scatterChart>
      <c:valAx>
        <c:axId val="210622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22544"/>
        <c:crosses val="autoZero"/>
        <c:crossBetween val="midCat"/>
      </c:valAx>
      <c:valAx>
        <c:axId val="210622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2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'CR001'!$I$9:$I$102</c:f>
              <c:numCache>
                <c:formatCode>General</c:formatCode>
                <c:ptCount val="94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-8.7266462599716474E-2</c:v>
                </c:pt>
                <c:pt idx="13">
                  <c:v>-8.2903139469730644E-2</c:v>
                </c:pt>
                <c:pt idx="14">
                  <c:v>-7.8539816339744828E-2</c:v>
                </c:pt>
                <c:pt idx="15">
                  <c:v>-7.4176493209759012E-2</c:v>
                </c:pt>
                <c:pt idx="16">
                  <c:v>-6.9813170079773182E-2</c:v>
                </c:pt>
                <c:pt idx="17">
                  <c:v>-6.5449846949787352E-2</c:v>
                </c:pt>
                <c:pt idx="18">
                  <c:v>-6.1086523819801536E-2</c:v>
                </c:pt>
                <c:pt idx="19">
                  <c:v>-5.6723200689815713E-2</c:v>
                </c:pt>
                <c:pt idx="20">
                  <c:v>-5.2359877559829883E-2</c:v>
                </c:pt>
                <c:pt idx="21">
                  <c:v>-4.799655442984406E-2</c:v>
                </c:pt>
                <c:pt idx="22">
                  <c:v>-4.3633231299858237E-2</c:v>
                </c:pt>
                <c:pt idx="23">
                  <c:v>-3.9269908169872414E-2</c:v>
                </c:pt>
                <c:pt idx="24">
                  <c:v>-3.4906585039886591E-2</c:v>
                </c:pt>
                <c:pt idx="25">
                  <c:v>-3.0543261909900768E-2</c:v>
                </c:pt>
                <c:pt idx="26">
                  <c:v>-2.6179938779914941E-2</c:v>
                </c:pt>
                <c:pt idx="27">
                  <c:v>-2.1816615649929118E-2</c:v>
                </c:pt>
                <c:pt idx="28">
                  <c:v>-1.7453292519943295E-2</c:v>
                </c:pt>
                <c:pt idx="29">
                  <c:v>-1.3089969389957471E-2</c:v>
                </c:pt>
                <c:pt idx="30">
                  <c:v>-8.7266462599716477E-3</c:v>
                </c:pt>
                <c:pt idx="31">
                  <c:v>-4.3633231299858239E-3</c:v>
                </c:pt>
                <c:pt idx="32">
                  <c:v>0</c:v>
                </c:pt>
                <c:pt idx="33">
                  <c:v>4.3633231299858239E-3</c:v>
                </c:pt>
                <c:pt idx="34">
                  <c:v>8.7266462599716477E-3</c:v>
                </c:pt>
                <c:pt idx="35">
                  <c:v>1.3089969389957471E-2</c:v>
                </c:pt>
                <c:pt idx="36">
                  <c:v>1.7453292519943295E-2</c:v>
                </c:pt>
                <c:pt idx="37">
                  <c:v>2.1816615649929118E-2</c:v>
                </c:pt>
                <c:pt idx="38">
                  <c:v>2.6179938779914941E-2</c:v>
                </c:pt>
                <c:pt idx="39">
                  <c:v>3.0543261909900768E-2</c:v>
                </c:pt>
                <c:pt idx="40">
                  <c:v>3.4906585039886591E-2</c:v>
                </c:pt>
                <c:pt idx="41">
                  <c:v>3.9269908169872414E-2</c:v>
                </c:pt>
                <c:pt idx="42">
                  <c:v>4.3633231299858237E-2</c:v>
                </c:pt>
                <c:pt idx="43">
                  <c:v>4.799655442984406E-2</c:v>
                </c:pt>
                <c:pt idx="44">
                  <c:v>5.2359877559829883E-2</c:v>
                </c:pt>
                <c:pt idx="45">
                  <c:v>5.6723200689815713E-2</c:v>
                </c:pt>
                <c:pt idx="46">
                  <c:v>6.1086523819801536E-2</c:v>
                </c:pt>
                <c:pt idx="47">
                  <c:v>6.5449846949787352E-2</c:v>
                </c:pt>
                <c:pt idx="48">
                  <c:v>6.9813170079773182E-2</c:v>
                </c:pt>
                <c:pt idx="49">
                  <c:v>7.4176493209759012E-2</c:v>
                </c:pt>
                <c:pt idx="50">
                  <c:v>7.8539816339744828E-2</c:v>
                </c:pt>
                <c:pt idx="51">
                  <c:v>8.2903139469730644E-2</c:v>
                </c:pt>
                <c:pt idx="52">
                  <c:v>8.7266462599716474E-2</c:v>
                </c:pt>
                <c:pt idx="53">
                  <c:v>9.1629785729702304E-2</c:v>
                </c:pt>
                <c:pt idx="54">
                  <c:v>9.599310885968812E-2</c:v>
                </c:pt>
                <c:pt idx="55">
                  <c:v>0.10035643198967394</c:v>
                </c:pt>
                <c:pt idx="56">
                  <c:v>0.10471975511965977</c:v>
                </c:pt>
                <c:pt idx="57">
                  <c:v>0.1090830782496456</c:v>
                </c:pt>
                <c:pt idx="58">
                  <c:v>0.11344640137963143</c:v>
                </c:pt>
                <c:pt idx="59">
                  <c:v>0.11780972450961724</c:v>
                </c:pt>
                <c:pt idx="60">
                  <c:v>0.12217304763960307</c:v>
                </c:pt>
                <c:pt idx="61">
                  <c:v>0.1265363707695889</c:v>
                </c:pt>
                <c:pt idx="62">
                  <c:v>0.1308996938995747</c:v>
                </c:pt>
                <c:pt idx="63">
                  <c:v>0.13526301702956053</c:v>
                </c:pt>
                <c:pt idx="64">
                  <c:v>0.13962634015954636</c:v>
                </c:pt>
                <c:pt idx="65">
                  <c:v>0.14398966328953219</c:v>
                </c:pt>
                <c:pt idx="66">
                  <c:v>0.14835298641951802</c:v>
                </c:pt>
                <c:pt idx="67">
                  <c:v>0.15271630954950383</c:v>
                </c:pt>
                <c:pt idx="68">
                  <c:v>0.15707963267948966</c:v>
                </c:pt>
                <c:pt idx="69">
                  <c:v>0.16144295580947549</c:v>
                </c:pt>
                <c:pt idx="70">
                  <c:v>0.16580627893946129</c:v>
                </c:pt>
                <c:pt idx="71">
                  <c:v>0.17016960206944712</c:v>
                </c:pt>
                <c:pt idx="72">
                  <c:v>0.17453292519943295</c:v>
                </c:pt>
                <c:pt idx="73">
                  <c:v>0.17889624832941875</c:v>
                </c:pt>
                <c:pt idx="74">
                  <c:v>0.18325957145940461</c:v>
                </c:pt>
                <c:pt idx="75">
                  <c:v>0.18762289458939041</c:v>
                </c:pt>
                <c:pt idx="76">
                  <c:v>0.19198621771937624</c:v>
                </c:pt>
                <c:pt idx="77">
                  <c:v>0.19634954084936207</c:v>
                </c:pt>
                <c:pt idx="78">
                  <c:v>0.20071286397934787</c:v>
                </c:pt>
                <c:pt idx="79">
                  <c:v>0.20507618710933373</c:v>
                </c:pt>
                <c:pt idx="80">
                  <c:v>0.20943951023931953</c:v>
                </c:pt>
                <c:pt idx="81">
                  <c:v>0.21380283336930536</c:v>
                </c:pt>
                <c:pt idx="82">
                  <c:v>0.21816615649929119</c:v>
                </c:pt>
                <c:pt idx="83">
                  <c:v>0.22252947962927699</c:v>
                </c:pt>
                <c:pt idx="84">
                  <c:v>0.22689280275926285</c:v>
                </c:pt>
                <c:pt idx="85">
                  <c:v>0.23125612588924865</c:v>
                </c:pt>
                <c:pt idx="86">
                  <c:v>0.23561944901923448</c:v>
                </c:pt>
                <c:pt idx="87">
                  <c:v>0.23998277214922031</c:v>
                </c:pt>
                <c:pt idx="88">
                  <c:v>0.24434609527920614</c:v>
                </c:pt>
                <c:pt idx="89">
                  <c:v>0.24870941840919195</c:v>
                </c:pt>
                <c:pt idx="90">
                  <c:v>0.2530727415391778</c:v>
                </c:pt>
                <c:pt idx="91">
                  <c:v>0.25743606466916358</c:v>
                </c:pt>
                <c:pt idx="92">
                  <c:v>0.26179938779914941</c:v>
                </c:pt>
                <c:pt idx="93">
                  <c:v>0.26616271092913524</c:v>
                </c:pt>
              </c:numCache>
            </c:numRef>
          </c:xVal>
          <c:yVal>
            <c:numRef>
              <c:f>'CR001'!$C$9:$C$102</c:f>
              <c:numCache>
                <c:formatCode>General</c:formatCode>
                <c:ptCount val="94"/>
                <c:pt idx="0">
                  <c:v>-0.35599999999999998</c:v>
                </c:pt>
                <c:pt idx="1">
                  <c:v>-0.36309999999999998</c:v>
                </c:pt>
                <c:pt idx="2">
                  <c:v>-0.37109999999999999</c:v>
                </c:pt>
                <c:pt idx="3">
                  <c:v>-0.375</c:v>
                </c:pt>
                <c:pt idx="4">
                  <c:v>-0.37590000000000001</c:v>
                </c:pt>
                <c:pt idx="5">
                  <c:v>-0.36770000000000003</c:v>
                </c:pt>
                <c:pt idx="6">
                  <c:v>-0.36809999999999998</c:v>
                </c:pt>
                <c:pt idx="7">
                  <c:v>-0.37030000000000002</c:v>
                </c:pt>
                <c:pt idx="8">
                  <c:v>-0.37190000000000001</c:v>
                </c:pt>
                <c:pt idx="9">
                  <c:v>-0.37209999999999999</c:v>
                </c:pt>
                <c:pt idx="10">
                  <c:v>-0.36980000000000002</c:v>
                </c:pt>
                <c:pt idx="11">
                  <c:v>-0.32240000000000002</c:v>
                </c:pt>
                <c:pt idx="12">
                  <c:v>-0.27789999999999998</c:v>
                </c:pt>
                <c:pt idx="13">
                  <c:v>-0.24979999999999999</c:v>
                </c:pt>
                <c:pt idx="14">
                  <c:v>-0.19439999999999999</c:v>
                </c:pt>
                <c:pt idx="15">
                  <c:v>-0.158</c:v>
                </c:pt>
                <c:pt idx="16">
                  <c:v>-0.1239</c:v>
                </c:pt>
                <c:pt idx="17">
                  <c:v>-8.5000000000000006E-2</c:v>
                </c:pt>
                <c:pt idx="18">
                  <c:v>-4.3400000000000001E-2</c:v>
                </c:pt>
                <c:pt idx="19">
                  <c:v>-1.0699999999999999E-2</c:v>
                </c:pt>
                <c:pt idx="20">
                  <c:v>2.4899999999999999E-2</c:v>
                </c:pt>
                <c:pt idx="21">
                  <c:v>6.2300000000000001E-2</c:v>
                </c:pt>
                <c:pt idx="22">
                  <c:v>9.1999999999999998E-2</c:v>
                </c:pt>
                <c:pt idx="23">
                  <c:v>0.12759999999999999</c:v>
                </c:pt>
                <c:pt idx="24">
                  <c:v>0.161</c:v>
                </c:pt>
                <c:pt idx="25">
                  <c:v>0.19339999999999999</c:v>
                </c:pt>
                <c:pt idx="26">
                  <c:v>0.23119999999999999</c:v>
                </c:pt>
                <c:pt idx="27">
                  <c:v>0.26029999999999998</c:v>
                </c:pt>
                <c:pt idx="28">
                  <c:v>0.29870000000000002</c:v>
                </c:pt>
                <c:pt idx="29">
                  <c:v>0.3286</c:v>
                </c:pt>
                <c:pt idx="30">
                  <c:v>0.36549999999999999</c:v>
                </c:pt>
                <c:pt idx="31">
                  <c:v>0.39739999999999998</c:v>
                </c:pt>
                <c:pt idx="32">
                  <c:v>0.43390000000000001</c:v>
                </c:pt>
                <c:pt idx="33">
                  <c:v>0.46379999999999999</c:v>
                </c:pt>
                <c:pt idx="34">
                  <c:v>0.49580000000000002</c:v>
                </c:pt>
                <c:pt idx="35">
                  <c:v>0.53120000000000001</c:v>
                </c:pt>
                <c:pt idx="36">
                  <c:v>0.56069999999999998</c:v>
                </c:pt>
                <c:pt idx="37">
                  <c:v>0.59089999999999998</c:v>
                </c:pt>
                <c:pt idx="38">
                  <c:v>0.62129999999999996</c:v>
                </c:pt>
                <c:pt idx="39">
                  <c:v>0.65159999999999996</c:v>
                </c:pt>
                <c:pt idx="40">
                  <c:v>0.68169999999999997</c:v>
                </c:pt>
                <c:pt idx="41">
                  <c:v>0.71179999999999999</c:v>
                </c:pt>
                <c:pt idx="42">
                  <c:v>0.74039999999999995</c:v>
                </c:pt>
                <c:pt idx="43">
                  <c:v>0.7681</c:v>
                </c:pt>
                <c:pt idx="44">
                  <c:v>0.79630000000000001</c:v>
                </c:pt>
                <c:pt idx="45">
                  <c:v>0.82230000000000003</c:v>
                </c:pt>
                <c:pt idx="46">
                  <c:v>0.84889999999999999</c:v>
                </c:pt>
                <c:pt idx="47">
                  <c:v>0.87439999999999996</c:v>
                </c:pt>
                <c:pt idx="48">
                  <c:v>0.89949999999999997</c:v>
                </c:pt>
                <c:pt idx="49">
                  <c:v>0.92420000000000002</c:v>
                </c:pt>
                <c:pt idx="50">
                  <c:v>0.94820000000000004</c:v>
                </c:pt>
                <c:pt idx="51">
                  <c:v>0.97160000000000002</c:v>
                </c:pt>
                <c:pt idx="52">
                  <c:v>0.99450000000000005</c:v>
                </c:pt>
                <c:pt idx="53">
                  <c:v>1.0165999999999999</c:v>
                </c:pt>
                <c:pt idx="54">
                  <c:v>1.0381</c:v>
                </c:pt>
                <c:pt idx="55">
                  <c:v>1.0589</c:v>
                </c:pt>
                <c:pt idx="56">
                  <c:v>1.0787</c:v>
                </c:pt>
                <c:pt idx="57">
                  <c:v>1.0979000000000001</c:v>
                </c:pt>
                <c:pt idx="58">
                  <c:v>1.1164000000000001</c:v>
                </c:pt>
                <c:pt idx="59">
                  <c:v>1.1344000000000001</c:v>
                </c:pt>
                <c:pt idx="60">
                  <c:v>1.1519999999999999</c:v>
                </c:pt>
                <c:pt idx="61">
                  <c:v>1.1694</c:v>
                </c:pt>
                <c:pt idx="62">
                  <c:v>1.1863999999999999</c:v>
                </c:pt>
                <c:pt idx="63">
                  <c:v>1.2028000000000001</c:v>
                </c:pt>
                <c:pt idx="64">
                  <c:v>1.2181999999999999</c:v>
                </c:pt>
                <c:pt idx="65">
                  <c:v>1.2323</c:v>
                </c:pt>
                <c:pt idx="66">
                  <c:v>1.2453000000000001</c:v>
                </c:pt>
                <c:pt idx="67">
                  <c:v>1.2562</c:v>
                </c:pt>
                <c:pt idx="68">
                  <c:v>1.2665999999999999</c:v>
                </c:pt>
                <c:pt idx="69">
                  <c:v>1.2746999999999999</c:v>
                </c:pt>
                <c:pt idx="70">
                  <c:v>1.2818000000000001</c:v>
                </c:pt>
                <c:pt idx="71">
                  <c:v>1.2847999999999999</c:v>
                </c:pt>
                <c:pt idx="72">
                  <c:v>1.2911999999999999</c:v>
                </c:pt>
                <c:pt idx="73">
                  <c:v>1.2971999999999999</c:v>
                </c:pt>
                <c:pt idx="74">
                  <c:v>1.3016000000000001</c:v>
                </c:pt>
                <c:pt idx="75">
                  <c:v>1.3028999999999999</c:v>
                </c:pt>
                <c:pt idx="76">
                  <c:v>1.3097000000000001</c:v>
                </c:pt>
                <c:pt idx="77">
                  <c:v>1.3151999999999999</c:v>
                </c:pt>
                <c:pt idx="78">
                  <c:v>1.3192999999999999</c:v>
                </c:pt>
                <c:pt idx="79">
                  <c:v>1.321</c:v>
                </c:pt>
                <c:pt idx="80">
                  <c:v>1.3202</c:v>
                </c:pt>
                <c:pt idx="81">
                  <c:v>1.3170999999999999</c:v>
                </c:pt>
                <c:pt idx="82">
                  <c:v>1.3123</c:v>
                </c:pt>
                <c:pt idx="83">
                  <c:v>1.3049999999999999</c:v>
                </c:pt>
                <c:pt idx="84">
                  <c:v>1.2941</c:v>
                </c:pt>
                <c:pt idx="85">
                  <c:v>1.2824</c:v>
                </c:pt>
                <c:pt idx="86">
                  <c:v>1.2689999999999999</c:v>
                </c:pt>
                <c:pt idx="87">
                  <c:v>1.2536</c:v>
                </c:pt>
                <c:pt idx="88">
                  <c:v>1.2369000000000001</c:v>
                </c:pt>
                <c:pt idx="89">
                  <c:v>1.2195</c:v>
                </c:pt>
                <c:pt idx="90">
                  <c:v>1.2015</c:v>
                </c:pt>
                <c:pt idx="91">
                  <c:v>1.1832</c:v>
                </c:pt>
                <c:pt idx="92">
                  <c:v>1.165</c:v>
                </c:pt>
                <c:pt idx="93">
                  <c:v>1.1476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220912"/>
        <c:axId val="2106235056"/>
      </c:scatterChart>
      <c:valAx>
        <c:axId val="210622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35056"/>
        <c:crosses val="autoZero"/>
        <c:crossBetween val="midCat"/>
      </c:valAx>
      <c:valAx>
        <c:axId val="21062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2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'MH42'!$B$9:$B$99</c:f>
              <c:numCache>
                <c:formatCode>General</c:formatCode>
                <c:ptCount val="91"/>
                <c:pt idx="0">
                  <c:v>9.1209999999999999E-2</c:v>
                </c:pt>
                <c:pt idx="1">
                  <c:v>8.6650000000000005E-2</c:v>
                </c:pt>
                <c:pt idx="2">
                  <c:v>8.2229999999999998E-2</c:v>
                </c:pt>
                <c:pt idx="3">
                  <c:v>7.7060000000000003E-2</c:v>
                </c:pt>
                <c:pt idx="4">
                  <c:v>7.1809999999999999E-2</c:v>
                </c:pt>
                <c:pt idx="5">
                  <c:v>6.5699999999999995E-2</c:v>
                </c:pt>
                <c:pt idx="6">
                  <c:v>5.9369999999999999E-2</c:v>
                </c:pt>
                <c:pt idx="7">
                  <c:v>5.373E-2</c:v>
                </c:pt>
                <c:pt idx="8">
                  <c:v>4.8230000000000002E-2</c:v>
                </c:pt>
                <c:pt idx="9">
                  <c:v>4.3159999999999997E-2</c:v>
                </c:pt>
                <c:pt idx="10">
                  <c:v>3.875E-2</c:v>
                </c:pt>
                <c:pt idx="11">
                  <c:v>3.5000000000000003E-2</c:v>
                </c:pt>
                <c:pt idx="12">
                  <c:v>3.1919999999999997E-2</c:v>
                </c:pt>
                <c:pt idx="13">
                  <c:v>2.954E-2</c:v>
                </c:pt>
                <c:pt idx="14">
                  <c:v>2.6870000000000002E-2</c:v>
                </c:pt>
                <c:pt idx="15">
                  <c:v>2.4830000000000001E-2</c:v>
                </c:pt>
                <c:pt idx="16">
                  <c:v>2.315E-2</c:v>
                </c:pt>
                <c:pt idx="17">
                  <c:v>2.1739999999999999E-2</c:v>
                </c:pt>
                <c:pt idx="18">
                  <c:v>2.0049999999999998E-2</c:v>
                </c:pt>
                <c:pt idx="19">
                  <c:v>1.864E-2</c:v>
                </c:pt>
                <c:pt idx="20">
                  <c:v>1.7330000000000002E-2</c:v>
                </c:pt>
                <c:pt idx="21">
                  <c:v>1.6060000000000001E-2</c:v>
                </c:pt>
                <c:pt idx="22">
                  <c:v>1.508E-2</c:v>
                </c:pt>
                <c:pt idx="23">
                  <c:v>1.435E-2</c:v>
                </c:pt>
                <c:pt idx="24">
                  <c:v>1.3690000000000001E-2</c:v>
                </c:pt>
                <c:pt idx="25">
                  <c:v>1.3089999999999999E-2</c:v>
                </c:pt>
                <c:pt idx="26">
                  <c:v>1.2579999999999999E-2</c:v>
                </c:pt>
                <c:pt idx="27">
                  <c:v>1.218E-2</c:v>
                </c:pt>
                <c:pt idx="28">
                  <c:v>1.193E-2</c:v>
                </c:pt>
                <c:pt idx="29">
                  <c:v>1.179E-2</c:v>
                </c:pt>
                <c:pt idx="30">
                  <c:v>1.172E-2</c:v>
                </c:pt>
                <c:pt idx="31">
                  <c:v>1.167E-2</c:v>
                </c:pt>
                <c:pt idx="32">
                  <c:v>1.163E-2</c:v>
                </c:pt>
                <c:pt idx="33">
                  <c:v>1.157E-2</c:v>
                </c:pt>
                <c:pt idx="34">
                  <c:v>1.1599999999999999E-2</c:v>
                </c:pt>
                <c:pt idx="35">
                  <c:v>1.1650000000000001E-2</c:v>
                </c:pt>
                <c:pt idx="36">
                  <c:v>1.172E-2</c:v>
                </c:pt>
                <c:pt idx="37">
                  <c:v>1.179E-2</c:v>
                </c:pt>
                <c:pt idx="38">
                  <c:v>1.188E-2</c:v>
                </c:pt>
                <c:pt idx="39">
                  <c:v>1.1979999999999999E-2</c:v>
                </c:pt>
                <c:pt idx="40">
                  <c:v>1.208E-2</c:v>
                </c:pt>
                <c:pt idx="41">
                  <c:v>1.2189999999999999E-2</c:v>
                </c:pt>
                <c:pt idx="42">
                  <c:v>1.231E-2</c:v>
                </c:pt>
                <c:pt idx="43">
                  <c:v>1.243E-2</c:v>
                </c:pt>
                <c:pt idx="44">
                  <c:v>1.256E-2</c:v>
                </c:pt>
                <c:pt idx="45">
                  <c:v>1.269E-2</c:v>
                </c:pt>
                <c:pt idx="46">
                  <c:v>1.2829999999999999E-2</c:v>
                </c:pt>
                <c:pt idx="47">
                  <c:v>1.298E-2</c:v>
                </c:pt>
                <c:pt idx="48">
                  <c:v>1.3129999999999999E-2</c:v>
                </c:pt>
                <c:pt idx="49">
                  <c:v>1.328E-2</c:v>
                </c:pt>
                <c:pt idx="50">
                  <c:v>1.345E-2</c:v>
                </c:pt>
                <c:pt idx="51">
                  <c:v>1.362E-2</c:v>
                </c:pt>
                <c:pt idx="52">
                  <c:v>1.38E-2</c:v>
                </c:pt>
                <c:pt idx="53">
                  <c:v>1.4E-2</c:v>
                </c:pt>
                <c:pt idx="54">
                  <c:v>1.422E-2</c:v>
                </c:pt>
                <c:pt idx="55">
                  <c:v>1.447E-2</c:v>
                </c:pt>
                <c:pt idx="56">
                  <c:v>1.4749999999999999E-2</c:v>
                </c:pt>
                <c:pt idx="57">
                  <c:v>1.507E-2</c:v>
                </c:pt>
                <c:pt idx="58">
                  <c:v>1.546E-2</c:v>
                </c:pt>
                <c:pt idx="59">
                  <c:v>1.5900000000000001E-2</c:v>
                </c:pt>
                <c:pt idx="60">
                  <c:v>1.644E-2</c:v>
                </c:pt>
                <c:pt idx="61">
                  <c:v>1.7069999999999998E-2</c:v>
                </c:pt>
                <c:pt idx="62">
                  <c:v>1.78E-2</c:v>
                </c:pt>
                <c:pt idx="63">
                  <c:v>1.864E-2</c:v>
                </c:pt>
                <c:pt idx="64">
                  <c:v>1.9560000000000001E-2</c:v>
                </c:pt>
                <c:pt idx="65">
                  <c:v>2.0580000000000001E-2</c:v>
                </c:pt>
                <c:pt idx="66">
                  <c:v>2.1669999999999998E-2</c:v>
                </c:pt>
                <c:pt idx="67">
                  <c:v>2.2870000000000001E-2</c:v>
                </c:pt>
                <c:pt idx="68">
                  <c:v>2.409E-2</c:v>
                </c:pt>
                <c:pt idx="69">
                  <c:v>2.5510000000000001E-2</c:v>
                </c:pt>
                <c:pt idx="70">
                  <c:v>2.6960000000000001E-2</c:v>
                </c:pt>
                <c:pt idx="71">
                  <c:v>2.845E-2</c:v>
                </c:pt>
                <c:pt idx="72">
                  <c:v>3.0269999999999998E-2</c:v>
                </c:pt>
                <c:pt idx="73">
                  <c:v>3.1800000000000002E-2</c:v>
                </c:pt>
                <c:pt idx="74">
                  <c:v>3.3860000000000001E-2</c:v>
                </c:pt>
                <c:pt idx="75">
                  <c:v>3.5929999999999997E-2</c:v>
                </c:pt>
                <c:pt idx="76">
                  <c:v>3.7659999999999999E-2</c:v>
                </c:pt>
                <c:pt idx="77">
                  <c:v>3.959E-2</c:v>
                </c:pt>
                <c:pt idx="78">
                  <c:v>4.258E-2</c:v>
                </c:pt>
                <c:pt idx="79">
                  <c:v>4.5409999999999999E-2</c:v>
                </c:pt>
                <c:pt idx="80">
                  <c:v>4.854E-2</c:v>
                </c:pt>
                <c:pt idx="81">
                  <c:v>5.194E-2</c:v>
                </c:pt>
                <c:pt idx="82">
                  <c:v>5.5539999999999999E-2</c:v>
                </c:pt>
                <c:pt idx="83">
                  <c:v>5.9659999999999998E-2</c:v>
                </c:pt>
                <c:pt idx="84">
                  <c:v>6.4049999999999996E-2</c:v>
                </c:pt>
                <c:pt idx="85">
                  <c:v>6.9409999999999999E-2</c:v>
                </c:pt>
                <c:pt idx="86">
                  <c:v>7.5219999999999995E-2</c:v>
                </c:pt>
                <c:pt idx="87">
                  <c:v>8.233E-2</c:v>
                </c:pt>
                <c:pt idx="88">
                  <c:v>9.0010000000000007E-2</c:v>
                </c:pt>
                <c:pt idx="89">
                  <c:v>9.9449999999999997E-2</c:v>
                </c:pt>
                <c:pt idx="90">
                  <c:v>0.10882</c:v>
                </c:pt>
              </c:numCache>
            </c:numRef>
          </c:xVal>
          <c:yVal>
            <c:numRef>
              <c:f>'MH42'!$C$9:$C$99</c:f>
              <c:numCache>
                <c:formatCode>General</c:formatCode>
                <c:ptCount val="91"/>
                <c:pt idx="0">
                  <c:v>-0.50790000000000002</c:v>
                </c:pt>
                <c:pt idx="1">
                  <c:v>-0.50849999999999995</c:v>
                </c:pt>
                <c:pt idx="2">
                  <c:v>-0.50939999999999996</c:v>
                </c:pt>
                <c:pt idx="3">
                  <c:v>-0.51349999999999996</c:v>
                </c:pt>
                <c:pt idx="4">
                  <c:v>-0.51929999999999998</c:v>
                </c:pt>
                <c:pt idx="5">
                  <c:v>-0.52329999999999999</c:v>
                </c:pt>
                <c:pt idx="6">
                  <c:v>-0.52549999999999997</c:v>
                </c:pt>
                <c:pt idx="7">
                  <c:v>-0.52490000000000003</c:v>
                </c:pt>
                <c:pt idx="8">
                  <c:v>-0.52229999999999999</c:v>
                </c:pt>
                <c:pt idx="9">
                  <c:v>-0.51619999999999999</c:v>
                </c:pt>
                <c:pt idx="10">
                  <c:v>-0.50629999999999997</c:v>
                </c:pt>
                <c:pt idx="11">
                  <c:v>-0.49309999999999998</c:v>
                </c:pt>
                <c:pt idx="12">
                  <c:v>-0.47699999999999998</c:v>
                </c:pt>
                <c:pt idx="13">
                  <c:v>-0.4592</c:v>
                </c:pt>
                <c:pt idx="14">
                  <c:v>-0.44290000000000002</c:v>
                </c:pt>
                <c:pt idx="15">
                  <c:v>-0.42609999999999998</c:v>
                </c:pt>
                <c:pt idx="16">
                  <c:v>-0.40870000000000001</c:v>
                </c:pt>
                <c:pt idx="17">
                  <c:v>-0.39169999999999999</c:v>
                </c:pt>
                <c:pt idx="18">
                  <c:v>-0.35610000000000003</c:v>
                </c:pt>
                <c:pt idx="19">
                  <c:v>-0.32029999999999997</c:v>
                </c:pt>
                <c:pt idx="20">
                  <c:v>-0.28449999999999998</c:v>
                </c:pt>
                <c:pt idx="21">
                  <c:v>-0.25119999999999998</c:v>
                </c:pt>
                <c:pt idx="22">
                  <c:v>-0.21829999999999999</c:v>
                </c:pt>
                <c:pt idx="23">
                  <c:v>-0.1865</c:v>
                </c:pt>
                <c:pt idx="24">
                  <c:v>-0.15629999999999999</c:v>
                </c:pt>
                <c:pt idx="25">
                  <c:v>-0.12790000000000001</c:v>
                </c:pt>
                <c:pt idx="26">
                  <c:v>-0.10100000000000001</c:v>
                </c:pt>
                <c:pt idx="27">
                  <c:v>-7.4999999999999997E-2</c:v>
                </c:pt>
                <c:pt idx="28">
                  <c:v>-4.87E-2</c:v>
                </c:pt>
                <c:pt idx="29">
                  <c:v>-1.83E-2</c:v>
                </c:pt>
                <c:pt idx="30">
                  <c:v>2.1299999999999999E-2</c:v>
                </c:pt>
                <c:pt idx="31">
                  <c:v>6.59E-2</c:v>
                </c:pt>
                <c:pt idx="32">
                  <c:v>0.11310000000000001</c:v>
                </c:pt>
                <c:pt idx="33">
                  <c:v>0.16039999999999999</c:v>
                </c:pt>
                <c:pt idx="34">
                  <c:v>0.1825</c:v>
                </c:pt>
                <c:pt idx="35">
                  <c:v>0.20530000000000001</c:v>
                </c:pt>
                <c:pt idx="36">
                  <c:v>0.22850000000000001</c:v>
                </c:pt>
                <c:pt idx="37">
                  <c:v>0.25180000000000002</c:v>
                </c:pt>
                <c:pt idx="38">
                  <c:v>0.27539999999999998</c:v>
                </c:pt>
                <c:pt idx="39">
                  <c:v>0.29920000000000002</c:v>
                </c:pt>
                <c:pt idx="40">
                  <c:v>0.32319999999999999</c:v>
                </c:pt>
                <c:pt idx="41">
                  <c:v>0.34739999999999999</c:v>
                </c:pt>
                <c:pt idx="42">
                  <c:v>0.37169999999999997</c:v>
                </c:pt>
                <c:pt idx="43">
                  <c:v>0.39629999999999999</c:v>
                </c:pt>
                <c:pt idx="44">
                  <c:v>0.4209</c:v>
                </c:pt>
                <c:pt idx="45">
                  <c:v>0.44579999999999997</c:v>
                </c:pt>
                <c:pt idx="46">
                  <c:v>0.47070000000000001</c:v>
                </c:pt>
                <c:pt idx="47">
                  <c:v>0.49569999999999997</c:v>
                </c:pt>
                <c:pt idx="48">
                  <c:v>0.52070000000000005</c:v>
                </c:pt>
                <c:pt idx="49">
                  <c:v>0.54569999999999996</c:v>
                </c:pt>
                <c:pt idx="50">
                  <c:v>0.57079999999999997</c:v>
                </c:pt>
                <c:pt idx="51">
                  <c:v>0.5958</c:v>
                </c:pt>
                <c:pt idx="52">
                  <c:v>0.62070000000000003</c:v>
                </c:pt>
                <c:pt idx="53">
                  <c:v>0.64549999999999996</c:v>
                </c:pt>
                <c:pt idx="54">
                  <c:v>0.67010000000000003</c:v>
                </c:pt>
                <c:pt idx="55">
                  <c:v>0.69469999999999998</c:v>
                </c:pt>
                <c:pt idx="56">
                  <c:v>0.71889999999999998</c:v>
                </c:pt>
                <c:pt idx="57">
                  <c:v>0.74270000000000003</c:v>
                </c:pt>
                <c:pt idx="58">
                  <c:v>0.7661</c:v>
                </c:pt>
                <c:pt idx="59">
                  <c:v>0.78910000000000002</c:v>
                </c:pt>
                <c:pt idx="60">
                  <c:v>0.81140000000000001</c:v>
                </c:pt>
                <c:pt idx="61">
                  <c:v>0.83299999999999996</c:v>
                </c:pt>
                <c:pt idx="62">
                  <c:v>0.85399999999999998</c:v>
                </c:pt>
                <c:pt idx="63">
                  <c:v>0.87429999999999997</c:v>
                </c:pt>
                <c:pt idx="64">
                  <c:v>0.89410000000000001</c:v>
                </c:pt>
                <c:pt idx="65">
                  <c:v>0.91310000000000002</c:v>
                </c:pt>
                <c:pt idx="66">
                  <c:v>0.93159999999999998</c:v>
                </c:pt>
                <c:pt idx="67">
                  <c:v>0.94889999999999997</c:v>
                </c:pt>
                <c:pt idx="68">
                  <c:v>0.96609999999999996</c:v>
                </c:pt>
                <c:pt idx="69">
                  <c:v>0.98129999999999995</c:v>
                </c:pt>
                <c:pt idx="70">
                  <c:v>0.99570000000000003</c:v>
                </c:pt>
                <c:pt idx="71">
                  <c:v>1.0092000000000001</c:v>
                </c:pt>
                <c:pt idx="72">
                  <c:v>1.0206999999999999</c:v>
                </c:pt>
                <c:pt idx="73">
                  <c:v>1.0335000000000001</c:v>
                </c:pt>
                <c:pt idx="74">
                  <c:v>1.0414000000000001</c:v>
                </c:pt>
                <c:pt idx="75">
                  <c:v>1.0528</c:v>
                </c:pt>
                <c:pt idx="76">
                  <c:v>1.0607</c:v>
                </c:pt>
                <c:pt idx="77">
                  <c:v>1.0627</c:v>
                </c:pt>
                <c:pt idx="78">
                  <c:v>1.0632999999999999</c:v>
                </c:pt>
                <c:pt idx="79">
                  <c:v>1.0652999999999999</c:v>
                </c:pt>
                <c:pt idx="80">
                  <c:v>1.0639000000000001</c:v>
                </c:pt>
                <c:pt idx="81">
                  <c:v>1.0589</c:v>
                </c:pt>
                <c:pt idx="82">
                  <c:v>1.0517000000000001</c:v>
                </c:pt>
                <c:pt idx="83">
                  <c:v>1.0417000000000001</c:v>
                </c:pt>
                <c:pt idx="84">
                  <c:v>1.0305</c:v>
                </c:pt>
                <c:pt idx="85">
                  <c:v>1.0159</c:v>
                </c:pt>
                <c:pt idx="86">
                  <c:v>1.0004999999999999</c:v>
                </c:pt>
                <c:pt idx="87">
                  <c:v>0.98119999999999996</c:v>
                </c:pt>
                <c:pt idx="88">
                  <c:v>0.96199999999999997</c:v>
                </c:pt>
                <c:pt idx="89">
                  <c:v>0.93859999999999999</c:v>
                </c:pt>
                <c:pt idx="90">
                  <c:v>0.91910000000000003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'MH42'!$R$8:$R$18</c:f>
              <c:numCache>
                <c:formatCode>General</c:formatCode>
                <c:ptCount val="11"/>
                <c:pt idx="0">
                  <c:v>1.157E-2</c:v>
                </c:pt>
                <c:pt idx="1">
                  <c:v>1.1708721779070126E-2</c:v>
                </c:pt>
                <c:pt idx="2">
                  <c:v>1.21248871162805E-2</c:v>
                </c:pt>
                <c:pt idx="3">
                  <c:v>1.2818496011631125E-2</c:v>
                </c:pt>
                <c:pt idx="4">
                  <c:v>1.3789548465121999E-2</c:v>
                </c:pt>
                <c:pt idx="5">
                  <c:v>1.5038044476753124E-2</c:v>
                </c:pt>
                <c:pt idx="6">
                  <c:v>1.6563984046524496E-2</c:v>
                </c:pt>
                <c:pt idx="7">
                  <c:v>1.8367367174436121E-2</c:v>
                </c:pt>
                <c:pt idx="8">
                  <c:v>2.0448193860487993E-2</c:v>
                </c:pt>
                <c:pt idx="9">
                  <c:v>2.2806464104680117E-2</c:v>
                </c:pt>
                <c:pt idx="10">
                  <c:v>2.5442177907012493E-2</c:v>
                </c:pt>
              </c:numCache>
            </c:numRef>
          </c:xVal>
          <c:yVal>
            <c:numRef>
              <c:f>'MH42'!$S$8:$S$18</c:f>
              <c:numCache>
                <c:formatCode>General</c:formatCode>
                <c:ptCount val="11"/>
                <c:pt idx="0">
                  <c:v>0.16039999999999999</c:v>
                </c:pt>
                <c:pt idx="1">
                  <c:v>0.26039999999999996</c:v>
                </c:pt>
                <c:pt idx="2">
                  <c:v>0.36039999999999994</c:v>
                </c:pt>
                <c:pt idx="3">
                  <c:v>0.46039999999999992</c:v>
                </c:pt>
                <c:pt idx="4">
                  <c:v>0.5603999999999999</c:v>
                </c:pt>
                <c:pt idx="5">
                  <c:v>0.66039999999999988</c:v>
                </c:pt>
                <c:pt idx="6">
                  <c:v>0.76039999999999985</c:v>
                </c:pt>
                <c:pt idx="7">
                  <c:v>0.86039999999999983</c:v>
                </c:pt>
                <c:pt idx="8">
                  <c:v>0.96039999999999981</c:v>
                </c:pt>
                <c:pt idx="9">
                  <c:v>1.0603999999999998</c:v>
                </c:pt>
                <c:pt idx="10">
                  <c:v>1.1603999999999999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'MH42'!$T$8:$T$18</c:f>
              <c:numCache>
                <c:formatCode>General</c:formatCode>
                <c:ptCount val="11"/>
                <c:pt idx="0">
                  <c:v>1.157E-2</c:v>
                </c:pt>
                <c:pt idx="1">
                  <c:v>1.1830285756709514E-2</c:v>
                </c:pt>
                <c:pt idx="2">
                  <c:v>1.2611143026838056E-2</c:v>
                </c:pt>
                <c:pt idx="3">
                  <c:v>1.3912571810385625E-2</c:v>
                </c:pt>
                <c:pt idx="4">
                  <c:v>1.5734572107352223E-2</c:v>
                </c:pt>
                <c:pt idx="5">
                  <c:v>1.8077143917737844E-2</c:v>
                </c:pt>
                <c:pt idx="6">
                  <c:v>2.0940287241542496E-2</c:v>
                </c:pt>
                <c:pt idx="7">
                  <c:v>2.4324002078766175E-2</c:v>
                </c:pt>
                <c:pt idx="8">
                  <c:v>2.8228288429408881E-2</c:v>
                </c:pt>
                <c:pt idx="9">
                  <c:v>3.2653146293470617E-2</c:v>
                </c:pt>
                <c:pt idx="10">
                  <c:v>3.7598575670951373E-2</c:v>
                </c:pt>
              </c:numCache>
            </c:numRef>
          </c:xVal>
          <c:yVal>
            <c:numRef>
              <c:f>'MH42'!$U$8:$U$18</c:f>
              <c:numCache>
                <c:formatCode>General</c:formatCode>
                <c:ptCount val="11"/>
                <c:pt idx="0">
                  <c:v>0.16039999999999999</c:v>
                </c:pt>
                <c:pt idx="1">
                  <c:v>6.0399999999999981E-2</c:v>
                </c:pt>
                <c:pt idx="2">
                  <c:v>-3.9600000000000024E-2</c:v>
                </c:pt>
                <c:pt idx="3">
                  <c:v>-0.13960000000000003</c:v>
                </c:pt>
                <c:pt idx="4">
                  <c:v>-0.23960000000000004</c:v>
                </c:pt>
                <c:pt idx="5">
                  <c:v>-0.33960000000000001</c:v>
                </c:pt>
                <c:pt idx="6">
                  <c:v>-0.43959999999999999</c:v>
                </c:pt>
                <c:pt idx="7">
                  <c:v>-0.53959999999999997</c:v>
                </c:pt>
                <c:pt idx="8">
                  <c:v>-0.63959999999999995</c:v>
                </c:pt>
                <c:pt idx="9">
                  <c:v>-0.73959999999999992</c:v>
                </c:pt>
                <c:pt idx="10">
                  <c:v>-0.8395999999999999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226352"/>
        <c:axId val="2106224176"/>
      </c:scatterChart>
      <c:valAx>
        <c:axId val="210622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24176"/>
        <c:crosses val="autoZero"/>
        <c:crossBetween val="midCat"/>
      </c:valAx>
      <c:valAx>
        <c:axId val="210622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2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'MH42'!$I$9:$I$99</c:f>
              <c:numCache>
                <c:formatCode>General</c:formatCode>
                <c:ptCount val="91"/>
                <c:pt idx="0">
                  <c:v>-0.15707963267948966</c:v>
                </c:pt>
                <c:pt idx="1">
                  <c:v>-0.15271630954950383</c:v>
                </c:pt>
                <c:pt idx="2">
                  <c:v>-0.14835298641951802</c:v>
                </c:pt>
                <c:pt idx="3">
                  <c:v>-0.14398966328953219</c:v>
                </c:pt>
                <c:pt idx="4">
                  <c:v>-0.13962634015954636</c:v>
                </c:pt>
                <c:pt idx="5">
                  <c:v>-0.13526301702956053</c:v>
                </c:pt>
                <c:pt idx="6">
                  <c:v>-0.1308996938995747</c:v>
                </c:pt>
                <c:pt idx="7">
                  <c:v>-0.1265363707695889</c:v>
                </c:pt>
                <c:pt idx="8">
                  <c:v>-0.12217304763960307</c:v>
                </c:pt>
                <c:pt idx="9">
                  <c:v>-0.11780972450961724</c:v>
                </c:pt>
                <c:pt idx="10">
                  <c:v>-0.11344640137963143</c:v>
                </c:pt>
                <c:pt idx="11">
                  <c:v>-0.1090830782496456</c:v>
                </c:pt>
                <c:pt idx="12">
                  <c:v>-0.10471975511965977</c:v>
                </c:pt>
                <c:pt idx="13">
                  <c:v>-0.10035643198967394</c:v>
                </c:pt>
                <c:pt idx="14">
                  <c:v>-9.599310885968812E-2</c:v>
                </c:pt>
                <c:pt idx="15">
                  <c:v>-9.1629785729702304E-2</c:v>
                </c:pt>
                <c:pt idx="16">
                  <c:v>-8.7266462599716474E-2</c:v>
                </c:pt>
                <c:pt idx="17">
                  <c:v>-8.2903139469730644E-2</c:v>
                </c:pt>
                <c:pt idx="18">
                  <c:v>-7.8539816339744828E-2</c:v>
                </c:pt>
                <c:pt idx="19">
                  <c:v>-7.4176493209759012E-2</c:v>
                </c:pt>
                <c:pt idx="20">
                  <c:v>-6.9813170079773182E-2</c:v>
                </c:pt>
                <c:pt idx="21">
                  <c:v>-6.5449846949787352E-2</c:v>
                </c:pt>
                <c:pt idx="22">
                  <c:v>-6.1086523819801536E-2</c:v>
                </c:pt>
                <c:pt idx="23">
                  <c:v>-5.6723200689815713E-2</c:v>
                </c:pt>
                <c:pt idx="24">
                  <c:v>-5.2359877559829883E-2</c:v>
                </c:pt>
                <c:pt idx="25">
                  <c:v>-4.799655442984406E-2</c:v>
                </c:pt>
                <c:pt idx="26">
                  <c:v>-4.3633231299858237E-2</c:v>
                </c:pt>
                <c:pt idx="27">
                  <c:v>-3.9269908169872414E-2</c:v>
                </c:pt>
                <c:pt idx="28">
                  <c:v>-3.4906585039886591E-2</c:v>
                </c:pt>
                <c:pt idx="29">
                  <c:v>-3.0543261909900768E-2</c:v>
                </c:pt>
                <c:pt idx="30">
                  <c:v>-2.6179938779914941E-2</c:v>
                </c:pt>
                <c:pt idx="31">
                  <c:v>-2.1816615649929118E-2</c:v>
                </c:pt>
                <c:pt idx="32">
                  <c:v>-1.7453292519943295E-2</c:v>
                </c:pt>
                <c:pt idx="33">
                  <c:v>-1.3089969389957471E-2</c:v>
                </c:pt>
                <c:pt idx="34">
                  <c:v>-8.7266462599716477E-3</c:v>
                </c:pt>
                <c:pt idx="35">
                  <c:v>-4.3633231299858239E-3</c:v>
                </c:pt>
                <c:pt idx="36">
                  <c:v>0</c:v>
                </c:pt>
                <c:pt idx="37">
                  <c:v>4.3633231299858239E-3</c:v>
                </c:pt>
                <c:pt idx="38">
                  <c:v>8.7266462599716477E-3</c:v>
                </c:pt>
                <c:pt idx="39">
                  <c:v>1.3089969389957471E-2</c:v>
                </c:pt>
                <c:pt idx="40">
                  <c:v>1.7453292519943295E-2</c:v>
                </c:pt>
                <c:pt idx="41">
                  <c:v>2.1816615649929118E-2</c:v>
                </c:pt>
                <c:pt idx="42">
                  <c:v>2.6179938779914941E-2</c:v>
                </c:pt>
                <c:pt idx="43">
                  <c:v>3.0543261909900768E-2</c:v>
                </c:pt>
                <c:pt idx="44">
                  <c:v>3.4906585039886591E-2</c:v>
                </c:pt>
                <c:pt idx="45">
                  <c:v>3.9269908169872414E-2</c:v>
                </c:pt>
                <c:pt idx="46">
                  <c:v>4.3633231299858237E-2</c:v>
                </c:pt>
                <c:pt idx="47">
                  <c:v>4.799655442984406E-2</c:v>
                </c:pt>
                <c:pt idx="48">
                  <c:v>5.2359877559829883E-2</c:v>
                </c:pt>
                <c:pt idx="49">
                  <c:v>5.6723200689815713E-2</c:v>
                </c:pt>
                <c:pt idx="50">
                  <c:v>6.1086523819801536E-2</c:v>
                </c:pt>
                <c:pt idx="51">
                  <c:v>6.5449846949787352E-2</c:v>
                </c:pt>
                <c:pt idx="52">
                  <c:v>6.9813170079773182E-2</c:v>
                </c:pt>
                <c:pt idx="53">
                  <c:v>7.4176493209759012E-2</c:v>
                </c:pt>
                <c:pt idx="54">
                  <c:v>7.8539816339744828E-2</c:v>
                </c:pt>
                <c:pt idx="55">
                  <c:v>8.2903139469730644E-2</c:v>
                </c:pt>
                <c:pt idx="56">
                  <c:v>8.7266462599716474E-2</c:v>
                </c:pt>
                <c:pt idx="57">
                  <c:v>9.1629785729702304E-2</c:v>
                </c:pt>
                <c:pt idx="58">
                  <c:v>9.599310885968812E-2</c:v>
                </c:pt>
                <c:pt idx="59">
                  <c:v>0.10035643198967394</c:v>
                </c:pt>
                <c:pt idx="60">
                  <c:v>0.10471975511965977</c:v>
                </c:pt>
                <c:pt idx="61">
                  <c:v>0.1090830782496456</c:v>
                </c:pt>
                <c:pt idx="62">
                  <c:v>0.11344640137963143</c:v>
                </c:pt>
                <c:pt idx="63">
                  <c:v>0.11780972450961724</c:v>
                </c:pt>
                <c:pt idx="64">
                  <c:v>0.12217304763960307</c:v>
                </c:pt>
                <c:pt idx="65">
                  <c:v>0.1265363707695889</c:v>
                </c:pt>
                <c:pt idx="66">
                  <c:v>0.1308996938995747</c:v>
                </c:pt>
                <c:pt idx="67">
                  <c:v>0.13526301702956053</c:v>
                </c:pt>
                <c:pt idx="68">
                  <c:v>0.13962634015954636</c:v>
                </c:pt>
                <c:pt idx="69">
                  <c:v>0.14398966328953219</c:v>
                </c:pt>
                <c:pt idx="70">
                  <c:v>0.14835298641951802</c:v>
                </c:pt>
                <c:pt idx="71">
                  <c:v>0.15271630954950383</c:v>
                </c:pt>
                <c:pt idx="72">
                  <c:v>0.15707963267948966</c:v>
                </c:pt>
                <c:pt idx="73">
                  <c:v>0.16144295580947549</c:v>
                </c:pt>
                <c:pt idx="74">
                  <c:v>0.16580627893946129</c:v>
                </c:pt>
                <c:pt idx="75">
                  <c:v>0.17016960206944712</c:v>
                </c:pt>
                <c:pt idx="76">
                  <c:v>0.17453292519943295</c:v>
                </c:pt>
                <c:pt idx="77">
                  <c:v>0.17889624832941875</c:v>
                </c:pt>
                <c:pt idx="78">
                  <c:v>0.18325957145940461</c:v>
                </c:pt>
                <c:pt idx="79">
                  <c:v>0.18762289458939041</c:v>
                </c:pt>
                <c:pt idx="80">
                  <c:v>0.19198621771937624</c:v>
                </c:pt>
                <c:pt idx="81">
                  <c:v>0.19634954084936207</c:v>
                </c:pt>
                <c:pt idx="82">
                  <c:v>0.20071286397934787</c:v>
                </c:pt>
                <c:pt idx="83">
                  <c:v>0.20507618710933373</c:v>
                </c:pt>
                <c:pt idx="84">
                  <c:v>0.20943951023931953</c:v>
                </c:pt>
                <c:pt idx="85">
                  <c:v>0.21380283336930536</c:v>
                </c:pt>
                <c:pt idx="86">
                  <c:v>0.21816615649929119</c:v>
                </c:pt>
                <c:pt idx="87">
                  <c:v>0.22252947962927699</c:v>
                </c:pt>
                <c:pt idx="88">
                  <c:v>0.22689280275926285</c:v>
                </c:pt>
                <c:pt idx="89">
                  <c:v>0.23125612588924865</c:v>
                </c:pt>
                <c:pt idx="90">
                  <c:v>0.23561944901923448</c:v>
                </c:pt>
              </c:numCache>
            </c:numRef>
          </c:xVal>
          <c:yVal>
            <c:numRef>
              <c:f>'MH42'!$C$9:$C$99</c:f>
              <c:numCache>
                <c:formatCode>General</c:formatCode>
                <c:ptCount val="91"/>
                <c:pt idx="0">
                  <c:v>-0.50790000000000002</c:v>
                </c:pt>
                <c:pt idx="1">
                  <c:v>-0.50849999999999995</c:v>
                </c:pt>
                <c:pt idx="2">
                  <c:v>-0.50939999999999996</c:v>
                </c:pt>
                <c:pt idx="3">
                  <c:v>-0.51349999999999996</c:v>
                </c:pt>
                <c:pt idx="4">
                  <c:v>-0.51929999999999998</c:v>
                </c:pt>
                <c:pt idx="5">
                  <c:v>-0.52329999999999999</c:v>
                </c:pt>
                <c:pt idx="6">
                  <c:v>-0.52549999999999997</c:v>
                </c:pt>
                <c:pt idx="7">
                  <c:v>-0.52490000000000003</c:v>
                </c:pt>
                <c:pt idx="8">
                  <c:v>-0.52229999999999999</c:v>
                </c:pt>
                <c:pt idx="9">
                  <c:v>-0.51619999999999999</c:v>
                </c:pt>
                <c:pt idx="10">
                  <c:v>-0.50629999999999997</c:v>
                </c:pt>
                <c:pt idx="11">
                  <c:v>-0.49309999999999998</c:v>
                </c:pt>
                <c:pt idx="12">
                  <c:v>-0.47699999999999998</c:v>
                </c:pt>
                <c:pt idx="13">
                  <c:v>-0.4592</c:v>
                </c:pt>
                <c:pt idx="14">
                  <c:v>-0.44290000000000002</c:v>
                </c:pt>
                <c:pt idx="15">
                  <c:v>-0.42609999999999998</c:v>
                </c:pt>
                <c:pt idx="16">
                  <c:v>-0.40870000000000001</c:v>
                </c:pt>
                <c:pt idx="17">
                  <c:v>-0.39169999999999999</c:v>
                </c:pt>
                <c:pt idx="18">
                  <c:v>-0.35610000000000003</c:v>
                </c:pt>
                <c:pt idx="19">
                  <c:v>-0.32029999999999997</c:v>
                </c:pt>
                <c:pt idx="20">
                  <c:v>-0.28449999999999998</c:v>
                </c:pt>
                <c:pt idx="21">
                  <c:v>-0.25119999999999998</c:v>
                </c:pt>
                <c:pt idx="22">
                  <c:v>-0.21829999999999999</c:v>
                </c:pt>
                <c:pt idx="23">
                  <c:v>-0.1865</c:v>
                </c:pt>
                <c:pt idx="24">
                  <c:v>-0.15629999999999999</c:v>
                </c:pt>
                <c:pt idx="25">
                  <c:v>-0.12790000000000001</c:v>
                </c:pt>
                <c:pt idx="26">
                  <c:v>-0.10100000000000001</c:v>
                </c:pt>
                <c:pt idx="27">
                  <c:v>-7.4999999999999997E-2</c:v>
                </c:pt>
                <c:pt idx="28">
                  <c:v>-4.87E-2</c:v>
                </c:pt>
                <c:pt idx="29">
                  <c:v>-1.83E-2</c:v>
                </c:pt>
                <c:pt idx="30">
                  <c:v>2.1299999999999999E-2</c:v>
                </c:pt>
                <c:pt idx="31">
                  <c:v>6.59E-2</c:v>
                </c:pt>
                <c:pt idx="32">
                  <c:v>0.11310000000000001</c:v>
                </c:pt>
                <c:pt idx="33">
                  <c:v>0.16039999999999999</c:v>
                </c:pt>
                <c:pt idx="34">
                  <c:v>0.1825</c:v>
                </c:pt>
                <c:pt idx="35">
                  <c:v>0.20530000000000001</c:v>
                </c:pt>
                <c:pt idx="36">
                  <c:v>0.22850000000000001</c:v>
                </c:pt>
                <c:pt idx="37">
                  <c:v>0.25180000000000002</c:v>
                </c:pt>
                <c:pt idx="38">
                  <c:v>0.27539999999999998</c:v>
                </c:pt>
                <c:pt idx="39">
                  <c:v>0.29920000000000002</c:v>
                </c:pt>
                <c:pt idx="40">
                  <c:v>0.32319999999999999</c:v>
                </c:pt>
                <c:pt idx="41">
                  <c:v>0.34739999999999999</c:v>
                </c:pt>
                <c:pt idx="42">
                  <c:v>0.37169999999999997</c:v>
                </c:pt>
                <c:pt idx="43">
                  <c:v>0.39629999999999999</c:v>
                </c:pt>
                <c:pt idx="44">
                  <c:v>0.4209</c:v>
                </c:pt>
                <c:pt idx="45">
                  <c:v>0.44579999999999997</c:v>
                </c:pt>
                <c:pt idx="46">
                  <c:v>0.47070000000000001</c:v>
                </c:pt>
                <c:pt idx="47">
                  <c:v>0.49569999999999997</c:v>
                </c:pt>
                <c:pt idx="48">
                  <c:v>0.52070000000000005</c:v>
                </c:pt>
                <c:pt idx="49">
                  <c:v>0.54569999999999996</c:v>
                </c:pt>
                <c:pt idx="50">
                  <c:v>0.57079999999999997</c:v>
                </c:pt>
                <c:pt idx="51">
                  <c:v>0.5958</c:v>
                </c:pt>
                <c:pt idx="52">
                  <c:v>0.62070000000000003</c:v>
                </c:pt>
                <c:pt idx="53">
                  <c:v>0.64549999999999996</c:v>
                </c:pt>
                <c:pt idx="54">
                  <c:v>0.67010000000000003</c:v>
                </c:pt>
                <c:pt idx="55">
                  <c:v>0.69469999999999998</c:v>
                </c:pt>
                <c:pt idx="56">
                  <c:v>0.71889999999999998</c:v>
                </c:pt>
                <c:pt idx="57">
                  <c:v>0.74270000000000003</c:v>
                </c:pt>
                <c:pt idx="58">
                  <c:v>0.7661</c:v>
                </c:pt>
                <c:pt idx="59">
                  <c:v>0.78910000000000002</c:v>
                </c:pt>
                <c:pt idx="60">
                  <c:v>0.81140000000000001</c:v>
                </c:pt>
                <c:pt idx="61">
                  <c:v>0.83299999999999996</c:v>
                </c:pt>
                <c:pt idx="62">
                  <c:v>0.85399999999999998</c:v>
                </c:pt>
                <c:pt idx="63">
                  <c:v>0.87429999999999997</c:v>
                </c:pt>
                <c:pt idx="64">
                  <c:v>0.89410000000000001</c:v>
                </c:pt>
                <c:pt idx="65">
                  <c:v>0.91310000000000002</c:v>
                </c:pt>
                <c:pt idx="66">
                  <c:v>0.93159999999999998</c:v>
                </c:pt>
                <c:pt idx="67">
                  <c:v>0.94889999999999997</c:v>
                </c:pt>
                <c:pt idx="68">
                  <c:v>0.96609999999999996</c:v>
                </c:pt>
                <c:pt idx="69">
                  <c:v>0.98129999999999995</c:v>
                </c:pt>
                <c:pt idx="70">
                  <c:v>0.99570000000000003</c:v>
                </c:pt>
                <c:pt idx="71">
                  <c:v>1.0092000000000001</c:v>
                </c:pt>
                <c:pt idx="72">
                  <c:v>1.0206999999999999</c:v>
                </c:pt>
                <c:pt idx="73">
                  <c:v>1.0335000000000001</c:v>
                </c:pt>
                <c:pt idx="74">
                  <c:v>1.0414000000000001</c:v>
                </c:pt>
                <c:pt idx="75">
                  <c:v>1.0528</c:v>
                </c:pt>
                <c:pt idx="76">
                  <c:v>1.0607</c:v>
                </c:pt>
                <c:pt idx="77">
                  <c:v>1.0627</c:v>
                </c:pt>
                <c:pt idx="78">
                  <c:v>1.0632999999999999</c:v>
                </c:pt>
                <c:pt idx="79">
                  <c:v>1.0652999999999999</c:v>
                </c:pt>
                <c:pt idx="80">
                  <c:v>1.0639000000000001</c:v>
                </c:pt>
                <c:pt idx="81">
                  <c:v>1.0589</c:v>
                </c:pt>
                <c:pt idx="82">
                  <c:v>1.0517000000000001</c:v>
                </c:pt>
                <c:pt idx="83">
                  <c:v>1.0417000000000001</c:v>
                </c:pt>
                <c:pt idx="84">
                  <c:v>1.0305</c:v>
                </c:pt>
                <c:pt idx="85">
                  <c:v>1.0159</c:v>
                </c:pt>
                <c:pt idx="86">
                  <c:v>1.0004999999999999</c:v>
                </c:pt>
                <c:pt idx="87">
                  <c:v>0.98119999999999996</c:v>
                </c:pt>
                <c:pt idx="88">
                  <c:v>0.96199999999999997</c:v>
                </c:pt>
                <c:pt idx="89">
                  <c:v>0.93859999999999999</c:v>
                </c:pt>
                <c:pt idx="90">
                  <c:v>0.91910000000000003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223088"/>
        <c:axId val="2106223632"/>
      </c:scatterChart>
      <c:valAx>
        <c:axId val="210622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23632"/>
        <c:crosses val="autoZero"/>
        <c:crossBetween val="midCat"/>
      </c:valAx>
      <c:valAx>
        <c:axId val="210622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2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RG_15!$B$9:$B$98</c:f>
              <c:numCache>
                <c:formatCode>General</c:formatCode>
                <c:ptCount val="90"/>
                <c:pt idx="0">
                  <c:v>9.1069999999999998E-2</c:v>
                </c:pt>
                <c:pt idx="1">
                  <c:v>8.6660000000000001E-2</c:v>
                </c:pt>
                <c:pt idx="2">
                  <c:v>8.2019999999999996E-2</c:v>
                </c:pt>
                <c:pt idx="3">
                  <c:v>7.7210000000000001E-2</c:v>
                </c:pt>
                <c:pt idx="4">
                  <c:v>7.1889999999999996E-2</c:v>
                </c:pt>
                <c:pt idx="5">
                  <c:v>6.6140000000000004E-2</c:v>
                </c:pt>
                <c:pt idx="6">
                  <c:v>6.0650000000000003E-2</c:v>
                </c:pt>
                <c:pt idx="7">
                  <c:v>5.561E-2</c:v>
                </c:pt>
                <c:pt idx="8">
                  <c:v>5.0819999999999997E-2</c:v>
                </c:pt>
                <c:pt idx="9">
                  <c:v>4.6559999999999997E-2</c:v>
                </c:pt>
                <c:pt idx="10">
                  <c:v>4.2360000000000002E-2</c:v>
                </c:pt>
                <c:pt idx="11">
                  <c:v>3.832E-2</c:v>
                </c:pt>
                <c:pt idx="12">
                  <c:v>3.4680000000000002E-2</c:v>
                </c:pt>
                <c:pt idx="13">
                  <c:v>3.143E-2</c:v>
                </c:pt>
                <c:pt idx="14">
                  <c:v>2.8740000000000002E-2</c:v>
                </c:pt>
                <c:pt idx="15">
                  <c:v>2.6079999999999999E-2</c:v>
                </c:pt>
                <c:pt idx="16">
                  <c:v>2.4330000000000001E-2</c:v>
                </c:pt>
                <c:pt idx="17">
                  <c:v>2.3310000000000001E-2</c:v>
                </c:pt>
                <c:pt idx="18">
                  <c:v>2.1930000000000002E-2</c:v>
                </c:pt>
                <c:pt idx="19">
                  <c:v>2.0459999999999999E-2</c:v>
                </c:pt>
                <c:pt idx="20">
                  <c:v>1.959E-2</c:v>
                </c:pt>
                <c:pt idx="21">
                  <c:v>1.8769999999999998E-2</c:v>
                </c:pt>
                <c:pt idx="22">
                  <c:v>1.7819999999999999E-2</c:v>
                </c:pt>
                <c:pt idx="23">
                  <c:v>1.7180000000000001E-2</c:v>
                </c:pt>
                <c:pt idx="24">
                  <c:v>1.643E-2</c:v>
                </c:pt>
                <c:pt idx="25">
                  <c:v>1.562E-2</c:v>
                </c:pt>
                <c:pt idx="26">
                  <c:v>1.461E-2</c:v>
                </c:pt>
                <c:pt idx="27">
                  <c:v>1.325E-2</c:v>
                </c:pt>
                <c:pt idx="28">
                  <c:v>1.316E-2</c:v>
                </c:pt>
                <c:pt idx="29">
                  <c:v>1.312E-2</c:v>
                </c:pt>
                <c:pt idx="30">
                  <c:v>1.3050000000000001E-2</c:v>
                </c:pt>
                <c:pt idx="31">
                  <c:v>1.2970000000000001E-2</c:v>
                </c:pt>
                <c:pt idx="32">
                  <c:v>1.2880000000000001E-2</c:v>
                </c:pt>
                <c:pt idx="33">
                  <c:v>1.278E-2</c:v>
                </c:pt>
                <c:pt idx="34">
                  <c:v>1.268E-2</c:v>
                </c:pt>
                <c:pt idx="35">
                  <c:v>1.257E-2</c:v>
                </c:pt>
                <c:pt idx="36">
                  <c:v>1.242E-2</c:v>
                </c:pt>
                <c:pt idx="37">
                  <c:v>1.2290000000000001E-2</c:v>
                </c:pt>
                <c:pt idx="38">
                  <c:v>1.2189999999999999E-2</c:v>
                </c:pt>
                <c:pt idx="39">
                  <c:v>1.2120000000000001E-2</c:v>
                </c:pt>
                <c:pt idx="40">
                  <c:v>1.2070000000000001E-2</c:v>
                </c:pt>
                <c:pt idx="41">
                  <c:v>1.2030000000000001E-2</c:v>
                </c:pt>
                <c:pt idx="42">
                  <c:v>1.2019999999999999E-2</c:v>
                </c:pt>
                <c:pt idx="43">
                  <c:v>1.205E-2</c:v>
                </c:pt>
                <c:pt idx="44">
                  <c:v>1.21E-2</c:v>
                </c:pt>
                <c:pt idx="45">
                  <c:v>1.218E-2</c:v>
                </c:pt>
                <c:pt idx="46">
                  <c:v>1.23E-2</c:v>
                </c:pt>
                <c:pt idx="47">
                  <c:v>1.244E-2</c:v>
                </c:pt>
                <c:pt idx="48">
                  <c:v>1.261E-2</c:v>
                </c:pt>
                <c:pt idx="49">
                  <c:v>1.281E-2</c:v>
                </c:pt>
                <c:pt idx="50">
                  <c:v>1.304E-2</c:v>
                </c:pt>
                <c:pt idx="51">
                  <c:v>1.3299999999999999E-2</c:v>
                </c:pt>
                <c:pt idx="52">
                  <c:v>1.359E-2</c:v>
                </c:pt>
                <c:pt idx="53">
                  <c:v>1.392E-2</c:v>
                </c:pt>
                <c:pt idx="54">
                  <c:v>1.4279999999999999E-2</c:v>
                </c:pt>
                <c:pt idx="55">
                  <c:v>1.468E-2</c:v>
                </c:pt>
                <c:pt idx="56">
                  <c:v>1.512E-2</c:v>
                </c:pt>
                <c:pt idx="57">
                  <c:v>1.5610000000000001E-2</c:v>
                </c:pt>
                <c:pt idx="58">
                  <c:v>1.6129999999999999E-2</c:v>
                </c:pt>
                <c:pt idx="59">
                  <c:v>1.6729999999999998E-2</c:v>
                </c:pt>
                <c:pt idx="60">
                  <c:v>1.7389999999999999E-2</c:v>
                </c:pt>
                <c:pt idx="61">
                  <c:v>1.814E-2</c:v>
                </c:pt>
                <c:pt idx="62">
                  <c:v>1.8939999999999999E-2</c:v>
                </c:pt>
                <c:pt idx="63">
                  <c:v>1.983E-2</c:v>
                </c:pt>
                <c:pt idx="64">
                  <c:v>2.0789999999999999E-2</c:v>
                </c:pt>
                <c:pt idx="65">
                  <c:v>2.179E-2</c:v>
                </c:pt>
                <c:pt idx="66">
                  <c:v>2.2919999999999999E-2</c:v>
                </c:pt>
                <c:pt idx="67">
                  <c:v>2.4070000000000001E-2</c:v>
                </c:pt>
                <c:pt idx="68">
                  <c:v>2.5260000000000001E-2</c:v>
                </c:pt>
                <c:pt idx="69">
                  <c:v>2.6540000000000001E-2</c:v>
                </c:pt>
                <c:pt idx="70">
                  <c:v>2.81E-2</c:v>
                </c:pt>
                <c:pt idx="71">
                  <c:v>2.9510000000000002E-2</c:v>
                </c:pt>
                <c:pt idx="72">
                  <c:v>3.1379999999999998E-2</c:v>
                </c:pt>
                <c:pt idx="73">
                  <c:v>3.3239999999999999E-2</c:v>
                </c:pt>
                <c:pt idx="74">
                  <c:v>3.5200000000000002E-2</c:v>
                </c:pt>
                <c:pt idx="75">
                  <c:v>3.721E-2</c:v>
                </c:pt>
                <c:pt idx="76">
                  <c:v>3.9469999999999998E-2</c:v>
                </c:pt>
                <c:pt idx="77">
                  <c:v>4.231E-2</c:v>
                </c:pt>
                <c:pt idx="78">
                  <c:v>4.5010000000000001E-2</c:v>
                </c:pt>
                <c:pt idx="79">
                  <c:v>4.7690000000000003E-2</c:v>
                </c:pt>
                <c:pt idx="80">
                  <c:v>5.0509999999999999E-2</c:v>
                </c:pt>
                <c:pt idx="81">
                  <c:v>5.3620000000000001E-2</c:v>
                </c:pt>
                <c:pt idx="82">
                  <c:v>5.7119999999999997E-2</c:v>
                </c:pt>
                <c:pt idx="83">
                  <c:v>6.1089999999999998E-2</c:v>
                </c:pt>
                <c:pt idx="84">
                  <c:v>6.5530000000000005E-2</c:v>
                </c:pt>
                <c:pt idx="85">
                  <c:v>7.1139999999999995E-2</c:v>
                </c:pt>
                <c:pt idx="86">
                  <c:v>7.7719999999999997E-2</c:v>
                </c:pt>
                <c:pt idx="87">
                  <c:v>8.5470000000000004E-2</c:v>
                </c:pt>
                <c:pt idx="88">
                  <c:v>9.4869999999999996E-2</c:v>
                </c:pt>
              </c:numCache>
            </c:numRef>
          </c:xVal>
          <c:yVal>
            <c:numRef>
              <c:f>RG_15!$C$9:$C$98</c:f>
              <c:numCache>
                <c:formatCode>General</c:formatCode>
                <c:ptCount val="90"/>
                <c:pt idx="0">
                  <c:v>-0.48359999999999997</c:v>
                </c:pt>
                <c:pt idx="1">
                  <c:v>-0.48649999999999999</c:v>
                </c:pt>
                <c:pt idx="2">
                  <c:v>-0.49130000000000001</c:v>
                </c:pt>
                <c:pt idx="3">
                  <c:v>-0.49819999999999998</c:v>
                </c:pt>
                <c:pt idx="4">
                  <c:v>-0.5101</c:v>
                </c:pt>
                <c:pt idx="5">
                  <c:v>-0.52300000000000002</c:v>
                </c:pt>
                <c:pt idx="6">
                  <c:v>-0.53259999999999996</c:v>
                </c:pt>
                <c:pt idx="7">
                  <c:v>-0.53890000000000005</c:v>
                </c:pt>
                <c:pt idx="8">
                  <c:v>-0.54149999999999998</c:v>
                </c:pt>
                <c:pt idx="9">
                  <c:v>-0.53959999999999997</c:v>
                </c:pt>
                <c:pt idx="10">
                  <c:v>-0.53439999999999999</c:v>
                </c:pt>
                <c:pt idx="11">
                  <c:v>-0.52559999999999996</c:v>
                </c:pt>
                <c:pt idx="12">
                  <c:v>-0.51319999999999999</c:v>
                </c:pt>
                <c:pt idx="13">
                  <c:v>-0.49759999999999999</c:v>
                </c:pt>
                <c:pt idx="14">
                  <c:v>-0.47920000000000001</c:v>
                </c:pt>
                <c:pt idx="15">
                  <c:v>-0.46</c:v>
                </c:pt>
                <c:pt idx="16">
                  <c:v>-0.44</c:v>
                </c:pt>
                <c:pt idx="17">
                  <c:v>-0.41899999999999998</c:v>
                </c:pt>
                <c:pt idx="18">
                  <c:v>-0.39689999999999998</c:v>
                </c:pt>
                <c:pt idx="19">
                  <c:v>-0.37519999999999998</c:v>
                </c:pt>
                <c:pt idx="20">
                  <c:v>-0.35389999999999999</c:v>
                </c:pt>
                <c:pt idx="21">
                  <c:v>-0.33189999999999997</c:v>
                </c:pt>
                <c:pt idx="22">
                  <c:v>-0.31</c:v>
                </c:pt>
                <c:pt idx="23">
                  <c:v>-0.28739999999999999</c:v>
                </c:pt>
                <c:pt idx="24">
                  <c:v>-0.25950000000000001</c:v>
                </c:pt>
                <c:pt idx="25">
                  <c:v>-0.2238</c:v>
                </c:pt>
                <c:pt idx="26">
                  <c:v>-0.19009999999999999</c:v>
                </c:pt>
                <c:pt idx="27">
                  <c:v>-0.12870000000000001</c:v>
                </c:pt>
                <c:pt idx="28">
                  <c:v>-9.8299999999999998E-2</c:v>
                </c:pt>
                <c:pt idx="29">
                  <c:v>-6.5299999999999997E-2</c:v>
                </c:pt>
                <c:pt idx="30">
                  <c:v>-3.6700000000000003E-2</c:v>
                </c:pt>
                <c:pt idx="31">
                  <c:v>-6.0000000000000001E-3</c:v>
                </c:pt>
                <c:pt idx="32">
                  <c:v>2.86E-2</c:v>
                </c:pt>
                <c:pt idx="33">
                  <c:v>6.5100000000000005E-2</c:v>
                </c:pt>
                <c:pt idx="34">
                  <c:v>0.1143</c:v>
                </c:pt>
                <c:pt idx="35">
                  <c:v>0.16270000000000001</c:v>
                </c:pt>
                <c:pt idx="36">
                  <c:v>0.2142</c:v>
                </c:pt>
                <c:pt idx="37">
                  <c:v>0.255</c:v>
                </c:pt>
                <c:pt idx="38">
                  <c:v>0.2858</c:v>
                </c:pt>
                <c:pt idx="39">
                  <c:v>0.31619999999999998</c:v>
                </c:pt>
                <c:pt idx="40">
                  <c:v>0.34689999999999999</c:v>
                </c:pt>
                <c:pt idx="41">
                  <c:v>0.378</c:v>
                </c:pt>
                <c:pt idx="42">
                  <c:v>0.40849999999999997</c:v>
                </c:pt>
                <c:pt idx="43">
                  <c:v>0.43669999999999998</c:v>
                </c:pt>
                <c:pt idx="44">
                  <c:v>0.46560000000000001</c:v>
                </c:pt>
                <c:pt idx="45">
                  <c:v>0.4929</c:v>
                </c:pt>
                <c:pt idx="46">
                  <c:v>0.51980000000000004</c:v>
                </c:pt>
                <c:pt idx="47">
                  <c:v>0.54630000000000001</c:v>
                </c:pt>
                <c:pt idx="48">
                  <c:v>0.57230000000000003</c:v>
                </c:pt>
                <c:pt idx="49">
                  <c:v>0.59770000000000001</c:v>
                </c:pt>
                <c:pt idx="50">
                  <c:v>0.62260000000000004</c:v>
                </c:pt>
                <c:pt idx="51">
                  <c:v>0.6472</c:v>
                </c:pt>
                <c:pt idx="52">
                  <c:v>0.67130000000000001</c:v>
                </c:pt>
                <c:pt idx="53">
                  <c:v>0.69510000000000005</c:v>
                </c:pt>
                <c:pt idx="54">
                  <c:v>0.71850000000000003</c:v>
                </c:pt>
                <c:pt idx="55">
                  <c:v>0.74160000000000004</c:v>
                </c:pt>
                <c:pt idx="56">
                  <c:v>0.76419999999999999</c:v>
                </c:pt>
                <c:pt idx="57">
                  <c:v>0.78639999999999999</c:v>
                </c:pt>
                <c:pt idx="58">
                  <c:v>0.80840000000000001</c:v>
                </c:pt>
                <c:pt idx="59">
                  <c:v>0.82989999999999997</c:v>
                </c:pt>
                <c:pt idx="60">
                  <c:v>0.85089999999999999</c:v>
                </c:pt>
                <c:pt idx="61">
                  <c:v>0.87139999999999995</c:v>
                </c:pt>
                <c:pt idx="62">
                  <c:v>0.89190000000000003</c:v>
                </c:pt>
                <c:pt idx="63">
                  <c:v>0.91169999999999995</c:v>
                </c:pt>
                <c:pt idx="64">
                  <c:v>0.93120000000000003</c:v>
                </c:pt>
                <c:pt idx="65">
                  <c:v>0.95050000000000001</c:v>
                </c:pt>
                <c:pt idx="66">
                  <c:v>0.96850000000000003</c:v>
                </c:pt>
                <c:pt idx="67">
                  <c:v>0.98650000000000004</c:v>
                </c:pt>
                <c:pt idx="68">
                  <c:v>1.0039</c:v>
                </c:pt>
                <c:pt idx="69">
                  <c:v>1.0203</c:v>
                </c:pt>
                <c:pt idx="70">
                  <c:v>1.0341</c:v>
                </c:pt>
                <c:pt idx="71">
                  <c:v>1.0490999999999999</c:v>
                </c:pt>
                <c:pt idx="72">
                  <c:v>1.0602</c:v>
                </c:pt>
                <c:pt idx="73">
                  <c:v>1.073</c:v>
                </c:pt>
                <c:pt idx="74">
                  <c:v>1.085</c:v>
                </c:pt>
                <c:pt idx="75">
                  <c:v>1.0956999999999999</c:v>
                </c:pt>
                <c:pt idx="76">
                  <c:v>1.1040000000000001</c:v>
                </c:pt>
                <c:pt idx="77">
                  <c:v>1.1088</c:v>
                </c:pt>
                <c:pt idx="78">
                  <c:v>1.1120000000000001</c:v>
                </c:pt>
                <c:pt idx="79">
                  <c:v>1.1119000000000001</c:v>
                </c:pt>
                <c:pt idx="80">
                  <c:v>1.1079000000000001</c:v>
                </c:pt>
                <c:pt idx="81">
                  <c:v>1.1009</c:v>
                </c:pt>
                <c:pt idx="82">
                  <c:v>1.0913999999999999</c:v>
                </c:pt>
                <c:pt idx="83">
                  <c:v>1.0793999999999999</c:v>
                </c:pt>
                <c:pt idx="84">
                  <c:v>1.0658000000000001</c:v>
                </c:pt>
                <c:pt idx="85">
                  <c:v>1.0483</c:v>
                </c:pt>
                <c:pt idx="86">
                  <c:v>1.0286999999999999</c:v>
                </c:pt>
                <c:pt idx="87">
                  <c:v>1.0074000000000001</c:v>
                </c:pt>
                <c:pt idx="88">
                  <c:v>0.9829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RG_15!$R$8:$R$18</c:f>
              <c:numCache>
                <c:formatCode>General</c:formatCode>
                <c:ptCount val="11"/>
                <c:pt idx="0">
                  <c:v>1.2019999999999999E-2</c:v>
                </c:pt>
                <c:pt idx="1">
                  <c:v>1.2328439342737481E-2</c:v>
                </c:pt>
                <c:pt idx="2">
                  <c:v>1.3253757370949925E-2</c:v>
                </c:pt>
                <c:pt idx="3">
                  <c:v>1.4795954084637334E-2</c:v>
                </c:pt>
                <c:pt idx="4">
                  <c:v>1.6955029483799705E-2</c:v>
                </c:pt>
                <c:pt idx="5">
                  <c:v>1.9730983568437041E-2</c:v>
                </c:pt>
                <c:pt idx="6">
                  <c:v>2.3123816338549343E-2</c:v>
                </c:pt>
                <c:pt idx="7">
                  <c:v>2.7133527794136608E-2</c:v>
                </c:pt>
                <c:pt idx="8">
                  <c:v>3.1760117935198839E-2</c:v>
                </c:pt>
                <c:pt idx="9">
                  <c:v>3.7003586761736033E-2</c:v>
                </c:pt>
                <c:pt idx="10">
                  <c:v>4.2863934273748204E-2</c:v>
                </c:pt>
              </c:numCache>
            </c:numRef>
          </c:xVal>
          <c:yVal>
            <c:numRef>
              <c:f>RG_15!$S$8:$S$18</c:f>
              <c:numCache>
                <c:formatCode>General</c:formatCode>
                <c:ptCount val="11"/>
                <c:pt idx="0">
                  <c:v>0.40849999999999997</c:v>
                </c:pt>
                <c:pt idx="1">
                  <c:v>0.50849999999999995</c:v>
                </c:pt>
                <c:pt idx="2">
                  <c:v>0.60849999999999993</c:v>
                </c:pt>
                <c:pt idx="3">
                  <c:v>0.70849999999999991</c:v>
                </c:pt>
                <c:pt idx="4">
                  <c:v>0.80849999999999989</c:v>
                </c:pt>
                <c:pt idx="5">
                  <c:v>0.90849999999999986</c:v>
                </c:pt>
                <c:pt idx="6">
                  <c:v>1.0085</c:v>
                </c:pt>
                <c:pt idx="7">
                  <c:v>1.1085</c:v>
                </c:pt>
                <c:pt idx="8">
                  <c:v>1.2085000000000001</c:v>
                </c:pt>
                <c:pt idx="9">
                  <c:v>1.3085000000000002</c:v>
                </c:pt>
                <c:pt idx="10">
                  <c:v>1.4085000000000003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RG_15!$T$8:$T$18</c:f>
              <c:numCache>
                <c:formatCode>General</c:formatCode>
                <c:ptCount val="11"/>
                <c:pt idx="0">
                  <c:v>1.2019999999999999E-2</c:v>
                </c:pt>
                <c:pt idx="1">
                  <c:v>1.2126550631652173E-2</c:v>
                </c:pt>
                <c:pt idx="2">
                  <c:v>1.2446202526608698E-2</c:v>
                </c:pt>
                <c:pt idx="3">
                  <c:v>1.2978955684869568E-2</c:v>
                </c:pt>
                <c:pt idx="4">
                  <c:v>1.3724810106434789E-2</c:v>
                </c:pt>
                <c:pt idx="5">
                  <c:v>1.4683765791304359E-2</c:v>
                </c:pt>
                <c:pt idx="6">
                  <c:v>1.5855822739478276E-2</c:v>
                </c:pt>
                <c:pt idx="7">
                  <c:v>1.7240980950956542E-2</c:v>
                </c:pt>
                <c:pt idx="8">
                  <c:v>1.8839240425739159E-2</c:v>
                </c:pt>
                <c:pt idx="9">
                  <c:v>2.0650601163826124E-2</c:v>
                </c:pt>
                <c:pt idx="10">
                  <c:v>2.2675063165217432E-2</c:v>
                </c:pt>
              </c:numCache>
            </c:numRef>
          </c:xVal>
          <c:yVal>
            <c:numRef>
              <c:f>RG_15!$U$8:$U$18</c:f>
              <c:numCache>
                <c:formatCode>General</c:formatCode>
                <c:ptCount val="11"/>
                <c:pt idx="0">
                  <c:v>0.40849999999999997</c:v>
                </c:pt>
                <c:pt idx="1">
                  <c:v>0.3085</c:v>
                </c:pt>
                <c:pt idx="2">
                  <c:v>0.20849999999999999</c:v>
                </c:pt>
                <c:pt idx="3">
                  <c:v>0.10849999999999999</c:v>
                </c:pt>
                <c:pt idx="4">
                  <c:v>8.4999999999999798E-3</c:v>
                </c:pt>
                <c:pt idx="5">
                  <c:v>-9.1500000000000026E-2</c:v>
                </c:pt>
                <c:pt idx="6">
                  <c:v>-0.19150000000000003</c:v>
                </c:pt>
                <c:pt idx="7">
                  <c:v>-0.29150000000000004</c:v>
                </c:pt>
                <c:pt idx="8">
                  <c:v>-0.39150000000000007</c:v>
                </c:pt>
                <c:pt idx="9">
                  <c:v>-0.49150000000000005</c:v>
                </c:pt>
                <c:pt idx="10">
                  <c:v>-0.59150000000000003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227984"/>
        <c:axId val="2106229072"/>
      </c:scatterChart>
      <c:valAx>
        <c:axId val="210622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29072"/>
        <c:crosses val="autoZero"/>
        <c:crossBetween val="midCat"/>
      </c:valAx>
      <c:valAx>
        <c:axId val="21062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2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RG_15!$I$9:$I$98</c:f>
              <c:numCache>
                <c:formatCode>General</c:formatCode>
                <c:ptCount val="90"/>
                <c:pt idx="0">
                  <c:v>-0.16144295580947549</c:v>
                </c:pt>
                <c:pt idx="1">
                  <c:v>-0.15707963267948966</c:v>
                </c:pt>
                <c:pt idx="2">
                  <c:v>-0.15271630954950383</c:v>
                </c:pt>
                <c:pt idx="3">
                  <c:v>-0.14835298641951802</c:v>
                </c:pt>
                <c:pt idx="4">
                  <c:v>-0.14398966328953219</c:v>
                </c:pt>
                <c:pt idx="5">
                  <c:v>-0.13962634015954636</c:v>
                </c:pt>
                <c:pt idx="6">
                  <c:v>-0.13526301702956053</c:v>
                </c:pt>
                <c:pt idx="7">
                  <c:v>-0.1308996938995747</c:v>
                </c:pt>
                <c:pt idx="8">
                  <c:v>-0.1265363707695889</c:v>
                </c:pt>
                <c:pt idx="9">
                  <c:v>-0.12217304763960307</c:v>
                </c:pt>
                <c:pt idx="10">
                  <c:v>-0.11780972450961724</c:v>
                </c:pt>
                <c:pt idx="11">
                  <c:v>-0.11344640137963143</c:v>
                </c:pt>
                <c:pt idx="12">
                  <c:v>-0.1090830782496456</c:v>
                </c:pt>
                <c:pt idx="13">
                  <c:v>-0.10471975511965977</c:v>
                </c:pt>
                <c:pt idx="14">
                  <c:v>-0.10035643198967394</c:v>
                </c:pt>
                <c:pt idx="15">
                  <c:v>-9.599310885968812E-2</c:v>
                </c:pt>
                <c:pt idx="16">
                  <c:v>-9.1629785729702304E-2</c:v>
                </c:pt>
                <c:pt idx="17">
                  <c:v>-8.7266462599716474E-2</c:v>
                </c:pt>
                <c:pt idx="18">
                  <c:v>-8.2903139469730644E-2</c:v>
                </c:pt>
                <c:pt idx="19">
                  <c:v>-7.8539816339744828E-2</c:v>
                </c:pt>
                <c:pt idx="20">
                  <c:v>-7.4176493209759012E-2</c:v>
                </c:pt>
                <c:pt idx="21">
                  <c:v>-6.9813170079773182E-2</c:v>
                </c:pt>
                <c:pt idx="22">
                  <c:v>-6.5449846949787352E-2</c:v>
                </c:pt>
                <c:pt idx="23">
                  <c:v>-6.1086523819801536E-2</c:v>
                </c:pt>
                <c:pt idx="24">
                  <c:v>-5.6723200689815713E-2</c:v>
                </c:pt>
                <c:pt idx="25">
                  <c:v>-5.2359877559829883E-2</c:v>
                </c:pt>
                <c:pt idx="26">
                  <c:v>-4.799655442984406E-2</c:v>
                </c:pt>
                <c:pt idx="27">
                  <c:v>-3.9269908169872414E-2</c:v>
                </c:pt>
                <c:pt idx="28">
                  <c:v>-3.4906585039886591E-2</c:v>
                </c:pt>
                <c:pt idx="29">
                  <c:v>-3.0543261909900768E-2</c:v>
                </c:pt>
                <c:pt idx="30">
                  <c:v>-2.6179938779914941E-2</c:v>
                </c:pt>
                <c:pt idx="31">
                  <c:v>-2.1816615649929118E-2</c:v>
                </c:pt>
                <c:pt idx="32">
                  <c:v>-1.7453292519943295E-2</c:v>
                </c:pt>
                <c:pt idx="33">
                  <c:v>-1.3089969389957471E-2</c:v>
                </c:pt>
                <c:pt idx="34">
                  <c:v>-8.7266462599716477E-3</c:v>
                </c:pt>
                <c:pt idx="35">
                  <c:v>-4.3633231299858239E-3</c:v>
                </c:pt>
                <c:pt idx="36">
                  <c:v>0</c:v>
                </c:pt>
                <c:pt idx="37">
                  <c:v>4.3633231299858239E-3</c:v>
                </c:pt>
                <c:pt idx="38">
                  <c:v>8.7266462599716477E-3</c:v>
                </c:pt>
                <c:pt idx="39">
                  <c:v>1.3089969389957471E-2</c:v>
                </c:pt>
                <c:pt idx="40">
                  <c:v>1.7453292519943295E-2</c:v>
                </c:pt>
                <c:pt idx="41">
                  <c:v>2.1816615649929118E-2</c:v>
                </c:pt>
                <c:pt idx="42">
                  <c:v>2.6179938779914941E-2</c:v>
                </c:pt>
                <c:pt idx="43">
                  <c:v>3.0543261909900768E-2</c:v>
                </c:pt>
                <c:pt idx="44">
                  <c:v>3.4906585039886591E-2</c:v>
                </c:pt>
                <c:pt idx="45">
                  <c:v>3.9269908169872414E-2</c:v>
                </c:pt>
                <c:pt idx="46">
                  <c:v>4.3633231299858237E-2</c:v>
                </c:pt>
                <c:pt idx="47">
                  <c:v>4.799655442984406E-2</c:v>
                </c:pt>
                <c:pt idx="48">
                  <c:v>5.2359877559829883E-2</c:v>
                </c:pt>
                <c:pt idx="49">
                  <c:v>5.6723200689815713E-2</c:v>
                </c:pt>
                <c:pt idx="50">
                  <c:v>6.1086523819801536E-2</c:v>
                </c:pt>
                <c:pt idx="51">
                  <c:v>6.5449846949787352E-2</c:v>
                </c:pt>
                <c:pt idx="52">
                  <c:v>6.9813170079773182E-2</c:v>
                </c:pt>
                <c:pt idx="53">
                  <c:v>7.4176493209759012E-2</c:v>
                </c:pt>
                <c:pt idx="54">
                  <c:v>7.8539816339744828E-2</c:v>
                </c:pt>
                <c:pt idx="55">
                  <c:v>8.2903139469730644E-2</c:v>
                </c:pt>
                <c:pt idx="56">
                  <c:v>8.7266462599716474E-2</c:v>
                </c:pt>
                <c:pt idx="57">
                  <c:v>9.1629785729702304E-2</c:v>
                </c:pt>
                <c:pt idx="58">
                  <c:v>9.599310885968812E-2</c:v>
                </c:pt>
                <c:pt idx="59">
                  <c:v>0.10035643198967394</c:v>
                </c:pt>
                <c:pt idx="60">
                  <c:v>0.10471975511965977</c:v>
                </c:pt>
                <c:pt idx="61">
                  <c:v>0.1090830782496456</c:v>
                </c:pt>
                <c:pt idx="62">
                  <c:v>0.11344640137963143</c:v>
                </c:pt>
                <c:pt idx="63">
                  <c:v>0.11780972450961724</c:v>
                </c:pt>
                <c:pt idx="64">
                  <c:v>0.12217304763960307</c:v>
                </c:pt>
                <c:pt idx="65">
                  <c:v>0.1265363707695889</c:v>
                </c:pt>
                <c:pt idx="66">
                  <c:v>0.1308996938995747</c:v>
                </c:pt>
                <c:pt idx="67">
                  <c:v>0.13526301702956053</c:v>
                </c:pt>
                <c:pt idx="68">
                  <c:v>0.13962634015954636</c:v>
                </c:pt>
                <c:pt idx="69">
                  <c:v>0.14398966328953219</c:v>
                </c:pt>
                <c:pt idx="70">
                  <c:v>0.14835298641951802</c:v>
                </c:pt>
                <c:pt idx="71">
                  <c:v>0.15271630954950383</c:v>
                </c:pt>
                <c:pt idx="72">
                  <c:v>0.15707963267948966</c:v>
                </c:pt>
                <c:pt idx="73">
                  <c:v>0.16144295580947549</c:v>
                </c:pt>
                <c:pt idx="74">
                  <c:v>0.16580627893946129</c:v>
                </c:pt>
                <c:pt idx="75">
                  <c:v>0.17016960206944712</c:v>
                </c:pt>
                <c:pt idx="76">
                  <c:v>0.17453292519943295</c:v>
                </c:pt>
                <c:pt idx="77">
                  <c:v>0.17889624832941875</c:v>
                </c:pt>
                <c:pt idx="78">
                  <c:v>0.18325957145940461</c:v>
                </c:pt>
                <c:pt idx="79">
                  <c:v>0.18762289458939041</c:v>
                </c:pt>
                <c:pt idx="80">
                  <c:v>0.19198621771937624</c:v>
                </c:pt>
                <c:pt idx="81">
                  <c:v>0.19634954084936207</c:v>
                </c:pt>
                <c:pt idx="82">
                  <c:v>0.20071286397934787</c:v>
                </c:pt>
                <c:pt idx="83">
                  <c:v>0.20507618710933373</c:v>
                </c:pt>
                <c:pt idx="84">
                  <c:v>0.20943951023931953</c:v>
                </c:pt>
                <c:pt idx="85">
                  <c:v>0.21380283336930536</c:v>
                </c:pt>
                <c:pt idx="86">
                  <c:v>0.21816615649929119</c:v>
                </c:pt>
                <c:pt idx="87">
                  <c:v>0.22252947962927699</c:v>
                </c:pt>
                <c:pt idx="88">
                  <c:v>0.22689280275926285</c:v>
                </c:pt>
              </c:numCache>
            </c:numRef>
          </c:xVal>
          <c:yVal>
            <c:numRef>
              <c:f>RG_15!$C$9:$C$98</c:f>
              <c:numCache>
                <c:formatCode>General</c:formatCode>
                <c:ptCount val="90"/>
                <c:pt idx="0">
                  <c:v>-0.48359999999999997</c:v>
                </c:pt>
                <c:pt idx="1">
                  <c:v>-0.48649999999999999</c:v>
                </c:pt>
                <c:pt idx="2">
                  <c:v>-0.49130000000000001</c:v>
                </c:pt>
                <c:pt idx="3">
                  <c:v>-0.49819999999999998</c:v>
                </c:pt>
                <c:pt idx="4">
                  <c:v>-0.5101</c:v>
                </c:pt>
                <c:pt idx="5">
                  <c:v>-0.52300000000000002</c:v>
                </c:pt>
                <c:pt idx="6">
                  <c:v>-0.53259999999999996</c:v>
                </c:pt>
                <c:pt idx="7">
                  <c:v>-0.53890000000000005</c:v>
                </c:pt>
                <c:pt idx="8">
                  <c:v>-0.54149999999999998</c:v>
                </c:pt>
                <c:pt idx="9">
                  <c:v>-0.53959999999999997</c:v>
                </c:pt>
                <c:pt idx="10">
                  <c:v>-0.53439999999999999</c:v>
                </c:pt>
                <c:pt idx="11">
                  <c:v>-0.52559999999999996</c:v>
                </c:pt>
                <c:pt idx="12">
                  <c:v>-0.51319999999999999</c:v>
                </c:pt>
                <c:pt idx="13">
                  <c:v>-0.49759999999999999</c:v>
                </c:pt>
                <c:pt idx="14">
                  <c:v>-0.47920000000000001</c:v>
                </c:pt>
                <c:pt idx="15">
                  <c:v>-0.46</c:v>
                </c:pt>
                <c:pt idx="16">
                  <c:v>-0.44</c:v>
                </c:pt>
                <c:pt idx="17">
                  <c:v>-0.41899999999999998</c:v>
                </c:pt>
                <c:pt idx="18">
                  <c:v>-0.39689999999999998</c:v>
                </c:pt>
                <c:pt idx="19">
                  <c:v>-0.37519999999999998</c:v>
                </c:pt>
                <c:pt idx="20">
                  <c:v>-0.35389999999999999</c:v>
                </c:pt>
                <c:pt idx="21">
                  <c:v>-0.33189999999999997</c:v>
                </c:pt>
                <c:pt idx="22">
                  <c:v>-0.31</c:v>
                </c:pt>
                <c:pt idx="23">
                  <c:v>-0.28739999999999999</c:v>
                </c:pt>
                <c:pt idx="24">
                  <c:v>-0.25950000000000001</c:v>
                </c:pt>
                <c:pt idx="25">
                  <c:v>-0.2238</c:v>
                </c:pt>
                <c:pt idx="26">
                  <c:v>-0.19009999999999999</c:v>
                </c:pt>
                <c:pt idx="27">
                  <c:v>-0.12870000000000001</c:v>
                </c:pt>
                <c:pt idx="28">
                  <c:v>-9.8299999999999998E-2</c:v>
                </c:pt>
                <c:pt idx="29">
                  <c:v>-6.5299999999999997E-2</c:v>
                </c:pt>
                <c:pt idx="30">
                  <c:v>-3.6700000000000003E-2</c:v>
                </c:pt>
                <c:pt idx="31">
                  <c:v>-6.0000000000000001E-3</c:v>
                </c:pt>
                <c:pt idx="32">
                  <c:v>2.86E-2</c:v>
                </c:pt>
                <c:pt idx="33">
                  <c:v>6.5100000000000005E-2</c:v>
                </c:pt>
                <c:pt idx="34">
                  <c:v>0.1143</c:v>
                </c:pt>
                <c:pt idx="35">
                  <c:v>0.16270000000000001</c:v>
                </c:pt>
                <c:pt idx="36">
                  <c:v>0.2142</c:v>
                </c:pt>
                <c:pt idx="37">
                  <c:v>0.255</c:v>
                </c:pt>
                <c:pt idx="38">
                  <c:v>0.2858</c:v>
                </c:pt>
                <c:pt idx="39">
                  <c:v>0.31619999999999998</c:v>
                </c:pt>
                <c:pt idx="40">
                  <c:v>0.34689999999999999</c:v>
                </c:pt>
                <c:pt idx="41">
                  <c:v>0.378</c:v>
                </c:pt>
                <c:pt idx="42">
                  <c:v>0.40849999999999997</c:v>
                </c:pt>
                <c:pt idx="43">
                  <c:v>0.43669999999999998</c:v>
                </c:pt>
                <c:pt idx="44">
                  <c:v>0.46560000000000001</c:v>
                </c:pt>
                <c:pt idx="45">
                  <c:v>0.4929</c:v>
                </c:pt>
                <c:pt idx="46">
                  <c:v>0.51980000000000004</c:v>
                </c:pt>
                <c:pt idx="47">
                  <c:v>0.54630000000000001</c:v>
                </c:pt>
                <c:pt idx="48">
                  <c:v>0.57230000000000003</c:v>
                </c:pt>
                <c:pt idx="49">
                  <c:v>0.59770000000000001</c:v>
                </c:pt>
                <c:pt idx="50">
                  <c:v>0.62260000000000004</c:v>
                </c:pt>
                <c:pt idx="51">
                  <c:v>0.6472</c:v>
                </c:pt>
                <c:pt idx="52">
                  <c:v>0.67130000000000001</c:v>
                </c:pt>
                <c:pt idx="53">
                  <c:v>0.69510000000000005</c:v>
                </c:pt>
                <c:pt idx="54">
                  <c:v>0.71850000000000003</c:v>
                </c:pt>
                <c:pt idx="55">
                  <c:v>0.74160000000000004</c:v>
                </c:pt>
                <c:pt idx="56">
                  <c:v>0.76419999999999999</c:v>
                </c:pt>
                <c:pt idx="57">
                  <c:v>0.78639999999999999</c:v>
                </c:pt>
                <c:pt idx="58">
                  <c:v>0.80840000000000001</c:v>
                </c:pt>
                <c:pt idx="59">
                  <c:v>0.82989999999999997</c:v>
                </c:pt>
                <c:pt idx="60">
                  <c:v>0.85089999999999999</c:v>
                </c:pt>
                <c:pt idx="61">
                  <c:v>0.87139999999999995</c:v>
                </c:pt>
                <c:pt idx="62">
                  <c:v>0.89190000000000003</c:v>
                </c:pt>
                <c:pt idx="63">
                  <c:v>0.91169999999999995</c:v>
                </c:pt>
                <c:pt idx="64">
                  <c:v>0.93120000000000003</c:v>
                </c:pt>
                <c:pt idx="65">
                  <c:v>0.95050000000000001</c:v>
                </c:pt>
                <c:pt idx="66">
                  <c:v>0.96850000000000003</c:v>
                </c:pt>
                <c:pt idx="67">
                  <c:v>0.98650000000000004</c:v>
                </c:pt>
                <c:pt idx="68">
                  <c:v>1.0039</c:v>
                </c:pt>
                <c:pt idx="69">
                  <c:v>1.0203</c:v>
                </c:pt>
                <c:pt idx="70">
                  <c:v>1.0341</c:v>
                </c:pt>
                <c:pt idx="71">
                  <c:v>1.0490999999999999</c:v>
                </c:pt>
                <c:pt idx="72">
                  <c:v>1.0602</c:v>
                </c:pt>
                <c:pt idx="73">
                  <c:v>1.073</c:v>
                </c:pt>
                <c:pt idx="74">
                  <c:v>1.085</c:v>
                </c:pt>
                <c:pt idx="75">
                  <c:v>1.0956999999999999</c:v>
                </c:pt>
                <c:pt idx="76">
                  <c:v>1.1040000000000001</c:v>
                </c:pt>
                <c:pt idx="77">
                  <c:v>1.1088</c:v>
                </c:pt>
                <c:pt idx="78">
                  <c:v>1.1120000000000001</c:v>
                </c:pt>
                <c:pt idx="79">
                  <c:v>1.1119000000000001</c:v>
                </c:pt>
                <c:pt idx="80">
                  <c:v>1.1079000000000001</c:v>
                </c:pt>
                <c:pt idx="81">
                  <c:v>1.1009</c:v>
                </c:pt>
                <c:pt idx="82">
                  <c:v>1.0913999999999999</c:v>
                </c:pt>
                <c:pt idx="83">
                  <c:v>1.0793999999999999</c:v>
                </c:pt>
                <c:pt idx="84">
                  <c:v>1.0658000000000001</c:v>
                </c:pt>
                <c:pt idx="85">
                  <c:v>1.0483</c:v>
                </c:pt>
                <c:pt idx="86">
                  <c:v>1.0286999999999999</c:v>
                </c:pt>
                <c:pt idx="87">
                  <c:v>1.0074000000000001</c:v>
                </c:pt>
                <c:pt idx="88">
                  <c:v>0.9829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230160"/>
        <c:axId val="2106231792"/>
      </c:scatterChart>
      <c:valAx>
        <c:axId val="210623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31792"/>
        <c:crosses val="autoZero"/>
        <c:crossBetween val="midCat"/>
      </c:valAx>
      <c:valAx>
        <c:axId val="210623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23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WASP!$B$9:$B$110</c:f>
              <c:numCache>
                <c:formatCode>General</c:formatCode>
                <c:ptCount val="102"/>
                <c:pt idx="0">
                  <c:v>8.2680000000000003E-2</c:v>
                </c:pt>
                <c:pt idx="1">
                  <c:v>7.9000000000000001E-2</c:v>
                </c:pt>
                <c:pt idx="2">
                  <c:v>7.4719999999999995E-2</c:v>
                </c:pt>
                <c:pt idx="3">
                  <c:v>6.9870000000000002E-2</c:v>
                </c:pt>
                <c:pt idx="4">
                  <c:v>6.4390000000000003E-2</c:v>
                </c:pt>
                <c:pt idx="5">
                  <c:v>5.8360000000000002E-2</c:v>
                </c:pt>
                <c:pt idx="6">
                  <c:v>5.2260000000000001E-2</c:v>
                </c:pt>
                <c:pt idx="7">
                  <c:v>4.6420000000000003E-2</c:v>
                </c:pt>
                <c:pt idx="8">
                  <c:v>4.0739999999999998E-2</c:v>
                </c:pt>
                <c:pt idx="9">
                  <c:v>3.601E-2</c:v>
                </c:pt>
                <c:pt idx="10">
                  <c:v>3.431E-2</c:v>
                </c:pt>
                <c:pt idx="11">
                  <c:v>3.2300000000000002E-2</c:v>
                </c:pt>
                <c:pt idx="12">
                  <c:v>2.9780000000000001E-2</c:v>
                </c:pt>
                <c:pt idx="13">
                  <c:v>2.7539999999999999E-2</c:v>
                </c:pt>
                <c:pt idx="14">
                  <c:v>2.5420000000000002E-2</c:v>
                </c:pt>
                <c:pt idx="15">
                  <c:v>2.359E-2</c:v>
                </c:pt>
                <c:pt idx="16">
                  <c:v>2.2200000000000001E-2</c:v>
                </c:pt>
                <c:pt idx="17">
                  <c:v>2.1010000000000001E-2</c:v>
                </c:pt>
                <c:pt idx="18">
                  <c:v>1.9869999999999999E-2</c:v>
                </c:pt>
                <c:pt idx="19">
                  <c:v>1.891E-2</c:v>
                </c:pt>
                <c:pt idx="20">
                  <c:v>1.8110000000000001E-2</c:v>
                </c:pt>
                <c:pt idx="21">
                  <c:v>1.736E-2</c:v>
                </c:pt>
                <c:pt idx="22">
                  <c:v>1.6709999999999999E-2</c:v>
                </c:pt>
                <c:pt idx="23">
                  <c:v>1.6129999999999999E-2</c:v>
                </c:pt>
                <c:pt idx="24">
                  <c:v>1.55E-2</c:v>
                </c:pt>
                <c:pt idx="25">
                  <c:v>1.494E-2</c:v>
                </c:pt>
                <c:pt idx="26">
                  <c:v>1.436E-2</c:v>
                </c:pt>
                <c:pt idx="27">
                  <c:v>1.374E-2</c:v>
                </c:pt>
                <c:pt idx="28">
                  <c:v>1.312E-2</c:v>
                </c:pt>
                <c:pt idx="29">
                  <c:v>1.2030000000000001E-2</c:v>
                </c:pt>
                <c:pt idx="30">
                  <c:v>1.2E-2</c:v>
                </c:pt>
                <c:pt idx="31">
                  <c:v>1.1990000000000001E-2</c:v>
                </c:pt>
                <c:pt idx="32">
                  <c:v>1.201E-2</c:v>
                </c:pt>
                <c:pt idx="33">
                  <c:v>1.204E-2</c:v>
                </c:pt>
                <c:pt idx="34">
                  <c:v>1.209E-2</c:v>
                </c:pt>
                <c:pt idx="35">
                  <c:v>1.217E-2</c:v>
                </c:pt>
                <c:pt idx="36">
                  <c:v>1.227E-2</c:v>
                </c:pt>
                <c:pt idx="37">
                  <c:v>1.24E-2</c:v>
                </c:pt>
                <c:pt idx="38">
                  <c:v>1.2540000000000001E-2</c:v>
                </c:pt>
                <c:pt idx="39">
                  <c:v>1.2699999999999999E-2</c:v>
                </c:pt>
                <c:pt idx="40">
                  <c:v>1.2880000000000001E-2</c:v>
                </c:pt>
                <c:pt idx="41">
                  <c:v>1.307E-2</c:v>
                </c:pt>
                <c:pt idx="42">
                  <c:v>1.328E-2</c:v>
                </c:pt>
                <c:pt idx="43">
                  <c:v>1.35E-2</c:v>
                </c:pt>
                <c:pt idx="44">
                  <c:v>1.374E-2</c:v>
                </c:pt>
                <c:pt idx="45">
                  <c:v>1.4E-2</c:v>
                </c:pt>
                <c:pt idx="46">
                  <c:v>1.426E-2</c:v>
                </c:pt>
                <c:pt idx="47">
                  <c:v>1.453E-2</c:v>
                </c:pt>
                <c:pt idx="48">
                  <c:v>1.482E-2</c:v>
                </c:pt>
                <c:pt idx="49">
                  <c:v>1.512E-2</c:v>
                </c:pt>
                <c:pt idx="50">
                  <c:v>1.5440000000000001E-2</c:v>
                </c:pt>
                <c:pt idx="51">
                  <c:v>1.576E-2</c:v>
                </c:pt>
                <c:pt idx="52">
                  <c:v>1.61E-2</c:v>
                </c:pt>
                <c:pt idx="53">
                  <c:v>1.644E-2</c:v>
                </c:pt>
                <c:pt idx="54">
                  <c:v>1.6799999999999999E-2</c:v>
                </c:pt>
                <c:pt idx="55">
                  <c:v>1.7170000000000001E-2</c:v>
                </c:pt>
                <c:pt idx="56">
                  <c:v>1.7559999999999999E-2</c:v>
                </c:pt>
                <c:pt idx="57">
                  <c:v>1.797E-2</c:v>
                </c:pt>
                <c:pt idx="58">
                  <c:v>1.839E-2</c:v>
                </c:pt>
                <c:pt idx="59">
                  <c:v>1.8839999999999999E-2</c:v>
                </c:pt>
                <c:pt idx="60">
                  <c:v>1.9310000000000001E-2</c:v>
                </c:pt>
                <c:pt idx="61">
                  <c:v>1.9810000000000001E-2</c:v>
                </c:pt>
                <c:pt idx="62">
                  <c:v>2.0320000000000001E-2</c:v>
                </c:pt>
                <c:pt idx="63">
                  <c:v>2.086E-2</c:v>
                </c:pt>
                <c:pt idx="64">
                  <c:v>2.1420000000000002E-2</c:v>
                </c:pt>
                <c:pt idx="65">
                  <c:v>2.1999999999999999E-2</c:v>
                </c:pt>
                <c:pt idx="66">
                  <c:v>2.257E-2</c:v>
                </c:pt>
                <c:pt idx="67">
                  <c:v>2.325E-2</c:v>
                </c:pt>
                <c:pt idx="68">
                  <c:v>2.3949999999999999E-2</c:v>
                </c:pt>
                <c:pt idx="69">
                  <c:v>2.4750000000000001E-2</c:v>
                </c:pt>
                <c:pt idx="70">
                  <c:v>2.5649999999999999E-2</c:v>
                </c:pt>
                <c:pt idx="71">
                  <c:v>2.6759999999999999E-2</c:v>
                </c:pt>
                <c:pt idx="72">
                  <c:v>2.8230000000000002E-2</c:v>
                </c:pt>
                <c:pt idx="73">
                  <c:v>2.9929999999999998E-2</c:v>
                </c:pt>
                <c:pt idx="74">
                  <c:v>3.168E-2</c:v>
                </c:pt>
                <c:pt idx="75">
                  <c:v>3.3329999999999999E-2</c:v>
                </c:pt>
                <c:pt idx="76">
                  <c:v>3.5200000000000002E-2</c:v>
                </c:pt>
                <c:pt idx="77">
                  <c:v>3.7019999999999997E-2</c:v>
                </c:pt>
                <c:pt idx="78">
                  <c:v>3.9120000000000002E-2</c:v>
                </c:pt>
                <c:pt idx="79">
                  <c:v>4.1619999999999997E-2</c:v>
                </c:pt>
                <c:pt idx="80">
                  <c:v>4.444E-2</c:v>
                </c:pt>
                <c:pt idx="81">
                  <c:v>4.7059999999999998E-2</c:v>
                </c:pt>
                <c:pt idx="82">
                  <c:v>4.9919999999999999E-2</c:v>
                </c:pt>
                <c:pt idx="83">
                  <c:v>5.3019999999999998E-2</c:v>
                </c:pt>
                <c:pt idx="84">
                  <c:v>5.636E-2</c:v>
                </c:pt>
                <c:pt idx="85">
                  <c:v>5.9950000000000003E-2</c:v>
                </c:pt>
                <c:pt idx="86">
                  <c:v>6.3700000000000007E-2</c:v>
                </c:pt>
                <c:pt idx="87">
                  <c:v>6.7269999999999996E-2</c:v>
                </c:pt>
                <c:pt idx="88">
                  <c:v>7.0889999999999995E-2</c:v>
                </c:pt>
                <c:pt idx="89">
                  <c:v>7.4719999999999995E-2</c:v>
                </c:pt>
                <c:pt idx="90">
                  <c:v>7.8829999999999997E-2</c:v>
                </c:pt>
                <c:pt idx="91">
                  <c:v>8.3210000000000006E-2</c:v>
                </c:pt>
                <c:pt idx="92">
                  <c:v>8.7999999999999995E-2</c:v>
                </c:pt>
                <c:pt idx="93">
                  <c:v>9.3219999999999997E-2</c:v>
                </c:pt>
                <c:pt idx="94">
                  <c:v>9.887E-2</c:v>
                </c:pt>
                <c:pt idx="95">
                  <c:v>0.10498</c:v>
                </c:pt>
                <c:pt idx="96">
                  <c:v>0.11161</c:v>
                </c:pt>
                <c:pt idx="97">
                  <c:v>0.11888</c:v>
                </c:pt>
                <c:pt idx="98">
                  <c:v>0.12703</c:v>
                </c:pt>
                <c:pt idx="99">
                  <c:v>0.13647999999999999</c:v>
                </c:pt>
                <c:pt idx="100">
                  <c:v>0.14865999999999999</c:v>
                </c:pt>
                <c:pt idx="101">
                  <c:v>0.16486999999999999</c:v>
                </c:pt>
              </c:numCache>
            </c:numRef>
          </c:xVal>
          <c:yVal>
            <c:numRef>
              <c:f>WASP!$C$9:$C$110</c:f>
              <c:numCache>
                <c:formatCode>General</c:formatCode>
                <c:ptCount val="102"/>
                <c:pt idx="0">
                  <c:v>-0.44209999999999999</c:v>
                </c:pt>
                <c:pt idx="1">
                  <c:v>-0.44429999999999997</c:v>
                </c:pt>
                <c:pt idx="2">
                  <c:v>-0.44479999999999997</c:v>
                </c:pt>
                <c:pt idx="3">
                  <c:v>-0.4451</c:v>
                </c:pt>
                <c:pt idx="4">
                  <c:v>-0.44479999999999997</c:v>
                </c:pt>
                <c:pt idx="5">
                  <c:v>-0.44440000000000002</c:v>
                </c:pt>
                <c:pt idx="6">
                  <c:v>-0.44359999999999999</c:v>
                </c:pt>
                <c:pt idx="7">
                  <c:v>-0.44159999999999999</c:v>
                </c:pt>
                <c:pt idx="8">
                  <c:v>-0.43759999999999999</c:v>
                </c:pt>
                <c:pt idx="9">
                  <c:v>-0.42970000000000003</c:v>
                </c:pt>
                <c:pt idx="10">
                  <c:v>-0.41560000000000002</c:v>
                </c:pt>
                <c:pt idx="11">
                  <c:v>-0.40039999999999998</c:v>
                </c:pt>
                <c:pt idx="12">
                  <c:v>-0.38400000000000001</c:v>
                </c:pt>
                <c:pt idx="13">
                  <c:v>-0.36570000000000003</c:v>
                </c:pt>
                <c:pt idx="14">
                  <c:v>-0.33489999999999998</c:v>
                </c:pt>
                <c:pt idx="15">
                  <c:v>-0.29949999999999999</c:v>
                </c:pt>
                <c:pt idx="16">
                  <c:v>-0.26390000000000002</c:v>
                </c:pt>
                <c:pt idx="17">
                  <c:v>-0.22670000000000001</c:v>
                </c:pt>
                <c:pt idx="18">
                  <c:v>-0.19170000000000001</c:v>
                </c:pt>
                <c:pt idx="19">
                  <c:v>-0.15390000000000001</c:v>
                </c:pt>
                <c:pt idx="20">
                  <c:v>-0.1182</c:v>
                </c:pt>
                <c:pt idx="21">
                  <c:v>-8.1100000000000005E-2</c:v>
                </c:pt>
                <c:pt idx="22">
                  <c:v>-4.4600000000000001E-2</c:v>
                </c:pt>
                <c:pt idx="23">
                  <c:v>-9.7999999999999997E-3</c:v>
                </c:pt>
                <c:pt idx="24">
                  <c:v>2.6599999999999999E-2</c:v>
                </c:pt>
                <c:pt idx="25">
                  <c:v>5.8400000000000001E-2</c:v>
                </c:pt>
                <c:pt idx="26">
                  <c:v>8.9700000000000002E-2</c:v>
                </c:pt>
                <c:pt idx="27">
                  <c:v>0.12139999999999999</c:v>
                </c:pt>
                <c:pt idx="28">
                  <c:v>0.15190000000000001</c:v>
                </c:pt>
                <c:pt idx="29">
                  <c:v>0.23219999999999999</c:v>
                </c:pt>
                <c:pt idx="30">
                  <c:v>0.26490000000000002</c:v>
                </c:pt>
                <c:pt idx="31">
                  <c:v>0.29599999999999999</c:v>
                </c:pt>
                <c:pt idx="32">
                  <c:v>0.32590000000000002</c:v>
                </c:pt>
                <c:pt idx="33">
                  <c:v>0.35560000000000003</c:v>
                </c:pt>
                <c:pt idx="34">
                  <c:v>0.3851</c:v>
                </c:pt>
                <c:pt idx="35">
                  <c:v>0.41270000000000001</c:v>
                </c:pt>
                <c:pt idx="36">
                  <c:v>0.44019999999999998</c:v>
                </c:pt>
                <c:pt idx="37">
                  <c:v>0.4672</c:v>
                </c:pt>
                <c:pt idx="38">
                  <c:v>0.49320000000000003</c:v>
                </c:pt>
                <c:pt idx="39">
                  <c:v>0.51929999999999998</c:v>
                </c:pt>
                <c:pt idx="40">
                  <c:v>0.54479999999999995</c:v>
                </c:pt>
                <c:pt idx="41">
                  <c:v>0.57010000000000005</c:v>
                </c:pt>
                <c:pt idx="42">
                  <c:v>0.59530000000000005</c:v>
                </c:pt>
                <c:pt idx="43">
                  <c:v>0.62019999999999997</c:v>
                </c:pt>
                <c:pt idx="44">
                  <c:v>0.64490000000000003</c:v>
                </c:pt>
                <c:pt idx="45">
                  <c:v>0.66959999999999997</c:v>
                </c:pt>
                <c:pt idx="46">
                  <c:v>0.69410000000000005</c:v>
                </c:pt>
                <c:pt idx="47">
                  <c:v>0.71850000000000003</c:v>
                </c:pt>
                <c:pt idx="48">
                  <c:v>0.74270000000000003</c:v>
                </c:pt>
                <c:pt idx="49">
                  <c:v>0.76690000000000003</c:v>
                </c:pt>
                <c:pt idx="50">
                  <c:v>0.79100000000000004</c:v>
                </c:pt>
                <c:pt idx="51">
                  <c:v>0.81489999999999996</c:v>
                </c:pt>
                <c:pt idx="52">
                  <c:v>0.8387</c:v>
                </c:pt>
                <c:pt idx="53">
                  <c:v>0.86250000000000004</c:v>
                </c:pt>
                <c:pt idx="54">
                  <c:v>0.8861</c:v>
                </c:pt>
                <c:pt idx="55">
                  <c:v>0.90949999999999998</c:v>
                </c:pt>
                <c:pt idx="56">
                  <c:v>0.93279999999999996</c:v>
                </c:pt>
                <c:pt idx="57">
                  <c:v>0.95589999999999997</c:v>
                </c:pt>
                <c:pt idx="58">
                  <c:v>0.9788</c:v>
                </c:pt>
                <c:pt idx="59">
                  <c:v>1.0014000000000001</c:v>
                </c:pt>
                <c:pt idx="60">
                  <c:v>1.0237000000000001</c:v>
                </c:pt>
                <c:pt idx="61">
                  <c:v>1.0458000000000001</c:v>
                </c:pt>
                <c:pt idx="62">
                  <c:v>1.0678000000000001</c:v>
                </c:pt>
                <c:pt idx="63">
                  <c:v>1.0893999999999999</c:v>
                </c:pt>
                <c:pt idx="64">
                  <c:v>1.1103000000000001</c:v>
                </c:pt>
                <c:pt idx="65">
                  <c:v>1.1294999999999999</c:v>
                </c:pt>
                <c:pt idx="66">
                  <c:v>1.1483000000000001</c:v>
                </c:pt>
                <c:pt idx="67">
                  <c:v>1.1657999999999999</c:v>
                </c:pt>
                <c:pt idx="68">
                  <c:v>1.1839</c:v>
                </c:pt>
                <c:pt idx="69">
                  <c:v>1.2007000000000001</c:v>
                </c:pt>
                <c:pt idx="70">
                  <c:v>1.2163999999999999</c:v>
                </c:pt>
                <c:pt idx="71">
                  <c:v>1.2298</c:v>
                </c:pt>
                <c:pt idx="72">
                  <c:v>1.2391000000000001</c:v>
                </c:pt>
                <c:pt idx="73">
                  <c:v>1.2453000000000001</c:v>
                </c:pt>
                <c:pt idx="74">
                  <c:v>1.2493000000000001</c:v>
                </c:pt>
                <c:pt idx="75">
                  <c:v>1.2518</c:v>
                </c:pt>
                <c:pt idx="76">
                  <c:v>1.2513000000000001</c:v>
                </c:pt>
                <c:pt idx="77">
                  <c:v>1.2524999999999999</c:v>
                </c:pt>
                <c:pt idx="78">
                  <c:v>1.2513000000000001</c:v>
                </c:pt>
                <c:pt idx="79">
                  <c:v>1.2470000000000001</c:v>
                </c:pt>
                <c:pt idx="80">
                  <c:v>1.2414000000000001</c:v>
                </c:pt>
                <c:pt idx="81">
                  <c:v>1.2403</c:v>
                </c:pt>
                <c:pt idx="82">
                  <c:v>1.2383</c:v>
                </c:pt>
                <c:pt idx="83">
                  <c:v>1.2354000000000001</c:v>
                </c:pt>
                <c:pt idx="84">
                  <c:v>1.2316</c:v>
                </c:pt>
                <c:pt idx="85">
                  <c:v>1.2267999999999999</c:v>
                </c:pt>
                <c:pt idx="86">
                  <c:v>1.2213000000000001</c:v>
                </c:pt>
                <c:pt idx="87">
                  <c:v>1.2172000000000001</c:v>
                </c:pt>
                <c:pt idx="88">
                  <c:v>1.2148000000000001</c:v>
                </c:pt>
                <c:pt idx="89">
                  <c:v>1.2114</c:v>
                </c:pt>
                <c:pt idx="90">
                  <c:v>1.2065999999999999</c:v>
                </c:pt>
                <c:pt idx="91">
                  <c:v>1.2007000000000001</c:v>
                </c:pt>
                <c:pt idx="92">
                  <c:v>1.1931</c:v>
                </c:pt>
                <c:pt idx="93">
                  <c:v>1.1839</c:v>
                </c:pt>
                <c:pt idx="94">
                  <c:v>1.1734</c:v>
                </c:pt>
                <c:pt idx="95">
                  <c:v>1.1614</c:v>
                </c:pt>
                <c:pt idx="96">
                  <c:v>1.1479999999999999</c:v>
                </c:pt>
                <c:pt idx="97">
                  <c:v>1.1331</c:v>
                </c:pt>
                <c:pt idx="98">
                  <c:v>1.1160000000000001</c:v>
                </c:pt>
                <c:pt idx="99">
                  <c:v>1.0952999999999999</c:v>
                </c:pt>
                <c:pt idx="100">
                  <c:v>1.0674999999999999</c:v>
                </c:pt>
                <c:pt idx="101">
                  <c:v>1.0310999999999999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WASP!$R$8:$R$18</c:f>
              <c:numCache>
                <c:formatCode>General</c:formatCode>
                <c:ptCount val="11"/>
                <c:pt idx="0">
                  <c:v>1.1990000000000001E-2</c:v>
                </c:pt>
                <c:pt idx="1">
                  <c:v>1.2159384144937599E-2</c:v>
                </c:pt>
                <c:pt idx="2">
                  <c:v>1.2667536579750392E-2</c:v>
                </c:pt>
                <c:pt idx="3">
                  <c:v>1.351445730443838E-2</c:v>
                </c:pt>
                <c:pt idx="4">
                  <c:v>1.4700146319001562E-2</c:v>
                </c:pt>
                <c:pt idx="5">
                  <c:v>1.6224603623439939E-2</c:v>
                </c:pt>
                <c:pt idx="6">
                  <c:v>1.8087829217753513E-2</c:v>
                </c:pt>
                <c:pt idx="7">
                  <c:v>2.0289823101942283E-2</c:v>
                </c:pt>
                <c:pt idx="8">
                  <c:v>2.2830585276006243E-2</c:v>
                </c:pt>
                <c:pt idx="9">
                  <c:v>2.5710115739945402E-2</c:v>
                </c:pt>
                <c:pt idx="10">
                  <c:v>2.8928414493759762E-2</c:v>
                </c:pt>
              </c:numCache>
            </c:numRef>
          </c:xVal>
          <c:yVal>
            <c:numRef>
              <c:f>WASP!$S$8:$S$18</c:f>
              <c:numCache>
                <c:formatCode>General</c:formatCode>
                <c:ptCount val="11"/>
                <c:pt idx="0">
                  <c:v>0.29599999999999999</c:v>
                </c:pt>
                <c:pt idx="1">
                  <c:v>0.39600000000000002</c:v>
                </c:pt>
                <c:pt idx="2">
                  <c:v>0.496</c:v>
                </c:pt>
                <c:pt idx="3">
                  <c:v>0.59599999999999997</c:v>
                </c:pt>
                <c:pt idx="4">
                  <c:v>0.69599999999999995</c:v>
                </c:pt>
                <c:pt idx="5">
                  <c:v>0.79599999999999993</c:v>
                </c:pt>
                <c:pt idx="6">
                  <c:v>0.89599999999999991</c:v>
                </c:pt>
                <c:pt idx="7">
                  <c:v>0.99599999999999989</c:v>
                </c:pt>
                <c:pt idx="8">
                  <c:v>1.0959999999999999</c:v>
                </c:pt>
                <c:pt idx="9">
                  <c:v>1.196</c:v>
                </c:pt>
                <c:pt idx="10">
                  <c:v>1.296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WASP!$T$8:$T$18</c:f>
              <c:numCache>
                <c:formatCode>General</c:formatCode>
                <c:ptCount val="11"/>
                <c:pt idx="0">
                  <c:v>1.1990000000000001E-2</c:v>
                </c:pt>
                <c:pt idx="1">
                  <c:v>1.2317110479449497E-2</c:v>
                </c:pt>
                <c:pt idx="2">
                  <c:v>1.3298441917797985E-2</c:v>
                </c:pt>
                <c:pt idx="3">
                  <c:v>1.4933994315045463E-2</c:v>
                </c:pt>
                <c:pt idx="4">
                  <c:v>1.7223767671191933E-2</c:v>
                </c:pt>
                <c:pt idx="5">
                  <c:v>2.0167761986237393E-2</c:v>
                </c:pt>
                <c:pt idx="6">
                  <c:v>2.3765977260181849E-2</c:v>
                </c:pt>
                <c:pt idx="7">
                  <c:v>2.8018413493025286E-2</c:v>
                </c:pt>
                <c:pt idx="8">
                  <c:v>3.2925070684767729E-2</c:v>
                </c:pt>
                <c:pt idx="9">
                  <c:v>3.8485948835409151E-2</c:v>
                </c:pt>
                <c:pt idx="10">
                  <c:v>4.4701047944949571E-2</c:v>
                </c:pt>
              </c:numCache>
            </c:numRef>
          </c:xVal>
          <c:yVal>
            <c:numRef>
              <c:f>WASP!$U$8:$U$18</c:f>
              <c:numCache>
                <c:formatCode>General</c:formatCode>
                <c:ptCount val="11"/>
                <c:pt idx="0">
                  <c:v>0.29599999999999999</c:v>
                </c:pt>
                <c:pt idx="1">
                  <c:v>0.19599999999999998</c:v>
                </c:pt>
                <c:pt idx="2">
                  <c:v>9.5999999999999974E-2</c:v>
                </c:pt>
                <c:pt idx="3">
                  <c:v>-4.0000000000000313E-3</c:v>
                </c:pt>
                <c:pt idx="4">
                  <c:v>-0.10400000000000004</c:v>
                </c:pt>
                <c:pt idx="5">
                  <c:v>-0.20400000000000004</c:v>
                </c:pt>
                <c:pt idx="6">
                  <c:v>-0.30400000000000005</c:v>
                </c:pt>
                <c:pt idx="7">
                  <c:v>-0.40400000000000003</c:v>
                </c:pt>
                <c:pt idx="8">
                  <c:v>-0.504</c:v>
                </c:pt>
                <c:pt idx="9">
                  <c:v>-0.60399999999999998</c:v>
                </c:pt>
                <c:pt idx="10">
                  <c:v>-0.70399999999999996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410016"/>
        <c:axId val="2107414368"/>
      </c:scatterChart>
      <c:valAx>
        <c:axId val="210741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7414368"/>
        <c:crosses val="autoZero"/>
        <c:crossBetween val="midCat"/>
      </c:valAx>
      <c:valAx>
        <c:axId val="210741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741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WASP!$I$9:$I$110</c:f>
              <c:numCache>
                <c:formatCode>General</c:formatCode>
                <c:ptCount val="102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-9.1629785729702304E-2</c:v>
                </c:pt>
                <c:pt idx="13">
                  <c:v>-8.7266462599716474E-2</c:v>
                </c:pt>
                <c:pt idx="14">
                  <c:v>-8.2903139469730644E-2</c:v>
                </c:pt>
                <c:pt idx="15">
                  <c:v>-7.8539816339744828E-2</c:v>
                </c:pt>
                <c:pt idx="16">
                  <c:v>-7.4176493209759012E-2</c:v>
                </c:pt>
                <c:pt idx="17">
                  <c:v>-6.9813170079773182E-2</c:v>
                </c:pt>
                <c:pt idx="18">
                  <c:v>-6.5449846949787352E-2</c:v>
                </c:pt>
                <c:pt idx="19">
                  <c:v>-6.1086523819801536E-2</c:v>
                </c:pt>
                <c:pt idx="20">
                  <c:v>-5.6723200689815713E-2</c:v>
                </c:pt>
                <c:pt idx="21">
                  <c:v>-5.2359877559829883E-2</c:v>
                </c:pt>
                <c:pt idx="22">
                  <c:v>-4.799655442984406E-2</c:v>
                </c:pt>
                <c:pt idx="23">
                  <c:v>-4.3633231299858237E-2</c:v>
                </c:pt>
                <c:pt idx="24">
                  <c:v>-3.9269908169872414E-2</c:v>
                </c:pt>
                <c:pt idx="25">
                  <c:v>-3.4906585039886591E-2</c:v>
                </c:pt>
                <c:pt idx="26">
                  <c:v>-3.0543261909900768E-2</c:v>
                </c:pt>
                <c:pt idx="27">
                  <c:v>-2.6179938779914941E-2</c:v>
                </c:pt>
                <c:pt idx="28">
                  <c:v>-2.1816615649929118E-2</c:v>
                </c:pt>
                <c:pt idx="29">
                  <c:v>-1.7453292519943295E-2</c:v>
                </c:pt>
                <c:pt idx="30">
                  <c:v>-1.3089969389957471E-2</c:v>
                </c:pt>
                <c:pt idx="31">
                  <c:v>-8.7266462599716477E-3</c:v>
                </c:pt>
                <c:pt idx="32">
                  <c:v>-4.3633231299858239E-3</c:v>
                </c:pt>
                <c:pt idx="33">
                  <c:v>0</c:v>
                </c:pt>
                <c:pt idx="34">
                  <c:v>4.3633231299858239E-3</c:v>
                </c:pt>
                <c:pt idx="35">
                  <c:v>8.7266462599716477E-3</c:v>
                </c:pt>
                <c:pt idx="36">
                  <c:v>1.3089969389957471E-2</c:v>
                </c:pt>
                <c:pt idx="37">
                  <c:v>1.7453292519943295E-2</c:v>
                </c:pt>
                <c:pt idx="38">
                  <c:v>2.1816615649929118E-2</c:v>
                </c:pt>
                <c:pt idx="39">
                  <c:v>2.6179938779914941E-2</c:v>
                </c:pt>
                <c:pt idx="40">
                  <c:v>3.0543261909900768E-2</c:v>
                </c:pt>
                <c:pt idx="41">
                  <c:v>3.4906585039886591E-2</c:v>
                </c:pt>
                <c:pt idx="42">
                  <c:v>3.9269908169872414E-2</c:v>
                </c:pt>
                <c:pt idx="43">
                  <c:v>4.3633231299858237E-2</c:v>
                </c:pt>
                <c:pt idx="44">
                  <c:v>4.799655442984406E-2</c:v>
                </c:pt>
                <c:pt idx="45">
                  <c:v>5.2359877559829883E-2</c:v>
                </c:pt>
                <c:pt idx="46">
                  <c:v>5.6723200689815713E-2</c:v>
                </c:pt>
                <c:pt idx="47">
                  <c:v>6.1086523819801536E-2</c:v>
                </c:pt>
                <c:pt idx="48">
                  <c:v>6.5449846949787352E-2</c:v>
                </c:pt>
                <c:pt idx="49">
                  <c:v>6.9813170079773182E-2</c:v>
                </c:pt>
                <c:pt idx="50">
                  <c:v>7.4176493209759012E-2</c:v>
                </c:pt>
                <c:pt idx="51">
                  <c:v>7.8539816339744828E-2</c:v>
                </c:pt>
                <c:pt idx="52">
                  <c:v>8.2903139469730644E-2</c:v>
                </c:pt>
                <c:pt idx="53">
                  <c:v>8.7266462599716474E-2</c:v>
                </c:pt>
                <c:pt idx="54">
                  <c:v>9.1629785729702304E-2</c:v>
                </c:pt>
                <c:pt idx="55">
                  <c:v>9.599310885968812E-2</c:v>
                </c:pt>
                <c:pt idx="56">
                  <c:v>0.10035643198967394</c:v>
                </c:pt>
                <c:pt idx="57">
                  <c:v>0.10471975511965977</c:v>
                </c:pt>
                <c:pt idx="58">
                  <c:v>0.1090830782496456</c:v>
                </c:pt>
                <c:pt idx="59">
                  <c:v>0.11344640137963143</c:v>
                </c:pt>
                <c:pt idx="60">
                  <c:v>0.11780972450961724</c:v>
                </c:pt>
                <c:pt idx="61">
                  <c:v>0.12217304763960307</c:v>
                </c:pt>
                <c:pt idx="62">
                  <c:v>0.1265363707695889</c:v>
                </c:pt>
                <c:pt idx="63">
                  <c:v>0.1308996938995747</c:v>
                </c:pt>
                <c:pt idx="64">
                  <c:v>0.13526301702956053</c:v>
                </c:pt>
                <c:pt idx="65">
                  <c:v>0.13962634015954636</c:v>
                </c:pt>
                <c:pt idx="66">
                  <c:v>0.14398966328953219</c:v>
                </c:pt>
                <c:pt idx="67">
                  <c:v>0.14835298641951802</c:v>
                </c:pt>
                <c:pt idx="68">
                  <c:v>0.15271630954950383</c:v>
                </c:pt>
                <c:pt idx="69">
                  <c:v>0.15707963267948966</c:v>
                </c:pt>
                <c:pt idx="70">
                  <c:v>0.16144295580947549</c:v>
                </c:pt>
                <c:pt idx="71">
                  <c:v>0.16580627893946129</c:v>
                </c:pt>
                <c:pt idx="72">
                  <c:v>0.17016960206944712</c:v>
                </c:pt>
                <c:pt idx="73">
                  <c:v>0.17453292519943295</c:v>
                </c:pt>
                <c:pt idx="74">
                  <c:v>0.17889624832941875</c:v>
                </c:pt>
                <c:pt idx="75">
                  <c:v>0.18325957145940461</c:v>
                </c:pt>
                <c:pt idx="76">
                  <c:v>0.18762289458939041</c:v>
                </c:pt>
                <c:pt idx="77">
                  <c:v>0.19198621771937624</c:v>
                </c:pt>
                <c:pt idx="78">
                  <c:v>0.19634954084936207</c:v>
                </c:pt>
                <c:pt idx="79">
                  <c:v>0.20071286397934787</c:v>
                </c:pt>
                <c:pt idx="80">
                  <c:v>0.20507618710933373</c:v>
                </c:pt>
                <c:pt idx="81">
                  <c:v>0.20943951023931953</c:v>
                </c:pt>
                <c:pt idx="82">
                  <c:v>0.21380283336930536</c:v>
                </c:pt>
                <c:pt idx="83">
                  <c:v>0.21816615649929119</c:v>
                </c:pt>
                <c:pt idx="84">
                  <c:v>0.22252947962927699</c:v>
                </c:pt>
                <c:pt idx="85">
                  <c:v>0.22689280275926285</c:v>
                </c:pt>
                <c:pt idx="86">
                  <c:v>0.23125612588924865</c:v>
                </c:pt>
                <c:pt idx="87">
                  <c:v>0.23561944901923448</c:v>
                </c:pt>
                <c:pt idx="88">
                  <c:v>0.23998277214922031</c:v>
                </c:pt>
                <c:pt idx="89">
                  <c:v>0.24434609527920614</c:v>
                </c:pt>
                <c:pt idx="90">
                  <c:v>0.24870941840919195</c:v>
                </c:pt>
                <c:pt idx="91">
                  <c:v>0.2530727415391778</c:v>
                </c:pt>
                <c:pt idx="92">
                  <c:v>0.25743606466916358</c:v>
                </c:pt>
                <c:pt idx="93">
                  <c:v>0.26179938779914941</c:v>
                </c:pt>
                <c:pt idx="94">
                  <c:v>0.26616271092913524</c:v>
                </c:pt>
                <c:pt idx="95">
                  <c:v>0.27052603405912107</c:v>
                </c:pt>
                <c:pt idx="96">
                  <c:v>0.2748893571891069</c:v>
                </c:pt>
                <c:pt idx="97">
                  <c:v>0.27925268031909273</c:v>
                </c:pt>
                <c:pt idx="98">
                  <c:v>0.28361600344907856</c:v>
                </c:pt>
                <c:pt idx="99">
                  <c:v>0.28797932657906439</c:v>
                </c:pt>
                <c:pt idx="100">
                  <c:v>0.29234264970905016</c:v>
                </c:pt>
                <c:pt idx="101">
                  <c:v>0.29670597283903605</c:v>
                </c:pt>
              </c:numCache>
            </c:numRef>
          </c:xVal>
          <c:yVal>
            <c:numRef>
              <c:f>WASP!$C$9:$C$110</c:f>
              <c:numCache>
                <c:formatCode>General</c:formatCode>
                <c:ptCount val="102"/>
                <c:pt idx="0">
                  <c:v>-0.44209999999999999</c:v>
                </c:pt>
                <c:pt idx="1">
                  <c:v>-0.44429999999999997</c:v>
                </c:pt>
                <c:pt idx="2">
                  <c:v>-0.44479999999999997</c:v>
                </c:pt>
                <c:pt idx="3">
                  <c:v>-0.4451</c:v>
                </c:pt>
                <c:pt idx="4">
                  <c:v>-0.44479999999999997</c:v>
                </c:pt>
                <c:pt idx="5">
                  <c:v>-0.44440000000000002</c:v>
                </c:pt>
                <c:pt idx="6">
                  <c:v>-0.44359999999999999</c:v>
                </c:pt>
                <c:pt idx="7">
                  <c:v>-0.44159999999999999</c:v>
                </c:pt>
                <c:pt idx="8">
                  <c:v>-0.43759999999999999</c:v>
                </c:pt>
                <c:pt idx="9">
                  <c:v>-0.42970000000000003</c:v>
                </c:pt>
                <c:pt idx="10">
                  <c:v>-0.41560000000000002</c:v>
                </c:pt>
                <c:pt idx="11">
                  <c:v>-0.40039999999999998</c:v>
                </c:pt>
                <c:pt idx="12">
                  <c:v>-0.38400000000000001</c:v>
                </c:pt>
                <c:pt idx="13">
                  <c:v>-0.36570000000000003</c:v>
                </c:pt>
                <c:pt idx="14">
                  <c:v>-0.33489999999999998</c:v>
                </c:pt>
                <c:pt idx="15">
                  <c:v>-0.29949999999999999</c:v>
                </c:pt>
                <c:pt idx="16">
                  <c:v>-0.26390000000000002</c:v>
                </c:pt>
                <c:pt idx="17">
                  <c:v>-0.22670000000000001</c:v>
                </c:pt>
                <c:pt idx="18">
                  <c:v>-0.19170000000000001</c:v>
                </c:pt>
                <c:pt idx="19">
                  <c:v>-0.15390000000000001</c:v>
                </c:pt>
                <c:pt idx="20">
                  <c:v>-0.1182</c:v>
                </c:pt>
                <c:pt idx="21">
                  <c:v>-8.1100000000000005E-2</c:v>
                </c:pt>
                <c:pt idx="22">
                  <c:v>-4.4600000000000001E-2</c:v>
                </c:pt>
                <c:pt idx="23">
                  <c:v>-9.7999999999999997E-3</c:v>
                </c:pt>
                <c:pt idx="24">
                  <c:v>2.6599999999999999E-2</c:v>
                </c:pt>
                <c:pt idx="25">
                  <c:v>5.8400000000000001E-2</c:v>
                </c:pt>
                <c:pt idx="26">
                  <c:v>8.9700000000000002E-2</c:v>
                </c:pt>
                <c:pt idx="27">
                  <c:v>0.12139999999999999</c:v>
                </c:pt>
                <c:pt idx="28">
                  <c:v>0.15190000000000001</c:v>
                </c:pt>
                <c:pt idx="29">
                  <c:v>0.23219999999999999</c:v>
                </c:pt>
                <c:pt idx="30">
                  <c:v>0.26490000000000002</c:v>
                </c:pt>
                <c:pt idx="31">
                  <c:v>0.29599999999999999</c:v>
                </c:pt>
                <c:pt idx="32">
                  <c:v>0.32590000000000002</c:v>
                </c:pt>
                <c:pt idx="33">
                  <c:v>0.35560000000000003</c:v>
                </c:pt>
                <c:pt idx="34">
                  <c:v>0.3851</c:v>
                </c:pt>
                <c:pt idx="35">
                  <c:v>0.41270000000000001</c:v>
                </c:pt>
                <c:pt idx="36">
                  <c:v>0.44019999999999998</c:v>
                </c:pt>
                <c:pt idx="37">
                  <c:v>0.4672</c:v>
                </c:pt>
                <c:pt idx="38">
                  <c:v>0.49320000000000003</c:v>
                </c:pt>
                <c:pt idx="39">
                  <c:v>0.51929999999999998</c:v>
                </c:pt>
                <c:pt idx="40">
                  <c:v>0.54479999999999995</c:v>
                </c:pt>
                <c:pt idx="41">
                  <c:v>0.57010000000000005</c:v>
                </c:pt>
                <c:pt idx="42">
                  <c:v>0.59530000000000005</c:v>
                </c:pt>
                <c:pt idx="43">
                  <c:v>0.62019999999999997</c:v>
                </c:pt>
                <c:pt idx="44">
                  <c:v>0.64490000000000003</c:v>
                </c:pt>
                <c:pt idx="45">
                  <c:v>0.66959999999999997</c:v>
                </c:pt>
                <c:pt idx="46">
                  <c:v>0.69410000000000005</c:v>
                </c:pt>
                <c:pt idx="47">
                  <c:v>0.71850000000000003</c:v>
                </c:pt>
                <c:pt idx="48">
                  <c:v>0.74270000000000003</c:v>
                </c:pt>
                <c:pt idx="49">
                  <c:v>0.76690000000000003</c:v>
                </c:pt>
                <c:pt idx="50">
                  <c:v>0.79100000000000004</c:v>
                </c:pt>
                <c:pt idx="51">
                  <c:v>0.81489999999999996</c:v>
                </c:pt>
                <c:pt idx="52">
                  <c:v>0.8387</c:v>
                </c:pt>
                <c:pt idx="53">
                  <c:v>0.86250000000000004</c:v>
                </c:pt>
                <c:pt idx="54">
                  <c:v>0.8861</c:v>
                </c:pt>
                <c:pt idx="55">
                  <c:v>0.90949999999999998</c:v>
                </c:pt>
                <c:pt idx="56">
                  <c:v>0.93279999999999996</c:v>
                </c:pt>
                <c:pt idx="57">
                  <c:v>0.95589999999999997</c:v>
                </c:pt>
                <c:pt idx="58">
                  <c:v>0.9788</c:v>
                </c:pt>
                <c:pt idx="59">
                  <c:v>1.0014000000000001</c:v>
                </c:pt>
                <c:pt idx="60">
                  <c:v>1.0237000000000001</c:v>
                </c:pt>
                <c:pt idx="61">
                  <c:v>1.0458000000000001</c:v>
                </c:pt>
                <c:pt idx="62">
                  <c:v>1.0678000000000001</c:v>
                </c:pt>
                <c:pt idx="63">
                  <c:v>1.0893999999999999</c:v>
                </c:pt>
                <c:pt idx="64">
                  <c:v>1.1103000000000001</c:v>
                </c:pt>
                <c:pt idx="65">
                  <c:v>1.1294999999999999</c:v>
                </c:pt>
                <c:pt idx="66">
                  <c:v>1.1483000000000001</c:v>
                </c:pt>
                <c:pt idx="67">
                  <c:v>1.1657999999999999</c:v>
                </c:pt>
                <c:pt idx="68">
                  <c:v>1.1839</c:v>
                </c:pt>
                <c:pt idx="69">
                  <c:v>1.2007000000000001</c:v>
                </c:pt>
                <c:pt idx="70">
                  <c:v>1.2163999999999999</c:v>
                </c:pt>
                <c:pt idx="71">
                  <c:v>1.2298</c:v>
                </c:pt>
                <c:pt idx="72">
                  <c:v>1.2391000000000001</c:v>
                </c:pt>
                <c:pt idx="73">
                  <c:v>1.2453000000000001</c:v>
                </c:pt>
                <c:pt idx="74">
                  <c:v>1.2493000000000001</c:v>
                </c:pt>
                <c:pt idx="75">
                  <c:v>1.2518</c:v>
                </c:pt>
                <c:pt idx="76">
                  <c:v>1.2513000000000001</c:v>
                </c:pt>
                <c:pt idx="77">
                  <c:v>1.2524999999999999</c:v>
                </c:pt>
                <c:pt idx="78">
                  <c:v>1.2513000000000001</c:v>
                </c:pt>
                <c:pt idx="79">
                  <c:v>1.2470000000000001</c:v>
                </c:pt>
                <c:pt idx="80">
                  <c:v>1.2414000000000001</c:v>
                </c:pt>
                <c:pt idx="81">
                  <c:v>1.2403</c:v>
                </c:pt>
                <c:pt idx="82">
                  <c:v>1.2383</c:v>
                </c:pt>
                <c:pt idx="83">
                  <c:v>1.2354000000000001</c:v>
                </c:pt>
                <c:pt idx="84">
                  <c:v>1.2316</c:v>
                </c:pt>
                <c:pt idx="85">
                  <c:v>1.2267999999999999</c:v>
                </c:pt>
                <c:pt idx="86">
                  <c:v>1.2213000000000001</c:v>
                </c:pt>
                <c:pt idx="87">
                  <c:v>1.2172000000000001</c:v>
                </c:pt>
                <c:pt idx="88">
                  <c:v>1.2148000000000001</c:v>
                </c:pt>
                <c:pt idx="89">
                  <c:v>1.2114</c:v>
                </c:pt>
                <c:pt idx="90">
                  <c:v>1.2065999999999999</c:v>
                </c:pt>
                <c:pt idx="91">
                  <c:v>1.2007000000000001</c:v>
                </c:pt>
                <c:pt idx="92">
                  <c:v>1.1931</c:v>
                </c:pt>
                <c:pt idx="93">
                  <c:v>1.1839</c:v>
                </c:pt>
                <c:pt idx="94">
                  <c:v>1.1734</c:v>
                </c:pt>
                <c:pt idx="95">
                  <c:v>1.1614</c:v>
                </c:pt>
                <c:pt idx="96">
                  <c:v>1.1479999999999999</c:v>
                </c:pt>
                <c:pt idx="97">
                  <c:v>1.1331</c:v>
                </c:pt>
                <c:pt idx="98">
                  <c:v>1.1160000000000001</c:v>
                </c:pt>
                <c:pt idx="99">
                  <c:v>1.0952999999999999</c:v>
                </c:pt>
                <c:pt idx="100">
                  <c:v>1.0674999999999999</c:v>
                </c:pt>
                <c:pt idx="101">
                  <c:v>1.0310999999999999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418176"/>
        <c:axId val="2107415456"/>
      </c:scatterChart>
      <c:valAx>
        <c:axId val="21074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7415456"/>
        <c:crosses val="autoZero"/>
        <c:crossBetween val="midCat"/>
      </c:valAx>
      <c:valAx>
        <c:axId val="21074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741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134471</xdr:colOff>
      <xdr:row>18</xdr:row>
      <xdr:rowOff>145678</xdr:rowOff>
    </xdr:from>
    <xdr:to>
      <xdr:col>16</xdr:col>
      <xdr:colOff>390525</xdr:colOff>
      <xdr:row>30</xdr:row>
      <xdr:rowOff>95250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7</xdr:row>
      <xdr:rowOff>180975</xdr:rowOff>
    </xdr:from>
    <xdr:to>
      <xdr:col>16</xdr:col>
      <xdr:colOff>285751</xdr:colOff>
      <xdr:row>18</xdr:row>
      <xdr:rowOff>47625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66675</xdr:colOff>
      <xdr:row>0</xdr:row>
      <xdr:rowOff>158017</xdr:rowOff>
    </xdr:from>
    <xdr:to>
      <xdr:col>22</xdr:col>
      <xdr:colOff>199075</xdr:colOff>
      <xdr:row>4</xdr:row>
      <xdr:rowOff>133197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0675" y="158017"/>
          <a:ext cx="4590100" cy="737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143996</xdr:colOff>
      <xdr:row>17</xdr:row>
      <xdr:rowOff>164728</xdr:rowOff>
    </xdr:from>
    <xdr:to>
      <xdr:col>16</xdr:col>
      <xdr:colOff>400050</xdr:colOff>
      <xdr:row>29</xdr:row>
      <xdr:rowOff>114300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133350</xdr:colOff>
      <xdr:row>7</xdr:row>
      <xdr:rowOff>9525</xdr:rowOff>
    </xdr:from>
    <xdr:to>
      <xdr:col>16</xdr:col>
      <xdr:colOff>295276</xdr:colOff>
      <xdr:row>17</xdr:row>
      <xdr:rowOff>66675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143996</xdr:colOff>
      <xdr:row>17</xdr:row>
      <xdr:rowOff>155203</xdr:rowOff>
    </xdr:from>
    <xdr:to>
      <xdr:col>16</xdr:col>
      <xdr:colOff>400050</xdr:colOff>
      <xdr:row>29</xdr:row>
      <xdr:rowOff>104775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133350</xdr:colOff>
      <xdr:row>7</xdr:row>
      <xdr:rowOff>0</xdr:rowOff>
    </xdr:from>
    <xdr:to>
      <xdr:col>16</xdr:col>
      <xdr:colOff>295276</xdr:colOff>
      <xdr:row>17</xdr:row>
      <xdr:rowOff>57150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191621</xdr:colOff>
      <xdr:row>17</xdr:row>
      <xdr:rowOff>155203</xdr:rowOff>
    </xdr:from>
    <xdr:to>
      <xdr:col>16</xdr:col>
      <xdr:colOff>447675</xdr:colOff>
      <xdr:row>29</xdr:row>
      <xdr:rowOff>104775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7</xdr:row>
      <xdr:rowOff>0</xdr:rowOff>
    </xdr:from>
    <xdr:to>
      <xdr:col>16</xdr:col>
      <xdr:colOff>342901</xdr:colOff>
      <xdr:row>17</xdr:row>
      <xdr:rowOff>57150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201146</xdr:colOff>
      <xdr:row>17</xdr:row>
      <xdr:rowOff>164728</xdr:rowOff>
    </xdr:from>
    <xdr:to>
      <xdr:col>16</xdr:col>
      <xdr:colOff>457200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7</xdr:row>
      <xdr:rowOff>9525</xdr:rowOff>
    </xdr:from>
    <xdr:to>
      <xdr:col>16</xdr:col>
      <xdr:colOff>352426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258296</xdr:colOff>
      <xdr:row>17</xdr:row>
      <xdr:rowOff>174253</xdr:rowOff>
    </xdr:from>
    <xdr:to>
      <xdr:col>16</xdr:col>
      <xdr:colOff>514350</xdr:colOff>
      <xdr:row>29</xdr:row>
      <xdr:rowOff>123825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7</xdr:row>
      <xdr:rowOff>19050</xdr:rowOff>
    </xdr:from>
    <xdr:to>
      <xdr:col>16</xdr:col>
      <xdr:colOff>409576</xdr:colOff>
      <xdr:row>17</xdr:row>
      <xdr:rowOff>76200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220196</xdr:colOff>
      <xdr:row>17</xdr:row>
      <xdr:rowOff>155203</xdr:rowOff>
    </xdr:from>
    <xdr:to>
      <xdr:col>16</xdr:col>
      <xdr:colOff>476250</xdr:colOff>
      <xdr:row>29</xdr:row>
      <xdr:rowOff>104775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209550</xdr:colOff>
      <xdr:row>7</xdr:row>
      <xdr:rowOff>0</xdr:rowOff>
    </xdr:from>
    <xdr:to>
      <xdr:col>16</xdr:col>
      <xdr:colOff>371476</xdr:colOff>
      <xdr:row>17</xdr:row>
      <xdr:rowOff>57150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irfoiltools.com/airfoil/details?airfoil=hor04-i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airfoiltools.com/airfoil/details?airfoil=arad10-i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airfoiltools.com/airfoil/details?airfoil=hs1712-i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airfoiltools.com/airfoil/details?airfoil=cr001sm-i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airfoiltools.com/airfoil/details?airfoil=mh42-i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airfoiltools.com/airfoil/details?airfoil=rg15-i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airfoiltools.com/airfoil/details?airfoil=waspsm-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H30"/>
  <sheetViews>
    <sheetView tabSelected="1" topLeftCell="U7" zoomScaleNormal="100" workbookViewId="0">
      <selection activeCell="Y15" sqref="Y15"/>
    </sheetView>
  </sheetViews>
  <sheetFormatPr defaultRowHeight="15" x14ac:dyDescent="0.25"/>
  <cols>
    <col min="1" max="1" width="4.28515625" style="1" customWidth="1"/>
    <col min="2" max="2" width="12.28515625" style="1" customWidth="1"/>
    <col min="3" max="3" width="10.7109375" style="1" customWidth="1"/>
    <col min="4" max="4" width="4.7109375" style="1" customWidth="1"/>
    <col min="5" max="14" width="9.140625" style="1"/>
    <col min="15" max="17" width="9.5703125" style="1" bestFit="1" customWidth="1"/>
    <col min="18" max="21" width="9.140625" style="1" customWidth="1"/>
    <col min="22" max="22" width="7.85546875" style="1" customWidth="1"/>
    <col min="23" max="23" width="6.7109375" style="1" customWidth="1"/>
    <col min="24" max="24" width="6.28515625" style="1" customWidth="1"/>
    <col min="25" max="25" width="7.5703125" style="1" customWidth="1"/>
    <col min="26" max="26" width="6" style="1" customWidth="1"/>
    <col min="27" max="27" width="6.5703125" style="1" customWidth="1"/>
    <col min="28" max="28" width="6.7109375" style="1" customWidth="1"/>
    <col min="29" max="31" width="9.140625" style="1" customWidth="1"/>
    <col min="32" max="16384" width="9.140625" style="1"/>
  </cols>
  <sheetData>
    <row r="1" spans="2:34" s="49" customFormat="1" ht="18" customHeight="1" thickBot="1" x14ac:dyDescent="0.3">
      <c r="B1" s="69" t="str">
        <f>CONCATENATE(B19,": ",C16*1000,"mm, ",C9,"m/s, ",C8,"W @ ",M4,"rpm")</f>
        <v>Nemo_CR: 380mm, 3,5m/s, 300W @ 375,417rpm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2:34" ht="15.75" thickBot="1" x14ac:dyDescent="0.3">
      <c r="B2" s="72" t="s">
        <v>26</v>
      </c>
      <c r="C2" s="73"/>
      <c r="E2" s="72" t="s">
        <v>28</v>
      </c>
      <c r="F2" s="74"/>
      <c r="G2" s="74"/>
      <c r="H2" s="74"/>
      <c r="I2" s="74"/>
      <c r="J2" s="73"/>
      <c r="L2" s="72" t="s">
        <v>30</v>
      </c>
      <c r="M2" s="73"/>
      <c r="O2" s="72" t="s">
        <v>29</v>
      </c>
      <c r="P2" s="74"/>
      <c r="Q2" s="74"/>
      <c r="R2" s="74"/>
      <c r="S2" s="74"/>
      <c r="T2" s="73"/>
      <c r="V2" s="61" t="s">
        <v>101</v>
      </c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3"/>
    </row>
    <row r="3" spans="2:34" x14ac:dyDescent="0.25">
      <c r="B3" s="3" t="s">
        <v>1</v>
      </c>
      <c r="C3" s="37">
        <v>1025</v>
      </c>
      <c r="E3" s="13" t="s">
        <v>3</v>
      </c>
      <c r="F3" s="14" t="s">
        <v>44</v>
      </c>
      <c r="G3" s="14" t="s">
        <v>49</v>
      </c>
      <c r="H3" s="14" t="s">
        <v>42</v>
      </c>
      <c r="I3" s="14" t="s">
        <v>20</v>
      </c>
      <c r="J3" s="15" t="s">
        <v>21</v>
      </c>
      <c r="L3" s="34" t="s">
        <v>2</v>
      </c>
      <c r="M3" s="35">
        <f>2*C8/(C3*C9^3*PI()*(C16/2)^2)</f>
        <v>0.1203832814607472</v>
      </c>
      <c r="O3" s="13" t="s">
        <v>43</v>
      </c>
      <c r="P3" s="33" t="s">
        <v>50</v>
      </c>
      <c r="Q3" s="14" t="s">
        <v>35</v>
      </c>
      <c r="R3" s="14" t="s">
        <v>34</v>
      </c>
      <c r="S3" s="14" t="s">
        <v>25</v>
      </c>
      <c r="T3" s="15" t="s">
        <v>24</v>
      </c>
      <c r="V3" s="34" t="str">
        <f>B1</f>
        <v>Nemo_CR: 380mm, 3,5m/s, 300W @ 375,417rpm</v>
      </c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1"/>
    </row>
    <row r="4" spans="2:34" x14ac:dyDescent="0.25">
      <c r="B4" s="3" t="s">
        <v>33</v>
      </c>
      <c r="C4" s="38">
        <v>1.0020000000000001E-3</v>
      </c>
      <c r="E4" s="7">
        <v>0</v>
      </c>
      <c r="F4" s="8">
        <v>0</v>
      </c>
      <c r="G4" s="47" t="s">
        <v>128</v>
      </c>
      <c r="H4" s="36">
        <v>4.25</v>
      </c>
      <c r="I4" s="8">
        <f ca="1">VLOOKUP(H4,INDIRECT(G4&amp;"!A14:C999"),3,FALSE)</f>
        <v>0.92420000000000002</v>
      </c>
      <c r="J4" s="9">
        <f ca="1">VLOOKUP(H4,INDIRECT(G4&amp;"!A14:C999"),2,FALSE)</f>
        <v>1.4489999999999999E-2</v>
      </c>
      <c r="L4" s="3" t="s">
        <v>48</v>
      </c>
      <c r="M4" s="5">
        <f>ROUND($C$10*$C$11,3)</f>
        <v>375.41699999999997</v>
      </c>
      <c r="O4" s="16">
        <f ca="1">(180/PI())*ATAN((($C$9/($M$5*($C$16/2)))/0.000000000001)*(1+$M$7/2)  )</f>
        <v>89.999999999886981</v>
      </c>
      <c r="P4" s="10">
        <f t="shared" ref="P4:P14" ca="1" si="0">$O4+$H4*(PI()/180)</f>
        <v>90.074176493096743</v>
      </c>
      <c r="Q4" s="10">
        <f>$T20*($C$16/2)/1000</f>
        <v>0</v>
      </c>
      <c r="R4" s="10">
        <f t="shared" ref="R4:R14" si="1">Q4/0.0254/1000</f>
        <v>0</v>
      </c>
      <c r="S4" s="19">
        <f t="shared" ref="S4:S14" si="2">($C$3*$C$9*$F4/$C$4)*$T20*$S20</f>
        <v>0</v>
      </c>
      <c r="T4" s="17">
        <f t="shared" ref="T4:T14" si="3">($C$9/$C$5)*$S20</f>
        <v>2.3632680621201892E-3</v>
      </c>
      <c r="U4" s="68">
        <f>F4/1000</f>
        <v>0</v>
      </c>
      <c r="V4" s="3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</row>
    <row r="5" spans="2:34" ht="15.75" thickBot="1" x14ac:dyDescent="0.3">
      <c r="B5" s="4" t="s">
        <v>22</v>
      </c>
      <c r="C5" s="39">
        <v>1481</v>
      </c>
      <c r="E5" s="7">
        <v>1</v>
      </c>
      <c r="F5" s="10">
        <f>$C$15/2</f>
        <v>2.5000000000000001E-2</v>
      </c>
      <c r="G5" s="47" t="s">
        <v>128</v>
      </c>
      <c r="H5" s="36">
        <v>4.25</v>
      </c>
      <c r="I5" s="8">
        <f t="shared" ref="I5:I14" ca="1" si="4">VLOOKUP(H5,INDIRECT(G5&amp;"!A14:C999"),3,FALSE)</f>
        <v>0.92420000000000002</v>
      </c>
      <c r="J5" s="9">
        <f t="shared" ref="J5:J14" ca="1" si="5">VLOOKUP(H5,INDIRECT(G5&amp;"!A14:C999"),2,FALSE)</f>
        <v>1.4489999999999999E-2</v>
      </c>
      <c r="L5" s="3" t="s">
        <v>38</v>
      </c>
      <c r="M5" s="5">
        <f>$M$4*PI()/30</f>
        <v>39.313576307757309</v>
      </c>
      <c r="O5" s="16">
        <f t="shared" ref="O5:O14" ca="1" si="6">(180/PI())*ATAN((($C$9/($M$5*($C$16/2)))/$E21)*(1+$M$7/2)  )</f>
        <v>75.449476084509584</v>
      </c>
      <c r="P5" s="10">
        <f t="shared" ca="1" si="0"/>
        <v>75.523652577719346</v>
      </c>
      <c r="Q5" s="10">
        <f t="shared" ref="Q5:Q14" ca="1" si="7">$T21*($C$16/2)*1000</f>
        <v>6.4196253496562168</v>
      </c>
      <c r="R5" s="10">
        <f t="shared" ca="1" si="1"/>
        <v>0.25274115549827625</v>
      </c>
      <c r="S5" s="19">
        <f t="shared" ca="1" si="2"/>
        <v>3131.495148371353</v>
      </c>
      <c r="T5" s="17">
        <f t="shared" ca="1" si="3"/>
        <v>2.4470590518491818E-3</v>
      </c>
      <c r="U5" s="68">
        <f t="shared" ref="U5:U14" si="8">F5/1000</f>
        <v>2.5000000000000001E-5</v>
      </c>
      <c r="V5" s="3">
        <f>C14</f>
        <v>2</v>
      </c>
      <c r="W5" s="52">
        <f>C16/2</f>
        <v>0.19</v>
      </c>
      <c r="X5" s="52"/>
      <c r="Y5" s="52"/>
      <c r="Z5" s="54" t="s">
        <v>83</v>
      </c>
      <c r="AA5" s="52"/>
      <c r="AB5" s="52"/>
      <c r="AC5" s="52"/>
      <c r="AD5" s="52"/>
      <c r="AE5" s="52"/>
      <c r="AF5" s="52"/>
      <c r="AG5" s="52"/>
      <c r="AH5" s="53"/>
    </row>
    <row r="6" spans="2:34" ht="15.75" thickBot="1" x14ac:dyDescent="0.3">
      <c r="E6" s="7">
        <v>2</v>
      </c>
      <c r="F6" s="10">
        <f>F5+($C$16/2-$C$15/2)/($E$14-1)</f>
        <v>4.3333333333333335E-2</v>
      </c>
      <c r="G6" s="47" t="s">
        <v>128</v>
      </c>
      <c r="H6" s="36">
        <v>4.25</v>
      </c>
      <c r="I6" s="8">
        <f t="shared" ca="1" si="4"/>
        <v>0.92420000000000002</v>
      </c>
      <c r="J6" s="9">
        <f t="shared" ca="1" si="5"/>
        <v>1.4489999999999999E-2</v>
      </c>
      <c r="L6" s="3" t="s">
        <v>14</v>
      </c>
      <c r="M6" s="22">
        <f>$C$9/($M$5*($C$16/2))</f>
        <v>0.46856720658975326</v>
      </c>
      <c r="O6" s="16">
        <f t="shared" ca="1" si="6"/>
        <v>65.776945773652756</v>
      </c>
      <c r="P6" s="10">
        <f t="shared" ca="1" si="0"/>
        <v>65.851122266862518</v>
      </c>
      <c r="Q6" s="10">
        <f t="shared" ca="1" si="7"/>
        <v>15.340166890162529</v>
      </c>
      <c r="R6" s="10">
        <f t="shared" ca="1" si="1"/>
        <v>0.6039435783528555</v>
      </c>
      <c r="S6" s="19">
        <f t="shared" ca="1" si="2"/>
        <v>13894.972073804784</v>
      </c>
      <c r="T6" s="17">
        <f t="shared" ca="1" si="3"/>
        <v>2.6214881252325378E-3</v>
      </c>
      <c r="U6" s="68">
        <f t="shared" si="8"/>
        <v>4.3333333333333334E-5</v>
      </c>
      <c r="V6" s="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3"/>
    </row>
    <row r="7" spans="2:34" ht="15.75" thickBot="1" x14ac:dyDescent="0.3">
      <c r="B7" s="72" t="s">
        <v>31</v>
      </c>
      <c r="C7" s="73"/>
      <c r="E7" s="7">
        <v>3</v>
      </c>
      <c r="F7" s="10">
        <f t="shared" ref="F7:F14" si="9">F6+($C$16/2-$C$15/2)/($E$14-1)</f>
        <v>6.1666666666666668E-2</v>
      </c>
      <c r="G7" s="47" t="s">
        <v>128</v>
      </c>
      <c r="H7" s="36">
        <v>4.25</v>
      </c>
      <c r="I7" s="8">
        <f t="shared" ca="1" si="4"/>
        <v>0.92420000000000002</v>
      </c>
      <c r="J7" s="9">
        <f t="shared" ca="1" si="5"/>
        <v>1.4489999999999999E-2</v>
      </c>
      <c r="L7" s="3" t="s">
        <v>36</v>
      </c>
      <c r="M7" s="21">
        <f ca="1">($P$30/(2*$R$30)) *(SQRT( 1 + ((4*$M$3*$R$30)/($P$30^2)) ) - 1 )</f>
        <v>0.1637601263244626</v>
      </c>
      <c r="O7" s="16">
        <f t="shared" ca="1" si="6"/>
        <v>57.370819394571114</v>
      </c>
      <c r="P7" s="10">
        <f t="shared" ca="1" si="0"/>
        <v>57.444995887780877</v>
      </c>
      <c r="Q7" s="10">
        <f t="shared" ca="1" si="7"/>
        <v>22.994785050110629</v>
      </c>
      <c r="R7" s="10">
        <f t="shared" ca="1" si="1"/>
        <v>0.9053064980358515</v>
      </c>
      <c r="S7" s="19">
        <f t="shared" ca="1" si="2"/>
        <v>32470.875792579191</v>
      </c>
      <c r="T7" s="17">
        <f t="shared" ca="1" si="3"/>
        <v>2.8718157504377265E-3</v>
      </c>
      <c r="U7" s="68">
        <f t="shared" si="8"/>
        <v>6.166666666666667E-5</v>
      </c>
      <c r="V7" s="3">
        <f ca="1">INDIRECT(G4&amp;"!H3")</f>
        <v>0.41333477801268476</v>
      </c>
      <c r="W7" s="52">
        <f ca="1">INDIRECT(G4&amp;"!I3")</f>
        <v>6.5946190514719945</v>
      </c>
      <c r="X7" s="52"/>
      <c r="Y7" s="52"/>
      <c r="Z7" s="54" t="s">
        <v>82</v>
      </c>
      <c r="AA7" s="52"/>
      <c r="AB7" s="52"/>
      <c r="AC7" s="52"/>
      <c r="AD7" s="52"/>
      <c r="AE7" s="52"/>
      <c r="AF7" s="52"/>
      <c r="AG7" s="52"/>
      <c r="AH7" s="53"/>
    </row>
    <row r="8" spans="2:34" x14ac:dyDescent="0.25">
      <c r="B8" s="3" t="s">
        <v>0</v>
      </c>
      <c r="C8" s="37">
        <v>300</v>
      </c>
      <c r="E8" s="7">
        <v>4</v>
      </c>
      <c r="F8" s="10">
        <f t="shared" si="9"/>
        <v>0.08</v>
      </c>
      <c r="G8" s="47" t="s">
        <v>128</v>
      </c>
      <c r="H8" s="36">
        <v>4.25</v>
      </c>
      <c r="I8" s="8">
        <f t="shared" ca="1" si="4"/>
        <v>0.92420000000000002</v>
      </c>
      <c r="J8" s="9">
        <f t="shared" ca="1" si="5"/>
        <v>1.4489999999999999E-2</v>
      </c>
      <c r="L8" s="3" t="s">
        <v>16</v>
      </c>
      <c r="M8" s="23">
        <f ca="1">($L$30*$M$7-$N$30*$M$7^2)/$M$3</f>
        <v>0.88553115798481641</v>
      </c>
      <c r="O8" s="16">
        <f t="shared" ca="1" si="6"/>
        <v>50.287402567063658</v>
      </c>
      <c r="P8" s="10">
        <f t="shared" ca="1" si="0"/>
        <v>50.361579060273421</v>
      </c>
      <c r="Q8" s="10">
        <f t="shared" ca="1" si="7"/>
        <v>27.569384785372712</v>
      </c>
      <c r="R8" s="10">
        <f t="shared" ca="1" si="1"/>
        <v>1.0854088498178234</v>
      </c>
      <c r="S8" s="19">
        <f t="shared" ca="1" si="2"/>
        <v>55772.128442249159</v>
      </c>
      <c r="T8" s="17">
        <f t="shared" ca="1" si="3"/>
        <v>3.1713381762890143E-3</v>
      </c>
      <c r="U8" s="68">
        <f t="shared" si="8"/>
        <v>8.0000000000000007E-5</v>
      </c>
      <c r="V8" s="3">
        <f ca="1">INDIRECT(G4&amp;"!j3")</f>
        <v>-4.3400000000000001E-2</v>
      </c>
      <c r="W8" s="52">
        <f ca="1">INDIRECT(G4&amp;"!k3")</f>
        <v>1.1694</v>
      </c>
      <c r="X8" s="52"/>
      <c r="Y8" s="52"/>
      <c r="Z8" s="54" t="s">
        <v>81</v>
      </c>
      <c r="AA8" s="52"/>
      <c r="AB8" s="52"/>
      <c r="AC8" s="52"/>
      <c r="AD8" s="52"/>
      <c r="AE8" s="52"/>
      <c r="AF8" s="52"/>
      <c r="AG8" s="52"/>
      <c r="AH8" s="53"/>
    </row>
    <row r="9" spans="2:34" x14ac:dyDescent="0.25">
      <c r="B9" s="3" t="s">
        <v>23</v>
      </c>
      <c r="C9" s="37">
        <v>3.5</v>
      </c>
      <c r="E9" s="7">
        <v>5</v>
      </c>
      <c r="F9" s="10">
        <f t="shared" si="9"/>
        <v>9.8333333333333328E-2</v>
      </c>
      <c r="G9" s="47" t="s">
        <v>128</v>
      </c>
      <c r="H9" s="36">
        <v>4.25</v>
      </c>
      <c r="I9" s="8">
        <f t="shared" ca="1" si="4"/>
        <v>0.92420000000000002</v>
      </c>
      <c r="J9" s="9">
        <f t="shared" ca="1" si="5"/>
        <v>1.4489999999999999E-2</v>
      </c>
      <c r="L9" s="3" t="s">
        <v>19</v>
      </c>
      <c r="M9" s="21">
        <f ca="1">$L$30*$M$7+$N$30*$M$7^2</f>
        <v>0.11447175280158811</v>
      </c>
      <c r="O9" s="16">
        <f t="shared" ca="1" si="6"/>
        <v>44.406618425478051</v>
      </c>
      <c r="P9" s="10">
        <f t="shared" ca="1" si="0"/>
        <v>44.480794918687813</v>
      </c>
      <c r="Q9" s="10">
        <f t="shared" ca="1" si="7"/>
        <v>28.994474214348063</v>
      </c>
      <c r="R9" s="10">
        <f t="shared" ca="1" si="1"/>
        <v>1.141514732848349</v>
      </c>
      <c r="S9" s="19">
        <f t="shared" ca="1" si="2"/>
        <v>79949.39919286895</v>
      </c>
      <c r="T9" s="17">
        <f t="shared" ca="1" si="3"/>
        <v>3.5167508742213406E-3</v>
      </c>
      <c r="U9" s="68">
        <f t="shared" si="8"/>
        <v>9.8333333333333329E-5</v>
      </c>
      <c r="V9" s="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3"/>
    </row>
    <row r="10" spans="2:34" x14ac:dyDescent="0.25">
      <c r="B10" s="3" t="s">
        <v>6</v>
      </c>
      <c r="C10" s="37">
        <v>85</v>
      </c>
      <c r="E10" s="7">
        <v>6</v>
      </c>
      <c r="F10" s="10">
        <f t="shared" si="9"/>
        <v>0.11666666666666667</v>
      </c>
      <c r="G10" s="47" t="s">
        <v>128</v>
      </c>
      <c r="H10" s="36">
        <v>4.25</v>
      </c>
      <c r="I10" s="8">
        <f t="shared" ca="1" si="4"/>
        <v>0.92420000000000002</v>
      </c>
      <c r="J10" s="9">
        <f t="shared" ca="1" si="5"/>
        <v>1.4489999999999999E-2</v>
      </c>
      <c r="L10" s="3" t="s">
        <v>40</v>
      </c>
      <c r="M10" s="22">
        <f ca="1">($M$9*$C$3*$C$9^2*PI()*($C$16/2)^2)/2</f>
        <v>81.50520908544695</v>
      </c>
      <c r="O10" s="16">
        <f t="shared" ca="1" si="6"/>
        <v>39.542311927581416</v>
      </c>
      <c r="P10" s="10">
        <f t="shared" ca="1" si="0"/>
        <v>39.616488420791178</v>
      </c>
      <c r="Q10" s="10">
        <f t="shared" ca="1" si="7"/>
        <v>27.977158108118061</v>
      </c>
      <c r="R10" s="10">
        <f t="shared" ca="1" si="1"/>
        <v>1.1014629176424435</v>
      </c>
      <c r="S10" s="19">
        <f t="shared" ca="1" si="2"/>
        <v>101379.43196999258</v>
      </c>
      <c r="T10" s="17">
        <f t="shared" ca="1" si="3"/>
        <v>3.8953085603619848E-3</v>
      </c>
      <c r="U10" s="68">
        <f t="shared" si="8"/>
        <v>1.1666666666666667E-4</v>
      </c>
      <c r="V10" s="3">
        <f ca="1">INDIRECT(G4&amp;"!l3")</f>
        <v>1.315E-2</v>
      </c>
      <c r="W10" s="52">
        <f ca="1">INDIRECT(G4&amp;"!m3")</f>
        <v>1.8811983539696042E-2</v>
      </c>
      <c r="X10" s="52">
        <f ca="1">INDIRECT(G4&amp;"!n3")</f>
        <v>5.169837728722522E-2</v>
      </c>
      <c r="Y10" s="52">
        <f ca="1">INDIRECT(G4&amp;"!o3")</f>
        <v>0.53120000000000001</v>
      </c>
      <c r="Z10" s="54" t="s">
        <v>80</v>
      </c>
      <c r="AA10" s="52"/>
      <c r="AB10" s="52"/>
      <c r="AC10" s="52"/>
      <c r="AD10" s="52"/>
      <c r="AE10" s="52"/>
      <c r="AF10" s="52"/>
      <c r="AG10" s="52"/>
      <c r="AH10" s="53"/>
    </row>
    <row r="11" spans="2:34" ht="15.75" thickBot="1" x14ac:dyDescent="0.3">
      <c r="B11" s="4" t="s">
        <v>27</v>
      </c>
      <c r="C11" s="64">
        <f>53/12</f>
        <v>4.416666666666667</v>
      </c>
      <c r="E11" s="7">
        <v>7</v>
      </c>
      <c r="F11" s="10">
        <f t="shared" si="9"/>
        <v>0.13500000000000001</v>
      </c>
      <c r="G11" s="47" t="s">
        <v>128</v>
      </c>
      <c r="H11" s="36">
        <v>4.25</v>
      </c>
      <c r="I11" s="8">
        <f t="shared" ca="1" si="4"/>
        <v>0.92420000000000002</v>
      </c>
      <c r="J11" s="9">
        <f t="shared" ca="1" si="5"/>
        <v>1.4489999999999999E-2</v>
      </c>
      <c r="L11" s="4" t="s">
        <v>39</v>
      </c>
      <c r="M11" s="6">
        <f ca="1">($C$9*$M$10)/($M$5*$M$8)</f>
        <v>8.1942085062397449</v>
      </c>
      <c r="O11" s="16">
        <f t="shared" ca="1" si="6"/>
        <v>35.506414251059304</v>
      </c>
      <c r="P11" s="10">
        <f t="shared" ca="1" si="0"/>
        <v>35.580590744269067</v>
      </c>
      <c r="Q11" s="10">
        <f t="shared" ca="1" si="7"/>
        <v>25.207492403616126</v>
      </c>
      <c r="R11" s="10">
        <f t="shared" ca="1" si="1"/>
        <v>0.99242096077228847</v>
      </c>
      <c r="S11" s="19">
        <f t="shared" ca="1" si="2"/>
        <v>116440.04999491773</v>
      </c>
      <c r="T11" s="17">
        <f t="shared" ca="1" si="3"/>
        <v>4.2912258104088451E-3</v>
      </c>
      <c r="U11" s="68">
        <f t="shared" si="8"/>
        <v>1.35E-4</v>
      </c>
      <c r="V11" s="3">
        <f ca="1">INDIRECT(G4&amp;"!i1")</f>
        <v>100000</v>
      </c>
      <c r="W11" s="52">
        <v>-0.5</v>
      </c>
      <c r="X11" s="52"/>
      <c r="Y11" s="52"/>
      <c r="Z11" s="54" t="s">
        <v>79</v>
      </c>
      <c r="AA11" s="52"/>
      <c r="AB11" s="52"/>
      <c r="AC11" s="52"/>
      <c r="AD11" s="52"/>
      <c r="AE11" s="52"/>
      <c r="AF11" s="52"/>
      <c r="AG11" s="52"/>
      <c r="AH11" s="53"/>
    </row>
    <row r="12" spans="2:34" ht="15.75" thickBot="1" x14ac:dyDescent="0.3">
      <c r="E12" s="7">
        <v>8</v>
      </c>
      <c r="F12" s="10">
        <f t="shared" si="9"/>
        <v>0.15333333333333335</v>
      </c>
      <c r="G12" s="47" t="s">
        <v>128</v>
      </c>
      <c r="H12" s="36">
        <v>4.25</v>
      </c>
      <c r="I12" s="8">
        <f t="shared" ca="1" si="4"/>
        <v>0.92420000000000002</v>
      </c>
      <c r="J12" s="9">
        <f t="shared" ca="1" si="5"/>
        <v>1.4489999999999999E-2</v>
      </c>
      <c r="O12" s="16">
        <f t="shared" ca="1" si="6"/>
        <v>32.135261503047104</v>
      </c>
      <c r="P12" s="10">
        <f t="shared" ca="1" si="0"/>
        <v>32.209437996256867</v>
      </c>
      <c r="Q12" s="10">
        <f t="shared" ca="1" si="7"/>
        <v>20.941575371662697</v>
      </c>
      <c r="R12" s="10">
        <f t="shared" ca="1" si="1"/>
        <v>0.82447147132530307</v>
      </c>
      <c r="S12" s="19">
        <f t="shared" ca="1" si="2"/>
        <v>120449.26335759467</v>
      </c>
      <c r="T12" s="17">
        <f t="shared" ca="1" si="3"/>
        <v>4.7043607803601353E-3</v>
      </c>
      <c r="U12" s="68">
        <f t="shared" si="8"/>
        <v>1.5333333333333334E-4</v>
      </c>
      <c r="V12" s="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3"/>
    </row>
    <row r="13" spans="2:34" ht="15.75" thickBot="1" x14ac:dyDescent="0.3">
      <c r="B13" s="72" t="s">
        <v>32</v>
      </c>
      <c r="C13" s="73"/>
      <c r="E13" s="7">
        <v>9</v>
      </c>
      <c r="F13" s="10">
        <f t="shared" si="9"/>
        <v>0.17166666666666669</v>
      </c>
      <c r="G13" s="47" t="s">
        <v>128</v>
      </c>
      <c r="H13" s="36">
        <v>4.25</v>
      </c>
      <c r="I13" s="8">
        <f t="shared" ca="1" si="4"/>
        <v>0.92420000000000002</v>
      </c>
      <c r="J13" s="9">
        <f t="shared" ca="1" si="5"/>
        <v>1.4489999999999999E-2</v>
      </c>
      <c r="O13" s="16">
        <f t="shared" ca="1" si="6"/>
        <v>29.295564978538106</v>
      </c>
      <c r="P13" s="10">
        <f t="shared" ca="1" si="0"/>
        <v>29.369741471747865</v>
      </c>
      <c r="Q13" s="10">
        <f t="shared" ca="1" si="7"/>
        <v>14.863969819434999</v>
      </c>
      <c r="R13" s="10">
        <f t="shared" ca="1" si="1"/>
        <v>0.58519566218248031</v>
      </c>
      <c r="S13" s="19">
        <f t="shared" ca="1" si="2"/>
        <v>104421.68834252379</v>
      </c>
      <c r="T13" s="17">
        <f t="shared" ca="1" si="3"/>
        <v>5.1323033778743581E-3</v>
      </c>
      <c r="U13" s="68">
        <f t="shared" si="8"/>
        <v>1.716666666666667E-4</v>
      </c>
      <c r="V13" s="3">
        <v>1</v>
      </c>
      <c r="W13" s="52" t="s">
        <v>98</v>
      </c>
      <c r="X13" s="52">
        <v>1</v>
      </c>
      <c r="Y13" s="52"/>
      <c r="Z13" s="54" t="s">
        <v>84</v>
      </c>
      <c r="AA13" s="52"/>
      <c r="AB13" s="52"/>
      <c r="AC13" s="52"/>
      <c r="AD13" s="52"/>
      <c r="AE13" s="52"/>
      <c r="AF13" s="52"/>
      <c r="AG13" s="52"/>
      <c r="AH13" s="53"/>
    </row>
    <row r="14" spans="2:34" ht="15.75" thickBot="1" x14ac:dyDescent="0.3">
      <c r="B14" s="3" t="s">
        <v>47</v>
      </c>
      <c r="C14" s="41">
        <v>2</v>
      </c>
      <c r="E14" s="11">
        <v>10</v>
      </c>
      <c r="F14" s="12">
        <f t="shared" si="9"/>
        <v>0.19000000000000003</v>
      </c>
      <c r="G14" s="48" t="s">
        <v>128</v>
      </c>
      <c r="H14" s="43">
        <v>4.25</v>
      </c>
      <c r="I14" s="44">
        <f t="shared" ca="1" si="4"/>
        <v>0.92420000000000002</v>
      </c>
      <c r="J14" s="45">
        <f t="shared" ca="1" si="5"/>
        <v>1.4489999999999999E-2</v>
      </c>
      <c r="O14" s="46">
        <f t="shared" ca="1" si="6"/>
        <v>26.881978071812643</v>
      </c>
      <c r="P14" s="12">
        <f t="shared" ca="1" si="0"/>
        <v>26.956154565022402</v>
      </c>
      <c r="Q14" s="12">
        <f t="shared" ca="1" si="7"/>
        <v>0</v>
      </c>
      <c r="R14" s="12">
        <f t="shared" ca="1" si="1"/>
        <v>0</v>
      </c>
      <c r="S14" s="20">
        <f t="shared" ca="1" si="2"/>
        <v>0</v>
      </c>
      <c r="T14" s="18">
        <f t="shared" ca="1" si="3"/>
        <v>5.5697227072705824E-3</v>
      </c>
      <c r="U14" s="68">
        <f t="shared" si="8"/>
        <v>1.9000000000000004E-4</v>
      </c>
      <c r="V14" s="3">
        <v>0</v>
      </c>
      <c r="W14" s="52">
        <v>0</v>
      </c>
      <c r="X14" s="52">
        <v>0</v>
      </c>
      <c r="Y14" s="52"/>
      <c r="Z14" s="54" t="s">
        <v>85</v>
      </c>
      <c r="AA14" s="52"/>
      <c r="AB14" s="52"/>
      <c r="AC14" s="52"/>
      <c r="AD14" s="52"/>
      <c r="AE14" s="52"/>
      <c r="AF14" s="52"/>
      <c r="AG14" s="52"/>
      <c r="AH14" s="53"/>
    </row>
    <row r="15" spans="2:34" x14ac:dyDescent="0.25">
      <c r="B15" s="3" t="s">
        <v>45</v>
      </c>
      <c r="C15" s="41">
        <v>0.05</v>
      </c>
      <c r="K15" s="2"/>
      <c r="L15" s="2"/>
      <c r="M15" s="2"/>
      <c r="N15" s="2"/>
      <c r="V15" s="3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3"/>
    </row>
    <row r="16" spans="2:34" ht="15.75" thickBot="1" x14ac:dyDescent="0.3">
      <c r="B16" s="4" t="s">
        <v>46</v>
      </c>
      <c r="C16" s="42">
        <v>0.38</v>
      </c>
      <c r="V16" s="3" t="s">
        <v>86</v>
      </c>
      <c r="W16" s="52" t="s">
        <v>87</v>
      </c>
      <c r="X16" s="52" t="s">
        <v>99</v>
      </c>
      <c r="Y16" s="52" t="s">
        <v>88</v>
      </c>
      <c r="Z16" s="52" t="s">
        <v>89</v>
      </c>
      <c r="AA16" s="52" t="s">
        <v>90</v>
      </c>
      <c r="AB16" s="52" t="s">
        <v>91</v>
      </c>
      <c r="AC16" s="52" t="s">
        <v>92</v>
      </c>
      <c r="AD16" s="52" t="s">
        <v>93</v>
      </c>
      <c r="AE16" s="52" t="s">
        <v>94</v>
      </c>
      <c r="AF16" s="52" t="s">
        <v>95</v>
      </c>
      <c r="AG16" s="52" t="s">
        <v>96</v>
      </c>
      <c r="AH16" s="53" t="s">
        <v>97</v>
      </c>
    </row>
    <row r="17" spans="1:34" ht="15.75" thickBot="1" x14ac:dyDescent="0.3">
      <c r="V17" s="55">
        <f>F5</f>
        <v>2.5000000000000001E-2</v>
      </c>
      <c r="W17" s="56">
        <f ca="1">Q5</f>
        <v>6.4196253496562168</v>
      </c>
      <c r="X17" s="56">
        <f ca="1">O5</f>
        <v>75.449476084509584</v>
      </c>
      <c r="Y17" s="56">
        <f ca="1">INDIRECT(G5&amp;"!H3")</f>
        <v>0.41333477801268476</v>
      </c>
      <c r="Z17" s="52">
        <f ca="1">INDIRECT(G5&amp;"!I3")</f>
        <v>6.5946190514719945</v>
      </c>
      <c r="AA17" s="52">
        <f ca="1">INDIRECT(G5&amp;"!j3")</f>
        <v>-4.3400000000000001E-2</v>
      </c>
      <c r="AB17" s="52">
        <f ca="1">INDIRECT(G5&amp;"!k3")</f>
        <v>1.1694</v>
      </c>
      <c r="AC17" s="52">
        <f ca="1">INDIRECT(G5&amp;"!l3")</f>
        <v>1.315E-2</v>
      </c>
      <c r="AD17" s="52">
        <f ca="1">INDIRECT(G5&amp;"!m3")</f>
        <v>1.8811983539696042E-2</v>
      </c>
      <c r="AE17" s="52">
        <f ca="1">INDIRECT(G5&amp;"!n3")</f>
        <v>5.169837728722522E-2</v>
      </c>
      <c r="AF17" s="52">
        <f ca="1">INDIRECT(G5&amp;"!o3")</f>
        <v>0.53120000000000001</v>
      </c>
      <c r="AG17" s="52">
        <f ca="1">INDIRECT(G5&amp;"!i1")</f>
        <v>100000</v>
      </c>
      <c r="AH17" s="53"/>
    </row>
    <row r="18" spans="1:34" ht="15.75" thickBot="1" x14ac:dyDescent="0.3">
      <c r="B18" s="72" t="s">
        <v>102</v>
      </c>
      <c r="C18" s="73"/>
      <c r="E18" s="1" t="s">
        <v>37</v>
      </c>
      <c r="V18" s="55">
        <f t="shared" ref="V18:V25" si="10">F6</f>
        <v>4.3333333333333335E-2</v>
      </c>
      <c r="W18" s="56">
        <f t="shared" ref="W18:W25" ca="1" si="11">Q6</f>
        <v>15.340166890162529</v>
      </c>
      <c r="X18" s="56">
        <f t="shared" ref="X18:X25" ca="1" si="12">O6</f>
        <v>65.776945773652756</v>
      </c>
      <c r="Y18" s="56">
        <f t="shared" ref="Y18:Y25" ca="1" si="13">INDIRECT(G6&amp;"!H3")</f>
        <v>0.41333477801268476</v>
      </c>
      <c r="Z18" s="52">
        <f t="shared" ref="Z18:Z25" ca="1" si="14">INDIRECT(G6&amp;"!I3")</f>
        <v>6.5946190514719945</v>
      </c>
      <c r="AA18" s="52">
        <f t="shared" ref="AA18:AA25" ca="1" si="15">INDIRECT(G6&amp;"!j3")</f>
        <v>-4.3400000000000001E-2</v>
      </c>
      <c r="AB18" s="52">
        <f t="shared" ref="AB18:AB25" ca="1" si="16">INDIRECT(G6&amp;"!k3")</f>
        <v>1.1694</v>
      </c>
      <c r="AC18" s="52">
        <f t="shared" ref="AC18:AC25" ca="1" si="17">INDIRECT(G6&amp;"!l3")</f>
        <v>1.315E-2</v>
      </c>
      <c r="AD18" s="52">
        <f t="shared" ref="AD18:AD25" ca="1" si="18">INDIRECT(G6&amp;"!m3")</f>
        <v>1.8811983539696042E-2</v>
      </c>
      <c r="AE18" s="52">
        <f t="shared" ref="AE18:AE25" ca="1" si="19">INDIRECT(G6&amp;"!n3")</f>
        <v>5.169837728722522E-2</v>
      </c>
      <c r="AF18" s="52">
        <f t="shared" ref="AF18:AF25" ca="1" si="20">INDIRECT(G6&amp;"!o3")</f>
        <v>0.53120000000000001</v>
      </c>
      <c r="AG18" s="52">
        <f t="shared" ref="AG18:AG25" ca="1" si="21">INDIRECT(G6&amp;"!i1")</f>
        <v>100000</v>
      </c>
      <c r="AH18" s="53"/>
    </row>
    <row r="19" spans="1:34" ht="15.75" thickBot="1" x14ac:dyDescent="0.3">
      <c r="A19" s="2"/>
      <c r="B19" s="70" t="s">
        <v>129</v>
      </c>
      <c r="C19" s="71"/>
      <c r="E19" s="30" t="s">
        <v>41</v>
      </c>
      <c r="F19" s="31" t="s">
        <v>7</v>
      </c>
      <c r="G19" s="31" t="s">
        <v>13</v>
      </c>
      <c r="H19" s="31" t="s">
        <v>15</v>
      </c>
      <c r="I19" s="31" t="s">
        <v>5</v>
      </c>
      <c r="J19" s="31" t="s">
        <v>4</v>
      </c>
      <c r="K19" s="31" t="s">
        <v>8</v>
      </c>
      <c r="L19" s="31" t="s">
        <v>12</v>
      </c>
      <c r="M19" s="31" t="s">
        <v>9</v>
      </c>
      <c r="N19" s="31" t="s">
        <v>12</v>
      </c>
      <c r="O19" s="31" t="s">
        <v>10</v>
      </c>
      <c r="P19" s="31" t="s">
        <v>12</v>
      </c>
      <c r="Q19" s="31" t="s">
        <v>11</v>
      </c>
      <c r="R19" s="31" t="s">
        <v>12</v>
      </c>
      <c r="S19" s="31" t="s">
        <v>17</v>
      </c>
      <c r="T19" s="32" t="s">
        <v>18</v>
      </c>
      <c r="V19" s="55">
        <f t="shared" si="10"/>
        <v>6.1666666666666668E-2</v>
      </c>
      <c r="W19" s="56">
        <f t="shared" ca="1" si="11"/>
        <v>22.994785050110629</v>
      </c>
      <c r="X19" s="56">
        <f t="shared" ca="1" si="12"/>
        <v>57.370819394571114</v>
      </c>
      <c r="Y19" s="56">
        <f t="shared" ca="1" si="13"/>
        <v>0.41333477801268476</v>
      </c>
      <c r="Z19" s="52">
        <f t="shared" ca="1" si="14"/>
        <v>6.5946190514719945</v>
      </c>
      <c r="AA19" s="52">
        <f t="shared" ca="1" si="15"/>
        <v>-4.3400000000000001E-2</v>
      </c>
      <c r="AB19" s="52">
        <f t="shared" ca="1" si="16"/>
        <v>1.1694</v>
      </c>
      <c r="AC19" s="52">
        <f t="shared" ca="1" si="17"/>
        <v>1.315E-2</v>
      </c>
      <c r="AD19" s="52">
        <f t="shared" ca="1" si="18"/>
        <v>1.8811983539696042E-2</v>
      </c>
      <c r="AE19" s="52">
        <f t="shared" ca="1" si="19"/>
        <v>5.169837728722522E-2</v>
      </c>
      <c r="AF19" s="52">
        <f t="shared" ca="1" si="20"/>
        <v>0.53120000000000001</v>
      </c>
      <c r="AG19" s="52">
        <f t="shared" ca="1" si="21"/>
        <v>100000</v>
      </c>
      <c r="AH19" s="53"/>
    </row>
    <row r="20" spans="1:34" x14ac:dyDescent="0.25">
      <c r="A20" s="2"/>
      <c r="E20" s="24">
        <v>0</v>
      </c>
      <c r="F20" s="25">
        <f t="shared" ref="F20:F30" ca="1" si="22">J4/I4</f>
        <v>1.56784245834235E-2</v>
      </c>
      <c r="G20" s="25">
        <f t="shared" ref="G20:G29" si="23">($C$14/2)*(SQRT($M$6^2 + 1)/$M$6)*(1-$E20)</f>
        <v>2.3568331897717987</v>
      </c>
      <c r="H20" s="25">
        <f t="shared" ref="H20:H29" si="24">(2/PI())*ACOS(EXP(-$G20))</f>
        <v>0.93960902753347253</v>
      </c>
      <c r="I20" s="25">
        <f t="shared" ref="I20:I30" si="25">$M$5*$F4/$C$9</f>
        <v>0</v>
      </c>
      <c r="J20" s="25">
        <f t="shared" ref="J20:J30" si="26">$H20*$I20^2/(1+$I20^2)</f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1</v>
      </c>
      <c r="T20" s="26">
        <v>0</v>
      </c>
      <c r="V20" s="55">
        <f t="shared" si="10"/>
        <v>0.08</v>
      </c>
      <c r="W20" s="56">
        <f t="shared" ca="1" si="11"/>
        <v>27.569384785372712</v>
      </c>
      <c r="X20" s="56">
        <f t="shared" ca="1" si="12"/>
        <v>50.287402567063658</v>
      </c>
      <c r="Y20" s="56">
        <f t="shared" ca="1" si="13"/>
        <v>0.41333477801268476</v>
      </c>
      <c r="Z20" s="52">
        <f t="shared" ca="1" si="14"/>
        <v>6.5946190514719945</v>
      </c>
      <c r="AA20" s="52">
        <f t="shared" ca="1" si="15"/>
        <v>-4.3400000000000001E-2</v>
      </c>
      <c r="AB20" s="52">
        <f t="shared" ca="1" si="16"/>
        <v>1.1694</v>
      </c>
      <c r="AC20" s="52">
        <f t="shared" ca="1" si="17"/>
        <v>1.315E-2</v>
      </c>
      <c r="AD20" s="52">
        <f t="shared" ca="1" si="18"/>
        <v>1.8811983539696042E-2</v>
      </c>
      <c r="AE20" s="52">
        <f t="shared" ca="1" si="19"/>
        <v>5.169837728722522E-2</v>
      </c>
      <c r="AF20" s="52">
        <f t="shared" ca="1" si="20"/>
        <v>0.53120000000000001</v>
      </c>
      <c r="AG20" s="52">
        <f t="shared" ca="1" si="21"/>
        <v>100000</v>
      </c>
      <c r="AH20" s="53"/>
    </row>
    <row r="21" spans="1:34" x14ac:dyDescent="0.25">
      <c r="A21" s="2"/>
      <c r="E21" s="24">
        <f>F5/($C$16/2)</f>
        <v>0.13157894736842105</v>
      </c>
      <c r="F21" s="25">
        <f t="shared" ca="1" si="22"/>
        <v>1.56784245834235E-2</v>
      </c>
      <c r="G21" s="25">
        <f t="shared" si="23"/>
        <v>2.0467235595386675</v>
      </c>
      <c r="H21" s="25">
        <f t="shared" si="24"/>
        <v>0.91754551452809285</v>
      </c>
      <c r="I21" s="25">
        <f t="shared" si="25"/>
        <v>0.28081125934112366</v>
      </c>
      <c r="J21" s="25">
        <f t="shared" si="26"/>
        <v>6.7064638340958924E-2</v>
      </c>
      <c r="K21" s="25">
        <f t="shared" ref="K21:K30" ca="1" si="27">4*$J21*(1-$F21/$I21)*$E21</f>
        <v>3.3326444615201858E-2</v>
      </c>
      <c r="L21" s="25">
        <f t="shared" ref="L21:L30" ca="1" si="28">L20+($E21-$E20)*(K20+K21)/2</f>
        <v>2.1925292510001221E-3</v>
      </c>
      <c r="M21" s="25">
        <f ca="1">2*$J21*(1-$F21/$I21)*(1/$I21^2+1)*$E21</f>
        <v>0.22797804124720011</v>
      </c>
      <c r="N21" s="25">
        <f t="shared" ref="N21:N30" ca="1" si="29">N20+($E21-$E20)*(M20+M21)/2</f>
        <v>1.4998555345210532E-2</v>
      </c>
      <c r="O21" s="25">
        <f ca="1">4*$J21*( 1+ ($F21*$I21))*$E21</f>
        <v>3.545258018891477E-2</v>
      </c>
      <c r="P21" s="25">
        <f t="shared" ref="P21:P30" ca="1" si="30">P20+($E21-$E20)*(O20+O21)/2</f>
        <v>2.3324065913759716E-3</v>
      </c>
      <c r="Q21" s="25">
        <f t="shared" ref="Q21:Q30" ca="1" si="31">2*$J21*(1+$F21*$I21)*($I21^2/(1+$I21^2))*$E21</f>
        <v>1.2956384348117359E-3</v>
      </c>
      <c r="R21" s="25">
        <f t="shared" ref="R21:R30" ca="1" si="32">R20+($E21-$E20)*(Q20+Q21)/2</f>
        <v>8.5239370711298412E-5</v>
      </c>
      <c r="S21" s="25">
        <f t="shared" ref="S21:S30" ca="1" si="33">SQRT($I21^2 + 1 - ($M$7*COS($O5)/2)^2)</f>
        <v>1.0354555587967538</v>
      </c>
      <c r="T21" s="26">
        <f t="shared" ref="T21:T30" ca="1" si="34">(4*PI()*$M$6/$C$14)*($J21/$S21)*($M$7/$I5)</f>
        <v>3.3787501840295879E-2</v>
      </c>
      <c r="V21" s="55">
        <f t="shared" si="10"/>
        <v>9.8333333333333328E-2</v>
      </c>
      <c r="W21" s="56">
        <f t="shared" ca="1" si="11"/>
        <v>28.994474214348063</v>
      </c>
      <c r="X21" s="56">
        <f t="shared" ca="1" si="12"/>
        <v>44.406618425478051</v>
      </c>
      <c r="Y21" s="56">
        <f t="shared" ca="1" si="13"/>
        <v>0.41333477801268476</v>
      </c>
      <c r="Z21" s="52">
        <f t="shared" ca="1" si="14"/>
        <v>6.5946190514719945</v>
      </c>
      <c r="AA21" s="52">
        <f t="shared" ca="1" si="15"/>
        <v>-4.3400000000000001E-2</v>
      </c>
      <c r="AB21" s="52">
        <f t="shared" ca="1" si="16"/>
        <v>1.1694</v>
      </c>
      <c r="AC21" s="52">
        <f t="shared" ca="1" si="17"/>
        <v>1.315E-2</v>
      </c>
      <c r="AD21" s="52">
        <f t="shared" ca="1" si="18"/>
        <v>1.8811983539696042E-2</v>
      </c>
      <c r="AE21" s="52">
        <f t="shared" ca="1" si="19"/>
        <v>5.169837728722522E-2</v>
      </c>
      <c r="AF21" s="52">
        <f t="shared" ca="1" si="20"/>
        <v>0.53120000000000001</v>
      </c>
      <c r="AG21" s="52">
        <f t="shared" ca="1" si="21"/>
        <v>100000</v>
      </c>
      <c r="AH21" s="53"/>
    </row>
    <row r="22" spans="1:34" x14ac:dyDescent="0.25">
      <c r="A22" s="2"/>
      <c r="E22" s="24">
        <f t="shared" ref="E22:E30" si="35">F6/($C$16/2)</f>
        <v>0.22807017543859651</v>
      </c>
      <c r="F22" s="25">
        <f t="shared" ca="1" si="22"/>
        <v>1.56784245834235E-2</v>
      </c>
      <c r="G22" s="25">
        <f t="shared" si="23"/>
        <v>1.8193098307010376</v>
      </c>
      <c r="H22" s="25">
        <f t="shared" si="24"/>
        <v>0.89632230158872583</v>
      </c>
      <c r="I22" s="25">
        <f t="shared" si="25"/>
        <v>0.48673951619128097</v>
      </c>
      <c r="J22" s="25">
        <f t="shared" si="26"/>
        <v>0.17167910204394699</v>
      </c>
      <c r="K22" s="25">
        <f t="shared" ca="1" si="27"/>
        <v>0.15157464128233961</v>
      </c>
      <c r="L22" s="25">
        <f t="shared" ca="1" si="28"/>
        <v>1.111319567588151E-2</v>
      </c>
      <c r="M22" s="25">
        <f t="shared" ref="M22:M30" ca="1" si="36">2*$J22*(1-$F22/$I22)*(1/(1+$I22^2))*$E22</f>
        <v>6.1271226228556588E-2</v>
      </c>
      <c r="N22" s="25">
        <f t="shared" ca="1" si="29"/>
        <v>2.8953563863777745E-2</v>
      </c>
      <c r="O22" s="25">
        <f t="shared" ref="O22:O30" ca="1" si="37">4*$J22*(1+ ($F22*$I22))*$E22</f>
        <v>0.15781474369907916</v>
      </c>
      <c r="P22" s="25">
        <f t="shared" ca="1" si="30"/>
        <v>1.1656707305270419E-2</v>
      </c>
      <c r="Q22" s="25">
        <f t="shared" ca="1" si="31"/>
        <v>1.5113700417545395E-2</v>
      </c>
      <c r="R22" s="25">
        <f t="shared" ca="1" si="32"/>
        <v>8.769179995530901E-4</v>
      </c>
      <c r="S22" s="25">
        <f t="shared" ca="1" si="33"/>
        <v>1.1092639752769682</v>
      </c>
      <c r="T22" s="26">
        <f t="shared" ca="1" si="34"/>
        <v>8.0737720474539629E-2</v>
      </c>
      <c r="V22" s="55">
        <f t="shared" si="10"/>
        <v>0.11666666666666667</v>
      </c>
      <c r="W22" s="56">
        <f t="shared" ca="1" si="11"/>
        <v>27.977158108118061</v>
      </c>
      <c r="X22" s="56">
        <f t="shared" ca="1" si="12"/>
        <v>39.542311927581416</v>
      </c>
      <c r="Y22" s="56">
        <f t="shared" ca="1" si="13"/>
        <v>0.41333477801268476</v>
      </c>
      <c r="Z22" s="52">
        <f t="shared" ca="1" si="14"/>
        <v>6.5946190514719945</v>
      </c>
      <c r="AA22" s="52">
        <f t="shared" ca="1" si="15"/>
        <v>-4.3400000000000001E-2</v>
      </c>
      <c r="AB22" s="52">
        <f t="shared" ca="1" si="16"/>
        <v>1.1694</v>
      </c>
      <c r="AC22" s="52">
        <f t="shared" ca="1" si="17"/>
        <v>1.315E-2</v>
      </c>
      <c r="AD22" s="52">
        <f t="shared" ca="1" si="18"/>
        <v>1.8811983539696042E-2</v>
      </c>
      <c r="AE22" s="52">
        <f t="shared" ca="1" si="19"/>
        <v>5.169837728722522E-2</v>
      </c>
      <c r="AF22" s="52">
        <f t="shared" ca="1" si="20"/>
        <v>0.53120000000000001</v>
      </c>
      <c r="AG22" s="52">
        <f t="shared" ca="1" si="21"/>
        <v>100000</v>
      </c>
      <c r="AH22" s="53"/>
    </row>
    <row r="23" spans="1:34" x14ac:dyDescent="0.25">
      <c r="A23" s="2"/>
      <c r="E23" s="24">
        <f t="shared" si="35"/>
        <v>0.32456140350877194</v>
      </c>
      <c r="F23" s="25">
        <f t="shared" ca="1" si="22"/>
        <v>1.56784245834235E-2</v>
      </c>
      <c r="G23" s="25">
        <f t="shared" si="23"/>
        <v>1.5918961018634079</v>
      </c>
      <c r="H23" s="25">
        <f t="shared" si="24"/>
        <v>0.86951105276879403</v>
      </c>
      <c r="I23" s="25">
        <f t="shared" si="25"/>
        <v>0.69266777304143834</v>
      </c>
      <c r="J23" s="25">
        <f t="shared" si="26"/>
        <v>0.28191967179295291</v>
      </c>
      <c r="K23" s="25">
        <f t="shared" ca="1" si="27"/>
        <v>0.35771660365760011</v>
      </c>
      <c r="L23" s="25">
        <f t="shared" ca="1" si="28"/>
        <v>3.5684264510703161E-2</v>
      </c>
      <c r="M23" s="25">
        <f t="shared" ca="1" si="36"/>
        <v>0.12086746480786108</v>
      </c>
      <c r="N23" s="25">
        <f t="shared" ca="1" si="29"/>
        <v>3.7740956852376842E-2</v>
      </c>
      <c r="O23" s="25">
        <f t="shared" ca="1" si="37"/>
        <v>0.36997572586549005</v>
      </c>
      <c r="P23" s="25">
        <f t="shared" ca="1" si="30"/>
        <v>3.7120282591280335E-2</v>
      </c>
      <c r="Q23" s="25">
        <f t="shared" ca="1" si="31"/>
        <v>5.9978211245977756E-2</v>
      </c>
      <c r="R23" s="25">
        <f t="shared" ca="1" si="32"/>
        <v>4.4997733868283301E-3</v>
      </c>
      <c r="S23" s="25">
        <f t="shared" ca="1" si="33"/>
        <v>1.2151883218280779</v>
      </c>
      <c r="T23" s="26">
        <f t="shared" ca="1" si="34"/>
        <v>0.12102518447426647</v>
      </c>
      <c r="V23" s="55">
        <f t="shared" si="10"/>
        <v>0.13500000000000001</v>
      </c>
      <c r="W23" s="56">
        <f t="shared" ca="1" si="11"/>
        <v>25.207492403616126</v>
      </c>
      <c r="X23" s="56">
        <f t="shared" ca="1" si="12"/>
        <v>35.506414251059304</v>
      </c>
      <c r="Y23" s="56">
        <f t="shared" ca="1" si="13"/>
        <v>0.41333477801268476</v>
      </c>
      <c r="Z23" s="52">
        <f t="shared" ca="1" si="14"/>
        <v>6.5946190514719945</v>
      </c>
      <c r="AA23" s="52">
        <f t="shared" ca="1" si="15"/>
        <v>-4.3400000000000001E-2</v>
      </c>
      <c r="AB23" s="52">
        <f t="shared" ca="1" si="16"/>
        <v>1.1694</v>
      </c>
      <c r="AC23" s="52">
        <f t="shared" ca="1" si="17"/>
        <v>1.315E-2</v>
      </c>
      <c r="AD23" s="52">
        <f t="shared" ca="1" si="18"/>
        <v>1.8811983539696042E-2</v>
      </c>
      <c r="AE23" s="52">
        <f t="shared" ca="1" si="19"/>
        <v>5.169837728722522E-2</v>
      </c>
      <c r="AF23" s="52">
        <f t="shared" ca="1" si="20"/>
        <v>0.53120000000000001</v>
      </c>
      <c r="AG23" s="52">
        <f t="shared" ca="1" si="21"/>
        <v>100000</v>
      </c>
      <c r="AH23" s="53"/>
    </row>
    <row r="24" spans="1:34" x14ac:dyDescent="0.25">
      <c r="A24" s="2"/>
      <c r="E24" s="24">
        <f t="shared" si="35"/>
        <v>0.42105263157894735</v>
      </c>
      <c r="F24" s="25">
        <f t="shared" ca="1" si="22"/>
        <v>1.56784245834235E-2</v>
      </c>
      <c r="G24" s="25">
        <f t="shared" si="23"/>
        <v>1.3644823730257782</v>
      </c>
      <c r="H24" s="25">
        <f t="shared" si="24"/>
        <v>0.83551134301720387</v>
      </c>
      <c r="I24" s="25">
        <f t="shared" si="25"/>
        <v>0.89859602989159559</v>
      </c>
      <c r="J24" s="25">
        <f t="shared" si="26"/>
        <v>0.37325796527162181</v>
      </c>
      <c r="K24" s="25">
        <f t="shared" ca="1" si="27"/>
        <v>0.61767659143063403</v>
      </c>
      <c r="L24" s="25">
        <f t="shared" ca="1" si="28"/>
        <v>8.274270813338111E-2</v>
      </c>
      <c r="M24" s="25">
        <f t="shared" ca="1" si="36"/>
        <v>0.17086727375364263</v>
      </c>
      <c r="N24" s="25">
        <f t="shared" ca="1" si="29"/>
        <v>5.1815878449642368E-2</v>
      </c>
      <c r="O24" s="25">
        <f t="shared" ca="1" si="37"/>
        <v>0.6375017032006175</v>
      </c>
      <c r="P24" s="25">
        <f t="shared" ca="1" si="30"/>
        <v>8.5726649783066211E-2</v>
      </c>
      <c r="Q24" s="25">
        <f t="shared" ca="1" si="31"/>
        <v>0.1423993764911437</v>
      </c>
      <c r="R24" s="25">
        <f t="shared" ca="1" si="32"/>
        <v>1.4263604374145589E-2</v>
      </c>
      <c r="S24" s="25">
        <f t="shared" ca="1" si="33"/>
        <v>1.3419290968811515</v>
      </c>
      <c r="T24" s="26">
        <f t="shared" ca="1" si="34"/>
        <v>0.14510202518617218</v>
      </c>
      <c r="V24" s="55">
        <f t="shared" si="10"/>
        <v>0.15333333333333335</v>
      </c>
      <c r="W24" s="56">
        <f t="shared" ca="1" si="11"/>
        <v>20.941575371662697</v>
      </c>
      <c r="X24" s="56">
        <f t="shared" ca="1" si="12"/>
        <v>32.135261503047104</v>
      </c>
      <c r="Y24" s="56">
        <f t="shared" ca="1" si="13"/>
        <v>0.41333477801268476</v>
      </c>
      <c r="Z24" s="52">
        <f t="shared" ca="1" si="14"/>
        <v>6.5946190514719945</v>
      </c>
      <c r="AA24" s="52">
        <f t="shared" ca="1" si="15"/>
        <v>-4.3400000000000001E-2</v>
      </c>
      <c r="AB24" s="52">
        <f t="shared" ca="1" si="16"/>
        <v>1.1694</v>
      </c>
      <c r="AC24" s="52">
        <f t="shared" ca="1" si="17"/>
        <v>1.315E-2</v>
      </c>
      <c r="AD24" s="52">
        <f t="shared" ca="1" si="18"/>
        <v>1.8811983539696042E-2</v>
      </c>
      <c r="AE24" s="52">
        <f t="shared" ca="1" si="19"/>
        <v>5.169837728722522E-2</v>
      </c>
      <c r="AF24" s="52">
        <f t="shared" ca="1" si="20"/>
        <v>0.53120000000000001</v>
      </c>
      <c r="AG24" s="52">
        <f t="shared" ca="1" si="21"/>
        <v>100000</v>
      </c>
      <c r="AH24" s="53"/>
    </row>
    <row r="25" spans="1:34" ht="15.75" thickBot="1" x14ac:dyDescent="0.3">
      <c r="A25" s="2"/>
      <c r="E25" s="24">
        <f t="shared" si="35"/>
        <v>0.51754385964912275</v>
      </c>
      <c r="F25" s="25">
        <f t="shared" ca="1" si="22"/>
        <v>1.56784245834235E-2</v>
      </c>
      <c r="G25" s="25">
        <f t="shared" si="23"/>
        <v>1.1370686441881486</v>
      </c>
      <c r="H25" s="25">
        <f t="shared" si="24"/>
        <v>0.79212482572773701</v>
      </c>
      <c r="I25" s="25">
        <f t="shared" si="25"/>
        <v>1.1045242867417528</v>
      </c>
      <c r="J25" s="25">
        <f t="shared" si="26"/>
        <v>0.43530764615328865</v>
      </c>
      <c r="K25" s="25">
        <f t="shared" ca="1" si="27"/>
        <v>0.88837142857562745</v>
      </c>
      <c r="L25" s="25">
        <f t="shared" ca="1" si="28"/>
        <v>0.15540291962491123</v>
      </c>
      <c r="M25" s="25">
        <f t="shared" ca="1" si="36"/>
        <v>0.20008600744690644</v>
      </c>
      <c r="N25" s="25">
        <f t="shared" ca="1" si="29"/>
        <v>6.971274727949342E-2</v>
      </c>
      <c r="O25" s="25">
        <f t="shared" ca="1" si="37"/>
        <v>0.91676882127813597</v>
      </c>
      <c r="P25" s="25">
        <f t="shared" ca="1" si="30"/>
        <v>0.16071338561318149</v>
      </c>
      <c r="Q25" s="25">
        <f t="shared" ca="1" si="31"/>
        <v>0.25190251883008008</v>
      </c>
      <c r="R25" s="25">
        <f t="shared" ca="1" si="32"/>
        <v>3.3286941429116909E-2</v>
      </c>
      <c r="S25" s="25">
        <f t="shared" ca="1" si="33"/>
        <v>1.4880880127776586</v>
      </c>
      <c r="T25" s="26">
        <f t="shared" ca="1" si="34"/>
        <v>0.15260249586498981</v>
      </c>
      <c r="V25" s="57">
        <f t="shared" si="10"/>
        <v>0.17166666666666669</v>
      </c>
      <c r="W25" s="58">
        <f t="shared" ca="1" si="11"/>
        <v>14.863969819434999</v>
      </c>
      <c r="X25" s="58">
        <f t="shared" ca="1" si="12"/>
        <v>29.295564978538106</v>
      </c>
      <c r="Y25" s="58">
        <f t="shared" ca="1" si="13"/>
        <v>0.41333477801268476</v>
      </c>
      <c r="Z25" s="59">
        <f t="shared" ca="1" si="14"/>
        <v>6.5946190514719945</v>
      </c>
      <c r="AA25" s="59">
        <f t="shared" ca="1" si="15"/>
        <v>-4.3400000000000001E-2</v>
      </c>
      <c r="AB25" s="59">
        <f t="shared" ca="1" si="16"/>
        <v>1.1694</v>
      </c>
      <c r="AC25" s="59">
        <f t="shared" ca="1" si="17"/>
        <v>1.315E-2</v>
      </c>
      <c r="AD25" s="59">
        <f t="shared" ca="1" si="18"/>
        <v>1.8811983539696042E-2</v>
      </c>
      <c r="AE25" s="59">
        <f t="shared" ca="1" si="19"/>
        <v>5.169837728722522E-2</v>
      </c>
      <c r="AF25" s="59">
        <f t="shared" ca="1" si="20"/>
        <v>0.53120000000000001</v>
      </c>
      <c r="AG25" s="59">
        <f t="shared" ca="1" si="21"/>
        <v>100000</v>
      </c>
      <c r="AH25" s="60"/>
    </row>
    <row r="26" spans="1:34" x14ac:dyDescent="0.25">
      <c r="A26" s="2"/>
      <c r="E26" s="24">
        <f t="shared" si="35"/>
        <v>0.61403508771929827</v>
      </c>
      <c r="F26" s="25">
        <f t="shared" ca="1" si="22"/>
        <v>1.56784245834235E-2</v>
      </c>
      <c r="G26" s="25">
        <f t="shared" si="23"/>
        <v>0.90965491535051879</v>
      </c>
      <c r="H26" s="25">
        <f t="shared" si="24"/>
        <v>0.73616921175928296</v>
      </c>
      <c r="I26" s="25">
        <f t="shared" si="25"/>
        <v>1.3104525435919103</v>
      </c>
      <c r="J26" s="25">
        <f t="shared" si="26"/>
        <v>0.46524843004983379</v>
      </c>
      <c r="K26" s="25">
        <f t="shared" ca="1" si="27"/>
        <v>1.1290438461298951</v>
      </c>
      <c r="L26" s="25">
        <f t="shared" ca="1" si="28"/>
        <v>0.25273435831684443</v>
      </c>
      <c r="M26" s="25">
        <f t="shared" ca="1" si="36"/>
        <v>0.20775212851320193</v>
      </c>
      <c r="N26" s="25">
        <f t="shared" ca="1" si="29"/>
        <v>8.9389148575814453E-2</v>
      </c>
      <c r="O26" s="25">
        <f t="shared" ca="1" si="37"/>
        <v>1.1661934810131216</v>
      </c>
      <c r="P26" s="25">
        <f t="shared" ca="1" si="30"/>
        <v>0.26120718089916328</v>
      </c>
      <c r="Q26" s="25">
        <f t="shared" ca="1" si="31"/>
        <v>0.36850881394447543</v>
      </c>
      <c r="R26" s="25">
        <f t="shared" ca="1" si="32"/>
        <v>6.3219067133152507E-2</v>
      </c>
      <c r="S26" s="25">
        <f t="shared" ca="1" si="33"/>
        <v>1.6482719936845998</v>
      </c>
      <c r="T26" s="26">
        <f t="shared" ca="1" si="34"/>
        <v>0.14724820056904242</v>
      </c>
    </row>
    <row r="27" spans="1:34" x14ac:dyDescent="0.25">
      <c r="A27" s="2"/>
      <c r="E27" s="24">
        <f t="shared" si="35"/>
        <v>0.71052631578947367</v>
      </c>
      <c r="F27" s="25">
        <f t="shared" ca="1" si="22"/>
        <v>1.56784245834235E-2</v>
      </c>
      <c r="G27" s="25">
        <f t="shared" si="23"/>
        <v>0.68224118651288912</v>
      </c>
      <c r="H27" s="25">
        <f t="shared" si="24"/>
        <v>0.66262878174108719</v>
      </c>
      <c r="I27" s="25">
        <f t="shared" si="25"/>
        <v>1.5163808004420678</v>
      </c>
      <c r="J27" s="25">
        <f t="shared" si="26"/>
        <v>0.46179631934874993</v>
      </c>
      <c r="K27" s="25">
        <f t="shared" ca="1" si="27"/>
        <v>1.2989035959138688</v>
      </c>
      <c r="L27" s="25">
        <f t="shared" ca="1" si="28"/>
        <v>0.36987217350316637</v>
      </c>
      <c r="M27" s="25">
        <f t="shared" ca="1" si="36"/>
        <v>0.19683872385698142</v>
      </c>
      <c r="N27" s="25">
        <f t="shared" ca="1" si="29"/>
        <v>0.10890888268139347</v>
      </c>
      <c r="O27" s="25">
        <f t="shared" ca="1" si="37"/>
        <v>1.3436771070425026</v>
      </c>
      <c r="P27" s="25">
        <f t="shared" ca="1" si="30"/>
        <v>0.38229742856851351</v>
      </c>
      <c r="Q27" s="25">
        <f t="shared" ca="1" si="31"/>
        <v>0.46821475275719127</v>
      </c>
      <c r="R27" s="25">
        <f t="shared" ca="1" si="32"/>
        <v>0.10358730938630309</v>
      </c>
      <c r="S27" s="25">
        <f t="shared" ca="1" si="33"/>
        <v>1.8158015500615712</v>
      </c>
      <c r="T27" s="26">
        <f t="shared" ca="1" si="34"/>
        <v>0.13267101265061118</v>
      </c>
    </row>
    <row r="28" spans="1:34" x14ac:dyDescent="0.25">
      <c r="A28" s="2"/>
      <c r="E28" s="24">
        <f t="shared" si="35"/>
        <v>0.80701754385964919</v>
      </c>
      <c r="F28" s="25">
        <f t="shared" ca="1" si="22"/>
        <v>1.56784245834235E-2</v>
      </c>
      <c r="G28" s="25">
        <f t="shared" si="23"/>
        <v>0.45482745767525923</v>
      </c>
      <c r="H28" s="25">
        <f t="shared" si="24"/>
        <v>0.56236479081733981</v>
      </c>
      <c r="I28" s="25">
        <f t="shared" si="25"/>
        <v>1.7223090572922251</v>
      </c>
      <c r="J28" s="25">
        <f t="shared" si="26"/>
        <v>0.42058078157030843</v>
      </c>
      <c r="K28" s="25">
        <f t="shared" ca="1" si="27"/>
        <v>1.3453052661189369</v>
      </c>
      <c r="L28" s="25">
        <f t="shared" ca="1" si="28"/>
        <v>0.49744365368895971</v>
      </c>
      <c r="M28" s="25">
        <f t="shared" ca="1" si="36"/>
        <v>0.16958989734604671</v>
      </c>
      <c r="N28" s="25">
        <f t="shared" ca="1" si="29"/>
        <v>0.12658745651136413</v>
      </c>
      <c r="O28" s="25">
        <f t="shared" ca="1" si="37"/>
        <v>1.3943254116377863</v>
      </c>
      <c r="P28" s="25">
        <f t="shared" ca="1" si="30"/>
        <v>0.51439404131186084</v>
      </c>
      <c r="Q28" s="25">
        <f t="shared" ca="1" si="31"/>
        <v>0.52139330285743102</v>
      </c>
      <c r="R28" s="25">
        <f t="shared" ca="1" si="32"/>
        <v>0.15133155768349982</v>
      </c>
      <c r="S28" s="25">
        <f t="shared" ca="1" si="33"/>
        <v>1.9906166616323886</v>
      </c>
      <c r="T28" s="26">
        <f t="shared" ca="1" si="34"/>
        <v>0.11021881774559314</v>
      </c>
    </row>
    <row r="29" spans="1:34" x14ac:dyDescent="0.25">
      <c r="A29" s="2"/>
      <c r="E29" s="24">
        <f t="shared" si="35"/>
        <v>0.90350877192982471</v>
      </c>
      <c r="F29" s="25">
        <f t="shared" ca="1" si="22"/>
        <v>1.56784245834235E-2</v>
      </c>
      <c r="G29" s="25">
        <f t="shared" si="23"/>
        <v>0.22741372883762936</v>
      </c>
      <c r="H29" s="25">
        <f t="shared" si="24"/>
        <v>0.41326886318084383</v>
      </c>
      <c r="I29" s="25">
        <f t="shared" si="25"/>
        <v>1.9282373141423825</v>
      </c>
      <c r="J29" s="25">
        <f t="shared" si="26"/>
        <v>0.32567662508908318</v>
      </c>
      <c r="K29" s="25">
        <f t="shared" ca="1" si="27"/>
        <v>1.1674365530055939</v>
      </c>
      <c r="L29" s="25">
        <f t="shared" ca="1" si="28"/>
        <v>0.61867242566426617</v>
      </c>
      <c r="M29" s="25">
        <f t="shared" ca="1" si="36"/>
        <v>0.12371895104899626</v>
      </c>
      <c r="N29" s="25">
        <f t="shared" ca="1" si="29"/>
        <v>0.14073832200410744</v>
      </c>
      <c r="O29" s="25">
        <f t="shared" ca="1" si="37"/>
        <v>1.2125896927301838</v>
      </c>
      <c r="P29" s="25">
        <f t="shared" ca="1" si="30"/>
        <v>0.64016626125943843</v>
      </c>
      <c r="Q29" s="25">
        <f t="shared" ca="1" si="31"/>
        <v>0.47779079665791768</v>
      </c>
      <c r="R29" s="25">
        <f t="shared" ca="1" si="32"/>
        <v>0.19953780809871405</v>
      </c>
      <c r="S29" s="25">
        <f t="shared" ca="1" si="33"/>
        <v>2.1716975150376925</v>
      </c>
      <c r="T29" s="26">
        <f t="shared" ca="1" si="34"/>
        <v>7.8231420102289465E-2</v>
      </c>
    </row>
    <row r="30" spans="1:34" ht="15.75" thickBot="1" x14ac:dyDescent="0.3">
      <c r="A30" s="2"/>
      <c r="E30" s="24">
        <f t="shared" si="35"/>
        <v>1.0000000000000002</v>
      </c>
      <c r="F30" s="27">
        <f t="shared" ca="1" si="22"/>
        <v>1.56784245834235E-2</v>
      </c>
      <c r="G30" s="27">
        <v>0</v>
      </c>
      <c r="H30" s="27">
        <v>0</v>
      </c>
      <c r="I30" s="27">
        <f t="shared" si="25"/>
        <v>2.1341655709925402</v>
      </c>
      <c r="J30" s="27">
        <f t="shared" si="26"/>
        <v>0</v>
      </c>
      <c r="K30" s="27">
        <f t="shared" ca="1" si="27"/>
        <v>0</v>
      </c>
      <c r="L30" s="28">
        <f t="shared" ca="1" si="28"/>
        <v>0.6749961190110273</v>
      </c>
      <c r="M30" s="27">
        <f t="shared" ca="1" si="36"/>
        <v>0</v>
      </c>
      <c r="N30" s="28">
        <f t="shared" ca="1" si="29"/>
        <v>0.14670721876524323</v>
      </c>
      <c r="O30" s="27">
        <f t="shared" ca="1" si="37"/>
        <v>0</v>
      </c>
      <c r="P30" s="28">
        <f t="shared" ca="1" si="30"/>
        <v>0.69866839555782456</v>
      </c>
      <c r="Q30" s="27">
        <f t="shared" ca="1" si="31"/>
        <v>0</v>
      </c>
      <c r="R30" s="28">
        <f t="shared" ca="1" si="32"/>
        <v>0.22258911846378904</v>
      </c>
      <c r="S30" s="27">
        <f t="shared" ca="1" si="33"/>
        <v>2.3567883798479237</v>
      </c>
      <c r="T30" s="29">
        <f t="shared" ca="1" si="34"/>
        <v>0</v>
      </c>
    </row>
  </sheetData>
  <mergeCells count="9">
    <mergeCell ref="B1:M1"/>
    <mergeCell ref="B19:C19"/>
    <mergeCell ref="B18:C18"/>
    <mergeCell ref="B13:C13"/>
    <mergeCell ref="O2:T2"/>
    <mergeCell ref="B2:C2"/>
    <mergeCell ref="E2:J2"/>
    <mergeCell ref="L2:M2"/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H30"/>
  <sheetViews>
    <sheetView zoomScaleNormal="100" workbookViewId="0">
      <selection activeCell="M11" sqref="M11"/>
    </sheetView>
  </sheetViews>
  <sheetFormatPr defaultRowHeight="15" x14ac:dyDescent="0.25"/>
  <cols>
    <col min="1" max="1" width="4.28515625" style="1" customWidth="1"/>
    <col min="2" max="2" width="12.28515625" style="1" customWidth="1"/>
    <col min="3" max="3" width="10.7109375" style="1" customWidth="1"/>
    <col min="4" max="4" width="4.7109375" style="1" customWidth="1"/>
    <col min="5" max="14" width="9.140625" style="1"/>
    <col min="15" max="17" width="9.5703125" style="1" bestFit="1" customWidth="1"/>
    <col min="18" max="21" width="9.140625" style="1" customWidth="1"/>
    <col min="22" max="22" width="7.85546875" style="1" customWidth="1"/>
    <col min="23" max="23" width="6.7109375" style="1" customWidth="1"/>
    <col min="24" max="24" width="6.28515625" style="1" customWidth="1"/>
    <col min="25" max="25" width="7.5703125" style="1" customWidth="1"/>
    <col min="26" max="26" width="6" style="1" customWidth="1"/>
    <col min="27" max="27" width="6.5703125" style="1" customWidth="1"/>
    <col min="28" max="28" width="6.7109375" style="1" customWidth="1"/>
    <col min="29" max="31" width="9.140625" style="1" customWidth="1"/>
    <col min="32" max="16384" width="9.140625" style="1"/>
  </cols>
  <sheetData>
    <row r="1" spans="2:34" s="49" customFormat="1" ht="18" customHeight="1" thickBot="1" x14ac:dyDescent="0.3">
      <c r="E1" s="75" t="str">
        <f>CONCATENATE(B19,": ",C16*1000,"mm, ",C8,"W @ ",M4,"rpm")</f>
        <v>Larrabee Prop: 355,6mm, 200W @ 650rpm</v>
      </c>
      <c r="F1" s="75"/>
      <c r="G1" s="75"/>
      <c r="H1" s="75"/>
      <c r="I1" s="75"/>
      <c r="J1" s="75"/>
    </row>
    <row r="2" spans="2:34" ht="15.75" thickBot="1" x14ac:dyDescent="0.3">
      <c r="B2" s="72" t="s">
        <v>26</v>
      </c>
      <c r="C2" s="73"/>
      <c r="E2" s="72" t="s">
        <v>28</v>
      </c>
      <c r="F2" s="74"/>
      <c r="G2" s="74"/>
      <c r="H2" s="74"/>
      <c r="I2" s="74"/>
      <c r="J2" s="73"/>
      <c r="L2" s="72" t="s">
        <v>30</v>
      </c>
      <c r="M2" s="73"/>
      <c r="O2" s="72" t="s">
        <v>29</v>
      </c>
      <c r="P2" s="74"/>
      <c r="Q2" s="74"/>
      <c r="R2" s="74"/>
      <c r="S2" s="74"/>
      <c r="T2" s="73"/>
      <c r="V2" s="61" t="s">
        <v>101</v>
      </c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3"/>
    </row>
    <row r="3" spans="2:34" x14ac:dyDescent="0.25">
      <c r="B3" s="3" t="s">
        <v>1</v>
      </c>
      <c r="C3" s="37">
        <v>1025</v>
      </c>
      <c r="E3" s="13" t="s">
        <v>3</v>
      </c>
      <c r="F3" s="14" t="s">
        <v>44</v>
      </c>
      <c r="G3" s="14" t="s">
        <v>49</v>
      </c>
      <c r="H3" s="14" t="s">
        <v>42</v>
      </c>
      <c r="I3" s="14" t="s">
        <v>20</v>
      </c>
      <c r="J3" s="15" t="s">
        <v>21</v>
      </c>
      <c r="L3" s="34" t="s">
        <v>2</v>
      </c>
      <c r="M3" s="35">
        <f>2*C8/(C3*C9^3*PI()*(C16/2)^2)</f>
        <v>0.14553216019689064</v>
      </c>
      <c r="O3" s="13" t="s">
        <v>43</v>
      </c>
      <c r="P3" s="33" t="s">
        <v>50</v>
      </c>
      <c r="Q3" s="14" t="s">
        <v>35</v>
      </c>
      <c r="R3" s="14" t="s">
        <v>34</v>
      </c>
      <c r="S3" s="14" t="s">
        <v>25</v>
      </c>
      <c r="T3" s="15" t="s">
        <v>24</v>
      </c>
      <c r="V3" s="34" t="str">
        <f>E1</f>
        <v>Larrabee Prop: 355,6mm, 200W @ 650rpm</v>
      </c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1"/>
    </row>
    <row r="4" spans="2:34" x14ac:dyDescent="0.25">
      <c r="B4" s="3" t="s">
        <v>33</v>
      </c>
      <c r="C4" s="38">
        <v>1.0020000000000001E-3</v>
      </c>
      <c r="E4" s="7">
        <v>0</v>
      </c>
      <c r="F4" s="8">
        <v>0</v>
      </c>
      <c r="G4" s="47" t="s">
        <v>78</v>
      </c>
      <c r="H4" s="36">
        <v>1.25</v>
      </c>
      <c r="I4" s="8">
        <f ca="1">VLOOKUP(H4,INDIRECT(G4&amp;"!A14:C999"),3,FALSE)</f>
        <v>0.53600000000000003</v>
      </c>
      <c r="J4" s="9">
        <f ca="1">VLOOKUP(H4,INDIRECT(G4&amp;"!A14:C999"),2,FALSE)</f>
        <v>1.7440000000000001E-2</v>
      </c>
      <c r="L4" s="3" t="s">
        <v>48</v>
      </c>
      <c r="M4" s="5">
        <f>$C$10*$C$11</f>
        <v>650</v>
      </c>
      <c r="O4" s="16">
        <f ca="1">(180/PI())*ATAN((($C$9/($M$5*($C$16/2)))/0.000000000001)*(1+$M$7/2)  )</f>
        <v>89.999999999781224</v>
      </c>
      <c r="P4" s="10">
        <f t="shared" ref="P4:P14" ca="1" si="0">$O4+$H4*(PI()/180)</f>
        <v>90.021816615431149</v>
      </c>
      <c r="Q4" s="10">
        <f>$T20*($C$16/2)/1000</f>
        <v>0</v>
      </c>
      <c r="R4" s="10">
        <f t="shared" ref="R4:R14" si="1">Q4/0.0254/1000</f>
        <v>0</v>
      </c>
      <c r="S4" s="19">
        <f t="shared" ref="S4:S14" si="2">($C$3*$C$9*$F4/$C$4)*$T20*$S20</f>
        <v>0</v>
      </c>
      <c r="T4" s="17">
        <f t="shared" ref="T4:T14" si="3">($C$9/$C$5)*$S20</f>
        <v>2.0256583389601621E-3</v>
      </c>
      <c r="V4" s="3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</row>
    <row r="5" spans="2:34" ht="15.75" thickBot="1" x14ac:dyDescent="0.3">
      <c r="B5" s="4" t="s">
        <v>22</v>
      </c>
      <c r="C5" s="39">
        <v>1481</v>
      </c>
      <c r="E5" s="7">
        <v>1</v>
      </c>
      <c r="F5" s="10">
        <f>$C$15/2</f>
        <v>1.823E-2</v>
      </c>
      <c r="G5" s="47" t="s">
        <v>78</v>
      </c>
      <c r="H5" s="36">
        <v>1.25</v>
      </c>
      <c r="I5" s="8">
        <f t="shared" ref="I5:I14" ca="1" si="4">VLOOKUP(H5,INDIRECT(G5&amp;"!A14:C999"),3,FALSE)</f>
        <v>0.53600000000000003</v>
      </c>
      <c r="J5" s="9">
        <f t="shared" ref="J5:J14" ca="1" si="5">VLOOKUP(H5,INDIRECT(G5&amp;"!A14:C999"),2,FALSE)</f>
        <v>1.7440000000000001E-2</v>
      </c>
      <c r="L5" s="3" t="s">
        <v>38</v>
      </c>
      <c r="M5" s="5">
        <f>$M$4*PI()/30</f>
        <v>68.067840827778852</v>
      </c>
      <c r="O5" s="16">
        <f t="shared" ref="O5:O14" ca="1" si="6">(180/PI())*ATAN((($C$9/($M$5*($C$16/2)))/$E21)*(1+$M$7/2)  )</f>
        <v>68.619450570070612</v>
      </c>
      <c r="P5" s="10">
        <f t="shared" ca="1" si="0"/>
        <v>68.641267185720537</v>
      </c>
      <c r="Q5" s="10">
        <f t="shared" ref="Q5:Q14" ca="1" si="7">$T21*($C$16/2)*1000</f>
        <v>7.7697414315482058</v>
      </c>
      <c r="R5" s="10">
        <f t="shared" ca="1" si="1"/>
        <v>0.30589533195071678</v>
      </c>
      <c r="S5" s="19">
        <f t="shared" ca="1" si="2"/>
        <v>2642.8632464124835</v>
      </c>
      <c r="T5" s="17">
        <f t="shared" ca="1" si="3"/>
        <v>2.1897876937210839E-3</v>
      </c>
      <c r="V5" s="3">
        <f>C14</f>
        <v>2</v>
      </c>
      <c r="W5" s="52">
        <f>C16/2</f>
        <v>0.17780000000000001</v>
      </c>
      <c r="X5" s="52"/>
      <c r="Y5" s="52"/>
      <c r="Z5" s="54" t="s">
        <v>83</v>
      </c>
      <c r="AA5" s="52"/>
      <c r="AB5" s="52"/>
      <c r="AC5" s="52"/>
      <c r="AD5" s="52"/>
      <c r="AE5" s="52"/>
      <c r="AF5" s="52"/>
      <c r="AG5" s="52"/>
      <c r="AH5" s="53"/>
    </row>
    <row r="6" spans="2:34" ht="15.75" thickBot="1" x14ac:dyDescent="0.3">
      <c r="E6" s="7">
        <v>2</v>
      </c>
      <c r="F6" s="10">
        <f>F5+($C$16/2-$C$15/2)/($E$14-1)</f>
        <v>3.5960000000000006E-2</v>
      </c>
      <c r="G6" s="47" t="s">
        <v>78</v>
      </c>
      <c r="H6" s="36">
        <v>1.25</v>
      </c>
      <c r="I6" s="8">
        <f t="shared" ca="1" si="4"/>
        <v>0.53600000000000003</v>
      </c>
      <c r="J6" s="9">
        <f t="shared" ca="1" si="5"/>
        <v>1.7440000000000001E-2</v>
      </c>
      <c r="L6" s="3" t="s">
        <v>14</v>
      </c>
      <c r="M6" s="22">
        <f>$C$9/($M$5*($C$16/2))</f>
        <v>0.24788344515480801</v>
      </c>
      <c r="O6" s="16">
        <f t="shared" ca="1" si="6"/>
        <v>52.322153458655762</v>
      </c>
      <c r="P6" s="10">
        <f t="shared" ca="1" si="0"/>
        <v>52.343970074305695</v>
      </c>
      <c r="Q6" s="10">
        <f t="shared" ca="1" si="7"/>
        <v>17.665133334297991</v>
      </c>
      <c r="R6" s="10">
        <f t="shared" ca="1" si="1"/>
        <v>0.6954776903266926</v>
      </c>
      <c r="S6" s="19">
        <f t="shared" ca="1" si="2"/>
        <v>14147.845378221129</v>
      </c>
      <c r="T6" s="17">
        <f t="shared" ca="1" si="3"/>
        <v>2.6138114504757446E-3</v>
      </c>
      <c r="V6" s="3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3"/>
    </row>
    <row r="7" spans="2:34" ht="15.75" thickBot="1" x14ac:dyDescent="0.3">
      <c r="B7" s="72" t="s">
        <v>31</v>
      </c>
      <c r="C7" s="73"/>
      <c r="E7" s="7">
        <v>3</v>
      </c>
      <c r="F7" s="10">
        <f t="shared" ref="F7:F14" si="8">F6+($C$16/2-$C$15/2)/($E$14-1)</f>
        <v>5.3690000000000009E-2</v>
      </c>
      <c r="G7" s="47" t="s">
        <v>78</v>
      </c>
      <c r="H7" s="36">
        <v>1.25</v>
      </c>
      <c r="I7" s="8">
        <f t="shared" ca="1" si="4"/>
        <v>0.53600000000000003</v>
      </c>
      <c r="J7" s="9">
        <f t="shared" ca="1" si="5"/>
        <v>1.7440000000000001E-2</v>
      </c>
      <c r="L7" s="3" t="s">
        <v>36</v>
      </c>
      <c r="M7" s="21">
        <f ca="1">($P$30/(2*$R$30)) *(SQRT( 1 + ((4*$M$3*$R$30)/($P$30^2)) ) - 1 )</f>
        <v>0.11300736711007674</v>
      </c>
      <c r="O7" s="16">
        <f t="shared" ca="1" si="6"/>
        <v>40.934285879762037</v>
      </c>
      <c r="P7" s="10">
        <f t="shared" ca="1" si="0"/>
        <v>40.956102495411969</v>
      </c>
      <c r="Q7" s="10">
        <f t="shared" ca="1" si="7"/>
        <v>21.370222637972038</v>
      </c>
      <c r="R7" s="10">
        <f t="shared" ca="1" si="1"/>
        <v>0.841347347951655</v>
      </c>
      <c r="S7" s="19">
        <f t="shared" ca="1" si="2"/>
        <v>31192.153581888735</v>
      </c>
      <c r="T7" s="17">
        <f t="shared" ca="1" si="3"/>
        <v>3.1905346394703123E-3</v>
      </c>
      <c r="V7" s="3">
        <f ca="1">INDIRECT(G4&amp;"!H3")</f>
        <v>0.35383634654818863</v>
      </c>
      <c r="W7" s="52">
        <f ca="1">INDIRECT(G4&amp;"!I3")</f>
        <v>6.5102159111766529</v>
      </c>
      <c r="X7" s="52"/>
      <c r="Y7" s="52"/>
      <c r="Z7" s="54" t="s">
        <v>82</v>
      </c>
      <c r="AA7" s="52"/>
      <c r="AB7" s="52"/>
      <c r="AC7" s="52"/>
      <c r="AD7" s="52"/>
      <c r="AE7" s="52"/>
      <c r="AF7" s="52"/>
      <c r="AG7" s="52"/>
      <c r="AH7" s="53"/>
    </row>
    <row r="8" spans="2:34" x14ac:dyDescent="0.25">
      <c r="B8" s="3" t="s">
        <v>0</v>
      </c>
      <c r="C8" s="37">
        <v>200</v>
      </c>
      <c r="E8" s="7">
        <v>4</v>
      </c>
      <c r="F8" s="10">
        <f t="shared" si="8"/>
        <v>7.1420000000000011E-2</v>
      </c>
      <c r="G8" s="47" t="s">
        <v>78</v>
      </c>
      <c r="H8" s="36">
        <v>1.25</v>
      </c>
      <c r="I8" s="8">
        <f t="shared" ca="1" si="4"/>
        <v>0.53600000000000003</v>
      </c>
      <c r="J8" s="9">
        <f t="shared" ca="1" si="5"/>
        <v>1.7440000000000001E-2</v>
      </c>
      <c r="L8" s="3" t="s">
        <v>16</v>
      </c>
      <c r="M8" s="23">
        <f ca="1">($L$30*$M$7-$N$30*$M$7^2)/$M$3</f>
        <v>0.85856254451364022</v>
      </c>
      <c r="O8" s="16">
        <f t="shared" ca="1" si="6"/>
        <v>33.103315512018689</v>
      </c>
      <c r="P8" s="10">
        <f t="shared" ca="1" si="0"/>
        <v>33.125132127668621</v>
      </c>
      <c r="Q8" s="10">
        <f t="shared" ca="1" si="7"/>
        <v>21.028125860526931</v>
      </c>
      <c r="R8" s="10">
        <f t="shared" ca="1" si="1"/>
        <v>0.827878970886887</v>
      </c>
      <c r="S8" s="19">
        <f t="shared" ca="1" si="2"/>
        <v>49359.692664453069</v>
      </c>
      <c r="T8" s="17">
        <f t="shared" ca="1" si="3"/>
        <v>3.857203814377761E-3</v>
      </c>
      <c r="V8" s="3">
        <f ca="1">INDIRECT(G4&amp;"!j3")</f>
        <v>-0.43669999999999998</v>
      </c>
      <c r="W8" s="52">
        <f ca="1">INDIRECT(G4&amp;"!k3")</f>
        <v>1.1473</v>
      </c>
      <c r="X8" s="52"/>
      <c r="Y8" s="52"/>
      <c r="Z8" s="54" t="s">
        <v>81</v>
      </c>
      <c r="AA8" s="52"/>
      <c r="AB8" s="52"/>
      <c r="AC8" s="52"/>
      <c r="AD8" s="52"/>
      <c r="AE8" s="52"/>
      <c r="AF8" s="52"/>
      <c r="AG8" s="52"/>
      <c r="AH8" s="53"/>
    </row>
    <row r="9" spans="2:34" x14ac:dyDescent="0.25">
      <c r="B9" s="3" t="s">
        <v>23</v>
      </c>
      <c r="C9" s="37">
        <v>3</v>
      </c>
      <c r="E9" s="7">
        <v>5</v>
      </c>
      <c r="F9" s="10">
        <f t="shared" si="8"/>
        <v>8.9150000000000007E-2</v>
      </c>
      <c r="G9" s="47" t="s">
        <v>78</v>
      </c>
      <c r="H9" s="36">
        <v>1.25</v>
      </c>
      <c r="I9" s="8">
        <f t="shared" ca="1" si="4"/>
        <v>0.53600000000000003</v>
      </c>
      <c r="J9" s="9">
        <f t="shared" ca="1" si="5"/>
        <v>1.7440000000000001E-2</v>
      </c>
      <c r="L9" s="3" t="s">
        <v>19</v>
      </c>
      <c r="M9" s="21">
        <f ca="1">$L$30*$M$7+$N$30*$M$7^2</f>
        <v>0.12775604483557934</v>
      </c>
      <c r="O9" s="16">
        <f t="shared" ca="1" si="6"/>
        <v>27.578548324343053</v>
      </c>
      <c r="P9" s="10">
        <f t="shared" ca="1" si="0"/>
        <v>27.600364939992982</v>
      </c>
      <c r="Q9" s="10">
        <f t="shared" ca="1" si="7"/>
        <v>19.125445124983429</v>
      </c>
      <c r="R9" s="10">
        <f t="shared" ca="1" si="1"/>
        <v>0.75297028051115866</v>
      </c>
      <c r="S9" s="19">
        <f t="shared" ca="1" si="2"/>
        <v>66392.927159887782</v>
      </c>
      <c r="T9" s="17">
        <f t="shared" ca="1" si="3"/>
        <v>4.5699291967751746E-3</v>
      </c>
      <c r="V9" s="3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3"/>
    </row>
    <row r="10" spans="2:34" x14ac:dyDescent="0.25">
      <c r="B10" s="3" t="s">
        <v>6</v>
      </c>
      <c r="C10" s="37">
        <v>87</v>
      </c>
      <c r="E10" s="7">
        <v>6</v>
      </c>
      <c r="F10" s="10">
        <f t="shared" si="8"/>
        <v>0.10688</v>
      </c>
      <c r="G10" s="47" t="s">
        <v>78</v>
      </c>
      <c r="H10" s="36">
        <v>1.25</v>
      </c>
      <c r="I10" s="8">
        <f t="shared" ca="1" si="4"/>
        <v>0.53600000000000003</v>
      </c>
      <c r="J10" s="9">
        <f t="shared" ca="1" si="5"/>
        <v>1.7440000000000001E-2</v>
      </c>
      <c r="L10" s="3" t="s">
        <v>40</v>
      </c>
      <c r="M10" s="22">
        <f ca="1">($M$9*$C$3*$C$9^2*PI()*($C$16/2)^2)/2</f>
        <v>58.523625597136295</v>
      </c>
      <c r="O10" s="16">
        <f t="shared" ca="1" si="6"/>
        <v>23.541128484998129</v>
      </c>
      <c r="P10" s="10">
        <f t="shared" ca="1" si="0"/>
        <v>23.562945100648058</v>
      </c>
      <c r="Q10" s="10">
        <f t="shared" ca="1" si="7"/>
        <v>16.701151517042181</v>
      </c>
      <c r="R10" s="10">
        <f t="shared" ca="1" si="1"/>
        <v>0.65752565027725118</v>
      </c>
      <c r="S10" s="19">
        <f t="shared" ca="1" si="2"/>
        <v>80817.802621027498</v>
      </c>
      <c r="T10" s="17">
        <f t="shared" ca="1" si="3"/>
        <v>5.3135495051105609E-3</v>
      </c>
      <c r="V10" s="3">
        <f ca="1">INDIRECT(G4&amp;"!l3")</f>
        <v>1.482E-2</v>
      </c>
      <c r="W10" s="52">
        <f ca="1">INDIRECT(G4&amp;"!m3")</f>
        <v>2.3392359286663146E-2</v>
      </c>
      <c r="X10" s="52">
        <f ca="1">INDIRECT(G4&amp;"!n3")</f>
        <v>7.8428499082764364E-2</v>
      </c>
      <c r="Y10" s="52">
        <f ca="1">INDIRECT(G4&amp;"!o3")</f>
        <v>0.27160000000000001</v>
      </c>
      <c r="Z10" s="54" t="s">
        <v>80</v>
      </c>
      <c r="AA10" s="52"/>
      <c r="AB10" s="52"/>
      <c r="AC10" s="52"/>
      <c r="AD10" s="52"/>
      <c r="AE10" s="52"/>
      <c r="AF10" s="52"/>
      <c r="AG10" s="52"/>
      <c r="AH10" s="53"/>
    </row>
    <row r="11" spans="2:34" ht="15.75" thickBot="1" x14ac:dyDescent="0.3">
      <c r="B11" s="4" t="s">
        <v>27</v>
      </c>
      <c r="C11" s="40">
        <f>650/C10</f>
        <v>7.4712643678160919</v>
      </c>
      <c r="E11" s="7">
        <v>7</v>
      </c>
      <c r="F11" s="10">
        <f t="shared" si="8"/>
        <v>0.12461</v>
      </c>
      <c r="G11" s="47" t="s">
        <v>78</v>
      </c>
      <c r="H11" s="36">
        <v>1.25</v>
      </c>
      <c r="I11" s="8">
        <f t="shared" ca="1" si="4"/>
        <v>0.53600000000000003</v>
      </c>
      <c r="J11" s="9">
        <f t="shared" ca="1" si="5"/>
        <v>1.7440000000000001E-2</v>
      </c>
      <c r="L11" s="4" t="s">
        <v>39</v>
      </c>
      <c r="M11" s="6">
        <f ca="1">($C$9*$M$10)/($M$5*$M$8)</f>
        <v>3.0042672621786801</v>
      </c>
      <c r="O11" s="16">
        <f t="shared" ca="1" si="6"/>
        <v>20.489604149362101</v>
      </c>
      <c r="P11" s="10">
        <f t="shared" ca="1" si="0"/>
        <v>20.51142076501203</v>
      </c>
      <c r="Q11" s="10">
        <f t="shared" ca="1" si="7"/>
        <v>14.08091259036425</v>
      </c>
      <c r="R11" s="10">
        <f t="shared" ca="1" si="1"/>
        <v>0.5543666374159153</v>
      </c>
      <c r="S11" s="19">
        <f t="shared" ca="1" si="2"/>
        <v>90823.429566180479</v>
      </c>
      <c r="T11" s="17">
        <f t="shared" ca="1" si="3"/>
        <v>6.0748387266297667E-3</v>
      </c>
      <c r="V11" s="3">
        <f ca="1">INDIRECT(G4&amp;"!i1")</f>
        <v>100000</v>
      </c>
      <c r="W11" s="52">
        <v>-0.5</v>
      </c>
      <c r="X11" s="52"/>
      <c r="Y11" s="52"/>
      <c r="Z11" s="54" t="s">
        <v>79</v>
      </c>
      <c r="AA11" s="52"/>
      <c r="AB11" s="52"/>
      <c r="AC11" s="52"/>
      <c r="AD11" s="52"/>
      <c r="AE11" s="52"/>
      <c r="AF11" s="52"/>
      <c r="AG11" s="52"/>
      <c r="AH11" s="53"/>
    </row>
    <row r="12" spans="2:34" ht="15.75" thickBot="1" x14ac:dyDescent="0.3">
      <c r="E12" s="7">
        <v>8</v>
      </c>
      <c r="F12" s="10">
        <f t="shared" si="8"/>
        <v>0.14233999999999999</v>
      </c>
      <c r="G12" s="47" t="s">
        <v>78</v>
      </c>
      <c r="H12" s="36">
        <v>1.25</v>
      </c>
      <c r="I12" s="8">
        <f t="shared" ca="1" si="4"/>
        <v>0.53600000000000003</v>
      </c>
      <c r="J12" s="9">
        <f t="shared" ca="1" si="5"/>
        <v>1.7440000000000001E-2</v>
      </c>
      <c r="O12" s="16">
        <f t="shared" ca="1" si="6"/>
        <v>18.114588836358934</v>
      </c>
      <c r="P12" s="10">
        <f t="shared" ca="1" si="0"/>
        <v>18.136405452008862</v>
      </c>
      <c r="Q12" s="10">
        <f t="shared" ca="1" si="7"/>
        <v>11.22744087072545</v>
      </c>
      <c r="R12" s="10">
        <f t="shared" ca="1" si="1"/>
        <v>0.44202523113092324</v>
      </c>
      <c r="S12" s="19">
        <f t="shared" ca="1" si="2"/>
        <v>93249.853065281335</v>
      </c>
      <c r="T12" s="17">
        <f t="shared" ca="1" si="3"/>
        <v>6.8479561761840358E-3</v>
      </c>
      <c r="V12" s="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3"/>
    </row>
    <row r="13" spans="2:34" ht="15.75" thickBot="1" x14ac:dyDescent="0.3">
      <c r="B13" s="72" t="s">
        <v>32</v>
      </c>
      <c r="C13" s="73"/>
      <c r="E13" s="7">
        <v>9</v>
      </c>
      <c r="F13" s="10">
        <f t="shared" si="8"/>
        <v>0.16006999999999999</v>
      </c>
      <c r="G13" s="47" t="s">
        <v>78</v>
      </c>
      <c r="H13" s="36">
        <v>1.25</v>
      </c>
      <c r="I13" s="8">
        <f t="shared" ca="1" si="4"/>
        <v>0.53600000000000003</v>
      </c>
      <c r="J13" s="9">
        <f t="shared" ca="1" si="5"/>
        <v>1.7440000000000001E-2</v>
      </c>
      <c r="O13" s="16">
        <f t="shared" ca="1" si="6"/>
        <v>16.219594204113953</v>
      </c>
      <c r="P13" s="10">
        <f t="shared" ca="1" si="0"/>
        <v>16.241410819763882</v>
      </c>
      <c r="Q13" s="10">
        <f t="shared" ca="1" si="7"/>
        <v>7.7877907133925701</v>
      </c>
      <c r="R13" s="10">
        <f t="shared" ca="1" si="1"/>
        <v>0.30660593359813271</v>
      </c>
      <c r="S13" s="19">
        <f t="shared" ca="1" si="2"/>
        <v>81046.001574081485</v>
      </c>
      <c r="T13" s="17">
        <f t="shared" ca="1" si="3"/>
        <v>7.6300596130883481E-3</v>
      </c>
      <c r="V13" s="3">
        <v>1</v>
      </c>
      <c r="W13" s="52" t="s">
        <v>98</v>
      </c>
      <c r="X13" s="52">
        <v>1</v>
      </c>
      <c r="Y13" s="52"/>
      <c r="Z13" s="54" t="s">
        <v>84</v>
      </c>
      <c r="AA13" s="52"/>
      <c r="AB13" s="52"/>
      <c r="AC13" s="52"/>
      <c r="AD13" s="52"/>
      <c r="AE13" s="52"/>
      <c r="AF13" s="52"/>
      <c r="AG13" s="52"/>
      <c r="AH13" s="53"/>
    </row>
    <row r="14" spans="2:34" ht="15.75" thickBot="1" x14ac:dyDescent="0.3">
      <c r="B14" s="3" t="s">
        <v>47</v>
      </c>
      <c r="C14" s="41">
        <v>2</v>
      </c>
      <c r="E14" s="11">
        <v>10</v>
      </c>
      <c r="F14" s="12">
        <f t="shared" si="8"/>
        <v>0.17779999999999999</v>
      </c>
      <c r="G14" s="48" t="s">
        <v>78</v>
      </c>
      <c r="H14" s="43">
        <v>1.25</v>
      </c>
      <c r="I14" s="44">
        <f t="shared" ca="1" si="4"/>
        <v>0.53600000000000003</v>
      </c>
      <c r="J14" s="45">
        <f t="shared" ca="1" si="5"/>
        <v>1.7440000000000001E-2</v>
      </c>
      <c r="O14" s="46">
        <f t="shared" ca="1" si="6"/>
        <v>14.675589455343822</v>
      </c>
      <c r="P14" s="12">
        <f t="shared" ca="1" si="0"/>
        <v>14.69740607099375</v>
      </c>
      <c r="Q14" s="12">
        <f t="shared" ca="1" si="7"/>
        <v>0</v>
      </c>
      <c r="R14" s="12">
        <f t="shared" ca="1" si="1"/>
        <v>0</v>
      </c>
      <c r="S14" s="20">
        <f t="shared" ca="1" si="2"/>
        <v>0</v>
      </c>
      <c r="T14" s="18">
        <f t="shared" ca="1" si="3"/>
        <v>8.4189341645302604E-3</v>
      </c>
      <c r="V14" s="3">
        <v>0</v>
      </c>
      <c r="W14" s="52">
        <v>0</v>
      </c>
      <c r="X14" s="52">
        <v>0</v>
      </c>
      <c r="Y14" s="52"/>
      <c r="Z14" s="54" t="s">
        <v>85</v>
      </c>
      <c r="AA14" s="52"/>
      <c r="AB14" s="52"/>
      <c r="AC14" s="52"/>
      <c r="AD14" s="52"/>
      <c r="AE14" s="52"/>
      <c r="AF14" s="52"/>
      <c r="AG14" s="52"/>
      <c r="AH14" s="53"/>
    </row>
    <row r="15" spans="2:34" x14ac:dyDescent="0.25">
      <c r="B15" s="3" t="s">
        <v>45</v>
      </c>
      <c r="C15" s="41">
        <f>2*0.01823</f>
        <v>3.6459999999999999E-2</v>
      </c>
      <c r="K15" s="2"/>
      <c r="L15" s="2"/>
      <c r="M15" s="2"/>
      <c r="N15" s="2"/>
      <c r="V15" s="3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3"/>
    </row>
    <row r="16" spans="2:34" ht="15.75" thickBot="1" x14ac:dyDescent="0.3">
      <c r="B16" s="4" t="s">
        <v>46</v>
      </c>
      <c r="C16" s="42">
        <f>2*0.1778</f>
        <v>0.35560000000000003</v>
      </c>
      <c r="V16" s="3" t="s">
        <v>86</v>
      </c>
      <c r="W16" s="52" t="s">
        <v>87</v>
      </c>
      <c r="X16" s="52" t="s">
        <v>99</v>
      </c>
      <c r="Y16" s="52" t="s">
        <v>88</v>
      </c>
      <c r="Z16" s="52" t="s">
        <v>89</v>
      </c>
      <c r="AA16" s="52" t="s">
        <v>90</v>
      </c>
      <c r="AB16" s="52" t="s">
        <v>91</v>
      </c>
      <c r="AC16" s="52" t="s">
        <v>92</v>
      </c>
      <c r="AD16" s="52" t="s">
        <v>93</v>
      </c>
      <c r="AE16" s="52" t="s">
        <v>94</v>
      </c>
      <c r="AF16" s="52" t="s">
        <v>95</v>
      </c>
      <c r="AG16" s="52" t="s">
        <v>96</v>
      </c>
      <c r="AH16" s="53" t="s">
        <v>97</v>
      </c>
    </row>
    <row r="17" spans="1:34" ht="15.75" thickBot="1" x14ac:dyDescent="0.3">
      <c r="V17" s="55">
        <f>F5</f>
        <v>1.823E-2</v>
      </c>
      <c r="W17" s="56">
        <f ca="1">Q5</f>
        <v>7.7697414315482058</v>
      </c>
      <c r="X17" s="56">
        <f ca="1">O5</f>
        <v>68.619450570070612</v>
      </c>
      <c r="Y17" s="56">
        <f ca="1">INDIRECT(G5&amp;"!H3")</f>
        <v>0.35383634654818863</v>
      </c>
      <c r="Z17" s="52">
        <f ca="1">INDIRECT(G5&amp;"!I3")</f>
        <v>6.5102159111766529</v>
      </c>
      <c r="AA17" s="52">
        <f ca="1">INDIRECT(G5&amp;"!j3")</f>
        <v>-0.43669999999999998</v>
      </c>
      <c r="AB17" s="52">
        <f ca="1">INDIRECT(G5&amp;"!k3")</f>
        <v>1.1473</v>
      </c>
      <c r="AC17" s="52">
        <f ca="1">INDIRECT(G5&amp;"!l3")</f>
        <v>1.482E-2</v>
      </c>
      <c r="AD17" s="52">
        <f ca="1">INDIRECT(G5&amp;"!m3")</f>
        <v>2.3392359286663146E-2</v>
      </c>
      <c r="AE17" s="52">
        <f ca="1">INDIRECT(G5&amp;"!n3")</f>
        <v>7.8428499082764364E-2</v>
      </c>
      <c r="AF17" s="52">
        <f ca="1">INDIRECT(G5&amp;"!o3")</f>
        <v>0.27160000000000001</v>
      </c>
      <c r="AG17" s="52">
        <f ca="1">INDIRECT(G5&amp;"!i1")</f>
        <v>100000</v>
      </c>
      <c r="AH17" s="53"/>
    </row>
    <row r="18" spans="1:34" ht="15.75" thickBot="1" x14ac:dyDescent="0.3">
      <c r="B18" s="72" t="s">
        <v>102</v>
      </c>
      <c r="C18" s="73"/>
      <c r="E18" s="1" t="s">
        <v>37</v>
      </c>
      <c r="V18" s="55">
        <f t="shared" ref="V18:V25" si="9">F6</f>
        <v>3.5960000000000006E-2</v>
      </c>
      <c r="W18" s="56">
        <f t="shared" ref="W18:W25" ca="1" si="10">Q6</f>
        <v>17.665133334297991</v>
      </c>
      <c r="X18" s="56">
        <f t="shared" ref="X18:X25" ca="1" si="11">O6</f>
        <v>52.322153458655762</v>
      </c>
      <c r="Y18" s="56">
        <f t="shared" ref="Y18:Y25" ca="1" si="12">INDIRECT(G6&amp;"!H3")</f>
        <v>0.35383634654818863</v>
      </c>
      <c r="Z18" s="52">
        <f t="shared" ref="Z18:Z25" ca="1" si="13">INDIRECT(G6&amp;"!I3")</f>
        <v>6.5102159111766529</v>
      </c>
      <c r="AA18" s="52">
        <f t="shared" ref="AA18:AA25" ca="1" si="14">INDIRECT(G6&amp;"!j3")</f>
        <v>-0.43669999999999998</v>
      </c>
      <c r="AB18" s="52">
        <f t="shared" ref="AB18:AB25" ca="1" si="15">INDIRECT(G6&amp;"!k3")</f>
        <v>1.1473</v>
      </c>
      <c r="AC18" s="52">
        <f t="shared" ref="AC18:AC25" ca="1" si="16">INDIRECT(G6&amp;"!l3")</f>
        <v>1.482E-2</v>
      </c>
      <c r="AD18" s="52">
        <f t="shared" ref="AD18:AD25" ca="1" si="17">INDIRECT(G6&amp;"!m3")</f>
        <v>2.3392359286663146E-2</v>
      </c>
      <c r="AE18" s="52">
        <f t="shared" ref="AE18:AE25" ca="1" si="18">INDIRECT(G6&amp;"!n3")</f>
        <v>7.8428499082764364E-2</v>
      </c>
      <c r="AF18" s="52">
        <f t="shared" ref="AF18:AF25" ca="1" si="19">INDIRECT(G6&amp;"!o3")</f>
        <v>0.27160000000000001</v>
      </c>
      <c r="AG18" s="52">
        <f t="shared" ref="AG18:AG25" ca="1" si="20">INDIRECT(G6&amp;"!i1")</f>
        <v>100000</v>
      </c>
      <c r="AH18" s="53"/>
    </row>
    <row r="19" spans="1:34" ht="15.75" thickBot="1" x14ac:dyDescent="0.3">
      <c r="A19" s="2"/>
      <c r="B19" s="70" t="s">
        <v>103</v>
      </c>
      <c r="C19" s="71"/>
      <c r="E19" s="30" t="s">
        <v>41</v>
      </c>
      <c r="F19" s="31" t="s">
        <v>7</v>
      </c>
      <c r="G19" s="31" t="s">
        <v>13</v>
      </c>
      <c r="H19" s="31" t="s">
        <v>15</v>
      </c>
      <c r="I19" s="31" t="s">
        <v>5</v>
      </c>
      <c r="J19" s="31" t="s">
        <v>4</v>
      </c>
      <c r="K19" s="31" t="s">
        <v>8</v>
      </c>
      <c r="L19" s="31" t="s">
        <v>12</v>
      </c>
      <c r="M19" s="31" t="s">
        <v>9</v>
      </c>
      <c r="N19" s="31" t="s">
        <v>12</v>
      </c>
      <c r="O19" s="31" t="s">
        <v>10</v>
      </c>
      <c r="P19" s="31" t="s">
        <v>12</v>
      </c>
      <c r="Q19" s="31" t="s">
        <v>11</v>
      </c>
      <c r="R19" s="31" t="s">
        <v>12</v>
      </c>
      <c r="S19" s="31" t="s">
        <v>17</v>
      </c>
      <c r="T19" s="32" t="s">
        <v>18</v>
      </c>
      <c r="V19" s="55">
        <f t="shared" si="9"/>
        <v>5.3690000000000009E-2</v>
      </c>
      <c r="W19" s="56">
        <f t="shared" ca="1" si="10"/>
        <v>21.370222637972038</v>
      </c>
      <c r="X19" s="56">
        <f t="shared" ca="1" si="11"/>
        <v>40.934285879762037</v>
      </c>
      <c r="Y19" s="56">
        <f t="shared" ca="1" si="12"/>
        <v>0.35383634654818863</v>
      </c>
      <c r="Z19" s="52">
        <f t="shared" ca="1" si="13"/>
        <v>6.5102159111766529</v>
      </c>
      <c r="AA19" s="52">
        <f t="shared" ca="1" si="14"/>
        <v>-0.43669999999999998</v>
      </c>
      <c r="AB19" s="52">
        <f t="shared" ca="1" si="15"/>
        <v>1.1473</v>
      </c>
      <c r="AC19" s="52">
        <f t="shared" ca="1" si="16"/>
        <v>1.482E-2</v>
      </c>
      <c r="AD19" s="52">
        <f t="shared" ca="1" si="17"/>
        <v>2.3392359286663146E-2</v>
      </c>
      <c r="AE19" s="52">
        <f t="shared" ca="1" si="18"/>
        <v>7.8428499082764364E-2</v>
      </c>
      <c r="AF19" s="52">
        <f t="shared" ca="1" si="19"/>
        <v>0.27160000000000001</v>
      </c>
      <c r="AG19" s="52">
        <f t="shared" ca="1" si="20"/>
        <v>100000</v>
      </c>
      <c r="AH19" s="53"/>
    </row>
    <row r="20" spans="1:34" x14ac:dyDescent="0.25">
      <c r="A20" s="2"/>
      <c r="E20" s="24">
        <v>0</v>
      </c>
      <c r="F20" s="25">
        <f t="shared" ref="F20:F30" ca="1" si="21">J4/I4</f>
        <v>3.2537313432835821E-2</v>
      </c>
      <c r="G20" s="25">
        <f t="shared" ref="G20:G29" si="22">($C$14/2)*(SQRT($M$6^2 + 1)/$M$6)*(1-$E20)</f>
        <v>4.1562481593922884</v>
      </c>
      <c r="H20" s="25">
        <f t="shared" ref="H20:H29" si="23">(2/PI())*ACOS(EXP(-$G20))</f>
        <v>0.99002616341308736</v>
      </c>
      <c r="I20" s="25">
        <f t="shared" ref="I20:I30" si="24">$M$5*$F4/$C$9</f>
        <v>0</v>
      </c>
      <c r="J20" s="25">
        <f t="shared" ref="J20:J30" si="25">$H20*$I20^2/(1+$I20^2)</f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1</v>
      </c>
      <c r="T20" s="26">
        <v>0</v>
      </c>
      <c r="V20" s="55">
        <f t="shared" si="9"/>
        <v>7.1420000000000011E-2</v>
      </c>
      <c r="W20" s="56">
        <f t="shared" ca="1" si="10"/>
        <v>21.028125860526931</v>
      </c>
      <c r="X20" s="56">
        <f t="shared" ca="1" si="11"/>
        <v>33.103315512018689</v>
      </c>
      <c r="Y20" s="56">
        <f t="shared" ca="1" si="12"/>
        <v>0.35383634654818863</v>
      </c>
      <c r="Z20" s="52">
        <f t="shared" ca="1" si="13"/>
        <v>6.5102159111766529</v>
      </c>
      <c r="AA20" s="52">
        <f t="shared" ca="1" si="14"/>
        <v>-0.43669999999999998</v>
      </c>
      <c r="AB20" s="52">
        <f t="shared" ca="1" si="15"/>
        <v>1.1473</v>
      </c>
      <c r="AC20" s="52">
        <f t="shared" ca="1" si="16"/>
        <v>1.482E-2</v>
      </c>
      <c r="AD20" s="52">
        <f t="shared" ca="1" si="17"/>
        <v>2.3392359286663146E-2</v>
      </c>
      <c r="AE20" s="52">
        <f t="shared" ca="1" si="18"/>
        <v>7.8428499082764364E-2</v>
      </c>
      <c r="AF20" s="52">
        <f t="shared" ca="1" si="19"/>
        <v>0.27160000000000001</v>
      </c>
      <c r="AG20" s="52">
        <f t="shared" ca="1" si="20"/>
        <v>100000</v>
      </c>
      <c r="AH20" s="53"/>
    </row>
    <row r="21" spans="1:34" x14ac:dyDescent="0.25">
      <c r="A21" s="2"/>
      <c r="E21" s="24">
        <f>F5/($C$16/2)</f>
        <v>0.10253093363329582</v>
      </c>
      <c r="F21" s="25">
        <f t="shared" ca="1" si="21"/>
        <v>3.2537313432835821E-2</v>
      </c>
      <c r="G21" s="25">
        <f t="shared" si="22"/>
        <v>3.7301041551981298</v>
      </c>
      <c r="H21" s="25">
        <f t="shared" si="23"/>
        <v>0.98472581174696072</v>
      </c>
      <c r="I21" s="25">
        <f t="shared" si="24"/>
        <v>0.41362557943013617</v>
      </c>
      <c r="J21" s="25">
        <f t="shared" si="25"/>
        <v>0.14386040060067631</v>
      </c>
      <c r="K21" s="25">
        <f t="shared" ref="K21:K30" ca="1" si="26">4*$J21*(1-$F21/$I21)*$E21</f>
        <v>5.4359362742535611E-2</v>
      </c>
      <c r="L21" s="25">
        <f t="shared" ref="L21:L30" ca="1" si="27">L20+($E21-$E20)*(K20+K21)/2</f>
        <v>2.786758106851586E-3</v>
      </c>
      <c r="M21" s="25">
        <f ca="1">2*$J21*(1-$F21/$I21)*(1/$I21^2+1)*$E21</f>
        <v>0.18604517775282498</v>
      </c>
      <c r="N21" s="25">
        <f t="shared" ref="N21:N30" ca="1" si="28">N20+($E21-$E20)*(M20+M21)/2</f>
        <v>9.5376928864848113E-3</v>
      </c>
      <c r="O21" s="25">
        <f ca="1">4*$J21*( 1+ ($F21*$I21))*$E21</f>
        <v>5.9794609988471373E-2</v>
      </c>
      <c r="P21" s="25">
        <f t="shared" ref="P21:P30" ca="1" si="29">P20+($E21-$E20)*(O20+O21)/2</f>
        <v>3.0653985941783831E-3</v>
      </c>
      <c r="Q21" s="25">
        <f t="shared" ref="Q21:Q30" ca="1" si="30">2*$J21*(1+$F21*$I21)*($I21^2/(1+$I21^2))*$E21</f>
        <v>4.3677521418079368E-3</v>
      </c>
      <c r="R21" s="25">
        <f t="shared" ref="R21:R30" ca="1" si="31">R20+($E21-$E20)*(Q20+Q21)/2</f>
        <v>2.2391485248919764E-4</v>
      </c>
      <c r="S21" s="25">
        <f t="shared" ref="S21:S30" ca="1" si="32">SQRT($I21^2 + 1 - ($M$7*COS($O5)/2)^2)</f>
        <v>1.0810251914669751</v>
      </c>
      <c r="T21" s="26">
        <f t="shared" ref="T21:T30" ca="1" si="33">(4*PI()*$M$6/$C$14)*($J21/$S21)*($M$7/$I5)</f>
        <v>4.3699333135816677E-2</v>
      </c>
      <c r="V21" s="55">
        <f t="shared" si="9"/>
        <v>8.9150000000000007E-2</v>
      </c>
      <c r="W21" s="56">
        <f t="shared" ca="1" si="10"/>
        <v>19.125445124983429</v>
      </c>
      <c r="X21" s="56">
        <f t="shared" ca="1" si="11"/>
        <v>27.578548324343053</v>
      </c>
      <c r="Y21" s="56">
        <f t="shared" ca="1" si="12"/>
        <v>0.35383634654818863</v>
      </c>
      <c r="Z21" s="52">
        <f t="shared" ca="1" si="13"/>
        <v>6.5102159111766529</v>
      </c>
      <c r="AA21" s="52">
        <f t="shared" ca="1" si="14"/>
        <v>-0.43669999999999998</v>
      </c>
      <c r="AB21" s="52">
        <f t="shared" ca="1" si="15"/>
        <v>1.1473</v>
      </c>
      <c r="AC21" s="52">
        <f t="shared" ca="1" si="16"/>
        <v>1.482E-2</v>
      </c>
      <c r="AD21" s="52">
        <f t="shared" ca="1" si="17"/>
        <v>2.3392359286663146E-2</v>
      </c>
      <c r="AE21" s="52">
        <f t="shared" ca="1" si="18"/>
        <v>7.8428499082764364E-2</v>
      </c>
      <c r="AF21" s="52">
        <f t="shared" ca="1" si="19"/>
        <v>0.27160000000000001</v>
      </c>
      <c r="AG21" s="52">
        <f t="shared" ca="1" si="20"/>
        <v>100000</v>
      </c>
      <c r="AH21" s="53"/>
    </row>
    <row r="22" spans="1:34" x14ac:dyDescent="0.25">
      <c r="A22" s="2"/>
      <c r="E22" s="24">
        <f t="shared" ref="E22:E30" si="34">F6/($C$16/2)</f>
        <v>0.20224971878515188</v>
      </c>
      <c r="F22" s="25">
        <f t="shared" ca="1" si="21"/>
        <v>3.2537313432835821E-2</v>
      </c>
      <c r="G22" s="25">
        <f t="shared" si="22"/>
        <v>3.3156481379538931</v>
      </c>
      <c r="H22" s="25">
        <f t="shared" si="23"/>
        <v>0.97687893089741273</v>
      </c>
      <c r="I22" s="25">
        <f t="shared" si="24"/>
        <v>0.81590651872230924</v>
      </c>
      <c r="J22" s="25">
        <f t="shared" si="25"/>
        <v>0.39041263494020029</v>
      </c>
      <c r="K22" s="25">
        <f t="shared" ca="1" si="26"/>
        <v>0.30324795043694708</v>
      </c>
      <c r="L22" s="25">
        <f t="shared" ca="1" si="27"/>
        <v>2.0616841522690256E-2</v>
      </c>
      <c r="M22" s="25">
        <f t="shared" ref="M22:M30" ca="1" si="35">2*$J22*(1-$F22/$I22)*(1/(1+$I22^2))*$E22</f>
        <v>9.1026992508680238E-2</v>
      </c>
      <c r="N22" s="25">
        <f t="shared" ca="1" si="28"/>
        <v>2.3352342995417573E-2</v>
      </c>
      <c r="O22" s="25">
        <f t="shared" ref="O22:O30" ca="1" si="36">4*$J22*(1+ ($F22*$I22))*$E22</f>
        <v>0.32422820505669026</v>
      </c>
      <c r="P22" s="25">
        <f t="shared" ca="1" si="29"/>
        <v>2.2212542887628098E-2</v>
      </c>
      <c r="Q22" s="25">
        <f t="shared" ca="1" si="30"/>
        <v>6.478939398448709E-2</v>
      </c>
      <c r="R22" s="25">
        <f t="shared" ca="1" si="31"/>
        <v>3.6720481506309624E-3</v>
      </c>
      <c r="S22" s="25">
        <f t="shared" ca="1" si="32"/>
        <v>1.2903515860515258</v>
      </c>
      <c r="T22" s="26">
        <f t="shared" ca="1" si="33"/>
        <v>9.935395576095607E-2</v>
      </c>
      <c r="V22" s="55">
        <f t="shared" si="9"/>
        <v>0.10688</v>
      </c>
      <c r="W22" s="56">
        <f t="shared" ca="1" si="10"/>
        <v>16.701151517042181</v>
      </c>
      <c r="X22" s="56">
        <f t="shared" ca="1" si="11"/>
        <v>23.541128484998129</v>
      </c>
      <c r="Y22" s="56">
        <f t="shared" ca="1" si="12"/>
        <v>0.35383634654818863</v>
      </c>
      <c r="Z22" s="52">
        <f t="shared" ca="1" si="13"/>
        <v>6.5102159111766529</v>
      </c>
      <c r="AA22" s="52">
        <f t="shared" ca="1" si="14"/>
        <v>-0.43669999999999998</v>
      </c>
      <c r="AB22" s="52">
        <f t="shared" ca="1" si="15"/>
        <v>1.1473</v>
      </c>
      <c r="AC22" s="52">
        <f t="shared" ca="1" si="16"/>
        <v>1.482E-2</v>
      </c>
      <c r="AD22" s="52">
        <f t="shared" ca="1" si="17"/>
        <v>2.3392359286663146E-2</v>
      </c>
      <c r="AE22" s="52">
        <f t="shared" ca="1" si="18"/>
        <v>7.8428499082764364E-2</v>
      </c>
      <c r="AF22" s="52">
        <f t="shared" ca="1" si="19"/>
        <v>0.27160000000000001</v>
      </c>
      <c r="AG22" s="52">
        <f t="shared" ca="1" si="20"/>
        <v>100000</v>
      </c>
      <c r="AH22" s="53"/>
    </row>
    <row r="23" spans="1:34" x14ac:dyDescent="0.25">
      <c r="A23" s="2"/>
      <c r="E23" s="24">
        <f t="shared" si="34"/>
        <v>0.30196850393700791</v>
      </c>
      <c r="F23" s="25">
        <f t="shared" ca="1" si="21"/>
        <v>3.2537313432835821E-2</v>
      </c>
      <c r="G23" s="25">
        <f t="shared" si="22"/>
        <v>2.9011921207096565</v>
      </c>
      <c r="H23" s="25">
        <f t="shared" si="23"/>
        <v>0.96499522774916313</v>
      </c>
      <c r="I23" s="25">
        <f t="shared" si="24"/>
        <v>1.2181874580144825</v>
      </c>
      <c r="J23" s="25">
        <f t="shared" si="25"/>
        <v>0.57650781542491825</v>
      </c>
      <c r="K23" s="25">
        <f t="shared" ca="1" si="26"/>
        <v>0.67774960411472152</v>
      </c>
      <c r="L23" s="25">
        <f t="shared" ca="1" si="27"/>
        <v>6.9528783711107267E-2</v>
      </c>
      <c r="M23" s="25">
        <f t="shared" ca="1" si="35"/>
        <v>0.13642408912241269</v>
      </c>
      <c r="N23" s="25">
        <f t="shared" ca="1" si="28"/>
        <v>3.4692915766281682E-2</v>
      </c>
      <c r="O23" s="25">
        <f t="shared" ca="1" si="36"/>
        <v>0.72394967256687115</v>
      </c>
      <c r="P23" s="25">
        <f t="shared" ca="1" si="29"/>
        <v>7.4474055177464277E-2</v>
      </c>
      <c r="Q23" s="25">
        <f t="shared" ca="1" si="30"/>
        <v>0.21625114415467311</v>
      </c>
      <c r="R23" s="25">
        <f t="shared" ca="1" si="31"/>
        <v>1.7684558671461421E-2</v>
      </c>
      <c r="S23" s="25">
        <f t="shared" ca="1" si="32"/>
        <v>1.5750606003518441</v>
      </c>
      <c r="T23" s="26">
        <f t="shared" ca="1" si="33"/>
        <v>0.12019247827880786</v>
      </c>
      <c r="V23" s="55">
        <f t="shared" si="9"/>
        <v>0.12461</v>
      </c>
      <c r="W23" s="56">
        <f t="shared" ca="1" si="10"/>
        <v>14.08091259036425</v>
      </c>
      <c r="X23" s="56">
        <f t="shared" ca="1" si="11"/>
        <v>20.489604149362101</v>
      </c>
      <c r="Y23" s="56">
        <f t="shared" ca="1" si="12"/>
        <v>0.35383634654818863</v>
      </c>
      <c r="Z23" s="52">
        <f t="shared" ca="1" si="13"/>
        <v>6.5102159111766529</v>
      </c>
      <c r="AA23" s="52">
        <f t="shared" ca="1" si="14"/>
        <v>-0.43669999999999998</v>
      </c>
      <c r="AB23" s="52">
        <f t="shared" ca="1" si="15"/>
        <v>1.1473</v>
      </c>
      <c r="AC23" s="52">
        <f t="shared" ca="1" si="16"/>
        <v>1.482E-2</v>
      </c>
      <c r="AD23" s="52">
        <f t="shared" ca="1" si="17"/>
        <v>2.3392359286663146E-2</v>
      </c>
      <c r="AE23" s="52">
        <f t="shared" ca="1" si="18"/>
        <v>7.8428499082764364E-2</v>
      </c>
      <c r="AF23" s="52">
        <f t="shared" ca="1" si="19"/>
        <v>0.27160000000000001</v>
      </c>
      <c r="AG23" s="52">
        <f t="shared" ca="1" si="20"/>
        <v>100000</v>
      </c>
      <c r="AH23" s="53"/>
    </row>
    <row r="24" spans="1:34" x14ac:dyDescent="0.25">
      <c r="A24" s="2"/>
      <c r="E24" s="24">
        <f t="shared" si="34"/>
        <v>0.40168728908886392</v>
      </c>
      <c r="F24" s="25">
        <f t="shared" ca="1" si="21"/>
        <v>3.2537313432835821E-2</v>
      </c>
      <c r="G24" s="25">
        <f t="shared" si="22"/>
        <v>2.4867361034654198</v>
      </c>
      <c r="H24" s="25">
        <f t="shared" si="23"/>
        <v>0.94698406189276119</v>
      </c>
      <c r="I24" s="25">
        <f t="shared" si="24"/>
        <v>1.6204683973066556</v>
      </c>
      <c r="J24" s="25">
        <f t="shared" si="25"/>
        <v>0.68581320608145779</v>
      </c>
      <c r="K24" s="25">
        <f t="shared" ca="1" si="26"/>
        <v>1.0798041906614468</v>
      </c>
      <c r="L24" s="25">
        <f t="shared" ca="1" si="27"/>
        <v>0.15715934833816425</v>
      </c>
      <c r="M24" s="25">
        <f t="shared" ca="1" si="35"/>
        <v>0.14890080833040348</v>
      </c>
      <c r="N24" s="25">
        <f t="shared" ca="1" si="28"/>
        <v>4.8919041840068046E-2</v>
      </c>
      <c r="O24" s="25">
        <f t="shared" ca="1" si="36"/>
        <v>1.1600297967760667</v>
      </c>
      <c r="P24" s="25">
        <f t="shared" ca="1" si="29"/>
        <v>0.16840812714442233</v>
      </c>
      <c r="Q24" s="25">
        <f t="shared" ca="1" si="30"/>
        <v>0.420051290243947</v>
      </c>
      <c r="R24" s="25">
        <f t="shared" ca="1" si="31"/>
        <v>4.9410211545160898E-2</v>
      </c>
      <c r="S24" s="25">
        <f t="shared" ca="1" si="32"/>
        <v>1.9041729496978212</v>
      </c>
      <c r="T24" s="26">
        <f t="shared" ca="1" si="33"/>
        <v>0.11826842441241242</v>
      </c>
      <c r="V24" s="55">
        <f t="shared" si="9"/>
        <v>0.14233999999999999</v>
      </c>
      <c r="W24" s="56">
        <f t="shared" ca="1" si="10"/>
        <v>11.22744087072545</v>
      </c>
      <c r="X24" s="56">
        <f t="shared" ca="1" si="11"/>
        <v>18.114588836358934</v>
      </c>
      <c r="Y24" s="56">
        <f t="shared" ca="1" si="12"/>
        <v>0.35383634654818863</v>
      </c>
      <c r="Z24" s="52">
        <f t="shared" ca="1" si="13"/>
        <v>6.5102159111766529</v>
      </c>
      <c r="AA24" s="52">
        <f t="shared" ca="1" si="14"/>
        <v>-0.43669999999999998</v>
      </c>
      <c r="AB24" s="52">
        <f t="shared" ca="1" si="15"/>
        <v>1.1473</v>
      </c>
      <c r="AC24" s="52">
        <f t="shared" ca="1" si="16"/>
        <v>1.482E-2</v>
      </c>
      <c r="AD24" s="52">
        <f t="shared" ca="1" si="17"/>
        <v>2.3392359286663146E-2</v>
      </c>
      <c r="AE24" s="52">
        <f t="shared" ca="1" si="18"/>
        <v>7.8428499082764364E-2</v>
      </c>
      <c r="AF24" s="52">
        <f t="shared" ca="1" si="19"/>
        <v>0.27160000000000001</v>
      </c>
      <c r="AG24" s="52">
        <f t="shared" ca="1" si="20"/>
        <v>100000</v>
      </c>
      <c r="AH24" s="53"/>
    </row>
    <row r="25" spans="1:34" ht="15.75" thickBot="1" x14ac:dyDescent="0.3">
      <c r="A25" s="2"/>
      <c r="E25" s="24">
        <f t="shared" si="34"/>
        <v>0.50140607424071992</v>
      </c>
      <c r="F25" s="25">
        <f t="shared" ca="1" si="21"/>
        <v>3.2537313432835821E-2</v>
      </c>
      <c r="G25" s="25">
        <f t="shared" si="22"/>
        <v>2.0722800862211832</v>
      </c>
      <c r="H25" s="25">
        <f t="shared" si="23"/>
        <v>0.919637334361738</v>
      </c>
      <c r="I25" s="25">
        <f t="shared" si="24"/>
        <v>2.0227493365988285</v>
      </c>
      <c r="J25" s="25">
        <f t="shared" si="25"/>
        <v>0.73901577942786367</v>
      </c>
      <c r="K25" s="25">
        <f t="shared" ca="1" si="26"/>
        <v>1.4583459902359739</v>
      </c>
      <c r="L25" s="25">
        <f t="shared" ca="1" si="27"/>
        <v>0.28370997462419145</v>
      </c>
      <c r="M25" s="25">
        <f t="shared" ca="1" si="35"/>
        <v>0.14321336821912398</v>
      </c>
      <c r="N25" s="25">
        <f t="shared" ca="1" si="28"/>
        <v>6.3483677245644882E-2</v>
      </c>
      <c r="O25" s="25">
        <f t="shared" ca="1" si="36"/>
        <v>1.5797379532652929</v>
      </c>
      <c r="P25" s="25">
        <f t="shared" ca="1" si="29"/>
        <v>0.30501128296060143</v>
      </c>
      <c r="Q25" s="25">
        <f t="shared" ca="1" si="30"/>
        <v>0.63473460200176757</v>
      </c>
      <c r="R25" s="25">
        <f t="shared" ca="1" si="31"/>
        <v>0.10200119543019047</v>
      </c>
      <c r="S25" s="25">
        <f t="shared" ca="1" si="32"/>
        <v>2.2560217134746781</v>
      </c>
      <c r="T25" s="26">
        <f t="shared" ca="1" si="33"/>
        <v>0.1075671829301655</v>
      </c>
      <c r="V25" s="57">
        <f t="shared" si="9"/>
        <v>0.16006999999999999</v>
      </c>
      <c r="W25" s="58">
        <f t="shared" ca="1" si="10"/>
        <v>7.7877907133925701</v>
      </c>
      <c r="X25" s="58">
        <f t="shared" ca="1" si="11"/>
        <v>16.219594204113953</v>
      </c>
      <c r="Y25" s="58">
        <f t="shared" ca="1" si="12"/>
        <v>0.35383634654818863</v>
      </c>
      <c r="Z25" s="59">
        <f t="shared" ca="1" si="13"/>
        <v>6.5102159111766529</v>
      </c>
      <c r="AA25" s="59">
        <f t="shared" ca="1" si="14"/>
        <v>-0.43669999999999998</v>
      </c>
      <c r="AB25" s="59">
        <f t="shared" ca="1" si="15"/>
        <v>1.1473</v>
      </c>
      <c r="AC25" s="59">
        <f t="shared" ca="1" si="16"/>
        <v>1.482E-2</v>
      </c>
      <c r="AD25" s="59">
        <f t="shared" ca="1" si="17"/>
        <v>2.3392359286663146E-2</v>
      </c>
      <c r="AE25" s="59">
        <f t="shared" ca="1" si="18"/>
        <v>7.8428499082764364E-2</v>
      </c>
      <c r="AF25" s="59">
        <f t="shared" ca="1" si="19"/>
        <v>0.27160000000000001</v>
      </c>
      <c r="AG25" s="59">
        <f t="shared" ca="1" si="20"/>
        <v>100000</v>
      </c>
      <c r="AH25" s="60"/>
    </row>
    <row r="26" spans="1:34" x14ac:dyDescent="0.25">
      <c r="A26" s="2"/>
      <c r="E26" s="24">
        <f t="shared" si="34"/>
        <v>0.60112485939257587</v>
      </c>
      <c r="F26" s="25">
        <f t="shared" ca="1" si="21"/>
        <v>3.2537313432835821E-2</v>
      </c>
      <c r="G26" s="25">
        <f t="shared" si="22"/>
        <v>1.6578240689769468</v>
      </c>
      <c r="H26" s="25">
        <f t="shared" si="23"/>
        <v>0.87794369191460919</v>
      </c>
      <c r="I26" s="25">
        <f t="shared" si="24"/>
        <v>2.4250302758910012</v>
      </c>
      <c r="J26" s="25">
        <f t="shared" si="25"/>
        <v>0.75034991138260776</v>
      </c>
      <c r="K26" s="25">
        <f t="shared" ca="1" si="26"/>
        <v>1.7800082670640387</v>
      </c>
      <c r="L26" s="25">
        <f t="shared" ca="1" si="27"/>
        <v>0.44517235083884044</v>
      </c>
      <c r="M26" s="25">
        <f t="shared" ca="1" si="35"/>
        <v>0.12934655506073578</v>
      </c>
      <c r="N26" s="25">
        <f t="shared" ca="1" si="28"/>
        <v>7.7073349460920218E-2</v>
      </c>
      <c r="O26" s="25">
        <f t="shared" ca="1" si="36"/>
        <v>1.9465757406039585</v>
      </c>
      <c r="P26" s="25">
        <f t="shared" ca="1" si="29"/>
        <v>0.48083114176909914</v>
      </c>
      <c r="Q26" s="25">
        <f t="shared" ca="1" si="30"/>
        <v>0.83183747882305914</v>
      </c>
      <c r="R26" s="25">
        <f t="shared" ca="1" si="31"/>
        <v>0.17512358854893106</v>
      </c>
      <c r="S26" s="25">
        <f t="shared" ca="1" si="32"/>
        <v>2.6231222723562468</v>
      </c>
      <c r="T26" s="26">
        <f t="shared" ca="1" si="33"/>
        <v>9.393223575389302E-2</v>
      </c>
    </row>
    <row r="27" spans="1:34" x14ac:dyDescent="0.25">
      <c r="A27" s="2"/>
      <c r="E27" s="24">
        <f t="shared" si="34"/>
        <v>0.70084364454443193</v>
      </c>
      <c r="F27" s="25">
        <f t="shared" ca="1" si="21"/>
        <v>3.2537313432835821E-2</v>
      </c>
      <c r="G27" s="25">
        <f t="shared" si="22"/>
        <v>1.2433680517327099</v>
      </c>
      <c r="H27" s="25">
        <f t="shared" si="23"/>
        <v>0.81374599381605606</v>
      </c>
      <c r="I27" s="25">
        <f t="shared" si="24"/>
        <v>2.8273112151831743</v>
      </c>
      <c r="J27" s="25">
        <f t="shared" si="25"/>
        <v>0.72326632298450866</v>
      </c>
      <c r="K27" s="25">
        <f t="shared" ca="1" si="26"/>
        <v>2.0042525168122407</v>
      </c>
      <c r="L27" s="25">
        <f t="shared" ca="1" si="27"/>
        <v>0.63385329487181696</v>
      </c>
      <c r="M27" s="25">
        <f t="shared" ca="1" si="35"/>
        <v>0.11142549970296027</v>
      </c>
      <c r="N27" s="25">
        <f t="shared" ca="1" si="28"/>
        <v>8.9078097860696176E-2</v>
      </c>
      <c r="O27" s="25">
        <f t="shared" ca="1" si="36"/>
        <v>2.2141104063559705</v>
      </c>
      <c r="P27" s="25">
        <f t="shared" ca="1" si="29"/>
        <v>0.68828042575559967</v>
      </c>
      <c r="Q27" s="25">
        <f t="shared" ca="1" si="30"/>
        <v>0.98396275032771896</v>
      </c>
      <c r="R27" s="25">
        <f t="shared" ca="1" si="31"/>
        <v>0.26565828501361977</v>
      </c>
      <c r="S27" s="25">
        <f t="shared" ca="1" si="32"/>
        <v>2.9989453847128948</v>
      </c>
      <c r="T27" s="26">
        <f t="shared" ca="1" si="33"/>
        <v>7.9195233916559332E-2</v>
      </c>
    </row>
    <row r="28" spans="1:34" x14ac:dyDescent="0.25">
      <c r="A28" s="2"/>
      <c r="E28" s="24">
        <f t="shared" si="34"/>
        <v>0.80056242969628788</v>
      </c>
      <c r="F28" s="25">
        <f t="shared" ca="1" si="21"/>
        <v>3.2537313432835821E-2</v>
      </c>
      <c r="G28" s="25">
        <f t="shared" si="22"/>
        <v>0.82891203448847361</v>
      </c>
      <c r="H28" s="25">
        <f t="shared" si="23"/>
        <v>0.71241883378327453</v>
      </c>
      <c r="I28" s="25">
        <f t="shared" si="24"/>
        <v>3.229592154475347</v>
      </c>
      <c r="J28" s="25">
        <f t="shared" si="25"/>
        <v>0.65009142461110692</v>
      </c>
      <c r="K28" s="25">
        <f t="shared" ca="1" si="26"/>
        <v>2.0607819326093719</v>
      </c>
      <c r="L28" s="25">
        <f t="shared" ca="1" si="27"/>
        <v>0.83653344332020041</v>
      </c>
      <c r="M28" s="25">
        <f t="shared" ca="1" si="35"/>
        <v>9.0145847244283109E-2</v>
      </c>
      <c r="N28" s="25">
        <f t="shared" ca="1" si="28"/>
        <v>9.912832278019737E-2</v>
      </c>
      <c r="O28" s="25">
        <f t="shared" ca="1" si="36"/>
        <v>2.3005105941336637</v>
      </c>
      <c r="P28" s="25">
        <f t="shared" ca="1" si="29"/>
        <v>0.91337668655054105</v>
      </c>
      <c r="Q28" s="25">
        <f t="shared" ca="1" si="30"/>
        <v>1.049622875304457</v>
      </c>
      <c r="R28" s="25">
        <f t="shared" ca="1" si="31"/>
        <v>0.36705162905877853</v>
      </c>
      <c r="S28" s="25">
        <f t="shared" ca="1" si="32"/>
        <v>3.3806076989761857</v>
      </c>
      <c r="T28" s="26">
        <f t="shared" ca="1" si="33"/>
        <v>6.3146461590131889E-2</v>
      </c>
    </row>
    <row r="29" spans="1:34" x14ac:dyDescent="0.25">
      <c r="A29" s="2"/>
      <c r="E29" s="24">
        <f t="shared" si="34"/>
        <v>0.90028121484814383</v>
      </c>
      <c r="F29" s="25">
        <f t="shared" ca="1" si="21"/>
        <v>3.2537313432835821E-2</v>
      </c>
      <c r="G29" s="25">
        <f t="shared" si="22"/>
        <v>0.41445601724423725</v>
      </c>
      <c r="H29" s="25">
        <f t="shared" si="23"/>
        <v>0.54051944987839828</v>
      </c>
      <c r="I29" s="25">
        <f t="shared" si="24"/>
        <v>3.6318730937675201</v>
      </c>
      <c r="J29" s="25">
        <f t="shared" si="25"/>
        <v>0.50242922280734081</v>
      </c>
      <c r="K29" s="25">
        <f t="shared" ca="1" si="26"/>
        <v>1.7931010704265291</v>
      </c>
      <c r="L29" s="25">
        <f t="shared" ca="1" si="27"/>
        <v>1.0286857089102637</v>
      </c>
      <c r="M29" s="25">
        <f t="shared" ca="1" si="35"/>
        <v>6.3179620038898002E-2</v>
      </c>
      <c r="N29" s="25">
        <f t="shared" ca="1" si="28"/>
        <v>0.1067730374453571</v>
      </c>
      <c r="O29" s="25">
        <f t="shared" ca="1" si="36"/>
        <v>2.0231190908220422</v>
      </c>
      <c r="P29" s="25">
        <f t="shared" ca="1" si="29"/>
        <v>1.1289502363656834</v>
      </c>
      <c r="Q29" s="25">
        <f t="shared" ca="1" si="30"/>
        <v>0.94027527841698444</v>
      </c>
      <c r="R29" s="25">
        <f t="shared" ca="1" si="31"/>
        <v>0.46626674229129017</v>
      </c>
      <c r="S29" s="25">
        <f t="shared" ca="1" si="32"/>
        <v>3.7667060956612812</v>
      </c>
      <c r="T29" s="26">
        <f t="shared" ca="1" si="33"/>
        <v>4.3800847656876092E-2</v>
      </c>
    </row>
    <row r="30" spans="1:34" ht="15.75" thickBot="1" x14ac:dyDescent="0.3">
      <c r="A30" s="2"/>
      <c r="E30" s="24">
        <f t="shared" si="34"/>
        <v>0.99999999999999989</v>
      </c>
      <c r="F30" s="27">
        <f t="shared" ca="1" si="21"/>
        <v>3.2537313432835821E-2</v>
      </c>
      <c r="G30" s="27">
        <v>0</v>
      </c>
      <c r="H30" s="27">
        <v>0</v>
      </c>
      <c r="I30" s="27">
        <f t="shared" si="24"/>
        <v>4.0341540330596928</v>
      </c>
      <c r="J30" s="27">
        <f t="shared" si="25"/>
        <v>0</v>
      </c>
      <c r="K30" s="27">
        <f t="shared" ca="1" si="26"/>
        <v>0</v>
      </c>
      <c r="L30" s="28">
        <f t="shared" ca="1" si="27"/>
        <v>1.1180886391089768</v>
      </c>
      <c r="M30" s="27">
        <f t="shared" ca="1" si="35"/>
        <v>0</v>
      </c>
      <c r="N30" s="28">
        <f t="shared" ca="1" si="28"/>
        <v>0.10992313492367449</v>
      </c>
      <c r="O30" s="27">
        <f t="shared" ca="1" si="36"/>
        <v>0</v>
      </c>
      <c r="P30" s="28">
        <f t="shared" ca="1" si="29"/>
        <v>1.2298217253428341</v>
      </c>
      <c r="Q30" s="27">
        <f t="shared" ca="1" si="30"/>
        <v>0</v>
      </c>
      <c r="R30" s="28">
        <f t="shared" ca="1" si="31"/>
        <v>0.51314829652732263</v>
      </c>
      <c r="S30" s="27">
        <f t="shared" ca="1" si="32"/>
        <v>4.156147165889772</v>
      </c>
      <c r="T30" s="29">
        <f t="shared" ca="1" si="33"/>
        <v>0</v>
      </c>
    </row>
  </sheetData>
  <mergeCells count="9">
    <mergeCell ref="O2:T2"/>
    <mergeCell ref="B7:C7"/>
    <mergeCell ref="B13:C13"/>
    <mergeCell ref="B18:C18"/>
    <mergeCell ref="B19:C19"/>
    <mergeCell ref="E1:J1"/>
    <mergeCell ref="B2:C2"/>
    <mergeCell ref="E2:J2"/>
    <mergeCell ref="L2:M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zoomScaleNormal="100" workbookViewId="0">
      <pane ySplit="7" topLeftCell="A8" activePane="bottomLeft" state="frozen"/>
      <selection pane="bottomLeft" activeCell="M4" sqref="M4"/>
    </sheetView>
  </sheetViews>
  <sheetFormatPr defaultRowHeight="15" x14ac:dyDescent="0.25"/>
  <cols>
    <col min="19" max="19" width="12" bestFit="1" customWidth="1"/>
  </cols>
  <sheetData>
    <row r="1" spans="1:21" x14ac:dyDescent="0.25">
      <c r="A1" t="s">
        <v>77</v>
      </c>
      <c r="H1" t="s">
        <v>25</v>
      </c>
      <c r="I1">
        <v>100000</v>
      </c>
    </row>
    <row r="2" spans="1:21" x14ac:dyDescent="0.25">
      <c r="A2" t="s">
        <v>76</v>
      </c>
      <c r="H2" t="s">
        <v>61</v>
      </c>
      <c r="I2" t="s">
        <v>62</v>
      </c>
      <c r="J2" t="s">
        <v>60</v>
      </c>
      <c r="K2" t="s">
        <v>59</v>
      </c>
      <c r="L2" t="s">
        <v>58</v>
      </c>
      <c r="M2" t="s">
        <v>55</v>
      </c>
      <c r="N2" t="s">
        <v>51</v>
      </c>
      <c r="O2" t="s">
        <v>54</v>
      </c>
    </row>
    <row r="3" spans="1:21" x14ac:dyDescent="0.25">
      <c r="A3" t="s">
        <v>75</v>
      </c>
      <c r="H3">
        <f>I4</f>
        <v>0.35383634654818863</v>
      </c>
      <c r="I3">
        <f>H4</f>
        <v>6.5102159111766529</v>
      </c>
      <c r="J3">
        <f>C17</f>
        <v>-0.43669999999999998</v>
      </c>
      <c r="K3">
        <f>C72</f>
        <v>1.1473</v>
      </c>
      <c r="L3">
        <f>SMALL(B9:B98,1)</f>
        <v>1.482E-2</v>
      </c>
      <c r="M3">
        <f>N6/(O6^2)</f>
        <v>2.3392359286663146E-2</v>
      </c>
      <c r="N3">
        <f>L6/(M6^2)</f>
        <v>7.8428499082764364E-2</v>
      </c>
      <c r="O3">
        <f>VLOOKUP(L3,B9:C98,2,FALSE)</f>
        <v>0.27160000000000001</v>
      </c>
    </row>
    <row r="4" spans="1:21" x14ac:dyDescent="0.25">
      <c r="A4" t="s">
        <v>74</v>
      </c>
      <c r="H4">
        <f t="array" ref="H4:I4">LINEST($C$17:$C$72,$I$17:$I$72)</f>
        <v>6.5102159111766529</v>
      </c>
      <c r="I4">
        <v>0.35383634654818863</v>
      </c>
    </row>
    <row r="5" spans="1:21" x14ac:dyDescent="0.25">
      <c r="A5" t="s">
        <v>73</v>
      </c>
      <c r="L5" t="s">
        <v>53</v>
      </c>
      <c r="M5" t="s">
        <v>52</v>
      </c>
      <c r="N5" t="s">
        <v>57</v>
      </c>
      <c r="O5" t="s">
        <v>56</v>
      </c>
    </row>
    <row r="6" spans="1:21" x14ac:dyDescent="0.25">
      <c r="A6" t="s">
        <v>72</v>
      </c>
      <c r="L6">
        <f>0.03475-L3</f>
        <v>1.9930000000000003E-2</v>
      </c>
      <c r="M6">
        <f>-0.2325-O3</f>
        <v>-0.50409999999999999</v>
      </c>
      <c r="N6">
        <f>0.02194-L3</f>
        <v>7.1200000000000013E-3</v>
      </c>
      <c r="O6">
        <f>0.8233-O3</f>
        <v>0.55170000000000008</v>
      </c>
    </row>
    <row r="7" spans="1:21" x14ac:dyDescent="0.25">
      <c r="A7" t="s">
        <v>71</v>
      </c>
      <c r="B7" t="s">
        <v>21</v>
      </c>
      <c r="C7" t="s">
        <v>20</v>
      </c>
      <c r="D7" t="s">
        <v>70</v>
      </c>
      <c r="E7" t="s">
        <v>69</v>
      </c>
      <c r="F7" t="s">
        <v>68</v>
      </c>
      <c r="G7" t="s">
        <v>67</v>
      </c>
      <c r="I7" t="s">
        <v>100</v>
      </c>
      <c r="J7" t="s">
        <v>66</v>
      </c>
      <c r="R7" t="s">
        <v>104</v>
      </c>
      <c r="S7" t="s">
        <v>105</v>
      </c>
      <c r="T7" t="s">
        <v>106</v>
      </c>
      <c r="U7" t="s">
        <v>107</v>
      </c>
    </row>
    <row r="8" spans="1:21" x14ac:dyDescent="0.25">
      <c r="A8" t="s">
        <v>65</v>
      </c>
      <c r="B8" t="s">
        <v>64</v>
      </c>
      <c r="C8" t="s">
        <v>63</v>
      </c>
      <c r="D8" t="s">
        <v>64</v>
      </c>
      <c r="E8" t="s">
        <v>63</v>
      </c>
      <c r="F8" t="s">
        <v>63</v>
      </c>
      <c r="G8" t="s">
        <v>63</v>
      </c>
      <c r="J8">
        <f>MAX((J9:J98))</f>
        <v>58.656716417910452</v>
      </c>
      <c r="R8">
        <f>$L$3+$M$3*(S8-$O$3)^2</f>
        <v>1.482E-2</v>
      </c>
      <c r="S8">
        <f>O3</f>
        <v>0.27160000000000001</v>
      </c>
      <c r="T8">
        <f>$L$3+$N$3*(U8-$O$3)^2</f>
        <v>1.482E-2</v>
      </c>
      <c r="U8">
        <f>O3</f>
        <v>0.27160000000000001</v>
      </c>
    </row>
    <row r="9" spans="1:21" x14ac:dyDescent="0.25">
      <c r="A9">
        <v>-8.25</v>
      </c>
      <c r="B9">
        <v>9.2999999999999999E-2</v>
      </c>
      <c r="C9">
        <v>-0.34110000000000001</v>
      </c>
      <c r="D9">
        <v>8.8340000000000002E-2</v>
      </c>
      <c r="E9">
        <v>-3.6299999999999999E-2</v>
      </c>
      <c r="F9">
        <v>1</v>
      </c>
      <c r="G9">
        <v>0.10100000000000001</v>
      </c>
      <c r="I9">
        <f t="shared" ref="I9:I40" si="0">A9*PI()/180</f>
        <v>-0.14398966328953219</v>
      </c>
      <c r="J9">
        <f t="shared" ref="J9:J40" si="1">C9/B9</f>
        <v>-3.6677419354838712</v>
      </c>
      <c r="R9">
        <f t="shared" ref="R9:R18" si="2">$L$3+$M$3*(S9-$O$3)^2</f>
        <v>1.5053923592866631E-2</v>
      </c>
      <c r="S9">
        <f>S8+0.1</f>
        <v>0.37160000000000004</v>
      </c>
      <c r="T9">
        <f t="shared" ref="T9:T18" si="3">$L$3+$N$3*(U9-$O$3)^2</f>
        <v>1.5604284990827643E-2</v>
      </c>
      <c r="U9">
        <f>U8-0.1</f>
        <v>0.1716</v>
      </c>
    </row>
    <row r="10" spans="1:21" x14ac:dyDescent="0.25">
      <c r="A10">
        <v>-8</v>
      </c>
      <c r="B10">
        <v>9.1189999999999993E-2</v>
      </c>
      <c r="C10">
        <v>-0.35859999999999997</v>
      </c>
      <c r="D10">
        <v>8.6699999999999999E-2</v>
      </c>
      <c r="E10">
        <v>-3.85E-2</v>
      </c>
      <c r="F10">
        <v>1</v>
      </c>
      <c r="G10">
        <v>0.10340000000000001</v>
      </c>
      <c r="I10">
        <f t="shared" si="0"/>
        <v>-0.13962634015954636</v>
      </c>
      <c r="J10">
        <f t="shared" si="1"/>
        <v>-3.9324487334137515</v>
      </c>
      <c r="R10">
        <f t="shared" si="2"/>
        <v>1.5755694371466525E-2</v>
      </c>
      <c r="S10">
        <f t="shared" ref="S10:S18" si="4">S9+0.1</f>
        <v>0.47160000000000002</v>
      </c>
      <c r="T10">
        <f t="shared" si="3"/>
        <v>1.7957139963310574E-2</v>
      </c>
      <c r="U10">
        <f t="shared" ref="U10:U18" si="5">U9-0.1</f>
        <v>7.1599999999999997E-2</v>
      </c>
    </row>
    <row r="11" spans="1:21" x14ac:dyDescent="0.25">
      <c r="A11">
        <v>-7.75</v>
      </c>
      <c r="B11">
        <v>8.9499999999999996E-2</v>
      </c>
      <c r="C11">
        <v>-0.38090000000000002</v>
      </c>
      <c r="D11">
        <v>8.5190000000000002E-2</v>
      </c>
      <c r="E11">
        <v>-4.0399999999999998E-2</v>
      </c>
      <c r="F11">
        <v>1</v>
      </c>
      <c r="G11">
        <v>0.104</v>
      </c>
      <c r="I11">
        <f t="shared" si="0"/>
        <v>-0.13526301702956053</v>
      </c>
      <c r="J11">
        <f t="shared" si="1"/>
        <v>-4.2558659217877102</v>
      </c>
      <c r="R11">
        <f t="shared" si="2"/>
        <v>1.6925312335799685E-2</v>
      </c>
      <c r="S11">
        <f t="shared" si="4"/>
        <v>0.5716</v>
      </c>
      <c r="T11">
        <f t="shared" si="3"/>
        <v>2.1878564917448794E-2</v>
      </c>
      <c r="U11">
        <f t="shared" si="5"/>
        <v>-2.8400000000000009E-2</v>
      </c>
    </row>
    <row r="12" spans="1:21" x14ac:dyDescent="0.25">
      <c r="A12">
        <v>-7.5</v>
      </c>
      <c r="B12">
        <v>8.5250000000000006E-2</v>
      </c>
      <c r="C12">
        <v>-0.36580000000000001</v>
      </c>
      <c r="D12">
        <v>8.0949999999999994E-2</v>
      </c>
      <c r="E12">
        <v>-3.6400000000000002E-2</v>
      </c>
      <c r="F12">
        <v>1</v>
      </c>
      <c r="G12">
        <v>0.10730000000000001</v>
      </c>
      <c r="I12">
        <f t="shared" si="0"/>
        <v>-0.1308996938995747</v>
      </c>
      <c r="J12">
        <f t="shared" si="1"/>
        <v>-4.290909090909091</v>
      </c>
      <c r="R12">
        <f t="shared" si="2"/>
        <v>1.8562777485866103E-2</v>
      </c>
      <c r="S12">
        <f t="shared" si="4"/>
        <v>0.67159999999999997</v>
      </c>
      <c r="T12">
        <f t="shared" si="3"/>
        <v>2.73685598532423E-2</v>
      </c>
      <c r="U12">
        <f t="shared" si="5"/>
        <v>-0.12840000000000001</v>
      </c>
    </row>
    <row r="13" spans="1:21" x14ac:dyDescent="0.25">
      <c r="A13">
        <v>-7.25</v>
      </c>
      <c r="B13">
        <v>8.3030000000000007E-2</v>
      </c>
      <c r="C13">
        <v>-0.36270000000000002</v>
      </c>
      <c r="D13">
        <v>7.8799999999999995E-2</v>
      </c>
      <c r="E13">
        <v>-3.4099999999999998E-2</v>
      </c>
      <c r="F13">
        <v>1</v>
      </c>
      <c r="G13">
        <v>0.11119999999999999</v>
      </c>
      <c r="I13">
        <f t="shared" si="0"/>
        <v>-0.1265363707695889</v>
      </c>
      <c r="J13">
        <f t="shared" si="1"/>
        <v>-4.3683006142358183</v>
      </c>
      <c r="R13">
        <f t="shared" si="2"/>
        <v>2.0668089821665785E-2</v>
      </c>
      <c r="S13">
        <f t="shared" si="4"/>
        <v>0.77159999999999995</v>
      </c>
      <c r="T13">
        <f t="shared" si="3"/>
        <v>3.4427124770691091E-2</v>
      </c>
      <c r="U13">
        <f t="shared" si="5"/>
        <v>-0.22840000000000002</v>
      </c>
    </row>
    <row r="14" spans="1:21" x14ac:dyDescent="0.25">
      <c r="A14">
        <v>-7</v>
      </c>
      <c r="B14">
        <v>8.1220000000000001E-2</v>
      </c>
      <c r="C14">
        <v>-0.37680000000000002</v>
      </c>
      <c r="D14">
        <v>7.7130000000000004E-2</v>
      </c>
      <c r="E14">
        <v>-3.3099999999999997E-2</v>
      </c>
      <c r="F14">
        <v>1</v>
      </c>
      <c r="G14">
        <v>0.11459999999999999</v>
      </c>
      <c r="I14">
        <f t="shared" si="0"/>
        <v>-0.12217304763960307</v>
      </c>
      <c r="J14">
        <f t="shared" si="1"/>
        <v>-4.6392514159074123</v>
      </c>
      <c r="R14">
        <f t="shared" si="2"/>
        <v>2.3241249343198728E-2</v>
      </c>
      <c r="S14">
        <f t="shared" si="4"/>
        <v>0.87159999999999993</v>
      </c>
      <c r="T14">
        <f t="shared" si="3"/>
        <v>4.3054259669795175E-2</v>
      </c>
      <c r="U14">
        <f t="shared" si="5"/>
        <v>-0.32840000000000003</v>
      </c>
    </row>
    <row r="15" spans="1:21" x14ac:dyDescent="0.25">
      <c r="A15">
        <v>-6.75</v>
      </c>
      <c r="B15">
        <v>7.0760000000000003E-2</v>
      </c>
      <c r="C15">
        <v>-0.36459999999999998</v>
      </c>
      <c r="D15">
        <v>6.7220000000000002E-2</v>
      </c>
      <c r="E15">
        <v>-3.6200000000000003E-2</v>
      </c>
      <c r="F15">
        <v>0.98939999999999995</v>
      </c>
      <c r="G15">
        <v>0.1197</v>
      </c>
      <c r="I15">
        <f t="shared" si="0"/>
        <v>-0.11780972450961724</v>
      </c>
      <c r="J15">
        <f t="shared" si="1"/>
        <v>-5.1526286037309212</v>
      </c>
      <c r="R15">
        <f t="shared" si="2"/>
        <v>2.6282256050464942E-2</v>
      </c>
      <c r="S15">
        <f t="shared" si="4"/>
        <v>0.97159999999999991</v>
      </c>
      <c r="T15">
        <f t="shared" si="3"/>
        <v>5.3249964550554536E-2</v>
      </c>
      <c r="U15">
        <f t="shared" si="5"/>
        <v>-0.4284</v>
      </c>
    </row>
    <row r="16" spans="1:21" x14ac:dyDescent="0.25">
      <c r="A16">
        <v>-6.5</v>
      </c>
      <c r="B16">
        <v>6.6769999999999996E-2</v>
      </c>
      <c r="C16">
        <v>-0.33069999999999999</v>
      </c>
      <c r="D16">
        <v>6.3229999999999995E-2</v>
      </c>
      <c r="E16">
        <v>-3.2300000000000002E-2</v>
      </c>
      <c r="F16">
        <v>0.98660000000000003</v>
      </c>
      <c r="G16">
        <v>0.12540000000000001</v>
      </c>
      <c r="I16">
        <f t="shared" si="0"/>
        <v>-0.11344640137963143</v>
      </c>
      <c r="J16">
        <f t="shared" si="1"/>
        <v>-4.9528231241575558</v>
      </c>
      <c r="R16">
        <f t="shared" si="2"/>
        <v>2.9791109943464407E-2</v>
      </c>
      <c r="S16">
        <f t="shared" si="4"/>
        <v>1.0715999999999999</v>
      </c>
      <c r="T16">
        <f t="shared" si="3"/>
        <v>6.5014239412969202E-2</v>
      </c>
      <c r="U16">
        <f t="shared" si="5"/>
        <v>-0.52839999999999998</v>
      </c>
    </row>
    <row r="17" spans="1:21" x14ac:dyDescent="0.25">
      <c r="A17">
        <v>-6.25</v>
      </c>
      <c r="B17">
        <v>7.5359999999999996E-2</v>
      </c>
      <c r="C17">
        <v>-0.43669999999999998</v>
      </c>
      <c r="D17">
        <v>7.1480000000000002E-2</v>
      </c>
      <c r="E17">
        <v>-3.5900000000000001E-2</v>
      </c>
      <c r="F17">
        <v>0.99690000000000001</v>
      </c>
      <c r="G17">
        <v>0.1198</v>
      </c>
      <c r="I17">
        <f t="shared" si="0"/>
        <v>-0.1090830782496456</v>
      </c>
      <c r="J17">
        <f t="shared" si="1"/>
        <v>-5.7948513800424628</v>
      </c>
      <c r="R17">
        <f t="shared" si="2"/>
        <v>3.3767811022197142E-2</v>
      </c>
      <c r="S17">
        <f t="shared" si="4"/>
        <v>1.1716</v>
      </c>
      <c r="T17">
        <f t="shared" si="3"/>
        <v>7.8347084257039123E-2</v>
      </c>
      <c r="U17">
        <f t="shared" si="5"/>
        <v>-0.62839999999999996</v>
      </c>
    </row>
    <row r="18" spans="1:21" x14ac:dyDescent="0.25">
      <c r="A18">
        <v>-6</v>
      </c>
      <c r="B18">
        <v>7.2309999999999999E-2</v>
      </c>
      <c r="C18">
        <v>-0.40870000000000001</v>
      </c>
      <c r="D18">
        <v>6.8500000000000005E-2</v>
      </c>
      <c r="E18">
        <v>-3.3700000000000001E-2</v>
      </c>
      <c r="F18">
        <v>0.99199999999999999</v>
      </c>
      <c r="G18">
        <v>0.12470000000000001</v>
      </c>
      <c r="I18">
        <f t="shared" si="0"/>
        <v>-0.10471975511965977</v>
      </c>
      <c r="J18">
        <f t="shared" si="1"/>
        <v>-5.6520536578619831</v>
      </c>
      <c r="R18">
        <f t="shared" si="2"/>
        <v>3.8212359286663146E-2</v>
      </c>
      <c r="S18">
        <f t="shared" si="4"/>
        <v>1.2716000000000001</v>
      </c>
      <c r="T18">
        <f t="shared" si="3"/>
        <v>9.3248499082764363E-2</v>
      </c>
      <c r="U18">
        <f t="shared" si="5"/>
        <v>-0.72839999999999994</v>
      </c>
    </row>
    <row r="19" spans="1:21" x14ac:dyDescent="0.25">
      <c r="A19">
        <v>-5.75</v>
      </c>
      <c r="B19">
        <v>6.6019999999999995E-2</v>
      </c>
      <c r="C19">
        <v>-0.3765</v>
      </c>
      <c r="D19">
        <v>6.2050000000000001E-2</v>
      </c>
      <c r="E19">
        <v>-4.5400000000000003E-2</v>
      </c>
      <c r="F19">
        <v>0.98150000000000004</v>
      </c>
      <c r="G19">
        <v>0.13619999999999999</v>
      </c>
      <c r="I19">
        <f t="shared" si="0"/>
        <v>-0.10035643198967394</v>
      </c>
      <c r="J19">
        <f t="shared" si="1"/>
        <v>-5.7028173280823999</v>
      </c>
    </row>
    <row r="20" spans="1:21" x14ac:dyDescent="0.25">
      <c r="A20">
        <v>-5.5</v>
      </c>
      <c r="B20">
        <v>6.0760000000000002E-2</v>
      </c>
      <c r="C20">
        <v>-0.3422</v>
      </c>
      <c r="D20">
        <v>5.6599999999999998E-2</v>
      </c>
      <c r="E20">
        <v>-5.4399999999999997E-2</v>
      </c>
      <c r="F20">
        <v>0.97250000000000003</v>
      </c>
      <c r="G20">
        <v>0.14979999999999999</v>
      </c>
      <c r="I20">
        <f t="shared" si="0"/>
        <v>-9.599310885968812E-2</v>
      </c>
      <c r="J20">
        <f t="shared" si="1"/>
        <v>-5.6319947333772218</v>
      </c>
    </row>
    <row r="21" spans="1:21" x14ac:dyDescent="0.25">
      <c r="A21">
        <v>-5.25</v>
      </c>
      <c r="B21">
        <v>5.6559999999999999E-2</v>
      </c>
      <c r="C21">
        <v>-0.31230000000000002</v>
      </c>
      <c r="D21">
        <v>5.2220000000000003E-2</v>
      </c>
      <c r="E21">
        <v>-6.0199999999999997E-2</v>
      </c>
      <c r="F21">
        <v>0.96189999999999998</v>
      </c>
      <c r="G21">
        <v>0.16400000000000001</v>
      </c>
      <c r="I21">
        <f t="shared" si="0"/>
        <v>-9.1629785729702304E-2</v>
      </c>
      <c r="J21">
        <f t="shared" si="1"/>
        <v>-5.5215700141442721</v>
      </c>
    </row>
    <row r="22" spans="1:21" x14ac:dyDescent="0.25">
      <c r="A22">
        <v>-5</v>
      </c>
      <c r="B22">
        <v>5.3069999999999999E-2</v>
      </c>
      <c r="C22">
        <v>-0.28139999999999998</v>
      </c>
      <c r="D22">
        <v>4.87E-2</v>
      </c>
      <c r="E22">
        <v>-6.2399999999999997E-2</v>
      </c>
      <c r="F22">
        <v>0.95420000000000005</v>
      </c>
      <c r="G22">
        <v>0.17269999999999999</v>
      </c>
      <c r="I22">
        <f t="shared" si="0"/>
        <v>-8.7266462599716474E-2</v>
      </c>
      <c r="J22">
        <f t="shared" si="1"/>
        <v>-5.3024307518371963</v>
      </c>
    </row>
    <row r="23" spans="1:21" x14ac:dyDescent="0.25">
      <c r="A23">
        <v>-4.75</v>
      </c>
      <c r="B23">
        <v>3.4750000000000003E-2</v>
      </c>
      <c r="C23">
        <v>-0.23250000000000001</v>
      </c>
      <c r="D23">
        <v>2.7830000000000001E-2</v>
      </c>
      <c r="E23">
        <v>-7.4300000000000005E-2</v>
      </c>
      <c r="F23">
        <v>0.94569999999999999</v>
      </c>
      <c r="G23">
        <v>6.3899999999999998E-2</v>
      </c>
      <c r="I23">
        <f t="shared" si="0"/>
        <v>-8.2903139469730644E-2</v>
      </c>
      <c r="J23">
        <f t="shared" si="1"/>
        <v>-6.6906474820143886</v>
      </c>
    </row>
    <row r="24" spans="1:21" x14ac:dyDescent="0.25">
      <c r="A24">
        <v>-4.5</v>
      </c>
      <c r="B24">
        <v>3.125E-2</v>
      </c>
      <c r="C24">
        <v>-0.20100000000000001</v>
      </c>
      <c r="D24">
        <v>2.401E-2</v>
      </c>
      <c r="E24">
        <v>-7.5800000000000006E-2</v>
      </c>
      <c r="F24">
        <v>0.93710000000000004</v>
      </c>
      <c r="G24">
        <v>6.1699999999999998E-2</v>
      </c>
      <c r="I24">
        <f t="shared" si="0"/>
        <v>-7.8539816339744828E-2</v>
      </c>
      <c r="J24">
        <f t="shared" si="1"/>
        <v>-6.4320000000000004</v>
      </c>
    </row>
    <row r="25" spans="1:21" x14ac:dyDescent="0.25">
      <c r="A25">
        <v>-4.25</v>
      </c>
      <c r="B25">
        <v>2.8139999999999998E-2</v>
      </c>
      <c r="C25">
        <v>-0.16009999999999999</v>
      </c>
      <c r="D25">
        <v>2.0299999999999999E-2</v>
      </c>
      <c r="E25">
        <v>-7.85E-2</v>
      </c>
      <c r="F25">
        <v>0.93130000000000002</v>
      </c>
      <c r="G25">
        <v>6.1400000000000003E-2</v>
      </c>
      <c r="I25">
        <f t="shared" si="0"/>
        <v>-7.4176493209759012E-2</v>
      </c>
      <c r="J25">
        <f t="shared" si="1"/>
        <v>-5.6894100923951667</v>
      </c>
    </row>
    <row r="26" spans="1:21" x14ac:dyDescent="0.25">
      <c r="A26">
        <v>-4</v>
      </c>
      <c r="B26">
        <v>2.622E-2</v>
      </c>
      <c r="C26">
        <v>-0.12570000000000001</v>
      </c>
      <c r="D26">
        <v>1.7829999999999999E-2</v>
      </c>
      <c r="E26">
        <v>-7.9600000000000004E-2</v>
      </c>
      <c r="F26">
        <v>0.92279999999999995</v>
      </c>
      <c r="G26">
        <v>6.4100000000000004E-2</v>
      </c>
      <c r="I26">
        <f t="shared" si="0"/>
        <v>-6.9813170079773182E-2</v>
      </c>
      <c r="J26">
        <f t="shared" si="1"/>
        <v>-4.7940503432494284</v>
      </c>
    </row>
    <row r="27" spans="1:21" x14ac:dyDescent="0.25">
      <c r="A27">
        <v>-3.75</v>
      </c>
      <c r="B27">
        <v>2.3810000000000001E-2</v>
      </c>
      <c r="C27">
        <v>-8.3799999999999999E-2</v>
      </c>
      <c r="D27">
        <v>1.525E-2</v>
      </c>
      <c r="E27">
        <v>-8.2199999999999995E-2</v>
      </c>
      <c r="F27">
        <v>0.91749999999999998</v>
      </c>
      <c r="G27">
        <v>6.7500000000000004E-2</v>
      </c>
      <c r="I27">
        <f t="shared" si="0"/>
        <v>-6.5449846949787352E-2</v>
      </c>
      <c r="J27">
        <f t="shared" si="1"/>
        <v>-3.5195296094078117</v>
      </c>
    </row>
    <row r="28" spans="1:21" x14ac:dyDescent="0.25">
      <c r="A28">
        <v>-3.5</v>
      </c>
      <c r="B28">
        <v>2.2329999999999999E-2</v>
      </c>
      <c r="C28">
        <v>-4.7600000000000003E-2</v>
      </c>
      <c r="D28">
        <v>1.359E-2</v>
      </c>
      <c r="E28">
        <v>-8.3500000000000005E-2</v>
      </c>
      <c r="F28">
        <v>0.91010000000000002</v>
      </c>
      <c r="G28">
        <v>7.2900000000000006E-2</v>
      </c>
      <c r="I28">
        <f t="shared" si="0"/>
        <v>-6.1086523819801536E-2</v>
      </c>
      <c r="J28">
        <f t="shared" si="1"/>
        <v>-2.1316614420062696</v>
      </c>
    </row>
    <row r="29" spans="1:21" x14ac:dyDescent="0.25">
      <c r="A29">
        <v>-3.25</v>
      </c>
      <c r="B29">
        <v>2.085E-2</v>
      </c>
      <c r="C29">
        <v>-9.7999999999999997E-3</v>
      </c>
      <c r="D29">
        <v>1.209E-2</v>
      </c>
      <c r="E29">
        <v>-8.5000000000000006E-2</v>
      </c>
      <c r="F29">
        <v>0.90349999999999997</v>
      </c>
      <c r="G29">
        <v>8.5900000000000004E-2</v>
      </c>
      <c r="I29">
        <f t="shared" si="0"/>
        <v>-5.6723200689815713E-2</v>
      </c>
      <c r="J29">
        <f t="shared" si="1"/>
        <v>-0.47002398081534769</v>
      </c>
    </row>
    <row r="30" spans="1:21" x14ac:dyDescent="0.25">
      <c r="A30">
        <v>-3</v>
      </c>
      <c r="B30">
        <v>1.9369999999999998E-2</v>
      </c>
      <c r="C30">
        <v>2.1700000000000001E-2</v>
      </c>
      <c r="D30">
        <v>1.082E-2</v>
      </c>
      <c r="E30">
        <v>-8.5500000000000007E-2</v>
      </c>
      <c r="F30">
        <v>0.89570000000000005</v>
      </c>
      <c r="G30">
        <v>0.12870000000000001</v>
      </c>
      <c r="I30">
        <f t="shared" si="0"/>
        <v>-5.2359877559829883E-2</v>
      </c>
      <c r="J30">
        <f t="shared" si="1"/>
        <v>1.1202891068662881</v>
      </c>
    </row>
    <row r="31" spans="1:21" x14ac:dyDescent="0.25">
      <c r="A31">
        <v>-2.75</v>
      </c>
      <c r="B31">
        <v>1.806E-2</v>
      </c>
      <c r="C31">
        <v>5.3499999999999999E-2</v>
      </c>
      <c r="D31">
        <v>1.013E-2</v>
      </c>
      <c r="E31">
        <v>-8.6499999999999994E-2</v>
      </c>
      <c r="F31">
        <v>0.88839999999999997</v>
      </c>
      <c r="G31">
        <v>0.25290000000000001</v>
      </c>
      <c r="I31">
        <f t="shared" si="0"/>
        <v>-4.799655442984406E-2</v>
      </c>
      <c r="J31">
        <f t="shared" si="1"/>
        <v>2.9623477297895904</v>
      </c>
    </row>
    <row r="32" spans="1:21" x14ac:dyDescent="0.25">
      <c r="A32">
        <v>-2.5</v>
      </c>
      <c r="B32">
        <v>1.703E-2</v>
      </c>
      <c r="C32">
        <v>7.8700000000000006E-2</v>
      </c>
      <c r="D32">
        <v>9.8099999999999993E-3</v>
      </c>
      <c r="E32">
        <v>-8.6099999999999996E-2</v>
      </c>
      <c r="F32">
        <v>0.87970000000000004</v>
      </c>
      <c r="G32">
        <v>0.40600000000000003</v>
      </c>
      <c r="I32">
        <f t="shared" si="0"/>
        <v>-4.3633231299858237E-2</v>
      </c>
      <c r="J32">
        <f t="shared" si="1"/>
        <v>4.6212566059894309</v>
      </c>
    </row>
    <row r="33" spans="1:10" x14ac:dyDescent="0.25">
      <c r="A33">
        <v>-2.25</v>
      </c>
      <c r="B33">
        <v>1.601E-2</v>
      </c>
      <c r="C33">
        <v>0.106</v>
      </c>
      <c r="D33">
        <v>9.5999999999999992E-3</v>
      </c>
      <c r="E33">
        <v>-8.5300000000000001E-2</v>
      </c>
      <c r="F33">
        <v>0.873</v>
      </c>
      <c r="G33">
        <v>0.61509999999999998</v>
      </c>
      <c r="I33">
        <f t="shared" si="0"/>
        <v>-3.9269908169872414E-2</v>
      </c>
      <c r="J33">
        <f t="shared" si="1"/>
        <v>6.6208619612742039</v>
      </c>
    </row>
    <row r="34" spans="1:10" x14ac:dyDescent="0.25">
      <c r="A34">
        <v>-2</v>
      </c>
      <c r="B34">
        <v>1.4970000000000001E-2</v>
      </c>
      <c r="C34">
        <v>0.18149999999999999</v>
      </c>
      <c r="D34">
        <v>9.1699999999999993E-3</v>
      </c>
      <c r="E34">
        <v>-9.1499999999999998E-2</v>
      </c>
      <c r="F34">
        <v>0.87190000000000001</v>
      </c>
      <c r="G34">
        <v>0.95389999999999997</v>
      </c>
      <c r="I34">
        <f t="shared" si="0"/>
        <v>-3.4906585039886591E-2</v>
      </c>
      <c r="J34">
        <f t="shared" si="1"/>
        <v>12.124248496993987</v>
      </c>
    </row>
    <row r="35" spans="1:10" x14ac:dyDescent="0.25">
      <c r="A35">
        <v>-1.75</v>
      </c>
      <c r="B35">
        <v>1.4829999999999999E-2</v>
      </c>
      <c r="C35">
        <v>0.24229999999999999</v>
      </c>
      <c r="D35">
        <v>8.6400000000000001E-3</v>
      </c>
      <c r="E35">
        <v>-9.8299999999999998E-2</v>
      </c>
      <c r="F35">
        <v>0.86480000000000001</v>
      </c>
      <c r="G35">
        <v>1</v>
      </c>
      <c r="I35">
        <f t="shared" si="0"/>
        <v>-3.0543261909900768E-2</v>
      </c>
      <c r="J35">
        <f t="shared" si="1"/>
        <v>16.338503034389749</v>
      </c>
    </row>
    <row r="36" spans="1:10" x14ac:dyDescent="0.25">
      <c r="A36">
        <v>-1.5</v>
      </c>
      <c r="B36">
        <v>1.482E-2</v>
      </c>
      <c r="C36">
        <v>0.27160000000000001</v>
      </c>
      <c r="D36">
        <v>8.3400000000000002E-3</v>
      </c>
      <c r="E36">
        <v>-9.8599999999999993E-2</v>
      </c>
      <c r="F36">
        <v>0.8569</v>
      </c>
      <c r="G36">
        <v>1</v>
      </c>
      <c r="I36">
        <f t="shared" si="0"/>
        <v>-2.6179938779914941E-2</v>
      </c>
      <c r="J36">
        <f t="shared" si="1"/>
        <v>18.326585695006749</v>
      </c>
    </row>
    <row r="37" spans="1:10" x14ac:dyDescent="0.25">
      <c r="A37">
        <v>-1.25</v>
      </c>
      <c r="B37">
        <v>1.506E-2</v>
      </c>
      <c r="C37">
        <v>0.29189999999999999</v>
      </c>
      <c r="D37">
        <v>8.3599999999999994E-3</v>
      </c>
      <c r="E37">
        <v>-9.7500000000000003E-2</v>
      </c>
      <c r="F37">
        <v>0.84609999999999996</v>
      </c>
      <c r="G37">
        <v>1</v>
      </c>
      <c r="I37">
        <f t="shared" si="0"/>
        <v>-2.1816615649929118E-2</v>
      </c>
      <c r="J37">
        <f t="shared" si="1"/>
        <v>19.382470119521912</v>
      </c>
    </row>
    <row r="38" spans="1:10" x14ac:dyDescent="0.25">
      <c r="A38">
        <v>-1</v>
      </c>
      <c r="B38">
        <v>1.521E-2</v>
      </c>
      <c r="C38">
        <v>0.31709999999999999</v>
      </c>
      <c r="D38">
        <v>8.3000000000000001E-3</v>
      </c>
      <c r="E38">
        <v>-9.7000000000000003E-2</v>
      </c>
      <c r="F38">
        <v>0.8377</v>
      </c>
      <c r="G38">
        <v>1</v>
      </c>
      <c r="I38">
        <f t="shared" si="0"/>
        <v>-1.7453292519943295E-2</v>
      </c>
      <c r="J38">
        <f t="shared" si="1"/>
        <v>20.848126232741617</v>
      </c>
    </row>
    <row r="39" spans="1:10" x14ac:dyDescent="0.25">
      <c r="A39">
        <v>-0.75</v>
      </c>
      <c r="B39">
        <v>1.537E-2</v>
      </c>
      <c r="C39">
        <v>0.34160000000000001</v>
      </c>
      <c r="D39">
        <v>8.2900000000000005E-3</v>
      </c>
      <c r="E39">
        <v>-9.6299999999999997E-2</v>
      </c>
      <c r="F39">
        <v>0.82909999999999995</v>
      </c>
      <c r="G39">
        <v>1</v>
      </c>
      <c r="I39">
        <f t="shared" si="0"/>
        <v>-1.3089969389957471E-2</v>
      </c>
      <c r="J39">
        <f t="shared" si="1"/>
        <v>22.225113858165258</v>
      </c>
    </row>
    <row r="40" spans="1:10" x14ac:dyDescent="0.25">
      <c r="A40">
        <v>-0.5</v>
      </c>
      <c r="B40">
        <v>1.5650000000000001E-2</v>
      </c>
      <c r="C40">
        <v>0.36359999999999998</v>
      </c>
      <c r="D40">
        <v>8.4200000000000004E-3</v>
      </c>
      <c r="E40">
        <v>-9.5399999999999999E-2</v>
      </c>
      <c r="F40">
        <v>0.82010000000000005</v>
      </c>
      <c r="G40">
        <v>1</v>
      </c>
      <c r="I40">
        <f t="shared" si="0"/>
        <v>-8.7266462599716477E-3</v>
      </c>
      <c r="J40">
        <f t="shared" si="1"/>
        <v>23.233226837060702</v>
      </c>
    </row>
    <row r="41" spans="1:10" x14ac:dyDescent="0.25">
      <c r="A41">
        <v>-0.25</v>
      </c>
      <c r="B41">
        <v>1.5779999999999999E-2</v>
      </c>
      <c r="C41">
        <v>0.39050000000000001</v>
      </c>
      <c r="D41">
        <v>8.3800000000000003E-3</v>
      </c>
      <c r="E41">
        <v>-9.5000000000000001E-2</v>
      </c>
      <c r="F41">
        <v>0.81299999999999994</v>
      </c>
      <c r="G41">
        <v>1</v>
      </c>
      <c r="I41">
        <f t="shared" ref="I41:I72" si="6">A41*PI()/180</f>
        <v>-4.3633231299858239E-3</v>
      </c>
      <c r="J41">
        <f t="shared" ref="J41:J72" si="7">C41/B41</f>
        <v>24.746514575411915</v>
      </c>
    </row>
    <row r="42" spans="1:10" x14ac:dyDescent="0.25">
      <c r="A42">
        <v>0</v>
      </c>
      <c r="B42">
        <v>1.6140000000000002E-2</v>
      </c>
      <c r="C42">
        <v>0.41139999999999999</v>
      </c>
      <c r="D42">
        <v>8.6400000000000001E-3</v>
      </c>
      <c r="E42">
        <v>-9.3899999999999997E-2</v>
      </c>
      <c r="F42">
        <v>0.80369999999999997</v>
      </c>
      <c r="G42">
        <v>1</v>
      </c>
      <c r="I42">
        <f t="shared" si="6"/>
        <v>0</v>
      </c>
      <c r="J42">
        <f t="shared" si="7"/>
        <v>25.489467162329614</v>
      </c>
    </row>
    <row r="43" spans="1:10" x14ac:dyDescent="0.25">
      <c r="A43">
        <v>0.25</v>
      </c>
      <c r="B43">
        <v>1.626E-2</v>
      </c>
      <c r="C43">
        <v>0.43919999999999998</v>
      </c>
      <c r="D43">
        <v>8.6099999999999996E-3</v>
      </c>
      <c r="E43">
        <v>-9.3600000000000003E-2</v>
      </c>
      <c r="F43">
        <v>0.79749999999999999</v>
      </c>
      <c r="G43">
        <v>1</v>
      </c>
      <c r="I43">
        <f t="shared" si="6"/>
        <v>4.3633231299858239E-3</v>
      </c>
      <c r="J43">
        <f t="shared" si="7"/>
        <v>27.011070110701105</v>
      </c>
    </row>
    <row r="44" spans="1:10" x14ac:dyDescent="0.25">
      <c r="A44">
        <v>0.5</v>
      </c>
      <c r="B44">
        <v>1.67E-2</v>
      </c>
      <c r="C44">
        <v>0.45939999999999998</v>
      </c>
      <c r="D44">
        <v>8.9800000000000001E-3</v>
      </c>
      <c r="E44">
        <v>-9.2499999999999999E-2</v>
      </c>
      <c r="F44">
        <v>0.78820000000000001</v>
      </c>
      <c r="G44">
        <v>1</v>
      </c>
      <c r="I44">
        <f t="shared" si="6"/>
        <v>8.7266462599716477E-3</v>
      </c>
      <c r="J44">
        <f t="shared" si="7"/>
        <v>27.508982035928142</v>
      </c>
    </row>
    <row r="45" spans="1:10" x14ac:dyDescent="0.25">
      <c r="A45">
        <v>0.75</v>
      </c>
      <c r="B45">
        <v>1.6820000000000002E-2</v>
      </c>
      <c r="C45">
        <v>0.48759999999999998</v>
      </c>
      <c r="D45">
        <v>8.9800000000000001E-3</v>
      </c>
      <c r="E45">
        <v>-9.2299999999999993E-2</v>
      </c>
      <c r="F45">
        <v>0.7823</v>
      </c>
      <c r="G45">
        <v>1</v>
      </c>
      <c r="I45">
        <f t="shared" si="6"/>
        <v>1.3089969389957471E-2</v>
      </c>
      <c r="J45">
        <f t="shared" si="7"/>
        <v>28.98929845422116</v>
      </c>
    </row>
    <row r="46" spans="1:10" x14ac:dyDescent="0.25">
      <c r="A46">
        <v>1</v>
      </c>
      <c r="B46">
        <v>1.7299999999999999E-2</v>
      </c>
      <c r="C46">
        <v>0.50760000000000005</v>
      </c>
      <c r="D46">
        <v>9.4299999999999991E-3</v>
      </c>
      <c r="E46">
        <v>-9.1200000000000003E-2</v>
      </c>
      <c r="F46">
        <v>0.77300000000000002</v>
      </c>
      <c r="G46">
        <v>1</v>
      </c>
      <c r="I46">
        <f t="shared" si="6"/>
        <v>1.7453292519943295E-2</v>
      </c>
      <c r="J46">
        <f t="shared" si="7"/>
        <v>29.341040462427749</v>
      </c>
    </row>
    <row r="47" spans="1:10" x14ac:dyDescent="0.25">
      <c r="A47">
        <v>1.25</v>
      </c>
      <c r="B47">
        <v>1.7440000000000001E-2</v>
      </c>
      <c r="C47">
        <v>0.53600000000000003</v>
      </c>
      <c r="D47">
        <v>9.4699999999999993E-3</v>
      </c>
      <c r="E47">
        <v>-9.0999999999999998E-2</v>
      </c>
      <c r="F47">
        <v>0.76749999999999996</v>
      </c>
      <c r="G47">
        <v>1</v>
      </c>
      <c r="I47">
        <f t="shared" si="6"/>
        <v>2.1816615649929118E-2</v>
      </c>
      <c r="J47">
        <f t="shared" si="7"/>
        <v>30.73394495412844</v>
      </c>
    </row>
    <row r="48" spans="1:10" x14ac:dyDescent="0.25">
      <c r="A48">
        <v>1.5</v>
      </c>
      <c r="B48">
        <v>1.7979999999999999E-2</v>
      </c>
      <c r="C48">
        <v>0.55589999999999995</v>
      </c>
      <c r="D48">
        <v>0.01</v>
      </c>
      <c r="E48">
        <v>-8.9899999999999994E-2</v>
      </c>
      <c r="F48">
        <v>0.75819999999999999</v>
      </c>
      <c r="G48">
        <v>1</v>
      </c>
      <c r="I48">
        <f t="shared" si="6"/>
        <v>2.6179938779914941E-2</v>
      </c>
      <c r="J48">
        <f t="shared" si="7"/>
        <v>30.917686318131256</v>
      </c>
    </row>
    <row r="49" spans="1:10" x14ac:dyDescent="0.25">
      <c r="A49">
        <v>1.75</v>
      </c>
      <c r="B49">
        <v>1.8120000000000001E-2</v>
      </c>
      <c r="C49">
        <v>0.58430000000000004</v>
      </c>
      <c r="D49">
        <v>1.0070000000000001E-2</v>
      </c>
      <c r="E49">
        <v>-8.9700000000000002E-2</v>
      </c>
      <c r="F49">
        <v>0.75280000000000002</v>
      </c>
      <c r="G49">
        <v>1</v>
      </c>
      <c r="I49">
        <f t="shared" si="6"/>
        <v>3.0543261909900768E-2</v>
      </c>
      <c r="J49">
        <f t="shared" si="7"/>
        <v>32.246136865342166</v>
      </c>
    </row>
    <row r="50" spans="1:10" x14ac:dyDescent="0.25">
      <c r="A50">
        <v>2</v>
      </c>
      <c r="B50">
        <v>1.8710000000000001E-2</v>
      </c>
      <c r="C50">
        <v>0.60409999999999997</v>
      </c>
      <c r="D50">
        <v>1.0670000000000001E-2</v>
      </c>
      <c r="E50">
        <v>-8.8700000000000001E-2</v>
      </c>
      <c r="F50">
        <v>0.74370000000000003</v>
      </c>
      <c r="G50">
        <v>1</v>
      </c>
      <c r="I50">
        <f t="shared" si="6"/>
        <v>3.4906585039886591E-2</v>
      </c>
      <c r="J50">
        <f t="shared" si="7"/>
        <v>32.287546766435057</v>
      </c>
    </row>
    <row r="51" spans="1:10" x14ac:dyDescent="0.25">
      <c r="A51">
        <v>2.25</v>
      </c>
      <c r="B51">
        <v>1.8849999999999999E-2</v>
      </c>
      <c r="C51">
        <v>0.63260000000000005</v>
      </c>
      <c r="D51">
        <v>1.076E-2</v>
      </c>
      <c r="E51">
        <v>-8.8400000000000006E-2</v>
      </c>
      <c r="F51">
        <v>0.73819999999999997</v>
      </c>
      <c r="G51">
        <v>1</v>
      </c>
      <c r="I51">
        <f t="shared" si="6"/>
        <v>3.9269908169872414E-2</v>
      </c>
      <c r="J51">
        <f t="shared" si="7"/>
        <v>33.559681697612739</v>
      </c>
    </row>
    <row r="52" spans="1:10" x14ac:dyDescent="0.25">
      <c r="A52">
        <v>2.5</v>
      </c>
      <c r="B52">
        <v>1.9480000000000001E-2</v>
      </c>
      <c r="C52">
        <v>0.6522</v>
      </c>
      <c r="D52">
        <v>1.1440000000000001E-2</v>
      </c>
      <c r="E52">
        <v>-8.7499999999999994E-2</v>
      </c>
      <c r="F52">
        <v>0.72909999999999997</v>
      </c>
      <c r="G52">
        <v>1</v>
      </c>
      <c r="I52">
        <f t="shared" si="6"/>
        <v>4.3633231299858237E-2</v>
      </c>
      <c r="J52">
        <f t="shared" si="7"/>
        <v>33.48049281314168</v>
      </c>
    </row>
    <row r="53" spans="1:10" x14ac:dyDescent="0.25">
      <c r="A53">
        <v>2.75</v>
      </c>
      <c r="B53">
        <v>1.9609999999999999E-2</v>
      </c>
      <c r="C53">
        <v>0.68100000000000005</v>
      </c>
      <c r="D53">
        <v>1.153E-2</v>
      </c>
      <c r="E53">
        <v>-8.72E-2</v>
      </c>
      <c r="F53">
        <v>0.72350000000000003</v>
      </c>
      <c r="G53">
        <v>1</v>
      </c>
      <c r="I53">
        <f t="shared" si="6"/>
        <v>4.799655442984406E-2</v>
      </c>
      <c r="J53">
        <f t="shared" si="7"/>
        <v>34.727180010198886</v>
      </c>
    </row>
    <row r="54" spans="1:10" x14ac:dyDescent="0.25">
      <c r="A54">
        <v>3</v>
      </c>
      <c r="B54">
        <v>2.027E-2</v>
      </c>
      <c r="C54">
        <v>0.70040000000000002</v>
      </c>
      <c r="D54">
        <v>1.2239999999999999E-2</v>
      </c>
      <c r="E54">
        <v>-8.6199999999999999E-2</v>
      </c>
      <c r="F54">
        <v>0.71419999999999995</v>
      </c>
      <c r="G54">
        <v>1</v>
      </c>
      <c r="I54">
        <f t="shared" si="6"/>
        <v>5.2359877559829883E-2</v>
      </c>
      <c r="J54">
        <f t="shared" si="7"/>
        <v>34.553527380365075</v>
      </c>
    </row>
    <row r="55" spans="1:10" x14ac:dyDescent="0.25">
      <c r="A55">
        <v>3.25</v>
      </c>
      <c r="B55">
        <v>2.036E-2</v>
      </c>
      <c r="C55">
        <v>0.72970000000000002</v>
      </c>
      <c r="D55">
        <v>1.231E-2</v>
      </c>
      <c r="E55">
        <v>-8.5999999999999993E-2</v>
      </c>
      <c r="F55">
        <v>0.70860000000000001</v>
      </c>
      <c r="G55">
        <v>1</v>
      </c>
      <c r="I55">
        <f t="shared" si="6"/>
        <v>5.6723200689815713E-2</v>
      </c>
      <c r="J55">
        <f t="shared" si="7"/>
        <v>35.83988212180747</v>
      </c>
    </row>
    <row r="56" spans="1:10" x14ac:dyDescent="0.25">
      <c r="A56">
        <v>3.5</v>
      </c>
      <c r="B56">
        <v>2.1010000000000001E-2</v>
      </c>
      <c r="C56">
        <v>0.74890000000000001</v>
      </c>
      <c r="D56">
        <v>1.306E-2</v>
      </c>
      <c r="E56">
        <v>-8.4900000000000003E-2</v>
      </c>
      <c r="F56">
        <v>0.69889999999999997</v>
      </c>
      <c r="G56">
        <v>1</v>
      </c>
      <c r="I56">
        <f t="shared" si="6"/>
        <v>6.1086523819801536E-2</v>
      </c>
      <c r="J56">
        <f t="shared" si="7"/>
        <v>35.644930985245118</v>
      </c>
    </row>
    <row r="57" spans="1:10" x14ac:dyDescent="0.25">
      <c r="A57">
        <v>3.75</v>
      </c>
      <c r="B57">
        <v>2.1010000000000001E-2</v>
      </c>
      <c r="C57">
        <v>0.77939999999999998</v>
      </c>
      <c r="D57">
        <v>1.3050000000000001E-2</v>
      </c>
      <c r="E57">
        <v>-8.4699999999999998E-2</v>
      </c>
      <c r="F57">
        <v>0.69330000000000003</v>
      </c>
      <c r="G57">
        <v>1</v>
      </c>
      <c r="I57">
        <f t="shared" si="6"/>
        <v>6.5449846949787352E-2</v>
      </c>
      <c r="J57">
        <f t="shared" si="7"/>
        <v>37.096620656830076</v>
      </c>
    </row>
    <row r="58" spans="1:10" x14ac:dyDescent="0.25">
      <c r="A58">
        <v>4</v>
      </c>
      <c r="B58">
        <v>2.1649999999999999E-2</v>
      </c>
      <c r="C58">
        <v>0.7984</v>
      </c>
      <c r="D58">
        <v>1.3780000000000001E-2</v>
      </c>
      <c r="E58">
        <v>-8.3500000000000005E-2</v>
      </c>
      <c r="F58">
        <v>0.68279999999999996</v>
      </c>
      <c r="G58">
        <v>1</v>
      </c>
      <c r="I58">
        <f t="shared" si="6"/>
        <v>6.9813170079773182E-2</v>
      </c>
      <c r="J58">
        <f t="shared" si="7"/>
        <v>36.877598152424945</v>
      </c>
    </row>
    <row r="59" spans="1:10" x14ac:dyDescent="0.25">
      <c r="A59">
        <v>4.25</v>
      </c>
      <c r="B59">
        <v>2.1940000000000001E-2</v>
      </c>
      <c r="C59">
        <v>0.82330000000000003</v>
      </c>
      <c r="D59">
        <v>1.413E-2</v>
      </c>
      <c r="E59">
        <v>-8.2799999999999999E-2</v>
      </c>
      <c r="F59">
        <v>0.67469999999999997</v>
      </c>
      <c r="G59">
        <v>1</v>
      </c>
      <c r="I59">
        <f t="shared" si="6"/>
        <v>7.4176493209759012E-2</v>
      </c>
      <c r="J59">
        <f t="shared" si="7"/>
        <v>37.525068368277118</v>
      </c>
    </row>
    <row r="60" spans="1:10" x14ac:dyDescent="0.25">
      <c r="A60">
        <v>4.5</v>
      </c>
      <c r="B60">
        <v>2.2079999999999999E-2</v>
      </c>
      <c r="C60">
        <v>0.84970000000000001</v>
      </c>
      <c r="D60">
        <v>1.4330000000000001E-2</v>
      </c>
      <c r="E60">
        <v>-8.2100000000000006E-2</v>
      </c>
      <c r="F60">
        <v>0.66610000000000003</v>
      </c>
      <c r="G60">
        <v>1</v>
      </c>
      <c r="I60">
        <f t="shared" si="6"/>
        <v>7.8539816339744828E-2</v>
      </c>
      <c r="J60">
        <f t="shared" si="7"/>
        <v>38.482789855072468</v>
      </c>
    </row>
    <row r="61" spans="1:10" x14ac:dyDescent="0.25">
      <c r="A61">
        <v>4.75</v>
      </c>
      <c r="B61">
        <v>2.248E-2</v>
      </c>
      <c r="C61">
        <v>0.87150000000000005</v>
      </c>
      <c r="D61">
        <v>1.4840000000000001E-2</v>
      </c>
      <c r="E61">
        <v>-8.1100000000000005E-2</v>
      </c>
      <c r="F61">
        <v>0.65580000000000005</v>
      </c>
      <c r="G61">
        <v>1</v>
      </c>
      <c r="I61">
        <f t="shared" si="6"/>
        <v>8.2903139469730644E-2</v>
      </c>
      <c r="J61">
        <f t="shared" si="7"/>
        <v>38.767793594306049</v>
      </c>
    </row>
    <row r="62" spans="1:10" x14ac:dyDescent="0.25">
      <c r="A62">
        <v>5</v>
      </c>
      <c r="B62">
        <v>2.23E-2</v>
      </c>
      <c r="C62">
        <v>0.9022</v>
      </c>
      <c r="D62">
        <v>1.4670000000000001E-2</v>
      </c>
      <c r="E62">
        <v>-8.0600000000000005E-2</v>
      </c>
      <c r="F62">
        <v>0.64810000000000001</v>
      </c>
      <c r="G62">
        <v>1</v>
      </c>
      <c r="I62">
        <f t="shared" si="6"/>
        <v>8.7266462599716474E-2</v>
      </c>
      <c r="J62">
        <f t="shared" si="7"/>
        <v>40.457399103139011</v>
      </c>
    </row>
    <row r="63" spans="1:10" x14ac:dyDescent="0.25">
      <c r="A63">
        <v>5.25</v>
      </c>
      <c r="B63">
        <v>2.2509999999999999E-2</v>
      </c>
      <c r="C63">
        <v>0.92510000000000003</v>
      </c>
      <c r="D63">
        <v>1.502E-2</v>
      </c>
      <c r="E63">
        <v>-7.9500000000000001E-2</v>
      </c>
      <c r="F63">
        <v>0.63680000000000003</v>
      </c>
      <c r="G63">
        <v>1</v>
      </c>
      <c r="I63">
        <f t="shared" si="6"/>
        <v>9.1629785729702304E-2</v>
      </c>
      <c r="J63">
        <f t="shared" si="7"/>
        <v>41.097290093291875</v>
      </c>
    </row>
    <row r="64" spans="1:10" x14ac:dyDescent="0.25">
      <c r="A64">
        <v>5.5</v>
      </c>
      <c r="B64">
        <v>2.2669999999999999E-2</v>
      </c>
      <c r="C64">
        <v>0.94850000000000001</v>
      </c>
      <c r="D64">
        <v>1.528E-2</v>
      </c>
      <c r="E64">
        <v>-7.8399999999999997E-2</v>
      </c>
      <c r="F64">
        <v>0.62509999999999999</v>
      </c>
      <c r="G64">
        <v>1</v>
      </c>
      <c r="I64">
        <f t="shared" si="6"/>
        <v>9.599310885968812E-2</v>
      </c>
      <c r="J64">
        <f t="shared" si="7"/>
        <v>41.839435377150423</v>
      </c>
    </row>
    <row r="65" spans="1:10" x14ac:dyDescent="0.25">
      <c r="A65">
        <v>5.75</v>
      </c>
      <c r="B65">
        <v>2.2599999999999999E-2</v>
      </c>
      <c r="C65">
        <v>0.97440000000000004</v>
      </c>
      <c r="D65">
        <v>1.5299999999999999E-2</v>
      </c>
      <c r="E65">
        <v>-7.7399999999999997E-2</v>
      </c>
      <c r="F65">
        <v>0.61360000000000003</v>
      </c>
      <c r="G65">
        <v>1</v>
      </c>
      <c r="I65">
        <f t="shared" si="6"/>
        <v>0.10035643198967394</v>
      </c>
      <c r="J65">
        <f t="shared" si="7"/>
        <v>43.115044247787615</v>
      </c>
    </row>
    <row r="66" spans="1:10" x14ac:dyDescent="0.25">
      <c r="A66">
        <v>6</v>
      </c>
      <c r="B66">
        <v>2.2339999999999999E-2</v>
      </c>
      <c r="C66">
        <v>1.0025999999999999</v>
      </c>
      <c r="D66">
        <v>1.5100000000000001E-2</v>
      </c>
      <c r="E66">
        <v>-7.6499999999999999E-2</v>
      </c>
      <c r="F66">
        <v>0.60209999999999997</v>
      </c>
      <c r="G66">
        <v>1</v>
      </c>
      <c r="I66">
        <f t="shared" si="6"/>
        <v>0.10471975511965977</v>
      </c>
      <c r="J66">
        <f t="shared" si="7"/>
        <v>44.879140555058193</v>
      </c>
    </row>
    <row r="67" spans="1:10" x14ac:dyDescent="0.25">
      <c r="A67">
        <v>6.25</v>
      </c>
      <c r="B67">
        <v>2.197E-2</v>
      </c>
      <c r="C67">
        <v>1.0313000000000001</v>
      </c>
      <c r="D67">
        <v>1.481E-2</v>
      </c>
      <c r="E67">
        <v>-7.5700000000000003E-2</v>
      </c>
      <c r="F67">
        <v>0.5897</v>
      </c>
      <c r="G67">
        <v>1</v>
      </c>
      <c r="I67">
        <f t="shared" si="6"/>
        <v>0.1090830782496456</v>
      </c>
      <c r="J67">
        <f t="shared" si="7"/>
        <v>46.941283568502506</v>
      </c>
    </row>
    <row r="68" spans="1:10" x14ac:dyDescent="0.25">
      <c r="A68">
        <v>6.5</v>
      </c>
      <c r="B68">
        <v>2.171E-2</v>
      </c>
      <c r="C68">
        <v>1.0570999999999999</v>
      </c>
      <c r="D68">
        <v>1.4659999999999999E-2</v>
      </c>
      <c r="E68">
        <v>-7.4499999999999997E-2</v>
      </c>
      <c r="F68">
        <v>0.57530000000000003</v>
      </c>
      <c r="G68">
        <v>1</v>
      </c>
      <c r="I68">
        <f t="shared" si="6"/>
        <v>0.11344640137963143</v>
      </c>
      <c r="J68">
        <f t="shared" si="7"/>
        <v>48.691847075080602</v>
      </c>
    </row>
    <row r="69" spans="1:10" x14ac:dyDescent="0.25">
      <c r="A69">
        <v>6.75</v>
      </c>
      <c r="B69">
        <v>2.155E-2</v>
      </c>
      <c r="C69">
        <v>1.0798000000000001</v>
      </c>
      <c r="D69">
        <v>1.464E-2</v>
      </c>
      <c r="E69">
        <v>-7.2999999999999995E-2</v>
      </c>
      <c r="F69">
        <v>0.55879999999999996</v>
      </c>
      <c r="G69">
        <v>1</v>
      </c>
      <c r="I69">
        <f t="shared" si="6"/>
        <v>0.11780972450961724</v>
      </c>
      <c r="J69">
        <f t="shared" si="7"/>
        <v>50.106728538283065</v>
      </c>
    </row>
    <row r="70" spans="1:10" x14ac:dyDescent="0.25">
      <c r="A70">
        <v>7</v>
      </c>
      <c r="B70">
        <v>2.1299999999999999E-2</v>
      </c>
      <c r="C70">
        <v>1.1024</v>
      </c>
      <c r="D70">
        <v>1.455E-2</v>
      </c>
      <c r="E70">
        <v>-7.1300000000000002E-2</v>
      </c>
      <c r="F70">
        <v>0.5403</v>
      </c>
      <c r="G70">
        <v>1</v>
      </c>
      <c r="I70">
        <f t="shared" si="6"/>
        <v>0.12217304763960307</v>
      </c>
      <c r="J70">
        <f t="shared" si="7"/>
        <v>51.755868544600943</v>
      </c>
    </row>
    <row r="71" spans="1:10" x14ac:dyDescent="0.25">
      <c r="A71">
        <v>7.25</v>
      </c>
      <c r="B71">
        <v>2.0840000000000001E-2</v>
      </c>
      <c r="C71">
        <v>1.1267</v>
      </c>
      <c r="D71">
        <v>1.4189999999999999E-2</v>
      </c>
      <c r="E71">
        <v>-6.9699999999999998E-2</v>
      </c>
      <c r="F71">
        <v>0.52010000000000001</v>
      </c>
      <c r="G71">
        <v>1</v>
      </c>
      <c r="I71">
        <f t="shared" si="6"/>
        <v>0.1265363707695889</v>
      </c>
      <c r="J71">
        <f t="shared" si="7"/>
        <v>54.064299424184263</v>
      </c>
    </row>
    <row r="72" spans="1:10" x14ac:dyDescent="0.25">
      <c r="A72">
        <v>7.5</v>
      </c>
      <c r="B72">
        <v>2.0539999999999999E-2</v>
      </c>
      <c r="C72">
        <v>1.1473</v>
      </c>
      <c r="D72">
        <v>1.4019999999999999E-2</v>
      </c>
      <c r="E72">
        <v>-6.7699999999999996E-2</v>
      </c>
      <c r="F72">
        <v>0.49590000000000001</v>
      </c>
      <c r="G72">
        <v>1</v>
      </c>
      <c r="I72">
        <f t="shared" si="6"/>
        <v>0.1308996938995747</v>
      </c>
      <c r="J72">
        <f t="shared" si="7"/>
        <v>55.856864654333009</v>
      </c>
    </row>
    <row r="73" spans="1:10" x14ac:dyDescent="0.25">
      <c r="A73">
        <v>7.75</v>
      </c>
      <c r="B73">
        <v>2.0219999999999998E-2</v>
      </c>
      <c r="C73">
        <v>1.1657</v>
      </c>
      <c r="D73">
        <v>1.3780000000000001E-2</v>
      </c>
      <c r="E73">
        <v>-6.5299999999999997E-2</v>
      </c>
      <c r="F73">
        <v>0.4642</v>
      </c>
      <c r="G73">
        <v>1</v>
      </c>
      <c r="I73">
        <f t="shared" ref="I73:I98" si="8">A73*PI()/180</f>
        <v>0.13526301702956053</v>
      </c>
      <c r="J73">
        <f t="shared" ref="J73:J98" si="9">C73/B73</f>
        <v>57.650840751730961</v>
      </c>
    </row>
    <row r="74" spans="1:10" x14ac:dyDescent="0.25">
      <c r="A74">
        <v>8</v>
      </c>
      <c r="B74">
        <v>2.01E-2</v>
      </c>
      <c r="C74">
        <v>1.179</v>
      </c>
      <c r="D74">
        <v>1.3610000000000001E-2</v>
      </c>
      <c r="E74">
        <v>-6.2199999999999998E-2</v>
      </c>
      <c r="F74">
        <v>0.4173</v>
      </c>
      <c r="G74">
        <v>1</v>
      </c>
      <c r="I74">
        <f t="shared" si="8"/>
        <v>0.13962634015954636</v>
      </c>
      <c r="J74">
        <f t="shared" si="9"/>
        <v>58.656716417910452</v>
      </c>
    </row>
    <row r="75" spans="1:10" x14ac:dyDescent="0.25">
      <c r="A75">
        <v>8.25</v>
      </c>
      <c r="B75">
        <v>2.0639999999999999E-2</v>
      </c>
      <c r="C75">
        <v>1.1845000000000001</v>
      </c>
      <c r="D75">
        <v>1.387E-2</v>
      </c>
      <c r="E75">
        <v>-5.8299999999999998E-2</v>
      </c>
      <c r="F75">
        <v>0.34689999999999999</v>
      </c>
      <c r="G75">
        <v>1</v>
      </c>
      <c r="I75">
        <f t="shared" si="8"/>
        <v>0.14398966328953219</v>
      </c>
      <c r="J75">
        <f t="shared" si="9"/>
        <v>57.388565891472879</v>
      </c>
    </row>
    <row r="76" spans="1:10" x14ac:dyDescent="0.25">
      <c r="A76">
        <v>8.5</v>
      </c>
      <c r="B76">
        <v>2.2009999999999998E-2</v>
      </c>
      <c r="C76">
        <v>1.1833</v>
      </c>
      <c r="D76">
        <v>1.472E-2</v>
      </c>
      <c r="E76">
        <v>-5.3999999999999999E-2</v>
      </c>
      <c r="F76">
        <v>0.27010000000000001</v>
      </c>
      <c r="G76">
        <v>1</v>
      </c>
      <c r="I76">
        <f t="shared" si="8"/>
        <v>0.14835298641951802</v>
      </c>
      <c r="J76">
        <f t="shared" si="9"/>
        <v>53.761926397092239</v>
      </c>
    </row>
    <row r="77" spans="1:10" x14ac:dyDescent="0.25">
      <c r="A77">
        <v>8.75</v>
      </c>
      <c r="B77">
        <v>2.3810000000000001E-2</v>
      </c>
      <c r="C77">
        <v>1.1793</v>
      </c>
      <c r="D77">
        <v>1.6070000000000001E-2</v>
      </c>
      <c r="E77">
        <v>-4.9799999999999997E-2</v>
      </c>
      <c r="F77">
        <v>0.20899999999999999</v>
      </c>
      <c r="G77">
        <v>1</v>
      </c>
      <c r="I77">
        <f t="shared" si="8"/>
        <v>0.15271630954950383</v>
      </c>
      <c r="J77">
        <f t="shared" si="9"/>
        <v>49.52960940781184</v>
      </c>
    </row>
    <row r="78" spans="1:10" x14ac:dyDescent="0.25">
      <c r="A78">
        <v>9</v>
      </c>
      <c r="B78">
        <v>2.58E-2</v>
      </c>
      <c r="C78">
        <v>1.1711</v>
      </c>
      <c r="D78">
        <v>1.7670000000000002E-2</v>
      </c>
      <c r="E78">
        <v>-4.53E-2</v>
      </c>
      <c r="F78">
        <v>0.1588</v>
      </c>
      <c r="G78">
        <v>1</v>
      </c>
      <c r="I78">
        <f t="shared" si="8"/>
        <v>0.15707963267948966</v>
      </c>
      <c r="J78">
        <f t="shared" si="9"/>
        <v>45.391472868217058</v>
      </c>
    </row>
    <row r="79" spans="1:10" x14ac:dyDescent="0.25">
      <c r="A79">
        <v>9.25</v>
      </c>
      <c r="B79">
        <v>2.8129999999999999E-2</v>
      </c>
      <c r="C79">
        <v>1.1589</v>
      </c>
      <c r="D79">
        <v>1.9630000000000002E-2</v>
      </c>
      <c r="E79">
        <v>-4.0500000000000001E-2</v>
      </c>
      <c r="F79">
        <v>0.1178</v>
      </c>
      <c r="G79">
        <v>1</v>
      </c>
      <c r="I79">
        <f t="shared" si="8"/>
        <v>0.16144295580947549</v>
      </c>
      <c r="J79">
        <f t="shared" si="9"/>
        <v>41.198009242801284</v>
      </c>
    </row>
    <row r="80" spans="1:10" x14ac:dyDescent="0.25">
      <c r="A80">
        <v>9.5</v>
      </c>
      <c r="B80">
        <v>3.0859999999999999E-2</v>
      </c>
      <c r="C80">
        <v>1.1460999999999999</v>
      </c>
      <c r="D80">
        <v>2.206E-2</v>
      </c>
      <c r="E80">
        <v>-3.6299999999999999E-2</v>
      </c>
      <c r="F80">
        <v>8.7499999999999994E-2</v>
      </c>
      <c r="G80">
        <v>1</v>
      </c>
      <c r="I80">
        <f t="shared" si="8"/>
        <v>0.16580627893946129</v>
      </c>
      <c r="J80">
        <f t="shared" si="9"/>
        <v>37.138690861957222</v>
      </c>
    </row>
    <row r="81" spans="1:10" x14ac:dyDescent="0.25">
      <c r="A81">
        <v>9.75</v>
      </c>
      <c r="B81">
        <v>3.354E-2</v>
      </c>
      <c r="C81">
        <v>1.1379999999999999</v>
      </c>
      <c r="D81">
        <v>2.4549999999999999E-2</v>
      </c>
      <c r="E81">
        <v>-3.3000000000000002E-2</v>
      </c>
      <c r="F81">
        <v>7.17E-2</v>
      </c>
      <c r="G81">
        <v>1</v>
      </c>
      <c r="I81">
        <f t="shared" si="8"/>
        <v>0.17016960206944712</v>
      </c>
      <c r="J81">
        <f t="shared" si="9"/>
        <v>33.929636255217645</v>
      </c>
    </row>
    <row r="82" spans="1:10" x14ac:dyDescent="0.25">
      <c r="A82">
        <v>10</v>
      </c>
      <c r="B82">
        <v>3.576E-2</v>
      </c>
      <c r="C82">
        <v>1.1395999999999999</v>
      </c>
      <c r="D82">
        <v>2.6759999999999999E-2</v>
      </c>
      <c r="E82">
        <v>-3.0599999999999999E-2</v>
      </c>
      <c r="F82">
        <v>6.1899999999999997E-2</v>
      </c>
      <c r="G82">
        <v>1</v>
      </c>
      <c r="I82">
        <f t="shared" si="8"/>
        <v>0.17453292519943295</v>
      </c>
      <c r="J82">
        <f t="shared" si="9"/>
        <v>31.86800894854586</v>
      </c>
    </row>
    <row r="83" spans="1:10" x14ac:dyDescent="0.25">
      <c r="A83">
        <v>10.25</v>
      </c>
      <c r="B83">
        <v>3.789E-2</v>
      </c>
      <c r="C83">
        <v>1.1464000000000001</v>
      </c>
      <c r="D83">
        <v>2.886E-2</v>
      </c>
      <c r="E83">
        <v>-2.86E-2</v>
      </c>
      <c r="F83">
        <v>5.5800000000000002E-2</v>
      </c>
      <c r="G83">
        <v>1</v>
      </c>
      <c r="I83">
        <f t="shared" si="8"/>
        <v>0.17889624832941875</v>
      </c>
      <c r="J83">
        <f t="shared" si="9"/>
        <v>30.256004222750068</v>
      </c>
    </row>
    <row r="84" spans="1:10" x14ac:dyDescent="0.25">
      <c r="A84">
        <v>10.5</v>
      </c>
      <c r="B84">
        <v>3.977E-2</v>
      </c>
      <c r="C84">
        <v>1.1564000000000001</v>
      </c>
      <c r="D84">
        <v>3.073E-2</v>
      </c>
      <c r="E84">
        <v>-2.7099999999999999E-2</v>
      </c>
      <c r="F84">
        <v>5.0299999999999997E-2</v>
      </c>
      <c r="G84">
        <v>1</v>
      </c>
      <c r="I84">
        <f t="shared" si="8"/>
        <v>0.18325957145940461</v>
      </c>
      <c r="J84">
        <f t="shared" si="9"/>
        <v>29.077193864722155</v>
      </c>
    </row>
    <row r="85" spans="1:10" x14ac:dyDescent="0.25">
      <c r="A85">
        <v>10.75</v>
      </c>
      <c r="B85">
        <v>4.2000000000000003E-2</v>
      </c>
      <c r="C85">
        <v>1.1836</v>
      </c>
      <c r="D85">
        <v>3.2939999999999997E-2</v>
      </c>
      <c r="E85">
        <v>-2.5999999999999999E-2</v>
      </c>
      <c r="F85">
        <v>4.6800000000000001E-2</v>
      </c>
      <c r="G85">
        <v>1</v>
      </c>
      <c r="I85">
        <f t="shared" si="8"/>
        <v>0.18762289458939041</v>
      </c>
      <c r="J85">
        <f t="shared" si="9"/>
        <v>28.18095238095238</v>
      </c>
    </row>
    <row r="86" spans="1:10" x14ac:dyDescent="0.25">
      <c r="A86">
        <v>11</v>
      </c>
      <c r="B86">
        <v>4.4229999999999998E-2</v>
      </c>
      <c r="C86">
        <v>1.2126999999999999</v>
      </c>
      <c r="D86">
        <v>3.5389999999999998E-2</v>
      </c>
      <c r="E86">
        <v>-2.5399999999999999E-2</v>
      </c>
      <c r="F86">
        <v>4.4600000000000001E-2</v>
      </c>
      <c r="G86">
        <v>1</v>
      </c>
      <c r="I86">
        <f t="shared" si="8"/>
        <v>0.19198621771937624</v>
      </c>
      <c r="J86">
        <f t="shared" si="9"/>
        <v>27.418042052905268</v>
      </c>
    </row>
    <row r="87" spans="1:10" x14ac:dyDescent="0.25">
      <c r="A87">
        <v>11.25</v>
      </c>
      <c r="B87">
        <v>4.7050000000000002E-2</v>
      </c>
      <c r="C87">
        <v>1.2412000000000001</v>
      </c>
      <c r="D87">
        <v>3.8469999999999997E-2</v>
      </c>
      <c r="E87">
        <v>-2.5000000000000001E-2</v>
      </c>
      <c r="F87">
        <v>4.2900000000000001E-2</v>
      </c>
      <c r="G87">
        <v>1</v>
      </c>
      <c r="I87">
        <f t="shared" si="8"/>
        <v>0.19634954084936207</v>
      </c>
      <c r="J87">
        <f t="shared" si="9"/>
        <v>26.380446333687566</v>
      </c>
    </row>
    <row r="88" spans="1:10" x14ac:dyDescent="0.25">
      <c r="A88">
        <v>11.5</v>
      </c>
      <c r="B88">
        <v>5.0139999999999997E-2</v>
      </c>
      <c r="C88">
        <v>1.2613000000000001</v>
      </c>
      <c r="D88">
        <v>4.1849999999999998E-2</v>
      </c>
      <c r="E88">
        <v>-2.4299999999999999E-2</v>
      </c>
      <c r="F88">
        <v>4.2000000000000003E-2</v>
      </c>
      <c r="G88">
        <v>1</v>
      </c>
      <c r="I88">
        <f t="shared" si="8"/>
        <v>0.20071286397934787</v>
      </c>
      <c r="J88">
        <f t="shared" si="9"/>
        <v>25.155564419625055</v>
      </c>
    </row>
    <row r="89" spans="1:10" x14ac:dyDescent="0.25">
      <c r="A89">
        <v>11.75</v>
      </c>
      <c r="B89">
        <v>5.3260000000000002E-2</v>
      </c>
      <c r="C89">
        <v>1.2723</v>
      </c>
      <c r="D89">
        <v>4.5260000000000002E-2</v>
      </c>
      <c r="E89">
        <v>-2.3E-2</v>
      </c>
      <c r="F89">
        <v>4.1399999999999999E-2</v>
      </c>
      <c r="G89">
        <v>1</v>
      </c>
      <c r="I89">
        <f t="shared" si="8"/>
        <v>0.20507618710933373</v>
      </c>
      <c r="J89">
        <f t="shared" si="9"/>
        <v>23.88847164851671</v>
      </c>
    </row>
    <row r="90" spans="1:10" x14ac:dyDescent="0.25">
      <c r="A90">
        <v>12</v>
      </c>
      <c r="B90">
        <v>5.6059999999999999E-2</v>
      </c>
      <c r="C90">
        <v>1.2774000000000001</v>
      </c>
      <c r="D90">
        <v>4.8250000000000001E-2</v>
      </c>
      <c r="E90">
        <v>-2.1600000000000001E-2</v>
      </c>
      <c r="F90">
        <v>4.0099999999999997E-2</v>
      </c>
      <c r="G90">
        <v>1</v>
      </c>
      <c r="I90">
        <f t="shared" si="8"/>
        <v>0.20943951023931953</v>
      </c>
      <c r="J90">
        <f t="shared" si="9"/>
        <v>22.786300392436676</v>
      </c>
    </row>
    <row r="91" spans="1:10" x14ac:dyDescent="0.25">
      <c r="A91">
        <v>12.25</v>
      </c>
      <c r="B91">
        <v>5.9369999999999999E-2</v>
      </c>
      <c r="C91">
        <v>1.2804</v>
      </c>
      <c r="D91">
        <v>5.1790000000000003E-2</v>
      </c>
      <c r="E91">
        <v>-2.0299999999999999E-2</v>
      </c>
      <c r="F91">
        <v>3.9199999999999999E-2</v>
      </c>
      <c r="G91">
        <v>1</v>
      </c>
      <c r="I91">
        <f t="shared" si="8"/>
        <v>0.21380283336930536</v>
      </c>
      <c r="J91">
        <f t="shared" si="9"/>
        <v>21.566447700859019</v>
      </c>
    </row>
    <row r="92" spans="1:10" x14ac:dyDescent="0.25">
      <c r="A92">
        <v>12.5</v>
      </c>
      <c r="B92">
        <v>6.3270000000000007E-2</v>
      </c>
      <c r="C92">
        <v>1.2793000000000001</v>
      </c>
      <c r="D92">
        <v>5.5930000000000001E-2</v>
      </c>
      <c r="E92">
        <v>-1.9E-2</v>
      </c>
      <c r="F92">
        <v>3.8699999999999998E-2</v>
      </c>
      <c r="G92">
        <v>1</v>
      </c>
      <c r="I92">
        <f t="shared" si="8"/>
        <v>0.21816615649929119</v>
      </c>
      <c r="J92">
        <f t="shared" si="9"/>
        <v>20.219693377588115</v>
      </c>
    </row>
    <row r="93" spans="1:10" x14ac:dyDescent="0.25">
      <c r="A93">
        <v>12.75</v>
      </c>
      <c r="B93">
        <v>6.6909999999999997E-2</v>
      </c>
      <c r="C93">
        <v>1.2706</v>
      </c>
      <c r="D93">
        <v>5.9859999999999997E-2</v>
      </c>
      <c r="E93">
        <v>-1.7500000000000002E-2</v>
      </c>
      <c r="F93">
        <v>3.8699999999999998E-2</v>
      </c>
      <c r="G93">
        <v>1</v>
      </c>
      <c r="I93">
        <f t="shared" si="8"/>
        <v>0.22252947962927699</v>
      </c>
      <c r="J93">
        <f t="shared" si="9"/>
        <v>18.989687640113587</v>
      </c>
    </row>
    <row r="94" spans="1:10" x14ac:dyDescent="0.25">
      <c r="A94">
        <v>13</v>
      </c>
      <c r="B94">
        <v>7.0599999999999996E-2</v>
      </c>
      <c r="C94">
        <v>1.2574000000000001</v>
      </c>
      <c r="D94">
        <v>6.3869999999999996E-2</v>
      </c>
      <c r="E94">
        <v>-1.6199999999999999E-2</v>
      </c>
      <c r="F94">
        <v>3.8899999999999997E-2</v>
      </c>
      <c r="G94">
        <v>1</v>
      </c>
      <c r="I94">
        <f t="shared" si="8"/>
        <v>0.22689280275926285</v>
      </c>
      <c r="J94">
        <f t="shared" si="9"/>
        <v>17.81019830028329</v>
      </c>
    </row>
    <row r="95" spans="1:10" x14ac:dyDescent="0.25">
      <c r="A95">
        <v>13.25</v>
      </c>
      <c r="B95">
        <v>7.4679999999999996E-2</v>
      </c>
      <c r="C95">
        <v>1.2394000000000001</v>
      </c>
      <c r="D95">
        <v>6.8279999999999993E-2</v>
      </c>
      <c r="E95">
        <v>-1.55E-2</v>
      </c>
      <c r="F95">
        <v>3.9300000000000002E-2</v>
      </c>
      <c r="G95">
        <v>1</v>
      </c>
      <c r="I95">
        <f t="shared" si="8"/>
        <v>0.23125612588924865</v>
      </c>
      <c r="J95">
        <f t="shared" si="9"/>
        <v>16.596143545795396</v>
      </c>
    </row>
    <row r="96" spans="1:10" x14ac:dyDescent="0.25">
      <c r="A96">
        <v>13.5</v>
      </c>
      <c r="B96">
        <v>7.9640000000000002E-2</v>
      </c>
      <c r="C96">
        <v>1.2153</v>
      </c>
      <c r="D96">
        <v>7.3590000000000003E-2</v>
      </c>
      <c r="E96">
        <v>-1.5699999999999999E-2</v>
      </c>
      <c r="F96">
        <v>3.9899999999999998E-2</v>
      </c>
      <c r="G96">
        <v>1</v>
      </c>
      <c r="I96">
        <f t="shared" si="8"/>
        <v>0.23561944901923448</v>
      </c>
      <c r="J96">
        <f t="shared" si="9"/>
        <v>15.259919638372677</v>
      </c>
    </row>
    <row r="97" spans="1:10" x14ac:dyDescent="0.25">
      <c r="A97">
        <v>13.75</v>
      </c>
      <c r="B97">
        <v>8.5860000000000006E-2</v>
      </c>
      <c r="C97">
        <v>1.1823999999999999</v>
      </c>
      <c r="D97">
        <v>8.0170000000000005E-2</v>
      </c>
      <c r="E97">
        <v>-1.7299999999999999E-2</v>
      </c>
      <c r="F97">
        <v>4.0599999999999997E-2</v>
      </c>
      <c r="G97">
        <v>1</v>
      </c>
      <c r="I97">
        <f t="shared" si="8"/>
        <v>0.23998277214922031</v>
      </c>
      <c r="J97">
        <f t="shared" si="9"/>
        <v>13.771255532261819</v>
      </c>
    </row>
    <row r="98" spans="1:10" x14ac:dyDescent="0.25">
      <c r="A98">
        <v>14</v>
      </c>
      <c r="B98">
        <v>9.2969999999999997E-2</v>
      </c>
      <c r="C98">
        <v>1.1505000000000001</v>
      </c>
      <c r="D98">
        <v>8.7559999999999999E-2</v>
      </c>
      <c r="E98">
        <v>-2.01E-2</v>
      </c>
      <c r="F98">
        <v>4.1300000000000003E-2</v>
      </c>
      <c r="G98">
        <v>1</v>
      </c>
      <c r="I98">
        <f t="shared" si="8"/>
        <v>0.24434609527920614</v>
      </c>
      <c r="J98">
        <f t="shared" si="9"/>
        <v>12.374959664407875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F5" sqref="F5"/>
    </sheetView>
  </sheetViews>
  <sheetFormatPr defaultRowHeight="15" x14ac:dyDescent="0.25"/>
  <sheetData>
    <row r="1" spans="1:21" x14ac:dyDescent="0.25">
      <c r="A1" s="67" t="s">
        <v>108</v>
      </c>
      <c r="H1" t="s">
        <v>25</v>
      </c>
      <c r="I1">
        <v>100000</v>
      </c>
    </row>
    <row r="2" spans="1:21" x14ac:dyDescent="0.25">
      <c r="A2" s="66" t="s">
        <v>109</v>
      </c>
      <c r="H2" t="s">
        <v>61</v>
      </c>
      <c r="I2" t="s">
        <v>62</v>
      </c>
      <c r="J2" t="s">
        <v>60</v>
      </c>
      <c r="K2" t="s">
        <v>59</v>
      </c>
      <c r="L2" t="s">
        <v>58</v>
      </c>
      <c r="M2" t="s">
        <v>55</v>
      </c>
      <c r="N2" t="s">
        <v>51</v>
      </c>
      <c r="O2" t="s">
        <v>54</v>
      </c>
    </row>
    <row r="3" spans="1:21" x14ac:dyDescent="0.25">
      <c r="A3" s="66" t="s">
        <v>110</v>
      </c>
      <c r="H3">
        <f>I4</f>
        <v>0.16928317829457359</v>
      </c>
      <c r="I3">
        <f>H4</f>
        <v>6.3567660604266765</v>
      </c>
      <c r="J3">
        <v>-0.34989999999999999</v>
      </c>
      <c r="K3">
        <v>0.84789999999999999</v>
      </c>
      <c r="L3">
        <f>SMALL(B9:B98,1)</f>
        <v>9.9000000000000008E-3</v>
      </c>
      <c r="M3">
        <f>(L6-L3)/((M6-O3)^2)</f>
        <v>3.3991310799255575E-2</v>
      </c>
      <c r="N3">
        <f>(N6-L3)/((O6-O3)^2)</f>
        <v>0.15873949620601993</v>
      </c>
      <c r="O3">
        <f>VLOOKUP(L3,B9:C98,2,FALSE)</f>
        <v>0.1105</v>
      </c>
    </row>
    <row r="4" spans="1:21" x14ac:dyDescent="0.25">
      <c r="A4" s="66" t="s">
        <v>111</v>
      </c>
      <c r="H4">
        <f t="array" ref="H4:I4">LINEST($C$23:$C$66,$I$23:$I$66)</f>
        <v>6.3567660604266765</v>
      </c>
      <c r="I4">
        <v>0.16928317829457359</v>
      </c>
    </row>
    <row r="5" spans="1:21" x14ac:dyDescent="0.25">
      <c r="A5" s="65"/>
      <c r="L5" t="s">
        <v>124</v>
      </c>
      <c r="M5" t="s">
        <v>126</v>
      </c>
      <c r="N5" t="s">
        <v>125</v>
      </c>
      <c r="O5" t="s">
        <v>127</v>
      </c>
    </row>
    <row r="6" spans="1:21" x14ac:dyDescent="0.25">
      <c r="A6" s="65"/>
      <c r="L6">
        <v>1.6820000000000002E-2</v>
      </c>
      <c r="M6">
        <v>0.56169999999999998</v>
      </c>
      <c r="N6">
        <v>3.0839999999999999E-2</v>
      </c>
      <c r="O6">
        <v>-0.25269999999999998</v>
      </c>
    </row>
    <row r="7" spans="1:21" x14ac:dyDescent="0.25">
      <c r="A7" s="65" t="s">
        <v>71</v>
      </c>
      <c r="B7" t="s">
        <v>21</v>
      </c>
      <c r="C7" t="s">
        <v>20</v>
      </c>
      <c r="D7" t="s">
        <v>70</v>
      </c>
      <c r="E7" t="s">
        <v>69</v>
      </c>
      <c r="F7" t="s">
        <v>68</v>
      </c>
      <c r="G7" t="s">
        <v>67</v>
      </c>
      <c r="I7" t="s">
        <v>100</v>
      </c>
      <c r="J7" t="s">
        <v>66</v>
      </c>
      <c r="R7" t="s">
        <v>104</v>
      </c>
      <c r="S7" t="s">
        <v>105</v>
      </c>
      <c r="T7" t="s">
        <v>106</v>
      </c>
      <c r="U7" t="s">
        <v>107</v>
      </c>
    </row>
    <row r="8" spans="1:21" x14ac:dyDescent="0.25">
      <c r="A8" s="65" t="s">
        <v>65</v>
      </c>
      <c r="B8" t="s">
        <v>64</v>
      </c>
      <c r="C8" t="s">
        <v>63</v>
      </c>
      <c r="D8" t="s">
        <v>64</v>
      </c>
      <c r="E8" t="s">
        <v>63</v>
      </c>
      <c r="F8" t="s">
        <v>63</v>
      </c>
      <c r="G8" t="s">
        <v>63</v>
      </c>
      <c r="J8">
        <f>MAX((J9:J98))</f>
        <v>40.271002710027098</v>
      </c>
      <c r="R8">
        <f>$L$3+$M$3*(S8-$O$3)^2</f>
        <v>9.9000000000000008E-3</v>
      </c>
      <c r="S8">
        <f>O3</f>
        <v>0.1105</v>
      </c>
      <c r="T8">
        <f>$L$3+$N$3*(U8-$O$3)^2</f>
        <v>9.9000000000000008E-3</v>
      </c>
      <c r="U8">
        <f>O3</f>
        <v>0.1105</v>
      </c>
    </row>
    <row r="9" spans="1:21" x14ac:dyDescent="0.25">
      <c r="A9" s="65">
        <v>-8</v>
      </c>
      <c r="B9">
        <v>0.10478</v>
      </c>
      <c r="C9">
        <v>-0.61939999999999995</v>
      </c>
      <c r="D9">
        <v>9.9959999999999993E-2</v>
      </c>
      <c r="E9">
        <v>2.4E-2</v>
      </c>
      <c r="F9">
        <v>1</v>
      </c>
      <c r="G9">
        <v>3.39E-2</v>
      </c>
      <c r="I9">
        <f t="shared" ref="I9:I40" si="0">A9*PI()/180</f>
        <v>-0.13962634015954636</v>
      </c>
      <c r="J9">
        <f>C9/B9</f>
        <v>-5.9114334796716923</v>
      </c>
      <c r="R9">
        <f t="shared" ref="R9:R12" si="1">$L$3+$M$3*(S9-$O$3)^2</f>
        <v>1.0239913107992557E-2</v>
      </c>
      <c r="S9">
        <f>S8+0.1</f>
        <v>0.21050000000000002</v>
      </c>
      <c r="T9">
        <f t="shared" ref="T9:T12" si="2">$L$3+$N$3*(U9-$O$3)^2</f>
        <v>1.14873949620602E-2</v>
      </c>
      <c r="U9">
        <f>U8-0.1</f>
        <v>1.0499999999999995E-2</v>
      </c>
    </row>
    <row r="10" spans="1:21" x14ac:dyDescent="0.25">
      <c r="A10" s="65">
        <v>-7.75</v>
      </c>
      <c r="B10">
        <v>0.1011</v>
      </c>
      <c r="C10">
        <v>-0.61509999999999998</v>
      </c>
      <c r="D10">
        <v>9.6320000000000003E-2</v>
      </c>
      <c r="E10">
        <v>2.2100000000000002E-2</v>
      </c>
      <c r="F10">
        <v>1</v>
      </c>
      <c r="G10">
        <v>3.4700000000000002E-2</v>
      </c>
      <c r="I10">
        <f t="shared" si="0"/>
        <v>-0.13526301702956053</v>
      </c>
      <c r="J10">
        <f t="shared" ref="J10:J73" si="3">C10/B10</f>
        <v>-6.084075173095945</v>
      </c>
      <c r="R10">
        <f t="shared" si="1"/>
        <v>1.1259652431970224E-2</v>
      </c>
      <c r="S10">
        <f t="shared" ref="S10:S18" si="4">S9+0.1</f>
        <v>0.3105</v>
      </c>
      <c r="T10">
        <f t="shared" si="2"/>
        <v>1.6249579848240797E-2</v>
      </c>
      <c r="U10">
        <f t="shared" ref="U10:U15" si="5">U9-0.1</f>
        <v>-8.950000000000001E-2</v>
      </c>
    </row>
    <row r="11" spans="1:21" x14ac:dyDescent="0.25">
      <c r="A11" s="65">
        <v>-7.5</v>
      </c>
      <c r="B11">
        <v>9.7379999999999994E-2</v>
      </c>
      <c r="C11">
        <v>-0.61040000000000005</v>
      </c>
      <c r="D11">
        <v>9.2630000000000004E-2</v>
      </c>
      <c r="E11">
        <v>1.9599999999999999E-2</v>
      </c>
      <c r="F11">
        <v>1</v>
      </c>
      <c r="G11">
        <v>3.56E-2</v>
      </c>
      <c r="I11">
        <f t="shared" si="0"/>
        <v>-0.1308996938995747</v>
      </c>
      <c r="J11">
        <f t="shared" si="3"/>
        <v>-6.2682275621277475</v>
      </c>
      <c r="R11">
        <f t="shared" si="1"/>
        <v>1.2959217971933001E-2</v>
      </c>
      <c r="S11">
        <f t="shared" si="4"/>
        <v>0.41049999999999998</v>
      </c>
      <c r="T11">
        <f t="shared" si="2"/>
        <v>2.4186554658541796E-2</v>
      </c>
      <c r="U11">
        <f t="shared" si="5"/>
        <v>-0.1895</v>
      </c>
    </row>
    <row r="12" spans="1:21" x14ac:dyDescent="0.25">
      <c r="A12" s="65">
        <v>-7.25</v>
      </c>
      <c r="B12">
        <v>9.3280000000000002E-2</v>
      </c>
      <c r="C12">
        <v>-0.60209999999999997</v>
      </c>
      <c r="D12">
        <v>8.8550000000000004E-2</v>
      </c>
      <c r="E12">
        <v>1.6E-2</v>
      </c>
      <c r="F12">
        <v>1</v>
      </c>
      <c r="G12">
        <v>3.6700000000000003E-2</v>
      </c>
      <c r="I12">
        <f t="shared" si="0"/>
        <v>-0.1265363707695889</v>
      </c>
      <c r="J12">
        <f t="shared" si="3"/>
        <v>-6.4547598627787304</v>
      </c>
      <c r="R12">
        <f t="shared" si="1"/>
        <v>1.5338609727880892E-2</v>
      </c>
      <c r="S12">
        <f t="shared" si="4"/>
        <v>0.51049999999999995</v>
      </c>
      <c r="T12">
        <f t="shared" si="2"/>
        <v>3.5298319392963184E-2</v>
      </c>
      <c r="U12">
        <f t="shared" si="5"/>
        <v>-0.28949999999999998</v>
      </c>
    </row>
    <row r="13" spans="1:21" x14ac:dyDescent="0.25">
      <c r="A13" s="65">
        <v>-7</v>
      </c>
      <c r="B13">
        <v>8.8950000000000001E-2</v>
      </c>
      <c r="C13">
        <v>-0.59130000000000005</v>
      </c>
      <c r="D13">
        <v>8.4229999999999999E-2</v>
      </c>
      <c r="E13">
        <v>1.14E-2</v>
      </c>
      <c r="F13">
        <v>1</v>
      </c>
      <c r="G13">
        <v>3.7900000000000003E-2</v>
      </c>
      <c r="I13">
        <f t="shared" si="0"/>
        <v>-0.12217304763960307</v>
      </c>
      <c r="J13">
        <f t="shared" si="3"/>
        <v>-6.6475548060708265</v>
      </c>
      <c r="R13">
        <f t="shared" ref="R13:R18" si="6">$L$3+$M$3*(S13-$O$3)^2</f>
        <v>1.8397827699813893E-2</v>
      </c>
      <c r="S13">
        <f t="shared" si="4"/>
        <v>0.61049999999999993</v>
      </c>
      <c r="T13">
        <f t="shared" ref="T13:T15" si="7">$L$3+$N$3*(U13-$O$3)^2</f>
        <v>4.9584874051504975E-2</v>
      </c>
      <c r="U13">
        <f t="shared" si="5"/>
        <v>-0.38949999999999996</v>
      </c>
    </row>
    <row r="14" spans="1:21" x14ac:dyDescent="0.25">
      <c r="A14" s="65">
        <v>-6.75</v>
      </c>
      <c r="B14">
        <v>8.4349999999999994E-2</v>
      </c>
      <c r="C14">
        <v>-0.57699999999999996</v>
      </c>
      <c r="D14">
        <v>7.961E-2</v>
      </c>
      <c r="E14">
        <v>5.4999999999999997E-3</v>
      </c>
      <c r="F14">
        <v>1</v>
      </c>
      <c r="G14">
        <v>3.9399999999999998E-2</v>
      </c>
      <c r="I14">
        <f t="shared" si="0"/>
        <v>-0.11780972450961724</v>
      </c>
      <c r="J14">
        <f t="shared" si="3"/>
        <v>-6.8405453467694128</v>
      </c>
      <c r="R14">
        <f t="shared" si="6"/>
        <v>2.2136871887732001E-2</v>
      </c>
      <c r="S14">
        <f t="shared" si="4"/>
        <v>0.71049999999999991</v>
      </c>
      <c r="T14">
        <f t="shared" si="7"/>
        <v>6.7046218634167182E-2</v>
      </c>
      <c r="U14">
        <f t="shared" si="5"/>
        <v>-0.48949999999999994</v>
      </c>
    </row>
    <row r="15" spans="1:21" x14ac:dyDescent="0.25">
      <c r="A15" s="65">
        <v>-6.5</v>
      </c>
      <c r="B15">
        <v>7.918E-2</v>
      </c>
      <c r="C15">
        <v>-0.55079999999999996</v>
      </c>
      <c r="D15">
        <v>7.4340000000000003E-2</v>
      </c>
      <c r="E15">
        <v>-6.1000000000000004E-3</v>
      </c>
      <c r="F15">
        <v>1</v>
      </c>
      <c r="G15">
        <v>4.1700000000000001E-2</v>
      </c>
      <c r="I15">
        <f t="shared" si="0"/>
        <v>-0.11344640137963143</v>
      </c>
      <c r="J15">
        <f t="shared" si="3"/>
        <v>-6.9563020964890114</v>
      </c>
      <c r="R15">
        <f t="shared" si="6"/>
        <v>2.6555742291635223E-2</v>
      </c>
      <c r="S15">
        <f t="shared" si="4"/>
        <v>0.81049999999999989</v>
      </c>
      <c r="T15">
        <f t="shared" si="7"/>
        <v>8.7682353140949756E-2</v>
      </c>
      <c r="U15">
        <f t="shared" si="5"/>
        <v>-0.58949999999999991</v>
      </c>
    </row>
    <row r="16" spans="1:21" x14ac:dyDescent="0.25">
      <c r="A16" s="65">
        <v>-6.25</v>
      </c>
      <c r="B16">
        <v>7.4359999999999996E-2</v>
      </c>
      <c r="C16">
        <v>-0.52210000000000001</v>
      </c>
      <c r="D16">
        <v>6.9260000000000002E-2</v>
      </c>
      <c r="E16">
        <v>-1.54E-2</v>
      </c>
      <c r="F16">
        <v>1</v>
      </c>
      <c r="G16">
        <v>4.24E-2</v>
      </c>
      <c r="I16">
        <f t="shared" si="0"/>
        <v>-0.1090830782496456</v>
      </c>
      <c r="J16">
        <f t="shared" si="3"/>
        <v>-7.0212479827864449</v>
      </c>
      <c r="R16">
        <f t="shared" si="6"/>
        <v>3.1654438911523558E-2</v>
      </c>
      <c r="S16">
        <f t="shared" si="4"/>
        <v>0.91049999999999986</v>
      </c>
    </row>
    <row r="17" spans="1:19" x14ac:dyDescent="0.25">
      <c r="A17" s="65">
        <v>-6</v>
      </c>
      <c r="B17">
        <v>6.9870000000000002E-2</v>
      </c>
      <c r="C17">
        <v>-0.49809999999999999</v>
      </c>
      <c r="D17">
        <v>6.4449999999999993E-2</v>
      </c>
      <c r="E17">
        <v>-2.0400000000000001E-2</v>
      </c>
      <c r="F17">
        <v>1</v>
      </c>
      <c r="G17">
        <v>4.2700000000000002E-2</v>
      </c>
      <c r="I17">
        <f t="shared" si="0"/>
        <v>-0.10471975511965977</v>
      </c>
      <c r="J17">
        <f t="shared" si="3"/>
        <v>-7.1289537712895372</v>
      </c>
      <c r="R17">
        <f t="shared" si="6"/>
        <v>3.7432961747397013E-2</v>
      </c>
      <c r="S17">
        <f t="shared" si="4"/>
        <v>1.0105</v>
      </c>
    </row>
    <row r="18" spans="1:19" x14ac:dyDescent="0.25">
      <c r="A18" s="65">
        <v>-5.75</v>
      </c>
      <c r="B18">
        <v>6.3299999999999995E-2</v>
      </c>
      <c r="C18">
        <v>-0.48359999999999997</v>
      </c>
      <c r="D18">
        <v>5.7930000000000002E-2</v>
      </c>
      <c r="E18">
        <v>-2.2499999999999999E-2</v>
      </c>
      <c r="F18">
        <v>1</v>
      </c>
      <c r="G18">
        <v>4.3400000000000001E-2</v>
      </c>
      <c r="I18">
        <f t="shared" si="0"/>
        <v>-0.10035643198967394</v>
      </c>
      <c r="J18">
        <f t="shared" si="3"/>
        <v>-7.6398104265402846</v>
      </c>
      <c r="R18">
        <f t="shared" si="6"/>
        <v>4.3891310799255574E-2</v>
      </c>
      <c r="S18">
        <f t="shared" si="4"/>
        <v>1.1105</v>
      </c>
    </row>
    <row r="19" spans="1:19" x14ac:dyDescent="0.25">
      <c r="A19" s="65">
        <v>-5.5</v>
      </c>
      <c r="B19">
        <v>5.8590000000000003E-2</v>
      </c>
      <c r="C19">
        <v>-0.46789999999999998</v>
      </c>
      <c r="D19">
        <v>5.323E-2</v>
      </c>
      <c r="E19">
        <v>-2.35E-2</v>
      </c>
      <c r="F19">
        <v>1</v>
      </c>
      <c r="G19">
        <v>4.4600000000000001E-2</v>
      </c>
      <c r="I19">
        <f t="shared" si="0"/>
        <v>-9.599310885968812E-2</v>
      </c>
      <c r="J19">
        <f t="shared" si="3"/>
        <v>-7.98600443761734</v>
      </c>
    </row>
    <row r="20" spans="1:19" x14ac:dyDescent="0.25">
      <c r="A20" s="65">
        <v>-5.25</v>
      </c>
      <c r="B20">
        <v>5.4399999999999997E-2</v>
      </c>
      <c r="C20">
        <v>-0.44600000000000001</v>
      </c>
      <c r="D20">
        <v>4.8939999999999997E-2</v>
      </c>
      <c r="E20">
        <v>-2.58E-2</v>
      </c>
      <c r="F20">
        <v>1</v>
      </c>
      <c r="G20">
        <v>4.5900000000000003E-2</v>
      </c>
      <c r="I20">
        <f t="shared" si="0"/>
        <v>-9.1629785729702304E-2</v>
      </c>
      <c r="J20">
        <f t="shared" si="3"/>
        <v>-8.1985294117647065</v>
      </c>
    </row>
    <row r="21" spans="1:19" x14ac:dyDescent="0.25">
      <c r="A21" s="65">
        <v>-5</v>
      </c>
      <c r="B21">
        <v>5.0160000000000003E-2</v>
      </c>
      <c r="C21">
        <v>-0.41949999999999998</v>
      </c>
      <c r="D21">
        <v>4.4510000000000001E-2</v>
      </c>
      <c r="E21">
        <v>-2.8899999999999999E-2</v>
      </c>
      <c r="F21">
        <v>1</v>
      </c>
      <c r="G21">
        <v>4.7100000000000003E-2</v>
      </c>
      <c r="I21">
        <f t="shared" si="0"/>
        <v>-8.7266462599716474E-2</v>
      </c>
      <c r="J21">
        <f t="shared" si="3"/>
        <v>-8.3632376395534287</v>
      </c>
    </row>
    <row r="22" spans="1:19" x14ac:dyDescent="0.25">
      <c r="A22" s="65">
        <v>-4.75</v>
      </c>
      <c r="B22">
        <v>4.5900000000000003E-2</v>
      </c>
      <c r="C22">
        <v>-0.39</v>
      </c>
      <c r="D22">
        <v>3.9980000000000002E-2</v>
      </c>
      <c r="E22">
        <v>-3.2099999999999997E-2</v>
      </c>
      <c r="F22">
        <v>1</v>
      </c>
      <c r="G22">
        <v>4.7699999999999999E-2</v>
      </c>
      <c r="I22">
        <f t="shared" si="0"/>
        <v>-8.2903139469730644E-2</v>
      </c>
      <c r="J22">
        <f t="shared" si="3"/>
        <v>-8.4967320261437909</v>
      </c>
    </row>
    <row r="23" spans="1:19" x14ac:dyDescent="0.25">
      <c r="A23" s="65">
        <v>-4.5</v>
      </c>
      <c r="B23">
        <v>4.002E-2</v>
      </c>
      <c r="C23">
        <v>-0.34989999999999999</v>
      </c>
      <c r="D23">
        <v>3.3480000000000003E-2</v>
      </c>
      <c r="E23">
        <v>-3.5000000000000003E-2</v>
      </c>
      <c r="F23">
        <v>1</v>
      </c>
      <c r="G23">
        <v>2.7699999999999999E-2</v>
      </c>
      <c r="I23">
        <f t="shared" si="0"/>
        <v>-7.8539816339744828E-2</v>
      </c>
      <c r="J23">
        <f t="shared" si="3"/>
        <v>-8.7431284357821095</v>
      </c>
    </row>
    <row r="24" spans="1:19" x14ac:dyDescent="0.25">
      <c r="A24" s="65">
        <v>-4.25</v>
      </c>
      <c r="B24">
        <v>3.5959999999999999E-2</v>
      </c>
      <c r="C24">
        <v>-0.31619999999999998</v>
      </c>
      <c r="D24">
        <v>2.8889999999999999E-2</v>
      </c>
      <c r="E24">
        <v>-3.7600000000000001E-2</v>
      </c>
      <c r="F24">
        <v>1</v>
      </c>
      <c r="G24">
        <v>3.1E-2</v>
      </c>
      <c r="I24">
        <f t="shared" si="0"/>
        <v>-7.4176493209759012E-2</v>
      </c>
      <c r="J24">
        <f t="shared" si="3"/>
        <v>-8.7931034482758612</v>
      </c>
    </row>
    <row r="25" spans="1:19" x14ac:dyDescent="0.25">
      <c r="A25" s="65">
        <v>-4</v>
      </c>
      <c r="B25">
        <v>3.3189999999999997E-2</v>
      </c>
      <c r="C25">
        <v>-0.2898</v>
      </c>
      <c r="D25">
        <v>2.6009999999999998E-2</v>
      </c>
      <c r="E25">
        <v>-3.9199999999999999E-2</v>
      </c>
      <c r="F25">
        <v>1</v>
      </c>
      <c r="G25">
        <v>3.39E-2</v>
      </c>
      <c r="I25">
        <f t="shared" si="0"/>
        <v>-6.9813170079773182E-2</v>
      </c>
      <c r="J25">
        <f t="shared" si="3"/>
        <v>-8.7315456462790006</v>
      </c>
    </row>
    <row r="26" spans="1:19" x14ac:dyDescent="0.25">
      <c r="A26" s="65">
        <v>-3.75</v>
      </c>
      <c r="B26">
        <v>3.0839999999999999E-2</v>
      </c>
      <c r="C26">
        <v>-0.25269999999999998</v>
      </c>
      <c r="D26">
        <v>2.2880000000000001E-2</v>
      </c>
      <c r="E26">
        <v>-3.9600000000000003E-2</v>
      </c>
      <c r="F26">
        <v>1</v>
      </c>
      <c r="G26">
        <v>2.9499999999999998E-2</v>
      </c>
      <c r="I26">
        <f t="shared" si="0"/>
        <v>-6.5449846949787352E-2</v>
      </c>
      <c r="J26">
        <f t="shared" si="3"/>
        <v>-8.1939040207522691</v>
      </c>
    </row>
    <row r="27" spans="1:19" x14ac:dyDescent="0.25">
      <c r="A27" s="65">
        <v>-3.5</v>
      </c>
      <c r="B27">
        <v>2.7300000000000001E-2</v>
      </c>
      <c r="C27">
        <v>-0.22220000000000001</v>
      </c>
      <c r="D27">
        <v>1.8950000000000002E-2</v>
      </c>
      <c r="E27">
        <v>-4.0899999999999999E-2</v>
      </c>
      <c r="F27">
        <v>1</v>
      </c>
      <c r="G27">
        <v>2.8500000000000001E-2</v>
      </c>
      <c r="I27">
        <f t="shared" si="0"/>
        <v>-6.1086523819801536E-2</v>
      </c>
      <c r="J27">
        <f t="shared" si="3"/>
        <v>-8.1391941391941387</v>
      </c>
    </row>
    <row r="28" spans="1:19" x14ac:dyDescent="0.25">
      <c r="A28" s="65">
        <v>-3.25</v>
      </c>
      <c r="B28">
        <v>2.4750000000000001E-2</v>
      </c>
      <c r="C28">
        <v>-0.19109999999999999</v>
      </c>
      <c r="D28">
        <v>1.6E-2</v>
      </c>
      <c r="E28">
        <v>-4.1700000000000001E-2</v>
      </c>
      <c r="F28">
        <v>1</v>
      </c>
      <c r="G28">
        <v>2.8000000000000001E-2</v>
      </c>
      <c r="I28">
        <f t="shared" si="0"/>
        <v>-5.6723200689815713E-2</v>
      </c>
      <c r="J28">
        <f t="shared" si="3"/>
        <v>-7.7212121212121207</v>
      </c>
    </row>
    <row r="29" spans="1:19" x14ac:dyDescent="0.25">
      <c r="A29" s="65">
        <v>-3</v>
      </c>
      <c r="B29">
        <v>2.2610000000000002E-2</v>
      </c>
      <c r="C29">
        <v>-0.1603</v>
      </c>
      <c r="D29">
        <v>1.3480000000000001E-2</v>
      </c>
      <c r="E29">
        <v>-4.2200000000000001E-2</v>
      </c>
      <c r="F29">
        <v>1</v>
      </c>
      <c r="G29">
        <v>2.7799999999999998E-2</v>
      </c>
      <c r="I29">
        <f t="shared" si="0"/>
        <v>-5.2359877559829883E-2</v>
      </c>
      <c r="J29">
        <f t="shared" si="3"/>
        <v>-7.0897832817337454</v>
      </c>
    </row>
    <row r="30" spans="1:19" x14ac:dyDescent="0.25">
      <c r="A30" s="65">
        <v>-2.75</v>
      </c>
      <c r="B30">
        <v>2.0789999999999999E-2</v>
      </c>
      <c r="C30">
        <v>-0.13009999999999999</v>
      </c>
      <c r="D30">
        <v>1.1339999999999999E-2</v>
      </c>
      <c r="E30">
        <v>-4.24E-2</v>
      </c>
      <c r="F30">
        <v>1</v>
      </c>
      <c r="G30">
        <v>2.7699999999999999E-2</v>
      </c>
      <c r="I30">
        <f t="shared" si="0"/>
        <v>-4.799655442984406E-2</v>
      </c>
      <c r="J30">
        <f t="shared" si="3"/>
        <v>-6.2578162578162573</v>
      </c>
    </row>
    <row r="31" spans="1:19" x14ac:dyDescent="0.25">
      <c r="A31" s="65">
        <v>-2.5</v>
      </c>
      <c r="B31">
        <v>1.9199999999999998E-2</v>
      </c>
      <c r="C31">
        <v>-0.10059999999999999</v>
      </c>
      <c r="D31">
        <v>9.4999999999999998E-3</v>
      </c>
      <c r="E31">
        <v>-4.24E-2</v>
      </c>
      <c r="F31">
        <v>1</v>
      </c>
      <c r="G31">
        <v>2.8000000000000001E-2</v>
      </c>
      <c r="I31">
        <f t="shared" si="0"/>
        <v>-4.3633231299858237E-2</v>
      </c>
      <c r="J31">
        <f t="shared" si="3"/>
        <v>-5.2395833333333339</v>
      </c>
    </row>
    <row r="32" spans="1:19" x14ac:dyDescent="0.25">
      <c r="A32" s="65">
        <v>-2.25</v>
      </c>
      <c r="B32">
        <v>1.7850000000000001E-2</v>
      </c>
      <c r="C32">
        <v>-7.17E-2</v>
      </c>
      <c r="D32">
        <v>7.9699999999999997E-3</v>
      </c>
      <c r="E32">
        <v>-4.24E-2</v>
      </c>
      <c r="F32">
        <v>1</v>
      </c>
      <c r="G32">
        <v>2.86E-2</v>
      </c>
      <c r="I32">
        <f t="shared" si="0"/>
        <v>-3.9269908169872414E-2</v>
      </c>
      <c r="J32">
        <f t="shared" si="3"/>
        <v>-4.0168067226890756</v>
      </c>
    </row>
    <row r="33" spans="1:10" x14ac:dyDescent="0.25">
      <c r="A33" s="65">
        <v>-2</v>
      </c>
      <c r="B33">
        <v>1.6729999999999998E-2</v>
      </c>
      <c r="C33">
        <v>-4.3299999999999998E-2</v>
      </c>
      <c r="D33">
        <v>6.6899999999999998E-3</v>
      </c>
      <c r="E33">
        <v>-4.2200000000000001E-2</v>
      </c>
      <c r="F33">
        <v>1</v>
      </c>
      <c r="G33">
        <v>2.9600000000000001E-2</v>
      </c>
      <c r="I33">
        <f t="shared" si="0"/>
        <v>-3.4906585039886591E-2</v>
      </c>
      <c r="J33">
        <f t="shared" si="3"/>
        <v>-2.5881649731022116</v>
      </c>
    </row>
    <row r="34" spans="1:10" x14ac:dyDescent="0.25">
      <c r="A34" s="65">
        <v>-1.75</v>
      </c>
      <c r="B34">
        <v>1.546E-2</v>
      </c>
      <c r="C34">
        <v>-1.55E-2</v>
      </c>
      <c r="D34">
        <v>5.5300000000000002E-3</v>
      </c>
      <c r="E34">
        <v>-4.24E-2</v>
      </c>
      <c r="F34">
        <v>1</v>
      </c>
      <c r="G34">
        <v>3.5000000000000003E-2</v>
      </c>
      <c r="I34">
        <f t="shared" si="0"/>
        <v>-3.0543261909900768E-2</v>
      </c>
      <c r="J34">
        <f t="shared" si="3"/>
        <v>-1.0025873221216042</v>
      </c>
    </row>
    <row r="35" spans="1:10" x14ac:dyDescent="0.25">
      <c r="A35" s="65">
        <v>-1.5</v>
      </c>
      <c r="B35">
        <v>1.4800000000000001E-2</v>
      </c>
      <c r="C35">
        <v>1.2699999999999999E-2</v>
      </c>
      <c r="D35">
        <v>4.7999999999999996E-3</v>
      </c>
      <c r="E35">
        <v>-4.24E-2</v>
      </c>
      <c r="F35">
        <v>1</v>
      </c>
      <c r="G35">
        <v>4.2900000000000001E-2</v>
      </c>
      <c r="I35">
        <f t="shared" si="0"/>
        <v>-2.6179938779914941E-2</v>
      </c>
      <c r="J35">
        <f t="shared" si="3"/>
        <v>0.858108108108108</v>
      </c>
    </row>
    <row r="36" spans="1:10" x14ac:dyDescent="0.25">
      <c r="A36" s="65">
        <v>-1.25</v>
      </c>
      <c r="B36">
        <v>1.396E-2</v>
      </c>
      <c r="C36">
        <v>4.0899999999999999E-2</v>
      </c>
      <c r="D36">
        <v>3.9500000000000004E-3</v>
      </c>
      <c r="E36">
        <v>-4.2599999999999999E-2</v>
      </c>
      <c r="F36">
        <v>1</v>
      </c>
      <c r="G36">
        <v>5.7700000000000001E-2</v>
      </c>
      <c r="I36">
        <f t="shared" si="0"/>
        <v>-2.1816615649929118E-2</v>
      </c>
      <c r="J36">
        <f t="shared" si="3"/>
        <v>2.9297994269340975</v>
      </c>
    </row>
    <row r="37" spans="1:10" x14ac:dyDescent="0.25">
      <c r="A37" s="65">
        <v>-1</v>
      </c>
      <c r="B37">
        <v>1.328E-2</v>
      </c>
      <c r="C37">
        <v>6.9599999999999995E-2</v>
      </c>
      <c r="D37">
        <v>3.2499999999999999E-3</v>
      </c>
      <c r="E37">
        <v>-4.2700000000000002E-2</v>
      </c>
      <c r="F37">
        <v>1</v>
      </c>
      <c r="G37">
        <v>7.51E-2</v>
      </c>
      <c r="I37">
        <f t="shared" si="0"/>
        <v>-1.7453292519943295E-2</v>
      </c>
      <c r="J37">
        <f t="shared" si="3"/>
        <v>5.2409638554216862</v>
      </c>
    </row>
    <row r="38" spans="1:10" x14ac:dyDescent="0.25">
      <c r="A38" s="65">
        <v>-0.75</v>
      </c>
      <c r="B38">
        <v>1.0370000000000001E-2</v>
      </c>
      <c r="C38">
        <v>8.6300000000000002E-2</v>
      </c>
      <c r="D38">
        <v>2.99E-3</v>
      </c>
      <c r="E38">
        <v>-4.0500000000000001E-2</v>
      </c>
      <c r="F38">
        <v>1</v>
      </c>
      <c r="G38">
        <v>0.78939999999999999</v>
      </c>
      <c r="I38">
        <f t="shared" si="0"/>
        <v>-1.3089969389957471E-2</v>
      </c>
      <c r="J38">
        <f t="shared" si="3"/>
        <v>8.3220829315332683</v>
      </c>
    </row>
    <row r="39" spans="1:10" x14ac:dyDescent="0.25">
      <c r="A39" s="65">
        <v>-0.5</v>
      </c>
      <c r="B39">
        <v>9.9000000000000008E-3</v>
      </c>
      <c r="C39">
        <v>0.1105</v>
      </c>
      <c r="D39">
        <v>2.5300000000000001E-3</v>
      </c>
      <c r="E39">
        <v>-3.9199999999999999E-2</v>
      </c>
      <c r="F39">
        <v>1</v>
      </c>
      <c r="G39">
        <v>1</v>
      </c>
      <c r="I39">
        <f t="shared" si="0"/>
        <v>-8.7266462599716477E-3</v>
      </c>
      <c r="J39">
        <f t="shared" si="3"/>
        <v>11.161616161616161</v>
      </c>
    </row>
    <row r="40" spans="1:10" x14ac:dyDescent="0.25">
      <c r="A40" s="65">
        <v>-0.25</v>
      </c>
      <c r="B40">
        <v>9.9399999999999992E-3</v>
      </c>
      <c r="C40">
        <v>0.13800000000000001</v>
      </c>
      <c r="D40">
        <v>2.3999999999999998E-3</v>
      </c>
      <c r="E40">
        <v>-3.9199999999999999E-2</v>
      </c>
      <c r="F40">
        <v>1</v>
      </c>
      <c r="G40">
        <v>1</v>
      </c>
      <c r="I40">
        <f t="shared" si="0"/>
        <v>-4.3633231299858239E-3</v>
      </c>
      <c r="J40">
        <f t="shared" si="3"/>
        <v>13.883299798792759</v>
      </c>
    </row>
    <row r="41" spans="1:10" x14ac:dyDescent="0.25">
      <c r="A41" s="65">
        <v>0</v>
      </c>
      <c r="B41">
        <v>9.9900000000000006E-3</v>
      </c>
      <c r="C41">
        <v>0.16539999999999999</v>
      </c>
      <c r="D41">
        <v>2.3500000000000001E-3</v>
      </c>
      <c r="E41">
        <v>-3.9199999999999999E-2</v>
      </c>
      <c r="F41">
        <v>1</v>
      </c>
      <c r="G41">
        <v>1</v>
      </c>
      <c r="I41">
        <f t="shared" ref="I41:I73" si="8">A41*PI()/180</f>
        <v>0</v>
      </c>
      <c r="J41">
        <f t="shared" si="3"/>
        <v>16.556556556556554</v>
      </c>
    </row>
    <row r="42" spans="1:10" x14ac:dyDescent="0.25">
      <c r="A42" s="65">
        <v>0.25</v>
      </c>
      <c r="B42">
        <v>1.005E-2</v>
      </c>
      <c r="C42">
        <v>0.1925</v>
      </c>
      <c r="D42">
        <v>2.3400000000000001E-3</v>
      </c>
      <c r="E42">
        <v>-3.9100000000000003E-2</v>
      </c>
      <c r="F42">
        <v>1</v>
      </c>
      <c r="G42">
        <v>1</v>
      </c>
      <c r="I42">
        <f t="shared" si="8"/>
        <v>4.3633231299858239E-3</v>
      </c>
      <c r="J42">
        <f t="shared" si="3"/>
        <v>19.154228855721392</v>
      </c>
    </row>
    <row r="43" spans="1:10" x14ac:dyDescent="0.25">
      <c r="A43" s="65">
        <v>0.5</v>
      </c>
      <c r="B43">
        <v>1.013E-2</v>
      </c>
      <c r="C43">
        <v>0.21940000000000001</v>
      </c>
      <c r="D43">
        <v>2.3900000000000002E-3</v>
      </c>
      <c r="E43">
        <v>-3.9E-2</v>
      </c>
      <c r="F43">
        <v>1</v>
      </c>
      <c r="G43">
        <v>1</v>
      </c>
      <c r="I43">
        <f t="shared" si="8"/>
        <v>8.7266462599716477E-3</v>
      </c>
      <c r="J43">
        <f t="shared" si="3"/>
        <v>21.658440276406715</v>
      </c>
    </row>
    <row r="44" spans="1:10" x14ac:dyDescent="0.25">
      <c r="A44" s="65">
        <v>0.75</v>
      </c>
      <c r="B44">
        <v>1.022E-2</v>
      </c>
      <c r="C44">
        <v>0.24610000000000001</v>
      </c>
      <c r="D44">
        <v>2.49E-3</v>
      </c>
      <c r="E44">
        <v>-3.8899999999999997E-2</v>
      </c>
      <c r="F44">
        <v>1</v>
      </c>
      <c r="G44">
        <v>1</v>
      </c>
      <c r="I44">
        <f t="shared" si="8"/>
        <v>1.3089969389957471E-2</v>
      </c>
      <c r="J44">
        <f t="shared" si="3"/>
        <v>24.080234833659492</v>
      </c>
    </row>
    <row r="45" spans="1:10" x14ac:dyDescent="0.25">
      <c r="A45" s="65">
        <v>1</v>
      </c>
      <c r="B45">
        <v>1.034E-2</v>
      </c>
      <c r="C45">
        <v>0.27250000000000002</v>
      </c>
      <c r="D45">
        <v>2.64E-3</v>
      </c>
      <c r="E45">
        <v>-3.8800000000000001E-2</v>
      </c>
      <c r="F45">
        <v>1</v>
      </c>
      <c r="G45">
        <v>1</v>
      </c>
      <c r="I45">
        <f t="shared" si="8"/>
        <v>1.7453292519943295E-2</v>
      </c>
      <c r="J45">
        <f t="shared" si="3"/>
        <v>26.353965183752418</v>
      </c>
    </row>
    <row r="46" spans="1:10" x14ac:dyDescent="0.25">
      <c r="A46" s="65">
        <v>1.25</v>
      </c>
      <c r="B46">
        <v>1.048E-2</v>
      </c>
      <c r="C46">
        <v>0.29859999999999998</v>
      </c>
      <c r="D46">
        <v>2.8400000000000001E-3</v>
      </c>
      <c r="E46">
        <v>-3.8699999999999998E-2</v>
      </c>
      <c r="F46">
        <v>1</v>
      </c>
      <c r="G46">
        <v>1</v>
      </c>
      <c r="I46">
        <f t="shared" si="8"/>
        <v>2.1816615649929118E-2</v>
      </c>
      <c r="J46">
        <f t="shared" si="3"/>
        <v>28.492366412213737</v>
      </c>
    </row>
    <row r="47" spans="1:10" x14ac:dyDescent="0.25">
      <c r="A47" s="65">
        <v>1.5</v>
      </c>
      <c r="B47">
        <v>1.065E-2</v>
      </c>
      <c r="C47">
        <v>0.32440000000000002</v>
      </c>
      <c r="D47">
        <v>3.0999999999999999E-3</v>
      </c>
      <c r="E47">
        <v>-3.8600000000000002E-2</v>
      </c>
      <c r="F47">
        <v>1</v>
      </c>
      <c r="G47">
        <v>1</v>
      </c>
      <c r="I47">
        <f t="shared" si="8"/>
        <v>2.6179938779914941E-2</v>
      </c>
      <c r="J47">
        <f t="shared" si="3"/>
        <v>30.460093896713619</v>
      </c>
    </row>
    <row r="48" spans="1:10" x14ac:dyDescent="0.25">
      <c r="A48" s="65">
        <v>1.75</v>
      </c>
      <c r="B48">
        <v>1.0789999999999999E-2</v>
      </c>
      <c r="C48">
        <v>0.36030000000000001</v>
      </c>
      <c r="D48">
        <v>3.4099999999999998E-3</v>
      </c>
      <c r="E48">
        <v>-4.0599999999999997E-2</v>
      </c>
      <c r="F48">
        <v>0.98899999999999999</v>
      </c>
      <c r="G48">
        <v>1</v>
      </c>
      <c r="I48">
        <f t="shared" si="8"/>
        <v>3.0543261909900768E-2</v>
      </c>
      <c r="J48">
        <f t="shared" si="3"/>
        <v>33.3920296570899</v>
      </c>
    </row>
    <row r="49" spans="1:10" x14ac:dyDescent="0.25">
      <c r="A49" s="65">
        <v>2</v>
      </c>
      <c r="B49">
        <v>1.0840000000000001E-2</v>
      </c>
      <c r="C49">
        <v>0.4083</v>
      </c>
      <c r="D49">
        <v>3.5899999999999999E-3</v>
      </c>
      <c r="E49">
        <v>-4.4699999999999997E-2</v>
      </c>
      <c r="F49">
        <v>0.95030000000000003</v>
      </c>
      <c r="G49">
        <v>1</v>
      </c>
      <c r="I49">
        <f t="shared" si="8"/>
        <v>3.4906585039886591E-2</v>
      </c>
      <c r="J49">
        <f t="shared" si="3"/>
        <v>37.666051660516601</v>
      </c>
    </row>
    <row r="50" spans="1:10" x14ac:dyDescent="0.25">
      <c r="A50" s="65">
        <v>2.25</v>
      </c>
      <c r="B50">
        <v>1.107E-2</v>
      </c>
      <c r="C50">
        <v>0.44579999999999997</v>
      </c>
      <c r="D50">
        <v>3.5799999999999998E-3</v>
      </c>
      <c r="E50">
        <v>-4.4600000000000001E-2</v>
      </c>
      <c r="F50">
        <v>0.80510000000000004</v>
      </c>
      <c r="G50">
        <v>1</v>
      </c>
      <c r="I50">
        <f t="shared" si="8"/>
        <v>3.9269908169872414E-2</v>
      </c>
      <c r="J50">
        <f t="shared" si="3"/>
        <v>40.271002710027098</v>
      </c>
    </row>
    <row r="51" spans="1:10" x14ac:dyDescent="0.25">
      <c r="A51" s="65">
        <v>2.5</v>
      </c>
      <c r="B51">
        <v>1.174E-2</v>
      </c>
      <c r="C51">
        <v>0.46350000000000002</v>
      </c>
      <c r="D51">
        <v>3.63E-3</v>
      </c>
      <c r="E51">
        <v>-4.0899999999999999E-2</v>
      </c>
      <c r="F51">
        <v>0.64570000000000005</v>
      </c>
      <c r="G51">
        <v>1</v>
      </c>
      <c r="I51">
        <f t="shared" si="8"/>
        <v>4.3633231299858237E-2</v>
      </c>
      <c r="J51">
        <f t="shared" si="3"/>
        <v>39.48040885860307</v>
      </c>
    </row>
    <row r="52" spans="1:10" x14ac:dyDescent="0.25">
      <c r="A52" s="65">
        <v>2.75</v>
      </c>
      <c r="B52">
        <v>1.269E-2</v>
      </c>
      <c r="C52">
        <v>0.48520000000000002</v>
      </c>
      <c r="D52">
        <v>3.82E-3</v>
      </c>
      <c r="E52">
        <v>-3.9100000000000003E-2</v>
      </c>
      <c r="F52">
        <v>0.46810000000000002</v>
      </c>
      <c r="G52">
        <v>1</v>
      </c>
      <c r="I52">
        <f t="shared" si="8"/>
        <v>4.799655442984406E-2</v>
      </c>
      <c r="J52">
        <f t="shared" si="3"/>
        <v>38.234830575256112</v>
      </c>
    </row>
    <row r="53" spans="1:10" x14ac:dyDescent="0.25">
      <c r="A53" s="65">
        <v>3</v>
      </c>
      <c r="B53">
        <v>1.4749999999999999E-2</v>
      </c>
      <c r="C53">
        <v>0.50780000000000003</v>
      </c>
      <c r="D53">
        <v>4.4200000000000003E-3</v>
      </c>
      <c r="E53">
        <v>-3.8899999999999997E-2</v>
      </c>
      <c r="F53">
        <v>0.15340000000000001</v>
      </c>
      <c r="G53">
        <v>1</v>
      </c>
      <c r="I53">
        <f t="shared" si="8"/>
        <v>5.2359877559829883E-2</v>
      </c>
      <c r="J53">
        <f t="shared" si="3"/>
        <v>34.427118644067804</v>
      </c>
    </row>
    <row r="54" spans="1:10" x14ac:dyDescent="0.25">
      <c r="A54" s="65">
        <v>3.25</v>
      </c>
      <c r="B54">
        <v>1.593E-2</v>
      </c>
      <c r="C54">
        <v>0.53449999999999998</v>
      </c>
      <c r="D54">
        <v>5.2199999999999998E-3</v>
      </c>
      <c r="E54">
        <v>-3.9E-2</v>
      </c>
      <c r="F54">
        <v>8.8900000000000007E-2</v>
      </c>
      <c r="G54">
        <v>1</v>
      </c>
      <c r="I54">
        <f t="shared" si="8"/>
        <v>5.6723200689815713E-2</v>
      </c>
      <c r="J54">
        <f t="shared" si="3"/>
        <v>33.553044569993723</v>
      </c>
    </row>
    <row r="55" spans="1:10" x14ac:dyDescent="0.25">
      <c r="A55" s="65">
        <v>3.5</v>
      </c>
      <c r="B55">
        <v>1.6820000000000002E-2</v>
      </c>
      <c r="C55">
        <v>0.56169999999999998</v>
      </c>
      <c r="D55">
        <v>6.0699999999999999E-3</v>
      </c>
      <c r="E55">
        <v>-3.9E-2</v>
      </c>
      <c r="F55">
        <v>7.3499999999999996E-2</v>
      </c>
      <c r="G55">
        <v>1</v>
      </c>
      <c r="I55">
        <f t="shared" si="8"/>
        <v>6.1086523819801536E-2</v>
      </c>
      <c r="J55">
        <f t="shared" si="3"/>
        <v>33.394768133174786</v>
      </c>
    </row>
    <row r="56" spans="1:10" x14ac:dyDescent="0.25">
      <c r="A56" s="65">
        <v>3.75</v>
      </c>
      <c r="B56">
        <v>1.762E-2</v>
      </c>
      <c r="C56">
        <v>0.58860000000000001</v>
      </c>
      <c r="D56">
        <v>6.9300000000000004E-3</v>
      </c>
      <c r="E56">
        <v>-3.9E-2</v>
      </c>
      <c r="F56">
        <v>6.2100000000000002E-2</v>
      </c>
      <c r="G56">
        <v>1</v>
      </c>
      <c r="I56">
        <f t="shared" si="8"/>
        <v>6.5449846949787352E-2</v>
      </c>
      <c r="J56">
        <f t="shared" si="3"/>
        <v>33.405221339387062</v>
      </c>
    </row>
    <row r="57" spans="1:10" x14ac:dyDescent="0.25">
      <c r="A57" s="65">
        <v>4</v>
      </c>
      <c r="B57">
        <v>1.8589999999999999E-2</v>
      </c>
      <c r="C57">
        <v>0.61519999999999997</v>
      </c>
      <c r="D57">
        <v>8.0300000000000007E-3</v>
      </c>
      <c r="E57">
        <v>-3.8699999999999998E-2</v>
      </c>
      <c r="F57">
        <v>5.6800000000000003E-2</v>
      </c>
      <c r="G57">
        <v>1</v>
      </c>
      <c r="I57">
        <f t="shared" si="8"/>
        <v>6.9813170079773182E-2</v>
      </c>
      <c r="J57">
        <f t="shared" si="3"/>
        <v>33.093060785368479</v>
      </c>
    </row>
    <row r="58" spans="1:10" x14ac:dyDescent="0.25">
      <c r="A58" s="65">
        <v>4.25</v>
      </c>
      <c r="B58">
        <v>1.9740000000000001E-2</v>
      </c>
      <c r="C58">
        <v>0.64159999999999995</v>
      </c>
      <c r="D58">
        <v>9.2599999999999991E-3</v>
      </c>
      <c r="E58">
        <v>-3.8399999999999997E-2</v>
      </c>
      <c r="F58">
        <v>5.1999999999999998E-2</v>
      </c>
      <c r="G58">
        <v>1</v>
      </c>
      <c r="I58">
        <f t="shared" si="8"/>
        <v>7.4176493209759012E-2</v>
      </c>
      <c r="J58">
        <f t="shared" si="3"/>
        <v>32.502532928064838</v>
      </c>
    </row>
    <row r="59" spans="1:10" x14ac:dyDescent="0.25">
      <c r="A59" s="65">
        <v>4.5</v>
      </c>
      <c r="B59">
        <v>2.1229999999999999E-2</v>
      </c>
      <c r="C59">
        <v>0.66749999999999998</v>
      </c>
      <c r="D59">
        <v>1.086E-2</v>
      </c>
      <c r="E59">
        <v>-3.8100000000000002E-2</v>
      </c>
      <c r="F59">
        <v>4.6800000000000001E-2</v>
      </c>
      <c r="G59">
        <v>1</v>
      </c>
      <c r="I59">
        <f t="shared" si="8"/>
        <v>7.8539816339744828E-2</v>
      </c>
      <c r="J59">
        <f t="shared" si="3"/>
        <v>31.44135657089025</v>
      </c>
    </row>
    <row r="60" spans="1:10" x14ac:dyDescent="0.25">
      <c r="A60" s="65">
        <v>4.75</v>
      </c>
      <c r="B60">
        <v>2.2429999999999999E-2</v>
      </c>
      <c r="C60">
        <v>0.69440000000000002</v>
      </c>
      <c r="D60">
        <v>1.226E-2</v>
      </c>
      <c r="E60">
        <v>-3.78E-2</v>
      </c>
      <c r="F60">
        <v>4.0500000000000001E-2</v>
      </c>
      <c r="G60">
        <v>1</v>
      </c>
      <c r="I60">
        <f t="shared" si="8"/>
        <v>8.2903139469730644E-2</v>
      </c>
      <c r="J60">
        <f t="shared" si="3"/>
        <v>30.9585376727597</v>
      </c>
    </row>
    <row r="61" spans="1:10" x14ac:dyDescent="0.25">
      <c r="A61" s="65">
        <v>5</v>
      </c>
      <c r="B61">
        <v>2.445E-2</v>
      </c>
      <c r="C61">
        <v>0.72030000000000005</v>
      </c>
      <c r="D61">
        <v>1.4330000000000001E-2</v>
      </c>
      <c r="E61">
        <v>-3.7600000000000001E-2</v>
      </c>
      <c r="F61">
        <v>3.5900000000000001E-2</v>
      </c>
      <c r="G61">
        <v>1</v>
      </c>
      <c r="I61">
        <f t="shared" si="8"/>
        <v>8.7266462599716474E-2</v>
      </c>
      <c r="J61">
        <f t="shared" si="3"/>
        <v>29.460122699386506</v>
      </c>
    </row>
    <row r="62" spans="1:10" x14ac:dyDescent="0.25">
      <c r="A62" s="65">
        <v>5.25</v>
      </c>
      <c r="B62">
        <v>2.5870000000000001E-2</v>
      </c>
      <c r="C62">
        <v>0.74760000000000004</v>
      </c>
      <c r="D62">
        <v>1.6160000000000001E-2</v>
      </c>
      <c r="E62">
        <v>-3.7199999999999997E-2</v>
      </c>
      <c r="F62">
        <v>3.0300000000000001E-2</v>
      </c>
      <c r="G62">
        <v>1</v>
      </c>
      <c r="I62">
        <f t="shared" si="8"/>
        <v>9.1629785729702304E-2</v>
      </c>
      <c r="J62">
        <f t="shared" si="3"/>
        <v>28.898337843061462</v>
      </c>
    </row>
    <row r="63" spans="1:10" x14ac:dyDescent="0.25">
      <c r="A63" s="65">
        <v>5.5</v>
      </c>
      <c r="B63">
        <v>2.8060000000000002E-2</v>
      </c>
      <c r="C63">
        <v>0.77400000000000002</v>
      </c>
      <c r="D63">
        <v>1.865E-2</v>
      </c>
      <c r="E63">
        <v>-3.6900000000000002E-2</v>
      </c>
      <c r="F63">
        <v>2.7699999999999999E-2</v>
      </c>
      <c r="G63">
        <v>1</v>
      </c>
      <c r="I63">
        <f t="shared" si="8"/>
        <v>9.599310885968812E-2</v>
      </c>
      <c r="J63">
        <f t="shared" si="3"/>
        <v>27.583749109052029</v>
      </c>
    </row>
    <row r="64" spans="1:10" x14ac:dyDescent="0.25">
      <c r="A64" s="65">
        <v>5.75</v>
      </c>
      <c r="B64">
        <v>3.1280000000000002E-2</v>
      </c>
      <c r="C64">
        <v>0.79859999999999998</v>
      </c>
      <c r="D64">
        <v>2.2210000000000001E-2</v>
      </c>
      <c r="E64">
        <v>-3.6700000000000003E-2</v>
      </c>
      <c r="F64">
        <v>2.5999999999999999E-2</v>
      </c>
      <c r="G64">
        <v>1</v>
      </c>
      <c r="I64">
        <f t="shared" si="8"/>
        <v>0.10035643198967394</v>
      </c>
      <c r="J64">
        <f t="shared" si="3"/>
        <v>25.530690537084396</v>
      </c>
    </row>
    <row r="65" spans="1:10" x14ac:dyDescent="0.25">
      <c r="A65" s="65">
        <v>6</v>
      </c>
      <c r="B65">
        <v>3.4939999999999999E-2</v>
      </c>
      <c r="C65">
        <v>0.8236</v>
      </c>
      <c r="D65">
        <v>2.6530000000000001E-2</v>
      </c>
      <c r="E65">
        <v>-3.6200000000000003E-2</v>
      </c>
      <c r="F65">
        <v>2.5000000000000001E-2</v>
      </c>
      <c r="G65">
        <v>1</v>
      </c>
      <c r="I65">
        <f t="shared" si="8"/>
        <v>0.10471975511965977</v>
      </c>
      <c r="J65">
        <f t="shared" si="3"/>
        <v>23.571837435603893</v>
      </c>
    </row>
    <row r="66" spans="1:10" x14ac:dyDescent="0.25">
      <c r="A66" s="65">
        <v>6.25</v>
      </c>
      <c r="B66">
        <v>3.8609999999999998E-2</v>
      </c>
      <c r="C66">
        <v>0.84789999999999999</v>
      </c>
      <c r="D66">
        <v>3.108E-2</v>
      </c>
      <c r="E66">
        <v>-3.56E-2</v>
      </c>
      <c r="F66">
        <v>2.24E-2</v>
      </c>
      <c r="G66">
        <v>1</v>
      </c>
      <c r="I66">
        <f t="shared" si="8"/>
        <v>0.1090830782496456</v>
      </c>
      <c r="J66">
        <f t="shared" si="3"/>
        <v>21.960631960631961</v>
      </c>
    </row>
    <row r="67" spans="1:10" x14ac:dyDescent="0.25">
      <c r="A67" s="65">
        <v>6.5</v>
      </c>
      <c r="B67">
        <v>4.283E-2</v>
      </c>
      <c r="C67">
        <v>0.86899999999999999</v>
      </c>
      <c r="D67">
        <v>3.5909999999999997E-2</v>
      </c>
      <c r="E67">
        <v>-3.5299999999999998E-2</v>
      </c>
      <c r="F67">
        <v>2.0500000000000001E-2</v>
      </c>
      <c r="G67">
        <v>1</v>
      </c>
      <c r="I67">
        <f t="shared" si="8"/>
        <v>0.11344640137963143</v>
      </c>
      <c r="J67">
        <f t="shared" si="3"/>
        <v>20.28951669390614</v>
      </c>
    </row>
    <row r="68" spans="1:10" x14ac:dyDescent="0.25">
      <c r="A68" s="65">
        <v>6.75</v>
      </c>
      <c r="B68">
        <v>4.8000000000000001E-2</v>
      </c>
      <c r="C68">
        <v>0.88680000000000003</v>
      </c>
      <c r="D68">
        <v>4.1669999999999999E-2</v>
      </c>
      <c r="E68">
        <v>-3.5200000000000002E-2</v>
      </c>
      <c r="F68">
        <v>2.01E-2</v>
      </c>
      <c r="G68">
        <v>1</v>
      </c>
      <c r="I68">
        <f t="shared" si="8"/>
        <v>0.11780972450961724</v>
      </c>
      <c r="J68">
        <f t="shared" si="3"/>
        <v>18.475000000000001</v>
      </c>
    </row>
    <row r="69" spans="1:10" x14ac:dyDescent="0.25">
      <c r="A69" s="65">
        <v>7</v>
      </c>
      <c r="B69">
        <v>5.3650000000000003E-2</v>
      </c>
      <c r="C69">
        <v>0.90110000000000001</v>
      </c>
      <c r="D69">
        <v>4.7820000000000001E-2</v>
      </c>
      <c r="E69">
        <v>-3.5400000000000001E-2</v>
      </c>
      <c r="F69">
        <v>2.01E-2</v>
      </c>
      <c r="G69">
        <v>1</v>
      </c>
      <c r="I69">
        <f t="shared" si="8"/>
        <v>0.12217304763960307</v>
      </c>
      <c r="J69">
        <f t="shared" si="3"/>
        <v>16.795899347623486</v>
      </c>
    </row>
    <row r="70" spans="1:10" x14ac:dyDescent="0.25">
      <c r="A70" s="65">
        <v>7.25</v>
      </c>
      <c r="B70">
        <v>5.9760000000000001E-2</v>
      </c>
      <c r="C70">
        <v>0.91180000000000005</v>
      </c>
      <c r="D70">
        <v>5.4359999999999999E-2</v>
      </c>
      <c r="E70">
        <v>-3.61E-2</v>
      </c>
      <c r="F70">
        <v>2.0199999999999999E-2</v>
      </c>
      <c r="G70">
        <v>1</v>
      </c>
      <c r="I70">
        <f t="shared" si="8"/>
        <v>0.1265363707695889</v>
      </c>
      <c r="J70">
        <f t="shared" si="3"/>
        <v>15.257697456492638</v>
      </c>
    </row>
    <row r="71" spans="1:10" x14ac:dyDescent="0.25">
      <c r="A71" s="65">
        <v>7.5</v>
      </c>
      <c r="B71">
        <v>6.6110000000000002E-2</v>
      </c>
      <c r="C71">
        <v>0.91849999999999998</v>
      </c>
      <c r="D71">
        <v>6.105E-2</v>
      </c>
      <c r="E71">
        <v>-3.7400000000000003E-2</v>
      </c>
      <c r="F71">
        <v>2.0500000000000001E-2</v>
      </c>
      <c r="G71">
        <v>1</v>
      </c>
      <c r="I71">
        <f t="shared" si="8"/>
        <v>0.1308996938995747</v>
      </c>
      <c r="J71">
        <f t="shared" si="3"/>
        <v>13.89351081530782</v>
      </c>
    </row>
    <row r="72" spans="1:10" x14ac:dyDescent="0.25">
      <c r="A72" s="65">
        <v>7.75</v>
      </c>
      <c r="B72">
        <v>7.2580000000000006E-2</v>
      </c>
      <c r="C72">
        <v>0.92159999999999997</v>
      </c>
      <c r="D72">
        <v>6.7780000000000007E-2</v>
      </c>
      <c r="E72">
        <v>-3.9399999999999998E-2</v>
      </c>
      <c r="F72">
        <v>2.0799999999999999E-2</v>
      </c>
      <c r="G72">
        <v>1</v>
      </c>
      <c r="I72">
        <f t="shared" si="8"/>
        <v>0.13526301702956053</v>
      </c>
      <c r="J72">
        <f t="shared" si="3"/>
        <v>12.697712868558831</v>
      </c>
    </row>
    <row r="73" spans="1:10" x14ac:dyDescent="0.25">
      <c r="A73" s="65">
        <v>8</v>
      </c>
      <c r="B73">
        <v>7.9140000000000002E-2</v>
      </c>
      <c r="C73">
        <v>0.92130000000000001</v>
      </c>
      <c r="D73">
        <v>7.4529999999999999E-2</v>
      </c>
      <c r="E73">
        <v>-4.2200000000000001E-2</v>
      </c>
      <c r="F73">
        <v>2.12E-2</v>
      </c>
      <c r="G73">
        <v>1</v>
      </c>
      <c r="I73">
        <f t="shared" si="8"/>
        <v>0.13962634015954636</v>
      </c>
      <c r="J73">
        <f t="shared" si="3"/>
        <v>11.641394996209248</v>
      </c>
    </row>
    <row r="74" spans="1:10" x14ac:dyDescent="0.25">
      <c r="A74" s="65">
        <v>8.25</v>
      </c>
      <c r="B74">
        <v>8.5779999999999995E-2</v>
      </c>
      <c r="C74">
        <v>0.91820000000000002</v>
      </c>
      <c r="D74">
        <v>8.1280000000000005E-2</v>
      </c>
      <c r="E74">
        <v>-4.6100000000000002E-2</v>
      </c>
      <c r="F74">
        <v>2.1600000000000001E-2</v>
      </c>
      <c r="G74">
        <v>1</v>
      </c>
      <c r="I74">
        <f t="shared" ref="I74:I76" si="9">A74*PI()/180</f>
        <v>0.14398966328953219</v>
      </c>
      <c r="J74">
        <f t="shared" ref="J74:J76" si="10">C74/B74</f>
        <v>10.70412683609233</v>
      </c>
    </row>
    <row r="75" spans="1:10" x14ac:dyDescent="0.25">
      <c r="A75" s="65">
        <v>8.5</v>
      </c>
      <c r="B75">
        <v>9.2530000000000001E-2</v>
      </c>
      <c r="C75">
        <v>0.91220000000000001</v>
      </c>
      <c r="D75">
        <v>8.8090000000000002E-2</v>
      </c>
      <c r="E75">
        <v>-5.1299999999999998E-2</v>
      </c>
      <c r="F75">
        <v>2.1899999999999999E-2</v>
      </c>
      <c r="G75">
        <v>1</v>
      </c>
      <c r="I75">
        <f t="shared" si="9"/>
        <v>0.14835298641951802</v>
      </c>
      <c r="J75">
        <f t="shared" si="10"/>
        <v>9.8584242948233012</v>
      </c>
    </row>
    <row r="76" spans="1:10" x14ac:dyDescent="0.25">
      <c r="A76" s="65">
        <v>8.75</v>
      </c>
      <c r="B76">
        <v>9.9129999999999996E-2</v>
      </c>
      <c r="C76">
        <v>0.90559999999999996</v>
      </c>
      <c r="D76">
        <v>9.4649999999999998E-2</v>
      </c>
      <c r="E76">
        <v>-5.7000000000000002E-2</v>
      </c>
      <c r="F76">
        <v>2.23E-2</v>
      </c>
      <c r="G76">
        <v>1</v>
      </c>
      <c r="I76">
        <f t="shared" si="9"/>
        <v>0.15271630954950383</v>
      </c>
      <c r="J76">
        <f t="shared" si="10"/>
        <v>9.1354786643801074</v>
      </c>
    </row>
  </sheetData>
  <hyperlinks>
    <hyperlink ref="A1" r:id="rId1" display="http://airfoiltools.com/airfoil/details?airfoil=hor04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>
      <selection activeCell="T21" sqref="T21"/>
    </sheetView>
  </sheetViews>
  <sheetFormatPr defaultRowHeight="15" x14ac:dyDescent="0.25"/>
  <sheetData>
    <row r="1" spans="1:21" x14ac:dyDescent="0.25">
      <c r="A1" s="67" t="s">
        <v>112</v>
      </c>
      <c r="H1" t="s">
        <v>25</v>
      </c>
      <c r="I1">
        <v>100000</v>
      </c>
    </row>
    <row r="2" spans="1:21" x14ac:dyDescent="0.25">
      <c r="A2" s="66" t="s">
        <v>109</v>
      </c>
      <c r="H2" t="s">
        <v>61</v>
      </c>
      <c r="I2" t="s">
        <v>62</v>
      </c>
      <c r="J2" t="s">
        <v>60</v>
      </c>
      <c r="K2" t="s">
        <v>59</v>
      </c>
      <c r="L2" t="s">
        <v>58</v>
      </c>
      <c r="M2" t="s">
        <v>55</v>
      </c>
      <c r="N2" t="s">
        <v>51</v>
      </c>
      <c r="O2" t="s">
        <v>54</v>
      </c>
    </row>
    <row r="3" spans="1:21" x14ac:dyDescent="0.25">
      <c r="A3" s="66" t="s">
        <v>113</v>
      </c>
      <c r="H3">
        <f>I4</f>
        <v>0.426781948764619</v>
      </c>
      <c r="I3">
        <f>H4</f>
        <v>5.875051168393699</v>
      </c>
      <c r="J3">
        <v>-3.27E-2</v>
      </c>
      <c r="K3">
        <v>1.4406000000000001</v>
      </c>
      <c r="L3">
        <f>SMALL(B9:B98,1)</f>
        <v>1.3769999999999999E-2</v>
      </c>
      <c r="M3">
        <f>(L6-L3)/((M6-O3)^2)</f>
        <v>2.5682022248836766E-2</v>
      </c>
      <c r="N3">
        <f>(N6-L3)/((O6-O3)^2)</f>
        <v>2.8003861517907541E-2</v>
      </c>
      <c r="O3">
        <f>VLOOKUP(L3,B9:C98,2,FALSE)</f>
        <v>0.4924</v>
      </c>
    </row>
    <row r="4" spans="1:21" x14ac:dyDescent="0.25">
      <c r="A4" s="66" t="s">
        <v>111</v>
      </c>
      <c r="H4">
        <f t="array" ref="H4:I4">LINEST($C$26:$C$81,$I$26:$I$81)</f>
        <v>5.875051168393699</v>
      </c>
      <c r="I4">
        <v>0.426781948764619</v>
      </c>
    </row>
    <row r="5" spans="1:21" x14ac:dyDescent="0.25">
      <c r="L5" t="s">
        <v>124</v>
      </c>
      <c r="M5" t="s">
        <v>126</v>
      </c>
      <c r="N5" t="s">
        <v>125</v>
      </c>
      <c r="O5" t="s">
        <v>127</v>
      </c>
    </row>
    <row r="6" spans="1:21" x14ac:dyDescent="0.25">
      <c r="L6">
        <v>3.9559999999999998E-2</v>
      </c>
      <c r="M6">
        <v>1.4944999999999999</v>
      </c>
      <c r="N6">
        <v>2.9559999999999999E-2</v>
      </c>
      <c r="O6">
        <v>-0.25850000000000001</v>
      </c>
    </row>
    <row r="7" spans="1:21" x14ac:dyDescent="0.25">
      <c r="A7" s="65" t="s">
        <v>71</v>
      </c>
      <c r="B7" t="s">
        <v>21</v>
      </c>
      <c r="C7" t="s">
        <v>20</v>
      </c>
      <c r="D7" t="s">
        <v>70</v>
      </c>
      <c r="E7" t="s">
        <v>69</v>
      </c>
      <c r="F7" t="s">
        <v>68</v>
      </c>
      <c r="G7" t="s">
        <v>67</v>
      </c>
      <c r="I7" t="s">
        <v>100</v>
      </c>
      <c r="J7" t="s">
        <v>66</v>
      </c>
      <c r="R7" t="s">
        <v>104</v>
      </c>
      <c r="S7" t="s">
        <v>105</v>
      </c>
      <c r="T7" t="s">
        <v>106</v>
      </c>
      <c r="U7" t="s">
        <v>107</v>
      </c>
    </row>
    <row r="8" spans="1:21" x14ac:dyDescent="0.25">
      <c r="A8" s="65" t="s">
        <v>65</v>
      </c>
      <c r="B8" t="s">
        <v>64</v>
      </c>
      <c r="C8" t="s">
        <v>63</v>
      </c>
      <c r="D8" t="s">
        <v>64</v>
      </c>
      <c r="E8" t="s">
        <v>63</v>
      </c>
      <c r="F8" t="s">
        <v>63</v>
      </c>
      <c r="G8" t="s">
        <v>63</v>
      </c>
      <c r="J8">
        <f>MAX((J9:J115))</f>
        <v>49.466743119266056</v>
      </c>
      <c r="R8">
        <f>$L$3+$M$3*(S8-$O$3)^2</f>
        <v>1.3769999999999999E-2</v>
      </c>
      <c r="S8">
        <f>O3</f>
        <v>0.4924</v>
      </c>
      <c r="T8">
        <f>$L$3+$N$3*(U8-$O$3)^2</f>
        <v>1.3769999999999999E-2</v>
      </c>
      <c r="U8">
        <f>O3</f>
        <v>0.4924</v>
      </c>
    </row>
    <row r="9" spans="1:21" x14ac:dyDescent="0.25">
      <c r="A9" s="65">
        <v>-8.25</v>
      </c>
      <c r="B9">
        <v>9.3299999999999994E-2</v>
      </c>
      <c r="C9">
        <v>-0.37759999999999999</v>
      </c>
      <c r="D9">
        <v>8.8150000000000006E-2</v>
      </c>
      <c r="E9">
        <v>-2.5899999999999999E-2</v>
      </c>
      <c r="F9">
        <v>1</v>
      </c>
      <c r="G9">
        <v>3.7400000000000003E-2</v>
      </c>
      <c r="I9">
        <f t="shared" ref="I9:I52" si="0">A9*PI()/180</f>
        <v>-0.14398966328953219</v>
      </c>
      <c r="J9">
        <f>C9/B9</f>
        <v>-4.047159699892819</v>
      </c>
      <c r="R9">
        <f t="shared" ref="R9:R18" si="1">$L$3+$M$3*(S9-$O$3)^2</f>
        <v>1.4026820222488367E-2</v>
      </c>
      <c r="S9">
        <f>S8+0.1</f>
        <v>0.59240000000000004</v>
      </c>
      <c r="T9">
        <f t="shared" ref="T9:T18" si="2">$L$3+$N$3*(U9-$O$3)^2</f>
        <v>1.4050038615179075E-2</v>
      </c>
      <c r="U9">
        <f>U8-0.1</f>
        <v>0.39239999999999997</v>
      </c>
    </row>
    <row r="10" spans="1:21" x14ac:dyDescent="0.25">
      <c r="A10" s="65">
        <v>-8</v>
      </c>
      <c r="B10">
        <v>8.992E-2</v>
      </c>
      <c r="C10">
        <v>-0.38100000000000001</v>
      </c>
      <c r="D10">
        <v>8.4849999999999995E-2</v>
      </c>
      <c r="E10">
        <v>-2.6800000000000001E-2</v>
      </c>
      <c r="F10">
        <v>1</v>
      </c>
      <c r="G10">
        <v>3.7400000000000003E-2</v>
      </c>
      <c r="I10">
        <f t="shared" si="0"/>
        <v>-0.13962634015954636</v>
      </c>
      <c r="J10">
        <f t="shared" ref="J10:J73" si="3">C10/B10</f>
        <v>-4.2370996441281141</v>
      </c>
      <c r="R10">
        <f t="shared" si="1"/>
        <v>1.479728088995347E-2</v>
      </c>
      <c r="S10">
        <f t="shared" ref="S10:S18" si="4">S9+0.1</f>
        <v>0.69240000000000002</v>
      </c>
      <c r="T10">
        <f t="shared" si="2"/>
        <v>1.4890154460716301E-2</v>
      </c>
      <c r="U10">
        <f t="shared" ref="U10:U18" si="5">U9-0.1</f>
        <v>0.29239999999999999</v>
      </c>
    </row>
    <row r="11" spans="1:21" x14ac:dyDescent="0.25">
      <c r="A11" s="65">
        <v>-7.75</v>
      </c>
      <c r="B11">
        <v>8.6400000000000005E-2</v>
      </c>
      <c r="C11">
        <v>-0.38379999999999997</v>
      </c>
      <c r="D11">
        <v>8.14E-2</v>
      </c>
      <c r="E11">
        <v>-2.8299999999999999E-2</v>
      </c>
      <c r="F11">
        <v>1</v>
      </c>
      <c r="G11">
        <v>3.7499999999999999E-2</v>
      </c>
      <c r="I11">
        <f t="shared" si="0"/>
        <v>-0.13526301702956053</v>
      </c>
      <c r="J11">
        <f t="shared" si="3"/>
        <v>-4.4421296296296289</v>
      </c>
      <c r="R11">
        <f t="shared" si="1"/>
        <v>1.6081382002395308E-2</v>
      </c>
      <c r="S11">
        <f t="shared" si="4"/>
        <v>0.79239999999999999</v>
      </c>
      <c r="T11">
        <f t="shared" si="2"/>
        <v>1.6290347536611679E-2</v>
      </c>
      <c r="U11">
        <f t="shared" si="5"/>
        <v>0.19239999999999999</v>
      </c>
    </row>
    <row r="12" spans="1:21" x14ac:dyDescent="0.25">
      <c r="A12" s="65">
        <v>-7.5</v>
      </c>
      <c r="B12">
        <v>8.2600000000000007E-2</v>
      </c>
      <c r="C12">
        <v>-0.38490000000000002</v>
      </c>
      <c r="D12">
        <v>7.7649999999999997E-2</v>
      </c>
      <c r="E12">
        <v>-3.0499999999999999E-2</v>
      </c>
      <c r="F12">
        <v>1</v>
      </c>
      <c r="G12">
        <v>3.7600000000000001E-2</v>
      </c>
      <c r="I12">
        <f t="shared" si="0"/>
        <v>-0.1308996938995747</v>
      </c>
      <c r="J12">
        <f t="shared" si="3"/>
        <v>-4.6598062953995152</v>
      </c>
      <c r="R12">
        <f t="shared" si="1"/>
        <v>1.787912355981388E-2</v>
      </c>
      <c r="S12">
        <f t="shared" si="4"/>
        <v>0.89239999999999997</v>
      </c>
      <c r="T12">
        <f t="shared" si="2"/>
        <v>1.8250617842865205E-2</v>
      </c>
      <c r="U12">
        <f t="shared" si="5"/>
        <v>9.2399999999999982E-2</v>
      </c>
    </row>
    <row r="13" spans="1:21" x14ac:dyDescent="0.25">
      <c r="A13" s="65">
        <v>-7.25</v>
      </c>
      <c r="B13">
        <v>7.8520000000000006E-2</v>
      </c>
      <c r="C13">
        <v>-0.38579999999999998</v>
      </c>
      <c r="D13">
        <v>7.3630000000000001E-2</v>
      </c>
      <c r="E13">
        <v>-3.27E-2</v>
      </c>
      <c r="F13">
        <v>1</v>
      </c>
      <c r="G13">
        <v>3.7600000000000001E-2</v>
      </c>
      <c r="I13">
        <f t="shared" si="0"/>
        <v>-0.1265363707695889</v>
      </c>
      <c r="J13">
        <f t="shared" si="3"/>
        <v>-4.9133978604177271</v>
      </c>
      <c r="R13">
        <f t="shared" si="1"/>
        <v>2.019050556220919E-2</v>
      </c>
      <c r="S13">
        <f t="shared" si="4"/>
        <v>0.99239999999999995</v>
      </c>
      <c r="T13">
        <f t="shared" si="2"/>
        <v>2.0770965379476883E-2</v>
      </c>
      <c r="U13">
        <f t="shared" si="5"/>
        <v>-7.6000000000000234E-3</v>
      </c>
    </row>
    <row r="14" spans="1:21" x14ac:dyDescent="0.25">
      <c r="A14" s="65">
        <v>-7</v>
      </c>
      <c r="B14">
        <v>7.392E-2</v>
      </c>
      <c r="C14">
        <v>-0.38569999999999999</v>
      </c>
      <c r="D14">
        <v>6.9040000000000004E-2</v>
      </c>
      <c r="E14">
        <v>-3.5499999999999997E-2</v>
      </c>
      <c r="F14">
        <v>1</v>
      </c>
      <c r="G14">
        <v>3.73E-2</v>
      </c>
      <c r="I14">
        <f t="shared" si="0"/>
        <v>-0.12217304763960307</v>
      </c>
      <c r="J14">
        <f t="shared" si="3"/>
        <v>-5.2178030303030303</v>
      </c>
      <c r="R14">
        <f t="shared" si="1"/>
        <v>2.3015528009581239E-2</v>
      </c>
      <c r="S14">
        <f t="shared" si="4"/>
        <v>1.0924</v>
      </c>
      <c r="T14">
        <f t="shared" si="2"/>
        <v>2.3851390146446716E-2</v>
      </c>
      <c r="U14">
        <f t="shared" si="5"/>
        <v>-0.10760000000000003</v>
      </c>
    </row>
    <row r="15" spans="1:21" x14ac:dyDescent="0.25">
      <c r="A15" s="65">
        <v>-6.75</v>
      </c>
      <c r="B15">
        <v>6.7790000000000003E-2</v>
      </c>
      <c r="C15">
        <v>-0.38490000000000002</v>
      </c>
      <c r="D15">
        <v>6.2869999999999995E-2</v>
      </c>
      <c r="E15">
        <v>-3.9600000000000003E-2</v>
      </c>
      <c r="F15">
        <v>1</v>
      </c>
      <c r="G15">
        <v>3.6700000000000003E-2</v>
      </c>
      <c r="I15">
        <f t="shared" si="0"/>
        <v>-0.11780972450961724</v>
      </c>
      <c r="J15">
        <f t="shared" si="3"/>
        <v>-5.6778285882873583</v>
      </c>
      <c r="R15">
        <f t="shared" si="1"/>
        <v>2.6354190901930023E-2</v>
      </c>
      <c r="S15">
        <f t="shared" si="4"/>
        <v>1.1924000000000001</v>
      </c>
      <c r="T15">
        <f t="shared" si="2"/>
        <v>2.7491892143774697E-2</v>
      </c>
      <c r="U15">
        <f t="shared" si="5"/>
        <v>-0.20760000000000003</v>
      </c>
    </row>
    <row r="16" spans="1:21" x14ac:dyDescent="0.25">
      <c r="A16" s="65">
        <v>-6.25</v>
      </c>
      <c r="B16">
        <v>5.0590000000000003E-2</v>
      </c>
      <c r="C16">
        <v>-0.36909999999999998</v>
      </c>
      <c r="D16">
        <v>4.5199999999999997E-2</v>
      </c>
      <c r="E16">
        <v>-5.0700000000000002E-2</v>
      </c>
      <c r="F16">
        <v>1</v>
      </c>
      <c r="G16">
        <v>3.5999999999999997E-2</v>
      </c>
      <c r="I16">
        <f t="shared" si="0"/>
        <v>-0.1090830782496456</v>
      </c>
      <c r="J16">
        <f t="shared" si="3"/>
        <v>-7.2959082822692221</v>
      </c>
      <c r="R16">
        <f t="shared" si="1"/>
        <v>3.0206494239255539E-2</v>
      </c>
      <c r="S16">
        <f t="shared" si="4"/>
        <v>1.2924000000000002</v>
      </c>
      <c r="T16">
        <f t="shared" si="2"/>
        <v>3.1692471371460827E-2</v>
      </c>
      <c r="U16">
        <f t="shared" si="5"/>
        <v>-0.30760000000000004</v>
      </c>
    </row>
    <row r="17" spans="1:21" x14ac:dyDescent="0.25">
      <c r="A17" s="65">
        <v>-6</v>
      </c>
      <c r="B17">
        <v>4.5400000000000003E-2</v>
      </c>
      <c r="C17">
        <v>-0.35420000000000001</v>
      </c>
      <c r="D17">
        <v>3.9759999999999997E-2</v>
      </c>
      <c r="E17">
        <v>-5.28E-2</v>
      </c>
      <c r="F17">
        <v>1</v>
      </c>
      <c r="G17">
        <v>3.6499999999999998E-2</v>
      </c>
      <c r="I17">
        <f t="shared" si="0"/>
        <v>-0.10471975511965977</v>
      </c>
      <c r="J17">
        <f t="shared" si="3"/>
        <v>-7.8017621145374445</v>
      </c>
      <c r="R17">
        <f t="shared" si="1"/>
        <v>3.4572438021557794E-2</v>
      </c>
      <c r="S17">
        <f t="shared" si="4"/>
        <v>1.3924000000000003</v>
      </c>
      <c r="T17">
        <f t="shared" si="2"/>
        <v>3.6453127829505112E-2</v>
      </c>
      <c r="U17">
        <f t="shared" si="5"/>
        <v>-0.40760000000000007</v>
      </c>
    </row>
    <row r="18" spans="1:21" x14ac:dyDescent="0.25">
      <c r="A18" s="65">
        <v>-5.75</v>
      </c>
      <c r="B18">
        <v>4.052E-2</v>
      </c>
      <c r="C18">
        <v>-0.33310000000000001</v>
      </c>
      <c r="D18">
        <v>3.4529999999999998E-2</v>
      </c>
      <c r="E18">
        <v>-5.5300000000000002E-2</v>
      </c>
      <c r="F18">
        <v>0.99909999999999999</v>
      </c>
      <c r="G18">
        <v>3.7400000000000003E-2</v>
      </c>
      <c r="I18">
        <f t="shared" si="0"/>
        <v>-0.10035643198967394</v>
      </c>
      <c r="J18">
        <f t="shared" si="3"/>
        <v>-8.220631786771964</v>
      </c>
      <c r="R18">
        <f t="shared" si="1"/>
        <v>3.9452022248836788E-2</v>
      </c>
      <c r="S18">
        <f t="shared" si="4"/>
        <v>1.4924000000000004</v>
      </c>
      <c r="T18">
        <f t="shared" si="2"/>
        <v>4.1773861517907539E-2</v>
      </c>
      <c r="U18">
        <f t="shared" si="5"/>
        <v>-0.50760000000000005</v>
      </c>
    </row>
    <row r="19" spans="1:21" x14ac:dyDescent="0.25">
      <c r="A19" s="65">
        <v>-5.5</v>
      </c>
      <c r="B19">
        <v>3.2009999999999997E-2</v>
      </c>
      <c r="C19">
        <v>-0.2949</v>
      </c>
      <c r="D19">
        <v>2.4850000000000001E-2</v>
      </c>
      <c r="E19">
        <v>-6.1800000000000001E-2</v>
      </c>
      <c r="F19">
        <v>0.99529999999999996</v>
      </c>
      <c r="G19">
        <v>4.0899999999999999E-2</v>
      </c>
      <c r="I19">
        <f t="shared" si="0"/>
        <v>-9.599310885968812E-2</v>
      </c>
      <c r="J19">
        <f t="shared" si="3"/>
        <v>-9.2127460168697297</v>
      </c>
    </row>
    <row r="20" spans="1:21" x14ac:dyDescent="0.25">
      <c r="A20" s="65">
        <v>-5.25</v>
      </c>
      <c r="B20">
        <v>2.9559999999999999E-2</v>
      </c>
      <c r="C20">
        <v>-0.25850000000000001</v>
      </c>
      <c r="D20">
        <v>2.205E-2</v>
      </c>
      <c r="E20">
        <v>-6.4699999999999994E-2</v>
      </c>
      <c r="F20">
        <v>0.99080000000000001</v>
      </c>
      <c r="G20">
        <v>4.2900000000000001E-2</v>
      </c>
      <c r="I20">
        <f t="shared" si="0"/>
        <v>-9.1629785729702304E-2</v>
      </c>
      <c r="J20">
        <f t="shared" si="3"/>
        <v>-8.7449255751014885</v>
      </c>
    </row>
    <row r="21" spans="1:21" x14ac:dyDescent="0.25">
      <c r="A21" s="65">
        <v>-5</v>
      </c>
      <c r="B21">
        <v>2.7289999999999998E-2</v>
      </c>
      <c r="C21">
        <v>-0.2213</v>
      </c>
      <c r="D21">
        <v>1.9359999999999999E-2</v>
      </c>
      <c r="E21">
        <v>-6.7400000000000002E-2</v>
      </c>
      <c r="F21">
        <v>0.98609999999999998</v>
      </c>
      <c r="G21">
        <v>4.5400000000000003E-2</v>
      </c>
      <c r="I21">
        <f t="shared" si="0"/>
        <v>-8.7266462599716474E-2</v>
      </c>
      <c r="J21">
        <f t="shared" si="3"/>
        <v>-8.1091975082447796</v>
      </c>
    </row>
    <row r="22" spans="1:21" x14ac:dyDescent="0.25">
      <c r="A22" s="65">
        <v>-4.75</v>
      </c>
      <c r="B22">
        <v>2.547E-2</v>
      </c>
      <c r="C22">
        <v>-0.18329999999999999</v>
      </c>
      <c r="D22">
        <v>1.7129999999999999E-2</v>
      </c>
      <c r="E22">
        <v>-6.9900000000000004E-2</v>
      </c>
      <c r="F22">
        <v>0.98170000000000002</v>
      </c>
      <c r="G22">
        <v>4.9399999999999999E-2</v>
      </c>
      <c r="I22">
        <f t="shared" si="0"/>
        <v>-8.2903139469730644E-2</v>
      </c>
      <c r="J22">
        <f t="shared" si="3"/>
        <v>-7.1967020023557122</v>
      </c>
    </row>
    <row r="23" spans="1:21" x14ac:dyDescent="0.25">
      <c r="A23" s="65">
        <v>-4.5</v>
      </c>
      <c r="B23">
        <v>2.4230000000000002E-2</v>
      </c>
      <c r="C23">
        <v>-0.1467</v>
      </c>
      <c r="D23">
        <v>1.5630000000000002E-2</v>
      </c>
      <c r="E23">
        <v>-7.1900000000000006E-2</v>
      </c>
      <c r="F23">
        <v>0.9758</v>
      </c>
      <c r="G23">
        <v>5.3900000000000003E-2</v>
      </c>
      <c r="I23">
        <f t="shared" si="0"/>
        <v>-7.8539816339744828E-2</v>
      </c>
      <c r="J23">
        <f t="shared" si="3"/>
        <v>-6.0544779199339658</v>
      </c>
    </row>
    <row r="24" spans="1:21" x14ac:dyDescent="0.25">
      <c r="A24" s="65">
        <v>-4.25</v>
      </c>
      <c r="B24">
        <v>2.3310000000000001E-2</v>
      </c>
      <c r="C24">
        <v>-0.1077</v>
      </c>
      <c r="D24">
        <v>1.4590000000000001E-2</v>
      </c>
      <c r="E24">
        <v>-7.4399999999999994E-2</v>
      </c>
      <c r="F24">
        <v>0.97130000000000005</v>
      </c>
      <c r="G24">
        <v>5.8700000000000002E-2</v>
      </c>
      <c r="I24">
        <f t="shared" si="0"/>
        <v>-7.4176493209759012E-2</v>
      </c>
      <c r="J24">
        <f t="shared" si="3"/>
        <v>-4.6203346203346207</v>
      </c>
    </row>
    <row r="25" spans="1:21" x14ac:dyDescent="0.25">
      <c r="A25" s="65">
        <v>-4</v>
      </c>
      <c r="B25">
        <v>2.2259999999999999E-2</v>
      </c>
      <c r="C25">
        <v>-7.1300000000000002E-2</v>
      </c>
      <c r="D25">
        <v>1.328E-2</v>
      </c>
      <c r="E25">
        <v>-7.6200000000000004E-2</v>
      </c>
      <c r="F25">
        <v>0.96489999999999998</v>
      </c>
      <c r="G25">
        <v>6.4799999999999996E-2</v>
      </c>
      <c r="I25">
        <f t="shared" si="0"/>
        <v>-6.9813170079773182E-2</v>
      </c>
      <c r="J25">
        <f t="shared" si="3"/>
        <v>-3.2030548068283919</v>
      </c>
    </row>
    <row r="26" spans="1:21" x14ac:dyDescent="0.25">
      <c r="A26" s="65">
        <v>-3.75</v>
      </c>
      <c r="B26">
        <v>2.162E-2</v>
      </c>
      <c r="C26">
        <v>-3.27E-2</v>
      </c>
      <c r="D26">
        <v>1.257E-2</v>
      </c>
      <c r="E26">
        <v>-7.85E-2</v>
      </c>
      <c r="F26">
        <v>0.95930000000000004</v>
      </c>
      <c r="G26">
        <v>7.1300000000000002E-2</v>
      </c>
      <c r="I26">
        <f t="shared" si="0"/>
        <v>-6.5449846949787352E-2</v>
      </c>
      <c r="J26">
        <f t="shared" si="3"/>
        <v>-1.5124884366327473</v>
      </c>
    </row>
    <row r="27" spans="1:21" x14ac:dyDescent="0.25">
      <c r="A27" s="65">
        <v>-3.5</v>
      </c>
      <c r="B27">
        <v>2.0969999999999999E-2</v>
      </c>
      <c r="C27">
        <v>5.3E-3</v>
      </c>
      <c r="D27">
        <v>1.187E-2</v>
      </c>
      <c r="E27">
        <v>-8.0500000000000002E-2</v>
      </c>
      <c r="F27">
        <v>0.9536</v>
      </c>
      <c r="G27">
        <v>7.8200000000000006E-2</v>
      </c>
      <c r="I27">
        <f t="shared" si="0"/>
        <v>-6.1086523819801536E-2</v>
      </c>
      <c r="J27">
        <f t="shared" si="3"/>
        <v>0.25274201239866478</v>
      </c>
    </row>
    <row r="28" spans="1:21" x14ac:dyDescent="0.25">
      <c r="A28" s="65">
        <v>-3.25</v>
      </c>
      <c r="B28">
        <v>2.0299999999999999E-2</v>
      </c>
      <c r="C28">
        <v>4.07E-2</v>
      </c>
      <c r="D28">
        <v>1.107E-2</v>
      </c>
      <c r="E28">
        <v>-8.1900000000000001E-2</v>
      </c>
      <c r="F28">
        <v>0.94550000000000001</v>
      </c>
      <c r="G28">
        <v>8.5900000000000004E-2</v>
      </c>
      <c r="I28">
        <f t="shared" si="0"/>
        <v>-5.6723200689815713E-2</v>
      </c>
      <c r="J28">
        <f t="shared" si="3"/>
        <v>2.0049261083743843</v>
      </c>
    </row>
    <row r="29" spans="1:21" x14ac:dyDescent="0.25">
      <c r="A29" s="65">
        <v>-3</v>
      </c>
      <c r="B29">
        <v>1.9769999999999999E-2</v>
      </c>
      <c r="C29">
        <v>7.8700000000000006E-2</v>
      </c>
      <c r="D29">
        <v>1.051E-2</v>
      </c>
      <c r="E29">
        <v>-8.3900000000000002E-2</v>
      </c>
      <c r="F29">
        <v>0.9395</v>
      </c>
      <c r="G29">
        <v>9.4200000000000006E-2</v>
      </c>
      <c r="I29">
        <f t="shared" si="0"/>
        <v>-5.2359877559829883E-2</v>
      </c>
      <c r="J29">
        <f t="shared" si="3"/>
        <v>3.9807789580171984</v>
      </c>
    </row>
    <row r="30" spans="1:21" x14ac:dyDescent="0.25">
      <c r="A30" s="65">
        <v>-2.75</v>
      </c>
      <c r="B30">
        <v>1.9290000000000002E-2</v>
      </c>
      <c r="C30">
        <v>0.11119999999999999</v>
      </c>
      <c r="D30">
        <v>1.0030000000000001E-2</v>
      </c>
      <c r="E30">
        <v>-8.4699999999999998E-2</v>
      </c>
      <c r="F30">
        <v>0.92930000000000001</v>
      </c>
      <c r="G30">
        <v>0.1021</v>
      </c>
      <c r="I30">
        <f t="shared" si="0"/>
        <v>-4.799655442984406E-2</v>
      </c>
      <c r="J30">
        <f t="shared" si="3"/>
        <v>5.7646448937273194</v>
      </c>
    </row>
    <row r="31" spans="1:21" x14ac:dyDescent="0.25">
      <c r="A31" s="65">
        <v>-2.5</v>
      </c>
      <c r="B31">
        <v>1.8790000000000001E-2</v>
      </c>
      <c r="C31">
        <v>0.14649999999999999</v>
      </c>
      <c r="D31">
        <v>9.4599999999999997E-3</v>
      </c>
      <c r="E31">
        <v>-8.5900000000000004E-2</v>
      </c>
      <c r="F31">
        <v>0.92130000000000001</v>
      </c>
      <c r="G31">
        <v>0.11210000000000001</v>
      </c>
      <c r="I31">
        <f t="shared" si="0"/>
        <v>-4.3633231299858237E-2</v>
      </c>
      <c r="J31">
        <f t="shared" si="3"/>
        <v>7.7967003725385835</v>
      </c>
    </row>
    <row r="32" spans="1:21" x14ac:dyDescent="0.25">
      <c r="A32" s="65">
        <v>-2.25</v>
      </c>
      <c r="B32">
        <v>1.84E-2</v>
      </c>
      <c r="C32">
        <v>0.17899999999999999</v>
      </c>
      <c r="D32">
        <v>9.0900000000000009E-3</v>
      </c>
      <c r="E32">
        <v>-8.6599999999999996E-2</v>
      </c>
      <c r="F32">
        <v>0.91090000000000004</v>
      </c>
      <c r="G32">
        <v>0.1222</v>
      </c>
      <c r="I32">
        <f t="shared" si="0"/>
        <v>-3.9269908169872414E-2</v>
      </c>
      <c r="J32">
        <f t="shared" si="3"/>
        <v>9.7282608695652169</v>
      </c>
    </row>
    <row r="33" spans="1:10" x14ac:dyDescent="0.25">
      <c r="A33" s="65">
        <v>-2</v>
      </c>
      <c r="B33">
        <v>1.8020000000000001E-2</v>
      </c>
      <c r="C33">
        <v>0.2109</v>
      </c>
      <c r="D33">
        <v>8.7399999999999995E-3</v>
      </c>
      <c r="E33">
        <v>-8.72E-2</v>
      </c>
      <c r="F33">
        <v>0.90029999999999999</v>
      </c>
      <c r="G33">
        <v>0.13320000000000001</v>
      </c>
      <c r="I33">
        <f t="shared" si="0"/>
        <v>-3.4906585039886591E-2</v>
      </c>
      <c r="J33">
        <f t="shared" si="3"/>
        <v>11.703662597114317</v>
      </c>
    </row>
    <row r="34" spans="1:10" x14ac:dyDescent="0.25">
      <c r="A34" s="65">
        <v>-1.75</v>
      </c>
      <c r="B34">
        <v>1.763E-2</v>
      </c>
      <c r="C34">
        <v>0.24410000000000001</v>
      </c>
      <c r="D34">
        <v>8.3499999999999998E-3</v>
      </c>
      <c r="E34">
        <v>-8.7900000000000006E-2</v>
      </c>
      <c r="F34">
        <v>0.89090000000000003</v>
      </c>
      <c r="G34">
        <v>0.14610000000000001</v>
      </c>
      <c r="I34">
        <f t="shared" si="0"/>
        <v>-3.0543261909900768E-2</v>
      </c>
      <c r="J34">
        <f t="shared" si="3"/>
        <v>13.845717526942712</v>
      </c>
    </row>
    <row r="35" spans="1:10" x14ac:dyDescent="0.25">
      <c r="A35" s="65">
        <v>-1.5</v>
      </c>
      <c r="B35">
        <v>1.736E-2</v>
      </c>
      <c r="C35">
        <v>0.27350000000000002</v>
      </c>
      <c r="D35">
        <v>8.0800000000000004E-3</v>
      </c>
      <c r="E35">
        <v>-8.7800000000000003E-2</v>
      </c>
      <c r="F35">
        <v>0.878</v>
      </c>
      <c r="G35">
        <v>0.15989999999999999</v>
      </c>
      <c r="I35">
        <f t="shared" si="0"/>
        <v>-2.6179938779914941E-2</v>
      </c>
      <c r="J35">
        <f t="shared" si="3"/>
        <v>15.754608294930877</v>
      </c>
    </row>
    <row r="36" spans="1:10" x14ac:dyDescent="0.25">
      <c r="A36" s="65">
        <v>-1.25</v>
      </c>
      <c r="B36">
        <v>1.7090000000000001E-2</v>
      </c>
      <c r="C36">
        <v>0.30320000000000003</v>
      </c>
      <c r="D36">
        <v>7.8200000000000006E-3</v>
      </c>
      <c r="E36">
        <v>-8.7800000000000003E-2</v>
      </c>
      <c r="F36">
        <v>0.86550000000000005</v>
      </c>
      <c r="G36">
        <v>0.1754</v>
      </c>
      <c r="I36">
        <f t="shared" si="0"/>
        <v>-2.1816615649929118E-2</v>
      </c>
      <c r="J36">
        <f t="shared" si="3"/>
        <v>17.741369221767116</v>
      </c>
    </row>
    <row r="37" spans="1:10" x14ac:dyDescent="0.25">
      <c r="A37" s="65">
        <v>-0.75</v>
      </c>
      <c r="B37">
        <v>1.651E-2</v>
      </c>
      <c r="C37">
        <v>0.36120000000000002</v>
      </c>
      <c r="D37">
        <v>7.3299999999999997E-3</v>
      </c>
      <c r="E37">
        <v>-8.7300000000000003E-2</v>
      </c>
      <c r="F37">
        <v>0.83760000000000001</v>
      </c>
      <c r="G37">
        <v>0.21179999999999999</v>
      </c>
      <c r="I37">
        <f t="shared" si="0"/>
        <v>-1.3089969389957471E-2</v>
      </c>
      <c r="J37">
        <f t="shared" si="3"/>
        <v>21.877649909145973</v>
      </c>
    </row>
    <row r="38" spans="1:10" x14ac:dyDescent="0.25">
      <c r="A38" s="65">
        <v>-0.5</v>
      </c>
      <c r="B38">
        <v>1.6219999999999998E-2</v>
      </c>
      <c r="C38">
        <v>0.38850000000000001</v>
      </c>
      <c r="D38">
        <v>7.0699999999999999E-3</v>
      </c>
      <c r="E38">
        <v>-8.6499999999999994E-2</v>
      </c>
      <c r="F38">
        <v>0.81799999999999995</v>
      </c>
      <c r="G38">
        <v>0.23499999999999999</v>
      </c>
      <c r="I38">
        <f t="shared" si="0"/>
        <v>-8.7266462599716477E-3</v>
      </c>
      <c r="J38">
        <f t="shared" si="3"/>
        <v>23.951911220715171</v>
      </c>
    </row>
    <row r="39" spans="1:10" x14ac:dyDescent="0.25">
      <c r="A39" s="65">
        <v>-0.25</v>
      </c>
      <c r="B39">
        <v>1.593E-2</v>
      </c>
      <c r="C39">
        <v>0.41589999999999999</v>
      </c>
      <c r="D39">
        <v>6.8199999999999997E-3</v>
      </c>
      <c r="E39">
        <v>-8.5800000000000001E-2</v>
      </c>
      <c r="F39">
        <v>0.79710000000000003</v>
      </c>
      <c r="G39">
        <v>0.26829999999999998</v>
      </c>
      <c r="I39">
        <f t="shared" si="0"/>
        <v>-4.3633231299858239E-3</v>
      </c>
      <c r="J39">
        <f t="shared" si="3"/>
        <v>26.10797237915882</v>
      </c>
    </row>
    <row r="40" spans="1:10" x14ac:dyDescent="0.25">
      <c r="A40" s="65">
        <v>0</v>
      </c>
      <c r="B40">
        <v>1.55E-2</v>
      </c>
      <c r="C40">
        <v>0.44330000000000003</v>
      </c>
      <c r="D40">
        <v>6.62E-3</v>
      </c>
      <c r="E40">
        <v>-8.5300000000000001E-2</v>
      </c>
      <c r="F40">
        <v>0.77729999999999999</v>
      </c>
      <c r="G40">
        <v>0.34250000000000003</v>
      </c>
      <c r="I40">
        <f t="shared" si="0"/>
        <v>0</v>
      </c>
      <c r="J40">
        <f t="shared" si="3"/>
        <v>28.6</v>
      </c>
    </row>
    <row r="41" spans="1:10" x14ac:dyDescent="0.25">
      <c r="A41" s="65">
        <v>0.5</v>
      </c>
      <c r="B41">
        <v>1.3769999999999999E-2</v>
      </c>
      <c r="C41">
        <v>0.4924</v>
      </c>
      <c r="D41">
        <v>6.1799999999999997E-3</v>
      </c>
      <c r="E41">
        <v>-8.2100000000000006E-2</v>
      </c>
      <c r="F41">
        <v>0.74019999999999997</v>
      </c>
      <c r="G41">
        <v>1</v>
      </c>
      <c r="I41">
        <f t="shared" si="0"/>
        <v>8.7266462599716477E-3</v>
      </c>
      <c r="J41">
        <f t="shared" si="3"/>
        <v>35.758896151053015</v>
      </c>
    </row>
    <row r="42" spans="1:10" x14ac:dyDescent="0.25">
      <c r="A42" s="65">
        <v>0.75</v>
      </c>
      <c r="B42">
        <v>1.387E-2</v>
      </c>
      <c r="C42">
        <v>0.51990000000000003</v>
      </c>
      <c r="D42">
        <v>6.0899999999999999E-3</v>
      </c>
      <c r="E42">
        <v>-8.1500000000000003E-2</v>
      </c>
      <c r="F42">
        <v>0.72040000000000004</v>
      </c>
      <c r="G42">
        <v>1</v>
      </c>
      <c r="I42">
        <f t="shared" si="0"/>
        <v>1.3089969389957471E-2</v>
      </c>
      <c r="J42">
        <f t="shared" si="3"/>
        <v>37.483777937995676</v>
      </c>
    </row>
    <row r="43" spans="1:10" x14ac:dyDescent="0.25">
      <c r="A43" s="65">
        <v>1</v>
      </c>
      <c r="B43">
        <v>1.3990000000000001E-2</v>
      </c>
      <c r="C43">
        <v>0.54730000000000001</v>
      </c>
      <c r="D43">
        <v>6.0299999999999998E-3</v>
      </c>
      <c r="E43">
        <v>-8.1000000000000003E-2</v>
      </c>
      <c r="F43">
        <v>0.69969999999999999</v>
      </c>
      <c r="G43">
        <v>1</v>
      </c>
      <c r="I43">
        <f t="shared" si="0"/>
        <v>1.7453292519943295E-2</v>
      </c>
      <c r="J43">
        <f t="shared" si="3"/>
        <v>39.120800571837023</v>
      </c>
    </row>
    <row r="44" spans="1:10" x14ac:dyDescent="0.25">
      <c r="A44" s="65">
        <v>1.25</v>
      </c>
      <c r="B44">
        <v>1.413E-2</v>
      </c>
      <c r="C44">
        <v>0.5746</v>
      </c>
      <c r="D44">
        <v>5.9899999999999997E-3</v>
      </c>
      <c r="E44">
        <v>-8.0399999999999999E-2</v>
      </c>
      <c r="F44">
        <v>0.67879999999999996</v>
      </c>
      <c r="G44">
        <v>1</v>
      </c>
      <c r="I44">
        <f t="shared" si="0"/>
        <v>2.1816615649929118E-2</v>
      </c>
      <c r="J44">
        <f t="shared" si="3"/>
        <v>40.665251238499643</v>
      </c>
    </row>
    <row r="45" spans="1:10" x14ac:dyDescent="0.25">
      <c r="A45" s="65">
        <v>1.5</v>
      </c>
      <c r="B45">
        <v>1.4290000000000001E-2</v>
      </c>
      <c r="C45">
        <v>0.6018</v>
      </c>
      <c r="D45">
        <v>5.9800000000000001E-3</v>
      </c>
      <c r="E45">
        <v>-7.9899999999999999E-2</v>
      </c>
      <c r="F45">
        <v>0.65759999999999996</v>
      </c>
      <c r="G45">
        <v>1</v>
      </c>
      <c r="I45">
        <f t="shared" si="0"/>
        <v>2.6179938779914941E-2</v>
      </c>
      <c r="J45">
        <f t="shared" si="3"/>
        <v>42.113365990202936</v>
      </c>
    </row>
    <row r="46" spans="1:10" x14ac:dyDescent="0.25">
      <c r="A46" s="65">
        <v>1.75</v>
      </c>
      <c r="B46">
        <v>1.447E-2</v>
      </c>
      <c r="C46">
        <v>0.62890000000000001</v>
      </c>
      <c r="D46">
        <v>5.9899999999999997E-3</v>
      </c>
      <c r="E46">
        <v>-7.9399999999999998E-2</v>
      </c>
      <c r="F46">
        <v>0.63560000000000005</v>
      </c>
      <c r="G46">
        <v>1</v>
      </c>
      <c r="I46">
        <f t="shared" si="0"/>
        <v>3.0543261909900768E-2</v>
      </c>
      <c r="J46">
        <f t="shared" si="3"/>
        <v>43.46233586731168</v>
      </c>
    </row>
    <row r="47" spans="1:10" x14ac:dyDescent="0.25">
      <c r="A47" s="65">
        <v>2</v>
      </c>
      <c r="B47">
        <v>1.4659999999999999E-2</v>
      </c>
      <c r="C47">
        <v>0.65590000000000004</v>
      </c>
      <c r="D47">
        <v>6.0400000000000002E-3</v>
      </c>
      <c r="E47">
        <v>-7.8899999999999998E-2</v>
      </c>
      <c r="F47">
        <v>0.61180000000000001</v>
      </c>
      <c r="G47">
        <v>1</v>
      </c>
      <c r="I47">
        <f t="shared" si="0"/>
        <v>3.4906585039886591E-2</v>
      </c>
      <c r="J47">
        <f t="shared" si="3"/>
        <v>44.740791268758528</v>
      </c>
    </row>
    <row r="48" spans="1:10" x14ac:dyDescent="0.25">
      <c r="A48" s="65">
        <v>2.25</v>
      </c>
      <c r="B48">
        <v>1.489E-2</v>
      </c>
      <c r="C48">
        <v>0.68269999999999997</v>
      </c>
      <c r="D48">
        <v>6.0899999999999999E-3</v>
      </c>
      <c r="E48">
        <v>-7.8399999999999997E-2</v>
      </c>
      <c r="F48">
        <v>0.58760000000000001</v>
      </c>
      <c r="G48">
        <v>1</v>
      </c>
      <c r="I48">
        <f t="shared" si="0"/>
        <v>3.9269908169872414E-2</v>
      </c>
      <c r="J48">
        <f t="shared" si="3"/>
        <v>45.849563465413027</v>
      </c>
    </row>
    <row r="49" spans="1:10" x14ac:dyDescent="0.25">
      <c r="A49" s="65">
        <v>2.5</v>
      </c>
      <c r="B49">
        <v>1.5129999999999999E-2</v>
      </c>
      <c r="C49">
        <v>0.70940000000000003</v>
      </c>
      <c r="D49">
        <v>6.1900000000000002E-3</v>
      </c>
      <c r="E49">
        <v>-7.7899999999999997E-2</v>
      </c>
      <c r="F49">
        <v>0.56069999999999998</v>
      </c>
      <c r="G49">
        <v>1</v>
      </c>
      <c r="I49">
        <f t="shared" si="0"/>
        <v>4.3633231299858237E-2</v>
      </c>
      <c r="J49">
        <f t="shared" si="3"/>
        <v>46.886979510905491</v>
      </c>
    </row>
    <row r="50" spans="1:10" x14ac:dyDescent="0.25">
      <c r="A50" s="65">
        <v>2.75</v>
      </c>
      <c r="B50">
        <v>1.54E-2</v>
      </c>
      <c r="C50">
        <v>0.73570000000000002</v>
      </c>
      <c r="D50">
        <v>6.3E-3</v>
      </c>
      <c r="E50">
        <v>-7.7399999999999997E-2</v>
      </c>
      <c r="F50">
        <v>0.53249999999999997</v>
      </c>
      <c r="G50">
        <v>1</v>
      </c>
      <c r="I50">
        <f t="shared" si="0"/>
        <v>4.799655442984406E-2</v>
      </c>
      <c r="J50">
        <f t="shared" si="3"/>
        <v>47.772727272727273</v>
      </c>
    </row>
    <row r="51" spans="1:10" x14ac:dyDescent="0.25">
      <c r="A51" s="65">
        <v>3</v>
      </c>
      <c r="B51">
        <v>1.5720000000000001E-2</v>
      </c>
      <c r="C51">
        <v>0.76180000000000003</v>
      </c>
      <c r="D51">
        <v>6.43E-3</v>
      </c>
      <c r="E51">
        <v>-7.6799999999999993E-2</v>
      </c>
      <c r="F51">
        <v>0.50219999999999998</v>
      </c>
      <c r="G51">
        <v>1</v>
      </c>
      <c r="I51">
        <f t="shared" si="0"/>
        <v>5.2359877559829883E-2</v>
      </c>
      <c r="J51">
        <f t="shared" si="3"/>
        <v>48.460559796437657</v>
      </c>
    </row>
    <row r="52" spans="1:10" x14ac:dyDescent="0.25">
      <c r="A52" s="65">
        <v>3.25</v>
      </c>
      <c r="B52">
        <v>1.6080000000000001E-2</v>
      </c>
      <c r="C52">
        <v>0.78749999999999998</v>
      </c>
      <c r="D52">
        <v>6.6E-3</v>
      </c>
      <c r="E52">
        <v>-7.6300000000000007E-2</v>
      </c>
      <c r="F52">
        <v>0.4698</v>
      </c>
      <c r="G52">
        <v>1</v>
      </c>
      <c r="I52">
        <f t="shared" si="0"/>
        <v>5.6723200689815713E-2</v>
      </c>
      <c r="J52">
        <f t="shared" si="3"/>
        <v>48.973880597014926</v>
      </c>
    </row>
    <row r="53" spans="1:10" x14ac:dyDescent="0.25">
      <c r="A53" s="65">
        <v>3.5</v>
      </c>
      <c r="B53">
        <v>1.6480000000000002E-2</v>
      </c>
      <c r="C53">
        <v>0.81279999999999997</v>
      </c>
      <c r="D53">
        <v>6.8100000000000001E-3</v>
      </c>
      <c r="E53">
        <v>-7.5700000000000003E-2</v>
      </c>
      <c r="F53">
        <v>0.436</v>
      </c>
      <c r="G53">
        <v>1</v>
      </c>
      <c r="I53">
        <f t="shared" ref="I53:I106" si="6">A53*PI()/180</f>
        <v>6.1086523819801536E-2</v>
      </c>
      <c r="J53">
        <f t="shared" si="3"/>
        <v>49.320388349514559</v>
      </c>
    </row>
    <row r="54" spans="1:10" x14ac:dyDescent="0.25">
      <c r="A54" s="65">
        <v>3.75</v>
      </c>
      <c r="B54">
        <v>1.694E-2</v>
      </c>
      <c r="C54">
        <v>0.83789999999999998</v>
      </c>
      <c r="D54">
        <v>7.0600000000000003E-3</v>
      </c>
      <c r="E54">
        <v>-7.5200000000000003E-2</v>
      </c>
      <c r="F54">
        <v>0.4027</v>
      </c>
      <c r="G54">
        <v>1</v>
      </c>
      <c r="I54">
        <f t="shared" si="6"/>
        <v>6.5449846949787352E-2</v>
      </c>
      <c r="J54">
        <f t="shared" si="3"/>
        <v>49.462809917355372</v>
      </c>
    </row>
    <row r="55" spans="1:10" x14ac:dyDescent="0.25">
      <c r="A55" s="65">
        <v>4</v>
      </c>
      <c r="B55">
        <v>1.7440000000000001E-2</v>
      </c>
      <c r="C55">
        <v>0.86270000000000002</v>
      </c>
      <c r="D55">
        <v>7.3600000000000002E-3</v>
      </c>
      <c r="E55">
        <v>-7.46E-2</v>
      </c>
      <c r="F55">
        <v>0.37140000000000001</v>
      </c>
      <c r="G55">
        <v>1</v>
      </c>
      <c r="I55">
        <f t="shared" si="6"/>
        <v>6.9813170079773182E-2</v>
      </c>
      <c r="J55">
        <f t="shared" si="3"/>
        <v>49.466743119266056</v>
      </c>
    </row>
    <row r="56" spans="1:10" x14ac:dyDescent="0.25">
      <c r="A56" s="65">
        <v>4.25</v>
      </c>
      <c r="B56">
        <v>1.796E-2</v>
      </c>
      <c r="C56">
        <v>0.88739999999999997</v>
      </c>
      <c r="D56">
        <v>7.7000000000000002E-3</v>
      </c>
      <c r="E56">
        <v>-7.4099999999999999E-2</v>
      </c>
      <c r="F56">
        <v>0.34350000000000003</v>
      </c>
      <c r="G56">
        <v>1</v>
      </c>
      <c r="I56">
        <f t="shared" si="6"/>
        <v>7.4176493209759012E-2</v>
      </c>
      <c r="J56">
        <f t="shared" si="3"/>
        <v>49.409799554565701</v>
      </c>
    </row>
    <row r="57" spans="1:10" x14ac:dyDescent="0.25">
      <c r="A57" s="65">
        <v>4.5</v>
      </c>
      <c r="B57">
        <v>1.8519999999999998E-2</v>
      </c>
      <c r="C57">
        <v>0.91180000000000005</v>
      </c>
      <c r="D57">
        <v>8.0800000000000004E-3</v>
      </c>
      <c r="E57">
        <v>-7.3599999999999999E-2</v>
      </c>
      <c r="F57">
        <v>0.32100000000000001</v>
      </c>
      <c r="G57">
        <v>1</v>
      </c>
      <c r="I57">
        <f t="shared" si="6"/>
        <v>7.8539816339744828E-2</v>
      </c>
      <c r="J57">
        <f t="shared" si="3"/>
        <v>49.233261339092877</v>
      </c>
    </row>
    <row r="58" spans="1:10" x14ac:dyDescent="0.25">
      <c r="A58" s="65">
        <v>4.75</v>
      </c>
      <c r="B58">
        <v>1.9060000000000001E-2</v>
      </c>
      <c r="C58">
        <v>0.9365</v>
      </c>
      <c r="D58">
        <v>8.5100000000000002E-3</v>
      </c>
      <c r="E58">
        <v>-7.3099999999999998E-2</v>
      </c>
      <c r="F58">
        <v>0.30180000000000001</v>
      </c>
      <c r="G58">
        <v>1</v>
      </c>
      <c r="I58">
        <f t="shared" si="6"/>
        <v>8.2903139469730644E-2</v>
      </c>
      <c r="J58">
        <f t="shared" si="3"/>
        <v>49.134312696747116</v>
      </c>
    </row>
    <row r="59" spans="1:10" x14ac:dyDescent="0.25">
      <c r="A59" s="65">
        <v>5</v>
      </c>
      <c r="B59">
        <v>1.9619999999999999E-2</v>
      </c>
      <c r="C59">
        <v>0.96099999999999997</v>
      </c>
      <c r="D59">
        <v>8.9499999999999996E-3</v>
      </c>
      <c r="E59">
        <v>-7.2599999999999998E-2</v>
      </c>
      <c r="F59">
        <v>0.28570000000000001</v>
      </c>
      <c r="G59">
        <v>1</v>
      </c>
      <c r="I59">
        <f t="shared" si="6"/>
        <v>8.7266462599716474E-2</v>
      </c>
      <c r="J59">
        <f t="shared" si="3"/>
        <v>48.980632008154949</v>
      </c>
    </row>
    <row r="60" spans="1:10" x14ac:dyDescent="0.25">
      <c r="A60" s="65">
        <v>5.25</v>
      </c>
      <c r="B60">
        <v>2.0199999999999999E-2</v>
      </c>
      <c r="C60">
        <v>0.98519999999999996</v>
      </c>
      <c r="D60">
        <v>9.4199999999999996E-3</v>
      </c>
      <c r="E60">
        <v>-7.2099999999999997E-2</v>
      </c>
      <c r="F60">
        <v>0.27210000000000001</v>
      </c>
      <c r="G60">
        <v>1</v>
      </c>
      <c r="I60">
        <f t="shared" si="6"/>
        <v>9.1629785729702304E-2</v>
      </c>
      <c r="J60">
        <f t="shared" si="3"/>
        <v>48.772277227722775</v>
      </c>
    </row>
    <row r="61" spans="1:10" x14ac:dyDescent="0.25">
      <c r="A61" s="65">
        <v>5.5</v>
      </c>
      <c r="B61">
        <v>2.0740000000000001E-2</v>
      </c>
      <c r="C61">
        <v>1.0098</v>
      </c>
      <c r="D61">
        <v>9.9100000000000004E-3</v>
      </c>
      <c r="E61">
        <v>-7.1599999999999997E-2</v>
      </c>
      <c r="F61">
        <v>0.25979999999999998</v>
      </c>
      <c r="G61">
        <v>1</v>
      </c>
      <c r="I61">
        <f t="shared" si="6"/>
        <v>9.599310885968812E-2</v>
      </c>
      <c r="J61">
        <f t="shared" si="3"/>
        <v>48.688524590163929</v>
      </c>
    </row>
    <row r="62" spans="1:10" x14ac:dyDescent="0.25">
      <c r="A62" s="65">
        <v>5.75</v>
      </c>
      <c r="B62">
        <v>2.1299999999999999E-2</v>
      </c>
      <c r="C62">
        <v>1.0342</v>
      </c>
      <c r="D62">
        <v>1.044E-2</v>
      </c>
      <c r="E62">
        <v>-7.1099999999999997E-2</v>
      </c>
      <c r="F62">
        <v>0.24909999999999999</v>
      </c>
      <c r="G62">
        <v>1</v>
      </c>
      <c r="I62">
        <f t="shared" si="6"/>
        <v>0.10035643198967394</v>
      </c>
      <c r="J62">
        <f t="shared" si="3"/>
        <v>48.55399061032864</v>
      </c>
    </row>
    <row r="63" spans="1:10" x14ac:dyDescent="0.25">
      <c r="A63" s="65">
        <v>6</v>
      </c>
      <c r="B63">
        <v>2.1930000000000002E-2</v>
      </c>
      <c r="C63">
        <v>1.0578000000000001</v>
      </c>
      <c r="D63">
        <v>1.0970000000000001E-2</v>
      </c>
      <c r="E63">
        <v>-7.0499999999999993E-2</v>
      </c>
      <c r="F63">
        <v>0.2399</v>
      </c>
      <c r="G63">
        <v>1</v>
      </c>
      <c r="I63">
        <f t="shared" si="6"/>
        <v>0.10471975511965977</v>
      </c>
      <c r="J63">
        <f t="shared" si="3"/>
        <v>48.235294117647058</v>
      </c>
    </row>
    <row r="64" spans="1:10" x14ac:dyDescent="0.25">
      <c r="A64" s="65">
        <v>6.25</v>
      </c>
      <c r="B64">
        <v>2.2460000000000001E-2</v>
      </c>
      <c r="C64">
        <v>1.0824</v>
      </c>
      <c r="D64">
        <v>1.154E-2</v>
      </c>
      <c r="E64">
        <v>-7.0099999999999996E-2</v>
      </c>
      <c r="F64">
        <v>0.2306</v>
      </c>
      <c r="G64">
        <v>1</v>
      </c>
      <c r="I64">
        <f t="shared" si="6"/>
        <v>0.1090830782496456</v>
      </c>
      <c r="J64">
        <f t="shared" si="3"/>
        <v>48.192341941228854</v>
      </c>
    </row>
    <row r="65" spans="1:10" x14ac:dyDescent="0.25">
      <c r="A65" s="65">
        <v>6.5</v>
      </c>
      <c r="B65">
        <v>2.3099999999999999E-2</v>
      </c>
      <c r="C65">
        <v>1.1056999999999999</v>
      </c>
      <c r="D65">
        <v>1.2120000000000001E-2</v>
      </c>
      <c r="E65">
        <v>-6.9400000000000003E-2</v>
      </c>
      <c r="F65">
        <v>0.223</v>
      </c>
      <c r="G65">
        <v>1</v>
      </c>
      <c r="I65">
        <f t="shared" si="6"/>
        <v>0.11344640137963143</v>
      </c>
      <c r="J65">
        <f t="shared" si="3"/>
        <v>47.865800865800864</v>
      </c>
    </row>
    <row r="66" spans="1:10" x14ac:dyDescent="0.25">
      <c r="A66" s="65">
        <v>6.75</v>
      </c>
      <c r="B66">
        <v>2.366E-2</v>
      </c>
      <c r="C66">
        <v>1.1297999999999999</v>
      </c>
      <c r="D66">
        <v>1.273E-2</v>
      </c>
      <c r="E66">
        <v>-6.8900000000000003E-2</v>
      </c>
      <c r="F66">
        <v>0.21490000000000001</v>
      </c>
      <c r="G66">
        <v>1</v>
      </c>
      <c r="I66">
        <f t="shared" si="6"/>
        <v>0.11780972450961724</v>
      </c>
      <c r="J66">
        <f t="shared" si="3"/>
        <v>47.751479289940825</v>
      </c>
    </row>
    <row r="67" spans="1:10" x14ac:dyDescent="0.25">
      <c r="A67" s="65">
        <v>7</v>
      </c>
      <c r="B67">
        <v>2.435E-2</v>
      </c>
      <c r="C67">
        <v>1.1526000000000001</v>
      </c>
      <c r="D67">
        <v>1.3339999999999999E-2</v>
      </c>
      <c r="E67">
        <v>-6.83E-2</v>
      </c>
      <c r="F67">
        <v>0.20849999999999999</v>
      </c>
      <c r="G67">
        <v>1</v>
      </c>
      <c r="I67">
        <f t="shared" si="6"/>
        <v>0.12217304763960307</v>
      </c>
      <c r="J67">
        <f t="shared" si="3"/>
        <v>47.3347022587269</v>
      </c>
    </row>
    <row r="68" spans="1:10" x14ac:dyDescent="0.25">
      <c r="A68" s="65">
        <v>7.25</v>
      </c>
      <c r="B68">
        <v>2.4930000000000001E-2</v>
      </c>
      <c r="C68">
        <v>1.1763999999999999</v>
      </c>
      <c r="D68">
        <v>1.4019999999999999E-2</v>
      </c>
      <c r="E68">
        <v>-6.7699999999999996E-2</v>
      </c>
      <c r="F68">
        <v>0.2014</v>
      </c>
      <c r="G68">
        <v>1</v>
      </c>
      <c r="I68">
        <f t="shared" si="6"/>
        <v>0.1265363707695889</v>
      </c>
      <c r="J68">
        <f t="shared" si="3"/>
        <v>47.188126754913753</v>
      </c>
    </row>
    <row r="69" spans="1:10" x14ac:dyDescent="0.25">
      <c r="A69" s="65">
        <v>7.5</v>
      </c>
      <c r="B69">
        <v>2.5590000000000002E-2</v>
      </c>
      <c r="C69">
        <v>1.1991000000000001</v>
      </c>
      <c r="D69">
        <v>1.468E-2</v>
      </c>
      <c r="E69">
        <v>-6.7000000000000004E-2</v>
      </c>
      <c r="F69">
        <v>0.19520000000000001</v>
      </c>
      <c r="G69">
        <v>1</v>
      </c>
      <c r="I69">
        <f t="shared" si="6"/>
        <v>0.1308996938995747</v>
      </c>
      <c r="J69">
        <f t="shared" si="3"/>
        <v>46.858147713950764</v>
      </c>
    </row>
    <row r="70" spans="1:10" x14ac:dyDescent="0.25">
      <c r="A70" s="65">
        <v>7.75</v>
      </c>
      <c r="B70">
        <v>2.6290000000000001E-2</v>
      </c>
      <c r="C70">
        <v>1.2218</v>
      </c>
      <c r="D70">
        <v>1.5389999999999999E-2</v>
      </c>
      <c r="E70">
        <v>-6.6400000000000001E-2</v>
      </c>
      <c r="F70">
        <v>0.18940000000000001</v>
      </c>
      <c r="G70">
        <v>1</v>
      </c>
      <c r="I70">
        <f t="shared" si="6"/>
        <v>0.13526301702956053</v>
      </c>
      <c r="J70">
        <f t="shared" si="3"/>
        <v>46.47394446557626</v>
      </c>
    </row>
    <row r="71" spans="1:10" x14ac:dyDescent="0.25">
      <c r="A71" s="65">
        <v>8</v>
      </c>
      <c r="B71">
        <v>2.6950000000000002E-2</v>
      </c>
      <c r="C71">
        <v>1.2444</v>
      </c>
      <c r="D71">
        <v>1.6150000000000001E-2</v>
      </c>
      <c r="E71">
        <v>-6.5699999999999995E-2</v>
      </c>
      <c r="F71">
        <v>0.1835</v>
      </c>
      <c r="G71">
        <v>1</v>
      </c>
      <c r="I71">
        <f t="shared" si="6"/>
        <v>0.13962634015954636</v>
      </c>
      <c r="J71">
        <f t="shared" si="3"/>
        <v>46.174397031539883</v>
      </c>
    </row>
    <row r="72" spans="1:10" x14ac:dyDescent="0.25">
      <c r="A72" s="65">
        <v>8.25</v>
      </c>
      <c r="B72">
        <v>2.7699999999999999E-2</v>
      </c>
      <c r="C72">
        <v>1.2659</v>
      </c>
      <c r="D72">
        <v>1.686E-2</v>
      </c>
      <c r="E72">
        <v>-6.4899999999999999E-2</v>
      </c>
      <c r="F72">
        <v>0.1784</v>
      </c>
      <c r="G72">
        <v>1</v>
      </c>
      <c r="I72">
        <f t="shared" si="6"/>
        <v>0.14398966328953219</v>
      </c>
      <c r="J72">
        <f t="shared" si="3"/>
        <v>45.700361010830328</v>
      </c>
    </row>
    <row r="73" spans="1:10" x14ac:dyDescent="0.25">
      <c r="A73" s="65">
        <v>8.5</v>
      </c>
      <c r="B73">
        <v>2.843E-2</v>
      </c>
      <c r="C73">
        <v>1.2879</v>
      </c>
      <c r="D73">
        <v>1.77E-2</v>
      </c>
      <c r="E73">
        <v>-6.4100000000000004E-2</v>
      </c>
      <c r="F73">
        <v>0.1731</v>
      </c>
      <c r="G73">
        <v>1</v>
      </c>
      <c r="I73">
        <f t="shared" si="6"/>
        <v>0.14835298641951802</v>
      </c>
      <c r="J73">
        <f t="shared" si="3"/>
        <v>45.300738656348926</v>
      </c>
    </row>
    <row r="74" spans="1:10" x14ac:dyDescent="0.25">
      <c r="A74" s="65">
        <v>8.75</v>
      </c>
      <c r="B74">
        <v>2.9170000000000001E-2</v>
      </c>
      <c r="C74">
        <v>1.3090999999999999</v>
      </c>
      <c r="D74">
        <v>1.8530000000000001E-2</v>
      </c>
      <c r="E74">
        <v>-6.3299999999999995E-2</v>
      </c>
      <c r="F74">
        <v>0.1678</v>
      </c>
      <c r="G74">
        <v>1</v>
      </c>
      <c r="I74">
        <f t="shared" si="6"/>
        <v>0.15271630954950383</v>
      </c>
      <c r="J74">
        <f t="shared" ref="J74:J106" si="7">C74/B74</f>
        <v>44.878299622900236</v>
      </c>
    </row>
    <row r="75" spans="1:10" x14ac:dyDescent="0.25">
      <c r="A75" s="65">
        <v>9</v>
      </c>
      <c r="B75">
        <v>2.997E-2</v>
      </c>
      <c r="C75">
        <v>1.3294999999999999</v>
      </c>
      <c r="D75">
        <v>1.9310000000000001E-2</v>
      </c>
      <c r="E75">
        <v>-6.2399999999999997E-2</v>
      </c>
      <c r="F75">
        <v>0.16350000000000001</v>
      </c>
      <c r="G75">
        <v>1</v>
      </c>
      <c r="I75">
        <f t="shared" si="6"/>
        <v>0.15707963267948966</v>
      </c>
      <c r="J75">
        <f t="shared" si="7"/>
        <v>44.361027694361027</v>
      </c>
    </row>
    <row r="76" spans="1:10" x14ac:dyDescent="0.25">
      <c r="A76" s="65">
        <v>9.25</v>
      </c>
      <c r="B76">
        <v>3.0800000000000001E-2</v>
      </c>
      <c r="C76">
        <v>1.35</v>
      </c>
      <c r="D76">
        <v>2.027E-2</v>
      </c>
      <c r="E76">
        <v>-6.1499999999999999E-2</v>
      </c>
      <c r="F76">
        <v>0.1588</v>
      </c>
      <c r="G76">
        <v>1</v>
      </c>
      <c r="I76">
        <f t="shared" si="6"/>
        <v>0.16144295580947549</v>
      </c>
      <c r="J76">
        <f t="shared" si="7"/>
        <v>43.831168831168831</v>
      </c>
    </row>
    <row r="77" spans="1:10" x14ac:dyDescent="0.25">
      <c r="A77" s="65">
        <v>9.5</v>
      </c>
      <c r="B77">
        <v>3.1620000000000002E-2</v>
      </c>
      <c r="C77">
        <v>1.3696999999999999</v>
      </c>
      <c r="D77">
        <v>2.12E-2</v>
      </c>
      <c r="E77">
        <v>-6.0499999999999998E-2</v>
      </c>
      <c r="F77">
        <v>0.154</v>
      </c>
      <c r="G77">
        <v>1</v>
      </c>
      <c r="I77">
        <f t="shared" si="6"/>
        <v>0.16580627893946129</v>
      </c>
      <c r="J77">
        <f t="shared" si="7"/>
        <v>43.317520556609736</v>
      </c>
    </row>
    <row r="78" spans="1:10" x14ac:dyDescent="0.25">
      <c r="A78" s="65">
        <v>9.75</v>
      </c>
      <c r="B78">
        <v>3.2460000000000003E-2</v>
      </c>
      <c r="C78">
        <v>1.3883000000000001</v>
      </c>
      <c r="D78">
        <v>2.2079999999999999E-2</v>
      </c>
      <c r="E78">
        <v>-5.9400000000000001E-2</v>
      </c>
      <c r="F78">
        <v>0.15</v>
      </c>
      <c r="G78">
        <v>1</v>
      </c>
      <c r="I78">
        <f t="shared" si="6"/>
        <v>0.17016960206944712</v>
      </c>
      <c r="J78">
        <f t="shared" si="7"/>
        <v>42.769562538508936</v>
      </c>
    </row>
    <row r="79" spans="1:10" x14ac:dyDescent="0.25">
      <c r="A79" s="65">
        <v>10</v>
      </c>
      <c r="B79">
        <v>3.3410000000000002E-2</v>
      </c>
      <c r="C79">
        <v>1.4069</v>
      </c>
      <c r="D79">
        <v>2.3109999999999999E-2</v>
      </c>
      <c r="E79">
        <v>-5.8299999999999998E-2</v>
      </c>
      <c r="F79">
        <v>0.14610000000000001</v>
      </c>
      <c r="G79">
        <v>1</v>
      </c>
      <c r="I79">
        <f t="shared" si="6"/>
        <v>0.17453292519943295</v>
      </c>
      <c r="J79">
        <f t="shared" si="7"/>
        <v>42.110146662675845</v>
      </c>
    </row>
    <row r="80" spans="1:10" x14ac:dyDescent="0.25">
      <c r="A80" s="65">
        <v>10.25</v>
      </c>
      <c r="B80">
        <v>3.4349999999999999E-2</v>
      </c>
      <c r="C80">
        <v>1.4242999999999999</v>
      </c>
      <c r="D80">
        <v>2.4240000000000001E-2</v>
      </c>
      <c r="E80">
        <v>-5.7000000000000002E-2</v>
      </c>
      <c r="F80">
        <v>0.14169999999999999</v>
      </c>
      <c r="G80">
        <v>1</v>
      </c>
      <c r="I80">
        <f t="shared" si="6"/>
        <v>0.17889624832941875</v>
      </c>
      <c r="J80">
        <f t="shared" si="7"/>
        <v>41.464337700145556</v>
      </c>
    </row>
    <row r="81" spans="1:10" x14ac:dyDescent="0.25">
      <c r="A81" s="65">
        <v>10.5</v>
      </c>
      <c r="B81">
        <v>3.5270000000000003E-2</v>
      </c>
      <c r="C81">
        <v>1.4406000000000001</v>
      </c>
      <c r="D81">
        <v>2.5250000000000002E-2</v>
      </c>
      <c r="E81">
        <v>-5.5599999999999997E-2</v>
      </c>
      <c r="F81">
        <v>0.13789999999999999</v>
      </c>
      <c r="G81">
        <v>1</v>
      </c>
      <c r="I81">
        <f t="shared" si="6"/>
        <v>0.18325957145940461</v>
      </c>
      <c r="J81">
        <f t="shared" si="7"/>
        <v>40.844910688970799</v>
      </c>
    </row>
    <row r="82" spans="1:10" x14ac:dyDescent="0.25">
      <c r="A82" s="65">
        <v>10.75</v>
      </c>
      <c r="B82">
        <v>3.6240000000000001E-2</v>
      </c>
      <c r="C82">
        <v>1.4562999999999999</v>
      </c>
      <c r="D82">
        <v>2.622E-2</v>
      </c>
      <c r="E82">
        <v>-5.4199999999999998E-2</v>
      </c>
      <c r="F82">
        <v>0.13469999999999999</v>
      </c>
      <c r="G82">
        <v>1</v>
      </c>
      <c r="I82">
        <f t="shared" si="6"/>
        <v>0.18762289458939041</v>
      </c>
      <c r="J82">
        <f t="shared" si="7"/>
        <v>40.184878587196465</v>
      </c>
    </row>
    <row r="83" spans="1:10" x14ac:dyDescent="0.25">
      <c r="A83" s="65">
        <v>11</v>
      </c>
      <c r="B83">
        <v>3.737E-2</v>
      </c>
      <c r="C83">
        <v>1.4705999999999999</v>
      </c>
      <c r="D83">
        <v>2.7560000000000001E-2</v>
      </c>
      <c r="E83">
        <v>-5.2600000000000001E-2</v>
      </c>
      <c r="F83">
        <v>0.13109999999999999</v>
      </c>
      <c r="G83">
        <v>1</v>
      </c>
      <c r="I83">
        <f t="shared" si="6"/>
        <v>0.19198621771937624</v>
      </c>
      <c r="J83">
        <f t="shared" si="7"/>
        <v>39.352421728659351</v>
      </c>
    </row>
    <row r="84" spans="1:10" x14ac:dyDescent="0.25">
      <c r="A84" s="65">
        <v>11.25</v>
      </c>
      <c r="B84">
        <v>3.8490000000000003E-2</v>
      </c>
      <c r="C84">
        <v>1.4832000000000001</v>
      </c>
      <c r="D84">
        <v>2.886E-2</v>
      </c>
      <c r="E84">
        <v>-5.0799999999999998E-2</v>
      </c>
      <c r="F84">
        <v>0.1275</v>
      </c>
      <c r="G84">
        <v>1</v>
      </c>
      <c r="I84">
        <f t="shared" si="6"/>
        <v>0.19634954084936207</v>
      </c>
      <c r="J84">
        <f t="shared" si="7"/>
        <v>38.534684333593141</v>
      </c>
    </row>
    <row r="85" spans="1:10" x14ac:dyDescent="0.25">
      <c r="A85" s="65">
        <v>11.5</v>
      </c>
      <c r="B85">
        <v>3.9559999999999998E-2</v>
      </c>
      <c r="C85">
        <v>1.4944999999999999</v>
      </c>
      <c r="D85">
        <v>3.0040000000000001E-2</v>
      </c>
      <c r="E85">
        <v>-4.8899999999999999E-2</v>
      </c>
      <c r="F85">
        <v>0.12429999999999999</v>
      </c>
      <c r="G85">
        <v>1</v>
      </c>
      <c r="I85">
        <f t="shared" si="6"/>
        <v>0.20071286397934787</v>
      </c>
      <c r="J85">
        <f t="shared" si="7"/>
        <v>37.77805864509606</v>
      </c>
    </row>
    <row r="86" spans="1:10" x14ac:dyDescent="0.25">
      <c r="A86" s="65">
        <v>11.75</v>
      </c>
      <c r="B86">
        <v>4.0649999999999999E-2</v>
      </c>
      <c r="C86">
        <v>1.504</v>
      </c>
      <c r="D86">
        <v>3.1150000000000001E-2</v>
      </c>
      <c r="E86">
        <v>-4.6800000000000001E-2</v>
      </c>
      <c r="F86">
        <v>0.12180000000000001</v>
      </c>
      <c r="G86">
        <v>1</v>
      </c>
      <c r="I86">
        <f t="shared" si="6"/>
        <v>0.20507618710933373</v>
      </c>
      <c r="J86">
        <f t="shared" si="7"/>
        <v>36.99876998769988</v>
      </c>
    </row>
    <row r="87" spans="1:10" x14ac:dyDescent="0.25">
      <c r="A87" s="65">
        <v>12</v>
      </c>
      <c r="B87">
        <v>4.2040000000000001E-2</v>
      </c>
      <c r="C87">
        <v>1.5118</v>
      </c>
      <c r="D87">
        <v>3.2710000000000003E-2</v>
      </c>
      <c r="E87">
        <v>-4.4600000000000001E-2</v>
      </c>
      <c r="F87">
        <v>0.1191</v>
      </c>
      <c r="G87">
        <v>1</v>
      </c>
      <c r="I87">
        <f t="shared" si="6"/>
        <v>0.20943951023931953</v>
      </c>
      <c r="J87">
        <f t="shared" si="7"/>
        <v>35.960989533777358</v>
      </c>
    </row>
    <row r="88" spans="1:10" x14ac:dyDescent="0.25">
      <c r="A88" s="65">
        <v>12.25</v>
      </c>
      <c r="B88">
        <v>4.3560000000000001E-2</v>
      </c>
      <c r="C88">
        <v>1.5173000000000001</v>
      </c>
      <c r="D88">
        <v>3.4470000000000001E-2</v>
      </c>
      <c r="E88">
        <v>-4.2299999999999997E-2</v>
      </c>
      <c r="F88">
        <v>0.11609999999999999</v>
      </c>
      <c r="G88">
        <v>1</v>
      </c>
      <c r="I88">
        <f t="shared" si="6"/>
        <v>0.21380283336930536</v>
      </c>
      <c r="J88">
        <f t="shared" si="7"/>
        <v>34.83241505968779</v>
      </c>
    </row>
    <row r="89" spans="1:10" x14ac:dyDescent="0.25">
      <c r="A89" s="65">
        <v>12.5</v>
      </c>
      <c r="B89">
        <v>4.5080000000000002E-2</v>
      </c>
      <c r="C89">
        <v>1.5226999999999999</v>
      </c>
      <c r="D89">
        <v>3.6139999999999999E-2</v>
      </c>
      <c r="E89">
        <v>-4.02E-2</v>
      </c>
      <c r="F89">
        <v>0.1133</v>
      </c>
      <c r="G89">
        <v>1</v>
      </c>
      <c r="I89">
        <f t="shared" si="6"/>
        <v>0.21816615649929119</v>
      </c>
      <c r="J89">
        <f t="shared" si="7"/>
        <v>33.777728482697427</v>
      </c>
    </row>
    <row r="90" spans="1:10" x14ac:dyDescent="0.25">
      <c r="A90" s="65">
        <v>12.75</v>
      </c>
      <c r="B90">
        <v>4.6559999999999997E-2</v>
      </c>
      <c r="C90">
        <v>1.5284</v>
      </c>
      <c r="D90">
        <v>3.7719999999999997E-2</v>
      </c>
      <c r="E90">
        <v>-3.8300000000000001E-2</v>
      </c>
      <c r="F90">
        <v>0.1109</v>
      </c>
      <c r="G90">
        <v>1</v>
      </c>
      <c r="I90">
        <f t="shared" si="6"/>
        <v>0.22252947962927699</v>
      </c>
      <c r="J90">
        <f t="shared" si="7"/>
        <v>32.826460481099659</v>
      </c>
    </row>
    <row r="91" spans="1:10" x14ac:dyDescent="0.25">
      <c r="A91" s="65">
        <v>13</v>
      </c>
      <c r="B91">
        <v>4.8050000000000002E-2</v>
      </c>
      <c r="C91">
        <v>1.5353000000000001</v>
      </c>
      <c r="D91">
        <v>3.9239999999999997E-2</v>
      </c>
      <c r="E91">
        <v>-3.6700000000000003E-2</v>
      </c>
      <c r="F91">
        <v>0.1089</v>
      </c>
      <c r="G91">
        <v>1</v>
      </c>
      <c r="I91">
        <f t="shared" si="6"/>
        <v>0.22689280275926285</v>
      </c>
      <c r="J91">
        <f t="shared" si="7"/>
        <v>31.952133194588971</v>
      </c>
    </row>
    <row r="92" spans="1:10" x14ac:dyDescent="0.25">
      <c r="A92" s="65">
        <v>13.25</v>
      </c>
      <c r="B92">
        <v>5.0220000000000001E-2</v>
      </c>
      <c r="C92">
        <v>1.5364</v>
      </c>
      <c r="D92">
        <v>4.1640000000000003E-2</v>
      </c>
      <c r="E92">
        <v>-3.49E-2</v>
      </c>
      <c r="F92">
        <v>0.1066</v>
      </c>
      <c r="G92">
        <v>1</v>
      </c>
      <c r="I92">
        <f t="shared" si="6"/>
        <v>0.23125612588924865</v>
      </c>
      <c r="J92">
        <f t="shared" si="7"/>
        <v>30.593389088012742</v>
      </c>
    </row>
    <row r="93" spans="1:10" x14ac:dyDescent="0.25">
      <c r="A93" s="65">
        <v>13.5</v>
      </c>
      <c r="B93">
        <v>5.262E-2</v>
      </c>
      <c r="C93">
        <v>1.5351999999999999</v>
      </c>
      <c r="D93">
        <v>4.4319999999999998E-2</v>
      </c>
      <c r="E93">
        <v>-3.3300000000000003E-2</v>
      </c>
      <c r="F93">
        <v>0.1042</v>
      </c>
      <c r="G93">
        <v>1</v>
      </c>
      <c r="I93">
        <f t="shared" si="6"/>
        <v>0.23561944901923448</v>
      </c>
      <c r="J93">
        <f t="shared" si="7"/>
        <v>29.175218548080576</v>
      </c>
    </row>
    <row r="94" spans="1:10" x14ac:dyDescent="0.25">
      <c r="A94" s="65">
        <v>13.75</v>
      </c>
      <c r="B94">
        <v>5.5039999999999999E-2</v>
      </c>
      <c r="C94">
        <v>1.5342</v>
      </c>
      <c r="D94">
        <v>4.6929999999999999E-2</v>
      </c>
      <c r="E94">
        <v>-3.1899999999999998E-2</v>
      </c>
      <c r="F94">
        <v>0.10199999999999999</v>
      </c>
      <c r="G94">
        <v>1</v>
      </c>
      <c r="I94">
        <f t="shared" si="6"/>
        <v>0.23998277214922031</v>
      </c>
      <c r="J94">
        <f t="shared" si="7"/>
        <v>27.874273255813954</v>
      </c>
    </row>
    <row r="95" spans="1:10" x14ac:dyDescent="0.25">
      <c r="A95" s="65">
        <v>14</v>
      </c>
      <c r="B95">
        <v>5.7410000000000003E-2</v>
      </c>
      <c r="C95">
        <v>1.5339</v>
      </c>
      <c r="D95">
        <v>4.9439999999999998E-2</v>
      </c>
      <c r="E95">
        <v>-3.09E-2</v>
      </c>
      <c r="F95">
        <v>0.1</v>
      </c>
      <c r="G95">
        <v>1</v>
      </c>
      <c r="I95">
        <f t="shared" si="6"/>
        <v>0.24434609527920614</v>
      </c>
      <c r="J95">
        <f t="shared" si="7"/>
        <v>26.71834175230796</v>
      </c>
    </row>
    <row r="96" spans="1:10" x14ac:dyDescent="0.25">
      <c r="A96" s="65">
        <v>14.25</v>
      </c>
      <c r="B96">
        <v>5.9679999999999997E-2</v>
      </c>
      <c r="C96">
        <v>1.5353000000000001</v>
      </c>
      <c r="D96">
        <v>5.1790000000000003E-2</v>
      </c>
      <c r="E96">
        <v>-3.0099999999999998E-2</v>
      </c>
      <c r="F96">
        <v>9.8199999999999996E-2</v>
      </c>
      <c r="G96">
        <v>1</v>
      </c>
      <c r="I96">
        <f t="shared" si="6"/>
        <v>0.24870941840919195</v>
      </c>
      <c r="J96">
        <f t="shared" si="7"/>
        <v>25.725536193029495</v>
      </c>
    </row>
    <row r="97" spans="1:10" x14ac:dyDescent="0.25">
      <c r="A97" s="65">
        <v>14.5</v>
      </c>
      <c r="B97">
        <v>6.1940000000000002E-2</v>
      </c>
      <c r="C97">
        <v>1.5382</v>
      </c>
      <c r="D97">
        <v>5.407E-2</v>
      </c>
      <c r="E97">
        <v>-2.93E-2</v>
      </c>
      <c r="F97">
        <v>9.6500000000000002E-2</v>
      </c>
      <c r="G97">
        <v>1</v>
      </c>
      <c r="I97">
        <f t="shared" si="6"/>
        <v>0.2530727415391778</v>
      </c>
      <c r="J97">
        <f t="shared" si="7"/>
        <v>24.833710041976104</v>
      </c>
    </row>
    <row r="98" spans="1:10" x14ac:dyDescent="0.25">
      <c r="A98" s="65">
        <v>14.75</v>
      </c>
      <c r="B98">
        <v>6.6229999999999997E-2</v>
      </c>
      <c r="C98">
        <v>1.5246999999999999</v>
      </c>
      <c r="D98">
        <v>5.8709999999999998E-2</v>
      </c>
      <c r="E98">
        <v>-2.9100000000000001E-2</v>
      </c>
      <c r="F98">
        <v>9.4899999999999998E-2</v>
      </c>
      <c r="G98">
        <v>1</v>
      </c>
      <c r="I98">
        <f t="shared" si="6"/>
        <v>0.25743606466916358</v>
      </c>
      <c r="J98">
        <f t="shared" si="7"/>
        <v>23.021289445870451</v>
      </c>
    </row>
    <row r="99" spans="1:10" x14ac:dyDescent="0.25">
      <c r="A99" s="65">
        <v>15</v>
      </c>
      <c r="B99">
        <v>7.0879999999999999E-2</v>
      </c>
      <c r="C99">
        <v>1.5101</v>
      </c>
      <c r="D99">
        <v>6.3659999999999994E-2</v>
      </c>
      <c r="E99">
        <v>-2.9399999999999999E-2</v>
      </c>
      <c r="F99">
        <v>9.3299999999999994E-2</v>
      </c>
      <c r="G99">
        <v>1</v>
      </c>
      <c r="I99">
        <f t="shared" si="6"/>
        <v>0.26179938779914941</v>
      </c>
      <c r="J99">
        <f t="shared" si="7"/>
        <v>21.305022573363431</v>
      </c>
    </row>
    <row r="100" spans="1:10" x14ac:dyDescent="0.25">
      <c r="A100" s="65">
        <v>15.25</v>
      </c>
      <c r="B100">
        <v>7.5899999999999995E-2</v>
      </c>
      <c r="C100">
        <v>1.4944999999999999</v>
      </c>
      <c r="D100">
        <v>6.8940000000000001E-2</v>
      </c>
      <c r="E100">
        <v>-3.0300000000000001E-2</v>
      </c>
      <c r="F100">
        <v>9.1800000000000007E-2</v>
      </c>
      <c r="G100">
        <v>1</v>
      </c>
      <c r="I100">
        <f t="shared" si="6"/>
        <v>0.26616271092913524</v>
      </c>
      <c r="J100">
        <f t="shared" si="7"/>
        <v>19.69038208168643</v>
      </c>
    </row>
    <row r="101" spans="1:10" x14ac:dyDescent="0.25">
      <c r="A101" s="65">
        <v>15.5</v>
      </c>
      <c r="B101">
        <v>8.1250000000000003E-2</v>
      </c>
      <c r="C101">
        <v>1.4781</v>
      </c>
      <c r="D101">
        <v>7.4499999999999997E-2</v>
      </c>
      <c r="E101">
        <v>-3.1699999999999999E-2</v>
      </c>
      <c r="F101">
        <v>9.0399999999999994E-2</v>
      </c>
      <c r="G101">
        <v>1</v>
      </c>
      <c r="I101">
        <f t="shared" si="6"/>
        <v>0.27052603405912107</v>
      </c>
      <c r="J101">
        <f t="shared" si="7"/>
        <v>18.192</v>
      </c>
    </row>
    <row r="102" spans="1:10" x14ac:dyDescent="0.25">
      <c r="A102" s="65">
        <v>15.75</v>
      </c>
      <c r="B102">
        <v>8.6860000000000007E-2</v>
      </c>
      <c r="C102">
        <v>1.4616</v>
      </c>
      <c r="D102">
        <v>8.0299999999999996E-2</v>
      </c>
      <c r="E102">
        <v>-3.3500000000000002E-2</v>
      </c>
      <c r="F102">
        <v>8.9099999999999999E-2</v>
      </c>
      <c r="G102">
        <v>1</v>
      </c>
      <c r="I102">
        <f t="shared" si="6"/>
        <v>0.2748893571891069</v>
      </c>
      <c r="J102">
        <f t="shared" si="7"/>
        <v>16.827078056642872</v>
      </c>
    </row>
    <row r="103" spans="1:10" x14ac:dyDescent="0.25">
      <c r="A103" s="65">
        <v>16</v>
      </c>
      <c r="B103">
        <v>9.2259999999999995E-2</v>
      </c>
      <c r="C103">
        <v>1.4481999999999999</v>
      </c>
      <c r="D103">
        <v>8.584E-2</v>
      </c>
      <c r="E103">
        <v>-3.5499999999999997E-2</v>
      </c>
      <c r="F103">
        <v>8.7900000000000006E-2</v>
      </c>
      <c r="G103">
        <v>1</v>
      </c>
      <c r="I103">
        <f t="shared" si="6"/>
        <v>0.27925268031909273</v>
      </c>
      <c r="J103">
        <f t="shared" si="7"/>
        <v>15.696943420767397</v>
      </c>
    </row>
    <row r="104" spans="1:10" x14ac:dyDescent="0.25">
      <c r="A104" s="65">
        <v>16.25</v>
      </c>
      <c r="B104">
        <v>9.604E-2</v>
      </c>
      <c r="C104">
        <v>1.4451000000000001</v>
      </c>
      <c r="D104">
        <v>8.967E-2</v>
      </c>
      <c r="E104">
        <v>-3.6700000000000003E-2</v>
      </c>
      <c r="F104">
        <v>8.6499999999999994E-2</v>
      </c>
      <c r="G104">
        <v>1</v>
      </c>
      <c r="I104">
        <f t="shared" si="6"/>
        <v>0.28361600344907856</v>
      </c>
      <c r="J104">
        <f t="shared" si="7"/>
        <v>15.046855476884632</v>
      </c>
    </row>
    <row r="105" spans="1:10" x14ac:dyDescent="0.25">
      <c r="A105" s="65">
        <v>16.5</v>
      </c>
      <c r="B105">
        <v>0.10166</v>
      </c>
      <c r="C105">
        <v>1.4323999999999999</v>
      </c>
      <c r="D105">
        <v>9.5390000000000003E-2</v>
      </c>
      <c r="E105">
        <v>-3.9E-2</v>
      </c>
      <c r="F105">
        <v>8.5400000000000004E-2</v>
      </c>
      <c r="G105">
        <v>1</v>
      </c>
      <c r="I105">
        <f t="shared" si="6"/>
        <v>0.28797932657906439</v>
      </c>
      <c r="J105">
        <f t="shared" si="7"/>
        <v>14.090104269132402</v>
      </c>
    </row>
    <row r="106" spans="1:10" x14ac:dyDescent="0.25">
      <c r="A106" s="65">
        <v>16.75</v>
      </c>
      <c r="B106">
        <v>0.12125</v>
      </c>
      <c r="C106">
        <v>1.3524</v>
      </c>
      <c r="D106">
        <v>0.11541</v>
      </c>
      <c r="E106">
        <v>-5.0900000000000001E-2</v>
      </c>
      <c r="F106">
        <v>8.5000000000000006E-2</v>
      </c>
      <c r="G106">
        <v>1</v>
      </c>
      <c r="I106">
        <f t="shared" si="6"/>
        <v>0.29234264970905016</v>
      </c>
      <c r="J106">
        <f t="shared" si="7"/>
        <v>11.153814432989691</v>
      </c>
    </row>
  </sheetData>
  <hyperlinks>
    <hyperlink ref="A1" r:id="rId1" display="http://airfoiltools.com/airfoil/details?airfoil=arad10-il"/>
  </hyperlinks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workbookViewId="0">
      <selection activeCell="I4" sqref="I4"/>
    </sheetView>
  </sheetViews>
  <sheetFormatPr defaultRowHeight="15" x14ac:dyDescent="0.25"/>
  <sheetData>
    <row r="1" spans="1:21" x14ac:dyDescent="0.25">
      <c r="A1" s="67" t="s">
        <v>114</v>
      </c>
      <c r="H1" t="s">
        <v>25</v>
      </c>
      <c r="I1">
        <v>100000</v>
      </c>
    </row>
    <row r="2" spans="1:21" x14ac:dyDescent="0.25">
      <c r="A2" s="66" t="s">
        <v>109</v>
      </c>
      <c r="H2" t="s">
        <v>61</v>
      </c>
      <c r="I2" t="s">
        <v>62</v>
      </c>
      <c r="J2" t="s">
        <v>60</v>
      </c>
      <c r="K2" t="s">
        <v>59</v>
      </c>
      <c r="L2" t="s">
        <v>58</v>
      </c>
      <c r="M2" t="s">
        <v>55</v>
      </c>
      <c r="N2" t="s">
        <v>51</v>
      </c>
      <c r="O2" t="s">
        <v>54</v>
      </c>
    </row>
    <row r="3" spans="1:21" x14ac:dyDescent="0.25">
      <c r="A3" s="66" t="s">
        <v>115</v>
      </c>
      <c r="H3">
        <f>I4</f>
        <v>0.55105054200007875</v>
      </c>
      <c r="I3">
        <f>H4</f>
        <v>6.7399833429045453</v>
      </c>
      <c r="J3">
        <v>3.6799999999999999E-2</v>
      </c>
      <c r="K3">
        <v>1.3144</v>
      </c>
      <c r="L3">
        <f>SMALL(B9:B98,1)</f>
        <v>1.7180000000000001E-2</v>
      </c>
      <c r="M3">
        <f>(L6-L3)/((M6-O3)^2)</f>
        <v>5.6416666666666657E-2</v>
      </c>
      <c r="N3">
        <f>(N6-L3)/((O6-O3)^2)</f>
        <v>1.168115438927613E-2</v>
      </c>
      <c r="O3">
        <f>VLOOKUP(L3,B9:C98,2,FALSE)</f>
        <v>0.9335</v>
      </c>
    </row>
    <row r="4" spans="1:21" x14ac:dyDescent="0.25">
      <c r="A4" s="66" t="s">
        <v>111</v>
      </c>
      <c r="H4">
        <f t="array" ref="H4:I4">LINEST($C$28:$C$72,$I$28:$I$72)</f>
        <v>6.7399833429045453</v>
      </c>
      <c r="I4">
        <v>0.55105054200007875</v>
      </c>
    </row>
    <row r="5" spans="1:21" x14ac:dyDescent="0.25">
      <c r="L5" t="s">
        <v>124</v>
      </c>
      <c r="M5" t="s">
        <v>126</v>
      </c>
      <c r="N5" t="s">
        <v>125</v>
      </c>
      <c r="O5" t="s">
        <v>127</v>
      </c>
    </row>
    <row r="6" spans="1:21" x14ac:dyDescent="0.25">
      <c r="L6">
        <v>3.7490000000000002E-2</v>
      </c>
      <c r="M6">
        <v>1.5335000000000001</v>
      </c>
      <c r="N6">
        <v>2.7320000000000001E-2</v>
      </c>
      <c r="O6">
        <v>1.8E-3</v>
      </c>
    </row>
    <row r="7" spans="1:21" x14ac:dyDescent="0.25">
      <c r="A7" s="65" t="s">
        <v>71</v>
      </c>
      <c r="B7" t="s">
        <v>21</v>
      </c>
      <c r="C7" t="s">
        <v>20</v>
      </c>
      <c r="D7" t="s">
        <v>70</v>
      </c>
      <c r="E7" t="s">
        <v>69</v>
      </c>
      <c r="F7" t="s">
        <v>68</v>
      </c>
      <c r="G7" t="s">
        <v>67</v>
      </c>
      <c r="I7" t="s">
        <v>100</v>
      </c>
      <c r="J7" t="s">
        <v>66</v>
      </c>
      <c r="R7" t="s">
        <v>104</v>
      </c>
      <c r="S7" t="s">
        <v>105</v>
      </c>
      <c r="T7" t="s">
        <v>106</v>
      </c>
      <c r="U7" t="s">
        <v>107</v>
      </c>
    </row>
    <row r="8" spans="1:21" x14ac:dyDescent="0.25">
      <c r="A8" s="65" t="s">
        <v>65</v>
      </c>
      <c r="B8" t="s">
        <v>64</v>
      </c>
      <c r="C8" t="s">
        <v>63</v>
      </c>
      <c r="D8" t="s">
        <v>64</v>
      </c>
      <c r="E8" t="s">
        <v>63</v>
      </c>
      <c r="F8" t="s">
        <v>63</v>
      </c>
      <c r="G8" t="s">
        <v>63</v>
      </c>
      <c r="J8">
        <f>MAX((J9:J115))</f>
        <v>58.373461744248267</v>
      </c>
      <c r="R8">
        <f>$L$3+$M$3*(S8-$O$3)^2</f>
        <v>1.7180000000000001E-2</v>
      </c>
      <c r="S8">
        <f>O3</f>
        <v>0.9335</v>
      </c>
      <c r="T8">
        <f>$L$3+$N$3*(U8-$O$3)^2</f>
        <v>1.7180000000000001E-2</v>
      </c>
      <c r="U8">
        <f>O3</f>
        <v>0.9335</v>
      </c>
    </row>
    <row r="9" spans="1:21" x14ac:dyDescent="0.25">
      <c r="A9" s="65">
        <v>-9.25</v>
      </c>
      <c r="B9">
        <v>0.12181</v>
      </c>
      <c r="C9">
        <v>-0.38569999999999999</v>
      </c>
      <c r="D9">
        <v>0.11685</v>
      </c>
      <c r="E9">
        <v>-2.93E-2</v>
      </c>
      <c r="F9">
        <v>1</v>
      </c>
      <c r="G9">
        <v>6.0499999999999998E-2</v>
      </c>
      <c r="I9">
        <f t="shared" ref="I9:I40" si="0">A9*PI()/180</f>
        <v>-0.16144295580947549</v>
      </c>
      <c r="J9">
        <f>C9/B9</f>
        <v>-3.1664066989573927</v>
      </c>
      <c r="R9">
        <f t="shared" ref="R9:R18" si="1">$L$3+$M$3*(S9-$O$3)^2</f>
        <v>1.7744166666666669E-2</v>
      </c>
      <c r="S9">
        <f>S8+0.1</f>
        <v>1.0335000000000001</v>
      </c>
      <c r="T9">
        <f t="shared" ref="T9:T18" si="2">$L$3+$N$3*(U9-$O$3)^2</f>
        <v>1.7296811543892763E-2</v>
      </c>
      <c r="U9">
        <f>U8-0.1</f>
        <v>0.83350000000000002</v>
      </c>
    </row>
    <row r="10" spans="1:21" x14ac:dyDescent="0.25">
      <c r="A10" s="65">
        <v>-9</v>
      </c>
      <c r="B10">
        <v>0.11902</v>
      </c>
      <c r="C10">
        <v>-0.39489999999999997</v>
      </c>
      <c r="D10">
        <v>0.11413</v>
      </c>
      <c r="E10">
        <v>-2.9100000000000001E-2</v>
      </c>
      <c r="F10">
        <v>1</v>
      </c>
      <c r="G10">
        <v>6.0699999999999997E-2</v>
      </c>
      <c r="I10">
        <f t="shared" si="0"/>
        <v>-0.15707963267948966</v>
      </c>
      <c r="J10">
        <f t="shared" ref="J10:J73" si="3">C10/B10</f>
        <v>-3.317929759704251</v>
      </c>
      <c r="R10">
        <f t="shared" si="1"/>
        <v>1.9436666666666672E-2</v>
      </c>
      <c r="S10">
        <f t="shared" ref="S10:S18" si="4">S9+0.1</f>
        <v>1.1335000000000002</v>
      </c>
      <c r="T10">
        <f t="shared" si="2"/>
        <v>1.7647246175571046E-2</v>
      </c>
      <c r="U10">
        <f t="shared" ref="U10:U18" si="5">U9-0.1</f>
        <v>0.73350000000000004</v>
      </c>
    </row>
    <row r="11" spans="1:21" x14ac:dyDescent="0.25">
      <c r="A11" s="65">
        <v>-8.5</v>
      </c>
      <c r="B11">
        <v>0.10752</v>
      </c>
      <c r="C11">
        <v>-0.42280000000000001</v>
      </c>
      <c r="D11">
        <v>0.10267</v>
      </c>
      <c r="E11">
        <v>-2.8299999999999999E-2</v>
      </c>
      <c r="F11">
        <v>1</v>
      </c>
      <c r="G11">
        <v>3.6799999999999999E-2</v>
      </c>
      <c r="I11">
        <f t="shared" si="0"/>
        <v>-0.14835298641951802</v>
      </c>
      <c r="J11">
        <f t="shared" si="3"/>
        <v>-3.9322916666666665</v>
      </c>
      <c r="R11">
        <f t="shared" si="1"/>
        <v>2.225750000000001E-2</v>
      </c>
      <c r="S11">
        <f t="shared" si="4"/>
        <v>1.2335000000000003</v>
      </c>
      <c r="T11">
        <f t="shared" si="2"/>
        <v>1.8231303895034853E-2</v>
      </c>
      <c r="U11">
        <f t="shared" si="5"/>
        <v>0.63350000000000006</v>
      </c>
    </row>
    <row r="12" spans="1:21" x14ac:dyDescent="0.25">
      <c r="A12" s="65">
        <v>-8.25</v>
      </c>
      <c r="B12">
        <v>0.10439</v>
      </c>
      <c r="C12">
        <v>-0.42020000000000002</v>
      </c>
      <c r="D12">
        <v>9.9570000000000006E-2</v>
      </c>
      <c r="E12">
        <v>-2.9000000000000001E-2</v>
      </c>
      <c r="F12">
        <v>0.99809999999999999</v>
      </c>
      <c r="G12">
        <v>3.6400000000000002E-2</v>
      </c>
      <c r="I12">
        <f t="shared" si="0"/>
        <v>-0.14398966328953219</v>
      </c>
      <c r="J12">
        <f t="shared" si="3"/>
        <v>-4.0252897787144368</v>
      </c>
      <c r="R12">
        <f t="shared" si="1"/>
        <v>2.6206666666666684E-2</v>
      </c>
      <c r="S12">
        <f t="shared" si="4"/>
        <v>1.3335000000000004</v>
      </c>
      <c r="T12">
        <f t="shared" si="2"/>
        <v>1.904898470228418E-2</v>
      </c>
      <c r="U12">
        <f t="shared" si="5"/>
        <v>0.53350000000000009</v>
      </c>
    </row>
    <row r="13" spans="1:21" x14ac:dyDescent="0.25">
      <c r="A13" s="65">
        <v>-8</v>
      </c>
      <c r="B13">
        <v>0.10012</v>
      </c>
      <c r="C13">
        <v>-0.41539999999999999</v>
      </c>
      <c r="D13">
        <v>9.5320000000000002E-2</v>
      </c>
      <c r="E13">
        <v>-3.2300000000000002E-2</v>
      </c>
      <c r="F13">
        <v>0.99419999999999997</v>
      </c>
      <c r="G13">
        <v>3.5999999999999997E-2</v>
      </c>
      <c r="I13">
        <f t="shared" si="0"/>
        <v>-0.13962634015954636</v>
      </c>
      <c r="J13">
        <f t="shared" si="3"/>
        <v>-4.1490211745904917</v>
      </c>
      <c r="R13">
        <f t="shared" si="1"/>
        <v>3.1284166666666689E-2</v>
      </c>
      <c r="S13">
        <f t="shared" si="4"/>
        <v>1.4335000000000004</v>
      </c>
      <c r="T13">
        <f t="shared" si="2"/>
        <v>2.0100288597319032E-2</v>
      </c>
      <c r="U13">
        <f t="shared" si="5"/>
        <v>0.43350000000000011</v>
      </c>
    </row>
    <row r="14" spans="1:21" x14ac:dyDescent="0.25">
      <c r="A14" s="65">
        <v>-7.75</v>
      </c>
      <c r="B14">
        <v>9.4579999999999997E-2</v>
      </c>
      <c r="C14">
        <v>-0.40870000000000001</v>
      </c>
      <c r="D14">
        <v>8.9779999999999999E-2</v>
      </c>
      <c r="E14">
        <v>-3.7900000000000003E-2</v>
      </c>
      <c r="F14">
        <v>0.98909999999999998</v>
      </c>
      <c r="G14">
        <v>3.61E-2</v>
      </c>
      <c r="I14">
        <f t="shared" si="0"/>
        <v>-0.13526301702956053</v>
      </c>
      <c r="J14">
        <f t="shared" si="3"/>
        <v>-4.3212095580460987</v>
      </c>
      <c r="R14">
        <f t="shared" si="1"/>
        <v>3.7490000000000037E-2</v>
      </c>
      <c r="S14">
        <f t="shared" si="4"/>
        <v>1.5335000000000005</v>
      </c>
      <c r="T14">
        <f t="shared" si="2"/>
        <v>2.1385215580139404E-2</v>
      </c>
      <c r="U14">
        <f t="shared" si="5"/>
        <v>0.33350000000000013</v>
      </c>
    </row>
    <row r="15" spans="1:21" x14ac:dyDescent="0.25">
      <c r="A15" s="65">
        <v>-7.5</v>
      </c>
      <c r="B15">
        <v>8.6870000000000003E-2</v>
      </c>
      <c r="C15">
        <v>-0.39739999999999998</v>
      </c>
      <c r="D15">
        <v>8.2040000000000002E-2</v>
      </c>
      <c r="E15">
        <v>-4.7500000000000001E-2</v>
      </c>
      <c r="F15">
        <v>0.9839</v>
      </c>
      <c r="G15">
        <v>3.6600000000000001E-2</v>
      </c>
      <c r="I15">
        <f t="shared" si="0"/>
        <v>-0.1308996938995747</v>
      </c>
      <c r="J15">
        <f t="shared" si="3"/>
        <v>-4.5746517785196268</v>
      </c>
      <c r="R15">
        <f t="shared" si="1"/>
        <v>4.4824166666666714E-2</v>
      </c>
      <c r="S15">
        <f t="shared" si="4"/>
        <v>1.6335000000000006</v>
      </c>
      <c r="T15">
        <f t="shared" si="2"/>
        <v>2.2903765650745301E-2</v>
      </c>
      <c r="U15">
        <f t="shared" si="5"/>
        <v>0.23350000000000012</v>
      </c>
    </row>
    <row r="16" spans="1:21" x14ac:dyDescent="0.25">
      <c r="A16" s="65">
        <v>-7</v>
      </c>
      <c r="B16">
        <v>6.8159999999999998E-2</v>
      </c>
      <c r="C16">
        <v>-0.36449999999999999</v>
      </c>
      <c r="D16">
        <v>6.3089999999999993E-2</v>
      </c>
      <c r="E16">
        <v>-6.93E-2</v>
      </c>
      <c r="F16">
        <v>0.97330000000000005</v>
      </c>
      <c r="G16">
        <v>3.6900000000000002E-2</v>
      </c>
      <c r="I16">
        <f t="shared" si="0"/>
        <v>-0.12217304763960307</v>
      </c>
      <c r="J16">
        <f t="shared" si="3"/>
        <v>-5.347711267605634</v>
      </c>
      <c r="R16">
        <f t="shared" si="1"/>
        <v>5.3286666666666725E-2</v>
      </c>
      <c r="S16">
        <f t="shared" si="4"/>
        <v>1.7335000000000007</v>
      </c>
      <c r="T16">
        <f t="shared" si="2"/>
        <v>2.4655938809136718E-2</v>
      </c>
      <c r="U16">
        <f t="shared" si="5"/>
        <v>0.13350000000000012</v>
      </c>
    </row>
    <row r="17" spans="1:21" x14ac:dyDescent="0.25">
      <c r="A17" s="65">
        <v>-6.75</v>
      </c>
      <c r="B17">
        <v>5.0479999999999997E-2</v>
      </c>
      <c r="C17">
        <v>-0.33550000000000002</v>
      </c>
      <c r="D17">
        <v>4.4630000000000003E-2</v>
      </c>
      <c r="E17">
        <v>-8.7099999999999997E-2</v>
      </c>
      <c r="F17">
        <v>0.97030000000000005</v>
      </c>
      <c r="G17">
        <v>3.6799999999999999E-2</v>
      </c>
      <c r="I17">
        <f t="shared" si="0"/>
        <v>-0.11780972450961724</v>
      </c>
      <c r="J17">
        <f t="shared" si="3"/>
        <v>-6.6461965134706826</v>
      </c>
      <c r="R17">
        <f t="shared" si="1"/>
        <v>6.2877500000000072E-2</v>
      </c>
      <c r="S17">
        <f t="shared" si="4"/>
        <v>1.8335000000000008</v>
      </c>
      <c r="T17">
        <f t="shared" si="2"/>
        <v>2.6641735055313663E-2</v>
      </c>
      <c r="U17">
        <f t="shared" si="5"/>
        <v>3.3500000000000113E-2</v>
      </c>
    </row>
    <row r="18" spans="1:21" x14ac:dyDescent="0.25">
      <c r="A18" s="65">
        <v>-6.5</v>
      </c>
      <c r="B18">
        <v>4.5159999999999999E-2</v>
      </c>
      <c r="C18">
        <v>-0.30759999999999998</v>
      </c>
      <c r="D18">
        <v>3.8879999999999998E-2</v>
      </c>
      <c r="E18">
        <v>-9.2100000000000001E-2</v>
      </c>
      <c r="F18">
        <v>0.96599999999999997</v>
      </c>
      <c r="G18">
        <v>3.78E-2</v>
      </c>
      <c r="I18">
        <f t="shared" si="0"/>
        <v>-0.11344640137963143</v>
      </c>
      <c r="J18">
        <f t="shared" si="3"/>
        <v>-6.8113374667847655</v>
      </c>
      <c r="R18">
        <f t="shared" si="1"/>
        <v>7.3596666666666755E-2</v>
      </c>
      <c r="S18">
        <f t="shared" si="4"/>
        <v>1.9335000000000009</v>
      </c>
      <c r="T18">
        <f t="shared" si="2"/>
        <v>2.8861154389276129E-2</v>
      </c>
      <c r="U18">
        <f t="shared" si="5"/>
        <v>-6.6499999999999893E-2</v>
      </c>
    </row>
    <row r="19" spans="1:21" x14ac:dyDescent="0.25">
      <c r="A19" s="65">
        <v>-6.25</v>
      </c>
      <c r="B19">
        <v>3.8460000000000001E-2</v>
      </c>
      <c r="C19">
        <v>-0.27060000000000001</v>
      </c>
      <c r="D19">
        <v>3.1109999999999999E-2</v>
      </c>
      <c r="E19">
        <v>-9.8900000000000002E-2</v>
      </c>
      <c r="F19">
        <v>0.96350000000000002</v>
      </c>
      <c r="G19">
        <v>4.07E-2</v>
      </c>
      <c r="I19">
        <f t="shared" si="0"/>
        <v>-0.1090830782496456</v>
      </c>
      <c r="J19">
        <f t="shared" si="3"/>
        <v>-7.0358814352574104</v>
      </c>
    </row>
    <row r="20" spans="1:21" x14ac:dyDescent="0.25">
      <c r="A20" s="65">
        <v>-6</v>
      </c>
      <c r="B20">
        <v>3.6170000000000001E-2</v>
      </c>
      <c r="C20">
        <v>-0.23549999999999999</v>
      </c>
      <c r="D20">
        <v>2.8500000000000001E-2</v>
      </c>
      <c r="E20">
        <v>-0.10199999999999999</v>
      </c>
      <c r="F20">
        <v>0.96089999999999998</v>
      </c>
      <c r="G20">
        <v>4.24E-2</v>
      </c>
      <c r="I20">
        <f t="shared" si="0"/>
        <v>-0.10471975511965977</v>
      </c>
      <c r="J20">
        <f t="shared" si="3"/>
        <v>-6.5109206524744261</v>
      </c>
    </row>
    <row r="21" spans="1:21" x14ac:dyDescent="0.25">
      <c r="A21" s="65">
        <v>-5.75</v>
      </c>
      <c r="B21">
        <v>3.347E-2</v>
      </c>
      <c r="C21">
        <v>-0.1971</v>
      </c>
      <c r="D21">
        <v>2.5229999999999999E-2</v>
      </c>
      <c r="E21">
        <v>-0.1055</v>
      </c>
      <c r="F21">
        <v>0.95920000000000005</v>
      </c>
      <c r="G21">
        <v>4.4299999999999999E-2</v>
      </c>
      <c r="I21">
        <f t="shared" si="0"/>
        <v>-0.10035643198967394</v>
      </c>
      <c r="J21">
        <f t="shared" si="3"/>
        <v>-5.888855691664177</v>
      </c>
    </row>
    <row r="22" spans="1:21" x14ac:dyDescent="0.25">
      <c r="A22" s="65">
        <v>-5.5</v>
      </c>
      <c r="B22">
        <v>3.1980000000000001E-2</v>
      </c>
      <c r="C22">
        <v>-0.16520000000000001</v>
      </c>
      <c r="D22">
        <v>2.3449999999999999E-2</v>
      </c>
      <c r="E22">
        <v>-0.1072</v>
      </c>
      <c r="F22">
        <v>0.95550000000000002</v>
      </c>
      <c r="G22">
        <v>4.6800000000000001E-2</v>
      </c>
      <c r="I22">
        <f t="shared" si="0"/>
        <v>-9.599310885968812E-2</v>
      </c>
      <c r="J22">
        <f t="shared" si="3"/>
        <v>-5.1657285803627273</v>
      </c>
    </row>
    <row r="23" spans="1:21" x14ac:dyDescent="0.25">
      <c r="A23" s="65">
        <v>-5.25</v>
      </c>
      <c r="B23">
        <v>3.0669999999999999E-2</v>
      </c>
      <c r="C23">
        <v>-0.1331</v>
      </c>
      <c r="D23">
        <v>2.181E-2</v>
      </c>
      <c r="E23">
        <v>-0.1087</v>
      </c>
      <c r="F23">
        <v>0.95150000000000001</v>
      </c>
      <c r="G23">
        <v>4.9799999999999997E-2</v>
      </c>
      <c r="I23">
        <f t="shared" si="0"/>
        <v>-9.1629785729702304E-2</v>
      </c>
      <c r="J23">
        <f t="shared" si="3"/>
        <v>-4.339745679817411</v>
      </c>
    </row>
    <row r="24" spans="1:21" x14ac:dyDescent="0.25">
      <c r="A24" s="65">
        <v>-5</v>
      </c>
      <c r="B24">
        <v>2.9700000000000001E-2</v>
      </c>
      <c r="C24">
        <v>-9.8699999999999996E-2</v>
      </c>
      <c r="D24">
        <v>2.0719999999999999E-2</v>
      </c>
      <c r="E24">
        <v>-0.1105</v>
      </c>
      <c r="F24">
        <v>0.94850000000000001</v>
      </c>
      <c r="G24">
        <v>5.21E-2</v>
      </c>
      <c r="I24">
        <f t="shared" si="0"/>
        <v>-8.7266462599716474E-2</v>
      </c>
      <c r="J24">
        <f t="shared" si="3"/>
        <v>-3.3232323232323231</v>
      </c>
    </row>
    <row r="25" spans="1:21" x14ac:dyDescent="0.25">
      <c r="A25" s="65">
        <v>-4.75</v>
      </c>
      <c r="B25">
        <v>2.8709999999999999E-2</v>
      </c>
      <c r="C25">
        <v>-6.1899999999999997E-2</v>
      </c>
      <c r="D25">
        <v>1.9470000000000001E-2</v>
      </c>
      <c r="E25">
        <v>-0.11269999999999999</v>
      </c>
      <c r="F25">
        <v>0.94610000000000005</v>
      </c>
      <c r="G25">
        <v>5.6000000000000001E-2</v>
      </c>
      <c r="I25">
        <f t="shared" si="0"/>
        <v>-8.2903139469730644E-2</v>
      </c>
      <c r="J25">
        <f t="shared" si="3"/>
        <v>-2.1560431905259492</v>
      </c>
    </row>
    <row r="26" spans="1:21" x14ac:dyDescent="0.25">
      <c r="A26" s="65">
        <v>-4.5</v>
      </c>
      <c r="B26">
        <v>2.7890000000000002E-2</v>
      </c>
      <c r="C26">
        <v>-2.3900000000000001E-2</v>
      </c>
      <c r="D26">
        <v>1.8440000000000002E-2</v>
      </c>
      <c r="E26">
        <v>-0.11509999999999999</v>
      </c>
      <c r="F26">
        <v>0.94420000000000004</v>
      </c>
      <c r="G26">
        <v>6.0600000000000001E-2</v>
      </c>
      <c r="I26">
        <f t="shared" si="0"/>
        <v>-7.8539816339744828E-2</v>
      </c>
      <c r="J26">
        <f t="shared" si="3"/>
        <v>-0.85693797059878096</v>
      </c>
    </row>
    <row r="27" spans="1:21" x14ac:dyDescent="0.25">
      <c r="A27" s="65">
        <v>-4.25</v>
      </c>
      <c r="B27">
        <v>2.7320000000000001E-2</v>
      </c>
      <c r="C27">
        <v>1.8E-3</v>
      </c>
      <c r="D27">
        <v>1.788E-2</v>
      </c>
      <c r="E27">
        <v>-0.115</v>
      </c>
      <c r="F27">
        <v>0.93759999999999999</v>
      </c>
      <c r="G27">
        <v>6.4000000000000001E-2</v>
      </c>
      <c r="I27">
        <f t="shared" si="0"/>
        <v>-7.4176493209759012E-2</v>
      </c>
      <c r="J27">
        <f t="shared" si="3"/>
        <v>6.5885797950219621E-2</v>
      </c>
    </row>
    <row r="28" spans="1:21" x14ac:dyDescent="0.25">
      <c r="A28" s="65">
        <v>-4</v>
      </c>
      <c r="B28">
        <v>2.6700000000000002E-2</v>
      </c>
      <c r="C28">
        <v>3.6799999999999999E-2</v>
      </c>
      <c r="D28">
        <v>1.7170000000000001E-2</v>
      </c>
      <c r="E28">
        <v>-0.1167</v>
      </c>
      <c r="F28">
        <v>0.93359999999999999</v>
      </c>
      <c r="G28">
        <v>6.93E-2</v>
      </c>
      <c r="I28">
        <f t="shared" si="0"/>
        <v>-6.9813170079773182E-2</v>
      </c>
      <c r="J28">
        <f t="shared" si="3"/>
        <v>1.3782771535580522</v>
      </c>
    </row>
    <row r="29" spans="1:21" x14ac:dyDescent="0.25">
      <c r="A29" s="65">
        <v>-3.75</v>
      </c>
      <c r="B29">
        <v>2.6079999999999999E-2</v>
      </c>
      <c r="C29">
        <v>7.51E-2</v>
      </c>
      <c r="D29">
        <v>1.6469999999999999E-2</v>
      </c>
      <c r="E29">
        <v>-0.11899999999999999</v>
      </c>
      <c r="F29">
        <v>0.93049999999999999</v>
      </c>
      <c r="G29">
        <v>7.5600000000000001E-2</v>
      </c>
      <c r="I29">
        <f t="shared" si="0"/>
        <v>-6.5449846949787352E-2</v>
      </c>
      <c r="J29">
        <f t="shared" si="3"/>
        <v>2.8796012269938651</v>
      </c>
    </row>
    <row r="30" spans="1:21" x14ac:dyDescent="0.25">
      <c r="A30" s="65">
        <v>-3.5</v>
      </c>
      <c r="B30">
        <v>2.5649999999999999E-2</v>
      </c>
      <c r="C30">
        <v>0.1056</v>
      </c>
      <c r="D30">
        <v>1.6E-2</v>
      </c>
      <c r="E30">
        <v>-0.1197</v>
      </c>
      <c r="F30">
        <v>0.92420000000000002</v>
      </c>
      <c r="G30">
        <v>8.2600000000000007E-2</v>
      </c>
      <c r="I30">
        <f t="shared" si="0"/>
        <v>-6.1086523819801536E-2</v>
      </c>
      <c r="J30">
        <f t="shared" si="3"/>
        <v>4.1169590643274852</v>
      </c>
    </row>
    <row r="31" spans="1:21" x14ac:dyDescent="0.25">
      <c r="A31" s="65">
        <v>-3.25</v>
      </c>
      <c r="B31">
        <v>2.5170000000000001E-2</v>
      </c>
      <c r="C31">
        <v>0.13880000000000001</v>
      </c>
      <c r="D31">
        <v>1.554E-2</v>
      </c>
      <c r="E31">
        <v>-0.121</v>
      </c>
      <c r="F31">
        <v>0.91839999999999999</v>
      </c>
      <c r="G31">
        <v>9.0800000000000006E-2</v>
      </c>
      <c r="I31">
        <f t="shared" si="0"/>
        <v>-5.6723200689815713E-2</v>
      </c>
      <c r="J31">
        <f t="shared" si="3"/>
        <v>5.5145013905442983</v>
      </c>
    </row>
    <row r="32" spans="1:21" x14ac:dyDescent="0.25">
      <c r="A32" s="65">
        <v>-3</v>
      </c>
      <c r="B32">
        <v>2.46E-2</v>
      </c>
      <c r="C32">
        <v>0.17730000000000001</v>
      </c>
      <c r="D32">
        <v>1.499E-2</v>
      </c>
      <c r="E32">
        <v>-0.1232</v>
      </c>
      <c r="F32">
        <v>0.91490000000000005</v>
      </c>
      <c r="G32">
        <v>0.1008</v>
      </c>
      <c r="I32">
        <f t="shared" si="0"/>
        <v>-5.2359877559829883E-2</v>
      </c>
      <c r="J32">
        <f t="shared" si="3"/>
        <v>7.2073170731707323</v>
      </c>
    </row>
    <row r="33" spans="1:10" x14ac:dyDescent="0.25">
      <c r="A33" s="65">
        <v>-2.75</v>
      </c>
      <c r="B33">
        <v>2.4199999999999999E-2</v>
      </c>
      <c r="C33">
        <v>0.20649999999999999</v>
      </c>
      <c r="D33">
        <v>1.4630000000000001E-2</v>
      </c>
      <c r="E33">
        <v>-0.1236</v>
      </c>
      <c r="F33">
        <v>0.90749999999999997</v>
      </c>
      <c r="G33">
        <v>0.11310000000000001</v>
      </c>
      <c r="I33">
        <f t="shared" si="0"/>
        <v>-4.799655442984406E-2</v>
      </c>
      <c r="J33">
        <f t="shared" si="3"/>
        <v>8.5330578512396684</v>
      </c>
    </row>
    <row r="34" spans="1:10" x14ac:dyDescent="0.25">
      <c r="A34" s="65">
        <v>-2.5</v>
      </c>
      <c r="B34">
        <v>2.375E-2</v>
      </c>
      <c r="C34">
        <v>0.24049999999999999</v>
      </c>
      <c r="D34">
        <v>1.421E-2</v>
      </c>
      <c r="E34">
        <v>-0.12479999999999999</v>
      </c>
      <c r="F34">
        <v>0.90149999999999997</v>
      </c>
      <c r="G34">
        <v>0.13200000000000001</v>
      </c>
      <c r="I34">
        <f t="shared" si="0"/>
        <v>-4.3633231299858237E-2</v>
      </c>
      <c r="J34">
        <f t="shared" si="3"/>
        <v>10.126315789473685</v>
      </c>
    </row>
    <row r="35" spans="1:10" x14ac:dyDescent="0.25">
      <c r="A35" s="65">
        <v>-2.25</v>
      </c>
      <c r="B35">
        <v>2.3290000000000002E-2</v>
      </c>
      <c r="C35">
        <v>0.27889999999999998</v>
      </c>
      <c r="D35">
        <v>1.384E-2</v>
      </c>
      <c r="E35">
        <v>-0.127</v>
      </c>
      <c r="F35">
        <v>0.89800000000000002</v>
      </c>
      <c r="G35">
        <v>0.15609999999999999</v>
      </c>
      <c r="I35">
        <f t="shared" si="0"/>
        <v>-3.9269908169872414E-2</v>
      </c>
      <c r="J35">
        <f t="shared" si="3"/>
        <v>11.975096607986259</v>
      </c>
    </row>
    <row r="36" spans="1:10" x14ac:dyDescent="0.25">
      <c r="A36" s="65">
        <v>-2</v>
      </c>
      <c r="B36">
        <v>2.317E-2</v>
      </c>
      <c r="C36">
        <v>0.3039</v>
      </c>
      <c r="D36">
        <v>1.375E-2</v>
      </c>
      <c r="E36">
        <v>-0.1265</v>
      </c>
      <c r="F36">
        <v>0.88849999999999996</v>
      </c>
      <c r="G36">
        <v>0.17879999999999999</v>
      </c>
      <c r="I36">
        <f t="shared" si="0"/>
        <v>-3.4906585039886591E-2</v>
      </c>
      <c r="J36">
        <f t="shared" si="3"/>
        <v>13.116098403107467</v>
      </c>
    </row>
    <row r="37" spans="1:10" x14ac:dyDescent="0.25">
      <c r="A37" s="65">
        <v>-1.75</v>
      </c>
      <c r="B37">
        <v>2.2859999999999998E-2</v>
      </c>
      <c r="C37">
        <v>0.33900000000000002</v>
      </c>
      <c r="D37">
        <v>1.3440000000000001E-2</v>
      </c>
      <c r="E37">
        <v>-0.12790000000000001</v>
      </c>
      <c r="F37">
        <v>0.88370000000000004</v>
      </c>
      <c r="G37">
        <v>0.2049</v>
      </c>
      <c r="I37">
        <f t="shared" si="0"/>
        <v>-3.0543261909900768E-2</v>
      </c>
      <c r="J37">
        <f t="shared" si="3"/>
        <v>14.829396325459319</v>
      </c>
    </row>
    <row r="38" spans="1:10" x14ac:dyDescent="0.25">
      <c r="A38" s="65">
        <v>-1.5</v>
      </c>
      <c r="B38">
        <v>2.256E-2</v>
      </c>
      <c r="C38">
        <v>0.37140000000000001</v>
      </c>
      <c r="D38">
        <v>1.3169999999999999E-2</v>
      </c>
      <c r="E38">
        <v>-0.1288</v>
      </c>
      <c r="F38">
        <v>0.87770000000000004</v>
      </c>
      <c r="G38">
        <v>0.22750000000000001</v>
      </c>
      <c r="I38">
        <f t="shared" si="0"/>
        <v>-2.6179938779914941E-2</v>
      </c>
      <c r="J38">
        <f t="shared" si="3"/>
        <v>16.462765957446809</v>
      </c>
    </row>
    <row r="39" spans="1:10" x14ac:dyDescent="0.25">
      <c r="A39" s="65">
        <v>-1.25</v>
      </c>
      <c r="B39">
        <v>2.2290000000000001E-2</v>
      </c>
      <c r="C39">
        <v>0.40089999999999998</v>
      </c>
      <c r="D39">
        <v>1.2959999999999999E-2</v>
      </c>
      <c r="E39">
        <v>-0.12909999999999999</v>
      </c>
      <c r="F39">
        <v>0.86929999999999996</v>
      </c>
      <c r="G39">
        <v>0.25330000000000003</v>
      </c>
      <c r="I39">
        <f t="shared" si="0"/>
        <v>-2.1816615649929118E-2</v>
      </c>
      <c r="J39">
        <f t="shared" si="3"/>
        <v>17.985643786451323</v>
      </c>
    </row>
    <row r="40" spans="1:10" x14ac:dyDescent="0.25">
      <c r="A40" s="65">
        <v>-1</v>
      </c>
      <c r="B40">
        <v>2.1749999999999999E-2</v>
      </c>
      <c r="C40">
        <v>0.43840000000000001</v>
      </c>
      <c r="D40">
        <v>1.251E-2</v>
      </c>
      <c r="E40">
        <v>-0.13100000000000001</v>
      </c>
      <c r="F40">
        <v>0.86529999999999996</v>
      </c>
      <c r="G40">
        <v>0.28360000000000002</v>
      </c>
      <c r="I40">
        <f t="shared" si="0"/>
        <v>-1.7453292519943295E-2</v>
      </c>
      <c r="J40">
        <f t="shared" si="3"/>
        <v>20.156321839080462</v>
      </c>
    </row>
    <row r="41" spans="1:10" x14ac:dyDescent="0.25">
      <c r="A41" s="65">
        <v>-0.75</v>
      </c>
      <c r="B41">
        <v>2.155E-2</v>
      </c>
      <c r="C41">
        <v>0.4647</v>
      </c>
      <c r="D41">
        <v>1.242E-2</v>
      </c>
      <c r="E41">
        <v>-0.13070000000000001</v>
      </c>
      <c r="F41">
        <v>0.85529999999999995</v>
      </c>
      <c r="G41">
        <v>0.31919999999999998</v>
      </c>
      <c r="I41">
        <f t="shared" ref="I41:I73" si="6">A41*PI()/180</f>
        <v>-1.3089969389957471E-2</v>
      </c>
      <c r="J41">
        <f t="shared" si="3"/>
        <v>21.563805104408353</v>
      </c>
    </row>
    <row r="42" spans="1:10" x14ac:dyDescent="0.25">
      <c r="A42" s="65">
        <v>-0.5</v>
      </c>
      <c r="B42">
        <v>2.0809999999999999E-2</v>
      </c>
      <c r="C42">
        <v>0.50119999999999998</v>
      </c>
      <c r="D42">
        <v>1.213E-2</v>
      </c>
      <c r="E42">
        <v>-0.13250000000000001</v>
      </c>
      <c r="F42">
        <v>0.85060000000000002</v>
      </c>
      <c r="G42">
        <v>0.43259999999999998</v>
      </c>
      <c r="I42">
        <f t="shared" si="6"/>
        <v>-8.7266462599716477E-3</v>
      </c>
      <c r="J42">
        <f t="shared" si="3"/>
        <v>24.084574723690533</v>
      </c>
    </row>
    <row r="43" spans="1:10" x14ac:dyDescent="0.25">
      <c r="A43" s="65">
        <v>-0.25</v>
      </c>
      <c r="B43">
        <v>1.949E-2</v>
      </c>
      <c r="C43">
        <v>0.51400000000000001</v>
      </c>
      <c r="D43">
        <v>1.21E-2</v>
      </c>
      <c r="E43">
        <v>-0.12790000000000001</v>
      </c>
      <c r="F43">
        <v>0.84309999999999996</v>
      </c>
      <c r="G43">
        <v>0.86970000000000003</v>
      </c>
      <c r="I43">
        <f t="shared" si="6"/>
        <v>-4.3633231299858239E-3</v>
      </c>
      <c r="J43">
        <f t="shared" si="3"/>
        <v>26.37249871729092</v>
      </c>
    </row>
    <row r="44" spans="1:10" x14ac:dyDescent="0.25">
      <c r="A44" s="65">
        <v>0</v>
      </c>
      <c r="B44">
        <v>1.8890000000000001E-2</v>
      </c>
      <c r="C44">
        <v>0.54410000000000003</v>
      </c>
      <c r="D44">
        <v>1.14E-2</v>
      </c>
      <c r="E44">
        <v>-0.1278</v>
      </c>
      <c r="F44">
        <v>0.83420000000000005</v>
      </c>
      <c r="G44">
        <v>1</v>
      </c>
      <c r="I44">
        <f t="shared" si="6"/>
        <v>0</v>
      </c>
      <c r="J44">
        <f t="shared" si="3"/>
        <v>28.803599788247752</v>
      </c>
    </row>
    <row r="45" spans="1:10" x14ac:dyDescent="0.25">
      <c r="A45" s="65">
        <v>0.25</v>
      </c>
      <c r="B45">
        <v>1.873E-2</v>
      </c>
      <c r="C45">
        <v>0.57479999999999998</v>
      </c>
      <c r="D45">
        <v>1.1089999999999999E-2</v>
      </c>
      <c r="E45">
        <v>-0.12809999999999999</v>
      </c>
      <c r="F45">
        <v>0.8236</v>
      </c>
      <c r="G45">
        <v>1</v>
      </c>
      <c r="I45">
        <f t="shared" si="6"/>
        <v>4.3633231299858239E-3</v>
      </c>
      <c r="J45">
        <f t="shared" si="3"/>
        <v>30.688734650293647</v>
      </c>
    </row>
    <row r="46" spans="1:10" x14ac:dyDescent="0.25">
      <c r="A46" s="65">
        <v>0.5</v>
      </c>
      <c r="B46">
        <v>1.8290000000000001E-2</v>
      </c>
      <c r="C46">
        <v>0.61429999999999996</v>
      </c>
      <c r="D46">
        <v>1.0500000000000001E-2</v>
      </c>
      <c r="E46">
        <v>-0.13</v>
      </c>
      <c r="F46">
        <v>0.81659999999999999</v>
      </c>
      <c r="G46">
        <v>1</v>
      </c>
      <c r="I46">
        <f t="shared" si="6"/>
        <v>8.7266462599716477E-3</v>
      </c>
      <c r="J46">
        <f t="shared" si="3"/>
        <v>33.586659376708582</v>
      </c>
    </row>
    <row r="47" spans="1:10" x14ac:dyDescent="0.25">
      <c r="A47" s="65">
        <v>0.75</v>
      </c>
      <c r="B47">
        <v>1.821E-2</v>
      </c>
      <c r="C47">
        <v>0.64400000000000002</v>
      </c>
      <c r="D47">
        <v>1.031E-2</v>
      </c>
      <c r="E47">
        <v>-0.13009999999999999</v>
      </c>
      <c r="F47">
        <v>0.8044</v>
      </c>
      <c r="G47">
        <v>1</v>
      </c>
      <c r="I47">
        <f t="shared" si="6"/>
        <v>1.3089969389957471E-2</v>
      </c>
      <c r="J47">
        <f t="shared" si="3"/>
        <v>35.365183964854474</v>
      </c>
    </row>
    <row r="48" spans="1:10" x14ac:dyDescent="0.25">
      <c r="A48" s="65">
        <v>1</v>
      </c>
      <c r="B48">
        <v>1.7950000000000001E-2</v>
      </c>
      <c r="C48">
        <v>0.68049999999999999</v>
      </c>
      <c r="D48">
        <v>9.9399999999999992E-3</v>
      </c>
      <c r="E48">
        <v>-0.13159999999999999</v>
      </c>
      <c r="F48">
        <v>0.79490000000000005</v>
      </c>
      <c r="G48">
        <v>1</v>
      </c>
      <c r="I48">
        <f t="shared" si="6"/>
        <v>1.7453292519943295E-2</v>
      </c>
      <c r="J48">
        <f t="shared" si="3"/>
        <v>37.910863509749305</v>
      </c>
    </row>
    <row r="49" spans="1:10" x14ac:dyDescent="0.25">
      <c r="A49" s="65">
        <v>1.25</v>
      </c>
      <c r="B49">
        <v>1.754E-2</v>
      </c>
      <c r="C49">
        <v>0.72519999999999996</v>
      </c>
      <c r="D49">
        <v>9.4000000000000004E-3</v>
      </c>
      <c r="E49">
        <v>-0.13469999999999999</v>
      </c>
      <c r="F49">
        <v>0.78749999999999998</v>
      </c>
      <c r="G49">
        <v>1</v>
      </c>
      <c r="I49">
        <f t="shared" si="6"/>
        <v>2.1816615649929118E-2</v>
      </c>
      <c r="J49">
        <f t="shared" si="3"/>
        <v>41.345496009122002</v>
      </c>
    </row>
    <row r="50" spans="1:10" x14ac:dyDescent="0.25">
      <c r="A50" s="65">
        <v>1.5</v>
      </c>
      <c r="B50">
        <v>1.7520000000000001E-2</v>
      </c>
      <c r="C50">
        <v>0.75729999999999997</v>
      </c>
      <c r="D50">
        <v>9.3100000000000006E-3</v>
      </c>
      <c r="E50">
        <v>-0.13539999999999999</v>
      </c>
      <c r="F50">
        <v>0.77470000000000006</v>
      </c>
      <c r="G50">
        <v>1</v>
      </c>
      <c r="I50">
        <f t="shared" si="6"/>
        <v>2.6179938779914941E-2</v>
      </c>
      <c r="J50">
        <f t="shared" si="3"/>
        <v>43.224885844748854</v>
      </c>
    </row>
    <row r="51" spans="1:10" x14ac:dyDescent="0.25">
      <c r="A51" s="65">
        <v>1.75</v>
      </c>
      <c r="B51">
        <v>1.7930000000000001E-2</v>
      </c>
      <c r="C51">
        <v>0.76970000000000005</v>
      </c>
      <c r="D51">
        <v>9.7199999999999995E-3</v>
      </c>
      <c r="E51">
        <v>-0.1323</v>
      </c>
      <c r="F51">
        <v>0.75329999999999997</v>
      </c>
      <c r="G51">
        <v>1</v>
      </c>
      <c r="I51">
        <f t="shared" si="6"/>
        <v>3.0543261909900768E-2</v>
      </c>
      <c r="J51">
        <f t="shared" si="3"/>
        <v>42.928053541550476</v>
      </c>
    </row>
    <row r="52" spans="1:10" x14ac:dyDescent="0.25">
      <c r="A52" s="65">
        <v>2</v>
      </c>
      <c r="B52">
        <v>1.7639999999999999E-2</v>
      </c>
      <c r="C52">
        <v>0.81130000000000002</v>
      </c>
      <c r="D52">
        <v>9.3100000000000006E-3</v>
      </c>
      <c r="E52">
        <v>-0.1348</v>
      </c>
      <c r="F52">
        <v>0.74160000000000004</v>
      </c>
      <c r="G52">
        <v>1</v>
      </c>
      <c r="I52">
        <f t="shared" si="6"/>
        <v>3.4906585039886591E-2</v>
      </c>
      <c r="J52">
        <f t="shared" si="3"/>
        <v>45.992063492063494</v>
      </c>
    </row>
    <row r="53" spans="1:10" x14ac:dyDescent="0.25">
      <c r="A53" s="65">
        <v>2.25</v>
      </c>
      <c r="B53">
        <v>1.736E-2</v>
      </c>
      <c r="C53">
        <v>0.85409999999999997</v>
      </c>
      <c r="D53">
        <v>8.9200000000000008E-3</v>
      </c>
      <c r="E53">
        <v>-0.13750000000000001</v>
      </c>
      <c r="F53">
        <v>0.72960000000000003</v>
      </c>
      <c r="G53">
        <v>1</v>
      </c>
      <c r="I53">
        <f t="shared" si="6"/>
        <v>3.9269908169872414E-2</v>
      </c>
      <c r="J53">
        <f t="shared" si="3"/>
        <v>49.199308755760363</v>
      </c>
    </row>
    <row r="54" spans="1:10" x14ac:dyDescent="0.25">
      <c r="A54" s="65">
        <v>2.5</v>
      </c>
      <c r="B54">
        <v>1.719E-2</v>
      </c>
      <c r="C54">
        <v>0.89590000000000003</v>
      </c>
      <c r="D54">
        <v>8.6099999999999996E-3</v>
      </c>
      <c r="E54">
        <v>-0.1401</v>
      </c>
      <c r="F54">
        <v>0.71599999999999997</v>
      </c>
      <c r="G54">
        <v>1</v>
      </c>
      <c r="I54">
        <f t="shared" si="6"/>
        <v>4.3633231299858237E-2</v>
      </c>
      <c r="J54">
        <f t="shared" si="3"/>
        <v>52.117510180337405</v>
      </c>
    </row>
    <row r="55" spans="1:10" x14ac:dyDescent="0.25">
      <c r="A55" s="65">
        <v>2.75</v>
      </c>
      <c r="B55">
        <v>1.7180000000000001E-2</v>
      </c>
      <c r="C55">
        <v>0.9335</v>
      </c>
      <c r="D55">
        <v>8.4799999999999997E-3</v>
      </c>
      <c r="E55">
        <v>-0.14199999999999999</v>
      </c>
      <c r="F55">
        <v>0.70030000000000003</v>
      </c>
      <c r="G55">
        <v>1</v>
      </c>
      <c r="I55">
        <f t="shared" si="6"/>
        <v>4.799655442984406E-2</v>
      </c>
      <c r="J55">
        <f t="shared" si="3"/>
        <v>54.336437718277061</v>
      </c>
    </row>
    <row r="56" spans="1:10" x14ac:dyDescent="0.25">
      <c r="A56" s="65">
        <v>3</v>
      </c>
      <c r="B56">
        <v>1.7350000000000001E-2</v>
      </c>
      <c r="C56">
        <v>0.96379999999999999</v>
      </c>
      <c r="D56">
        <v>8.5800000000000008E-3</v>
      </c>
      <c r="E56">
        <v>-0.1424</v>
      </c>
      <c r="F56">
        <v>0.68259999999999998</v>
      </c>
      <c r="G56">
        <v>1</v>
      </c>
      <c r="I56">
        <f t="shared" si="6"/>
        <v>5.2359877559829883E-2</v>
      </c>
      <c r="J56">
        <f t="shared" si="3"/>
        <v>55.550432276657055</v>
      </c>
    </row>
    <row r="57" spans="1:10" x14ac:dyDescent="0.25">
      <c r="A57" s="65">
        <v>3.25</v>
      </c>
      <c r="B57">
        <v>1.7559999999999999E-2</v>
      </c>
      <c r="C57">
        <v>0.99209999999999998</v>
      </c>
      <c r="D57">
        <v>8.7200000000000003E-3</v>
      </c>
      <c r="E57">
        <v>-0.14230000000000001</v>
      </c>
      <c r="F57">
        <v>0.66349999999999998</v>
      </c>
      <c r="G57">
        <v>1</v>
      </c>
      <c r="I57">
        <f t="shared" si="6"/>
        <v>5.6723200689815713E-2</v>
      </c>
      <c r="J57">
        <f t="shared" si="3"/>
        <v>56.497722095671982</v>
      </c>
    </row>
    <row r="58" spans="1:10" x14ac:dyDescent="0.25">
      <c r="A58" s="65">
        <v>3.5</v>
      </c>
      <c r="B58">
        <v>1.78E-2</v>
      </c>
      <c r="C58">
        <v>1.0187999999999999</v>
      </c>
      <c r="D58">
        <v>8.8900000000000003E-3</v>
      </c>
      <c r="E58">
        <v>-0.14199999999999999</v>
      </c>
      <c r="F58">
        <v>0.64329999999999998</v>
      </c>
      <c r="G58">
        <v>1</v>
      </c>
      <c r="I58">
        <f t="shared" si="6"/>
        <v>6.1086523819801536E-2</v>
      </c>
      <c r="J58">
        <f t="shared" si="3"/>
        <v>57.235955056179769</v>
      </c>
    </row>
    <row r="59" spans="1:10" x14ac:dyDescent="0.25">
      <c r="A59" s="65">
        <v>3.75</v>
      </c>
      <c r="B59">
        <v>1.8069999999999999E-2</v>
      </c>
      <c r="C59">
        <v>1.044</v>
      </c>
      <c r="D59">
        <v>9.1000000000000004E-3</v>
      </c>
      <c r="E59">
        <v>-0.1414</v>
      </c>
      <c r="F59">
        <v>0.62109999999999999</v>
      </c>
      <c r="G59">
        <v>1</v>
      </c>
      <c r="I59">
        <f t="shared" si="6"/>
        <v>6.5449846949787352E-2</v>
      </c>
      <c r="J59">
        <f t="shared" si="3"/>
        <v>57.775318206972891</v>
      </c>
    </row>
    <row r="60" spans="1:10" x14ac:dyDescent="0.25">
      <c r="A60" s="65">
        <v>4</v>
      </c>
      <c r="B60">
        <v>1.8360000000000001E-2</v>
      </c>
      <c r="C60">
        <v>1.0677000000000001</v>
      </c>
      <c r="D60">
        <v>9.3100000000000006E-3</v>
      </c>
      <c r="E60">
        <v>-0.1404</v>
      </c>
      <c r="F60">
        <v>0.59640000000000004</v>
      </c>
      <c r="G60">
        <v>1</v>
      </c>
      <c r="I60">
        <f t="shared" si="6"/>
        <v>6.9813170079773182E-2</v>
      </c>
      <c r="J60">
        <f t="shared" si="3"/>
        <v>58.153594771241828</v>
      </c>
    </row>
    <row r="61" spans="1:10" x14ac:dyDescent="0.25">
      <c r="A61" s="65">
        <v>4.25</v>
      </c>
      <c r="B61">
        <v>1.8689999999999998E-2</v>
      </c>
      <c r="C61">
        <v>1.091</v>
      </c>
      <c r="D61">
        <v>9.5099999999999994E-3</v>
      </c>
      <c r="E61">
        <v>-0.1394</v>
      </c>
      <c r="F61">
        <v>0.56999999999999995</v>
      </c>
      <c r="G61">
        <v>1</v>
      </c>
      <c r="I61">
        <f t="shared" si="6"/>
        <v>7.4176493209759012E-2</v>
      </c>
      <c r="J61">
        <f t="shared" si="3"/>
        <v>58.373461744248267</v>
      </c>
    </row>
    <row r="62" spans="1:10" x14ac:dyDescent="0.25">
      <c r="A62" s="65">
        <v>4.5</v>
      </c>
      <c r="B62">
        <v>1.907E-2</v>
      </c>
      <c r="C62">
        <v>1.1119000000000001</v>
      </c>
      <c r="D62">
        <v>9.7900000000000001E-3</v>
      </c>
      <c r="E62">
        <v>-0.13789999999999999</v>
      </c>
      <c r="F62">
        <v>0.54049999999999998</v>
      </c>
      <c r="G62">
        <v>1</v>
      </c>
      <c r="I62">
        <f t="shared" si="6"/>
        <v>7.8539816339744828E-2</v>
      </c>
      <c r="J62">
        <f t="shared" si="3"/>
        <v>58.306240167802834</v>
      </c>
    </row>
    <row r="63" spans="1:10" x14ac:dyDescent="0.25">
      <c r="A63" s="65">
        <v>4.75</v>
      </c>
      <c r="B63">
        <v>1.951E-2</v>
      </c>
      <c r="C63">
        <v>1.1315999999999999</v>
      </c>
      <c r="D63">
        <v>1.008E-2</v>
      </c>
      <c r="E63">
        <v>-0.13619999999999999</v>
      </c>
      <c r="F63">
        <v>0.50839999999999996</v>
      </c>
      <c r="G63">
        <v>1</v>
      </c>
      <c r="I63">
        <f t="shared" si="6"/>
        <v>8.2903139469730644E-2</v>
      </c>
      <c r="J63">
        <f t="shared" si="3"/>
        <v>58.001025115325476</v>
      </c>
    </row>
    <row r="64" spans="1:10" x14ac:dyDescent="0.25">
      <c r="A64" s="65">
        <v>5</v>
      </c>
      <c r="B64">
        <v>2.001E-2</v>
      </c>
      <c r="C64">
        <v>1.1503000000000001</v>
      </c>
      <c r="D64">
        <v>1.0410000000000001E-2</v>
      </c>
      <c r="E64">
        <v>-0.1343</v>
      </c>
      <c r="F64">
        <v>0.4773</v>
      </c>
      <c r="G64">
        <v>1</v>
      </c>
      <c r="I64">
        <f t="shared" si="6"/>
        <v>8.7266462599716474E-2</v>
      </c>
      <c r="J64">
        <f t="shared" si="3"/>
        <v>57.486256871564223</v>
      </c>
    </row>
    <row r="65" spans="1:10" x14ac:dyDescent="0.25">
      <c r="A65" s="65">
        <v>5.5</v>
      </c>
      <c r="B65">
        <v>2.1160000000000002E-2</v>
      </c>
      <c r="C65">
        <v>1.1868000000000001</v>
      </c>
      <c r="D65">
        <v>1.124E-2</v>
      </c>
      <c r="E65">
        <v>-0.13070000000000001</v>
      </c>
      <c r="F65">
        <v>0.42549999999999999</v>
      </c>
      <c r="G65">
        <v>1</v>
      </c>
      <c r="I65">
        <f t="shared" si="6"/>
        <v>9.599310885968812E-2</v>
      </c>
      <c r="J65">
        <f t="shared" si="3"/>
        <v>56.086956521739133</v>
      </c>
    </row>
    <row r="66" spans="1:10" x14ac:dyDescent="0.25">
      <c r="A66" s="65">
        <v>5.75</v>
      </c>
      <c r="B66">
        <v>2.1749999999999999E-2</v>
      </c>
      <c r="C66">
        <v>1.2049000000000001</v>
      </c>
      <c r="D66">
        <v>1.174E-2</v>
      </c>
      <c r="E66">
        <v>-0.12889999999999999</v>
      </c>
      <c r="F66">
        <v>0.40489999999999998</v>
      </c>
      <c r="G66">
        <v>1</v>
      </c>
      <c r="I66">
        <f t="shared" si="6"/>
        <v>0.10035643198967394</v>
      </c>
      <c r="J66">
        <f t="shared" si="3"/>
        <v>55.397701149425295</v>
      </c>
    </row>
    <row r="67" spans="1:10" x14ac:dyDescent="0.25">
      <c r="A67" s="65">
        <v>6</v>
      </c>
      <c r="B67">
        <v>2.2349999999999998E-2</v>
      </c>
      <c r="C67">
        <v>1.2233000000000001</v>
      </c>
      <c r="D67">
        <v>1.225E-2</v>
      </c>
      <c r="E67">
        <v>-0.12720000000000001</v>
      </c>
      <c r="F67">
        <v>0.3881</v>
      </c>
      <c r="G67">
        <v>1</v>
      </c>
      <c r="I67">
        <f t="shared" si="6"/>
        <v>0.10471975511965977</v>
      </c>
      <c r="J67">
        <f t="shared" si="3"/>
        <v>54.733780760626402</v>
      </c>
    </row>
    <row r="68" spans="1:10" x14ac:dyDescent="0.25">
      <c r="A68" s="65">
        <v>6.25</v>
      </c>
      <c r="B68">
        <v>2.2960000000000001E-2</v>
      </c>
      <c r="C68">
        <v>1.2416</v>
      </c>
      <c r="D68">
        <v>1.278E-2</v>
      </c>
      <c r="E68">
        <v>-0.12559999999999999</v>
      </c>
      <c r="F68">
        <v>0.37390000000000001</v>
      </c>
      <c r="G68">
        <v>1</v>
      </c>
      <c r="I68">
        <f t="shared" si="6"/>
        <v>0.1090830782496456</v>
      </c>
      <c r="J68">
        <f t="shared" si="3"/>
        <v>54.076655052264805</v>
      </c>
    </row>
    <row r="69" spans="1:10" x14ac:dyDescent="0.25">
      <c r="A69" s="65">
        <v>6.5</v>
      </c>
      <c r="B69">
        <v>2.358E-2</v>
      </c>
      <c r="C69">
        <v>1.2594000000000001</v>
      </c>
      <c r="D69">
        <v>1.3339999999999999E-2</v>
      </c>
      <c r="E69">
        <v>-0.12379999999999999</v>
      </c>
      <c r="F69">
        <v>0.36159999999999998</v>
      </c>
      <c r="G69">
        <v>1</v>
      </c>
      <c r="I69">
        <f t="shared" si="6"/>
        <v>0.11344640137963143</v>
      </c>
      <c r="J69">
        <f t="shared" si="3"/>
        <v>53.409669211195933</v>
      </c>
    </row>
    <row r="70" spans="1:10" x14ac:dyDescent="0.25">
      <c r="A70" s="65">
        <v>6.75</v>
      </c>
      <c r="B70">
        <v>2.4199999999999999E-2</v>
      </c>
      <c r="C70">
        <v>1.2777000000000001</v>
      </c>
      <c r="D70">
        <v>1.3939999999999999E-2</v>
      </c>
      <c r="E70">
        <v>-0.1222</v>
      </c>
      <c r="F70">
        <v>0.35089999999999999</v>
      </c>
      <c r="G70">
        <v>1</v>
      </c>
      <c r="I70">
        <f t="shared" si="6"/>
        <v>0.11780972450961724</v>
      </c>
      <c r="J70">
        <f t="shared" si="3"/>
        <v>52.79752066115703</v>
      </c>
    </row>
    <row r="71" spans="1:10" x14ac:dyDescent="0.25">
      <c r="A71" s="65">
        <v>7</v>
      </c>
      <c r="B71">
        <v>2.4889999999999999E-2</v>
      </c>
      <c r="C71">
        <v>1.2959000000000001</v>
      </c>
      <c r="D71">
        <v>1.456E-2</v>
      </c>
      <c r="E71">
        <v>-0.1206</v>
      </c>
      <c r="F71">
        <v>0.3412</v>
      </c>
      <c r="G71">
        <v>1</v>
      </c>
      <c r="I71">
        <f t="shared" si="6"/>
        <v>0.12217304763960307</v>
      </c>
      <c r="J71">
        <f t="shared" si="3"/>
        <v>52.065086380072323</v>
      </c>
    </row>
    <row r="72" spans="1:10" x14ac:dyDescent="0.25">
      <c r="A72" s="65">
        <v>7.25</v>
      </c>
      <c r="B72">
        <v>2.5510000000000001E-2</v>
      </c>
      <c r="C72">
        <v>1.3144</v>
      </c>
      <c r="D72">
        <v>1.523E-2</v>
      </c>
      <c r="E72">
        <v>-0.1191</v>
      </c>
      <c r="F72">
        <v>0.33029999999999998</v>
      </c>
      <c r="G72">
        <v>1</v>
      </c>
      <c r="I72">
        <f t="shared" si="6"/>
        <v>0.1265363707695889</v>
      </c>
      <c r="J72">
        <f t="shared" si="3"/>
        <v>51.524892199137589</v>
      </c>
    </row>
    <row r="73" spans="1:10" x14ac:dyDescent="0.25">
      <c r="A73" s="65">
        <v>7.5</v>
      </c>
      <c r="B73">
        <v>2.615E-2</v>
      </c>
      <c r="C73">
        <v>1.3325</v>
      </c>
      <c r="D73">
        <v>1.592E-2</v>
      </c>
      <c r="E73">
        <v>-0.11749999999999999</v>
      </c>
      <c r="F73">
        <v>0.3196</v>
      </c>
      <c r="G73">
        <v>1</v>
      </c>
      <c r="I73">
        <f t="shared" si="6"/>
        <v>0.1308996938995747</v>
      </c>
      <c r="J73">
        <f t="shared" si="3"/>
        <v>50.956022944550668</v>
      </c>
    </row>
    <row r="74" spans="1:10" x14ac:dyDescent="0.25">
      <c r="A74" s="65">
        <v>7.75</v>
      </c>
      <c r="B74">
        <v>2.682E-2</v>
      </c>
      <c r="C74">
        <v>1.3495999999999999</v>
      </c>
      <c r="D74">
        <v>1.661E-2</v>
      </c>
      <c r="E74">
        <v>-0.1157</v>
      </c>
      <c r="F74">
        <v>0.30919999999999997</v>
      </c>
      <c r="G74">
        <v>1</v>
      </c>
      <c r="I74">
        <f t="shared" ref="I74:I98" si="7">A74*PI()/180</f>
        <v>0.13526301702956053</v>
      </c>
      <c r="J74">
        <f t="shared" ref="J74:J115" si="8">C74/B74</f>
        <v>50.320656226696492</v>
      </c>
    </row>
    <row r="75" spans="1:10" x14ac:dyDescent="0.25">
      <c r="A75" s="65">
        <v>8</v>
      </c>
      <c r="B75">
        <v>2.7400000000000001E-2</v>
      </c>
      <c r="C75">
        <v>1.3671</v>
      </c>
      <c r="D75">
        <v>1.7319999999999999E-2</v>
      </c>
      <c r="E75">
        <v>-0.11409999999999999</v>
      </c>
      <c r="F75">
        <v>0.29859999999999998</v>
      </c>
      <c r="G75">
        <v>1</v>
      </c>
      <c r="I75">
        <f t="shared" si="7"/>
        <v>0.13962634015954636</v>
      </c>
      <c r="J75">
        <f t="shared" si="8"/>
        <v>49.894160583941606</v>
      </c>
    </row>
    <row r="76" spans="1:10" x14ac:dyDescent="0.25">
      <c r="A76" s="65">
        <v>8.25</v>
      </c>
      <c r="B76">
        <v>2.8070000000000001E-2</v>
      </c>
      <c r="C76">
        <v>1.3832</v>
      </c>
      <c r="D76">
        <v>1.804E-2</v>
      </c>
      <c r="E76">
        <v>-0.11219999999999999</v>
      </c>
      <c r="F76">
        <v>0.28889999999999999</v>
      </c>
      <c r="G76">
        <v>1</v>
      </c>
      <c r="I76">
        <f t="shared" si="7"/>
        <v>0.14398966328953219</v>
      </c>
      <c r="J76">
        <f t="shared" si="8"/>
        <v>49.276807980049874</v>
      </c>
    </row>
    <row r="77" spans="1:10" x14ac:dyDescent="0.25">
      <c r="A77" s="65">
        <v>8.5</v>
      </c>
      <c r="B77">
        <v>2.8760000000000001E-2</v>
      </c>
      <c r="C77">
        <v>1.3987000000000001</v>
      </c>
      <c r="D77">
        <v>1.8800000000000001E-2</v>
      </c>
      <c r="E77">
        <v>-0.1103</v>
      </c>
      <c r="F77">
        <v>0.2787</v>
      </c>
      <c r="G77">
        <v>1</v>
      </c>
      <c r="I77">
        <f t="shared" si="7"/>
        <v>0.14835298641951802</v>
      </c>
      <c r="J77">
        <f t="shared" si="8"/>
        <v>48.633518776077885</v>
      </c>
    </row>
    <row r="78" spans="1:10" x14ac:dyDescent="0.25">
      <c r="A78" s="65">
        <v>8.75</v>
      </c>
      <c r="B78">
        <v>2.947E-2</v>
      </c>
      <c r="C78">
        <v>1.4140999999999999</v>
      </c>
      <c r="D78">
        <v>1.959E-2</v>
      </c>
      <c r="E78">
        <v>-0.1084</v>
      </c>
      <c r="F78">
        <v>0.26900000000000002</v>
      </c>
      <c r="G78">
        <v>1</v>
      </c>
      <c r="I78">
        <f t="shared" si="7"/>
        <v>0.15271630954950383</v>
      </c>
      <c r="J78">
        <f t="shared" si="8"/>
        <v>47.984390906006105</v>
      </c>
    </row>
    <row r="79" spans="1:10" x14ac:dyDescent="0.25">
      <c r="A79" s="65">
        <v>9</v>
      </c>
      <c r="B79">
        <v>3.0259999999999999E-2</v>
      </c>
      <c r="C79">
        <v>1.4278999999999999</v>
      </c>
      <c r="D79">
        <v>2.0410000000000001E-2</v>
      </c>
      <c r="E79">
        <v>-0.10630000000000001</v>
      </c>
      <c r="F79">
        <v>0.25929999999999997</v>
      </c>
      <c r="G79">
        <v>1</v>
      </c>
      <c r="I79">
        <f t="shared" si="7"/>
        <v>0.15707963267948966</v>
      </c>
      <c r="J79">
        <f t="shared" si="8"/>
        <v>47.187706543291476</v>
      </c>
    </row>
    <row r="80" spans="1:10" x14ac:dyDescent="0.25">
      <c r="A80" s="65">
        <v>9.25</v>
      </c>
      <c r="B80">
        <v>3.1029999999999999E-2</v>
      </c>
      <c r="C80">
        <v>1.4426000000000001</v>
      </c>
      <c r="D80">
        <v>2.1299999999999999E-2</v>
      </c>
      <c r="E80">
        <v>-0.10440000000000001</v>
      </c>
      <c r="F80">
        <v>0.24940000000000001</v>
      </c>
      <c r="G80">
        <v>1</v>
      </c>
      <c r="I80">
        <f t="shared" si="7"/>
        <v>0.16144295580947549</v>
      </c>
      <c r="J80">
        <f t="shared" si="8"/>
        <v>46.490493071221401</v>
      </c>
    </row>
    <row r="81" spans="1:10" x14ac:dyDescent="0.25">
      <c r="A81" s="65">
        <v>9.5</v>
      </c>
      <c r="B81">
        <v>3.1949999999999999E-2</v>
      </c>
      <c r="C81">
        <v>1.4543999999999999</v>
      </c>
      <c r="D81">
        <v>2.223E-2</v>
      </c>
      <c r="E81">
        <v>-0.1021</v>
      </c>
      <c r="F81">
        <v>0.24</v>
      </c>
      <c r="G81">
        <v>1</v>
      </c>
      <c r="I81">
        <f t="shared" si="7"/>
        <v>0.16580627893946129</v>
      </c>
      <c r="J81">
        <f t="shared" si="8"/>
        <v>45.521126760563376</v>
      </c>
    </row>
    <row r="82" spans="1:10" x14ac:dyDescent="0.25">
      <c r="A82" s="65">
        <v>9.75</v>
      </c>
      <c r="B82">
        <v>3.2820000000000002E-2</v>
      </c>
      <c r="C82">
        <v>1.4678</v>
      </c>
      <c r="D82">
        <v>2.3220000000000001E-2</v>
      </c>
      <c r="E82">
        <v>-0.10009999999999999</v>
      </c>
      <c r="F82">
        <v>0.22900000000000001</v>
      </c>
      <c r="G82">
        <v>1</v>
      </c>
      <c r="I82">
        <f t="shared" si="7"/>
        <v>0.17016960206944712</v>
      </c>
      <c r="J82">
        <f t="shared" si="8"/>
        <v>44.722730042656913</v>
      </c>
    </row>
    <row r="83" spans="1:10" x14ac:dyDescent="0.25">
      <c r="A83" s="65">
        <v>10</v>
      </c>
      <c r="B83">
        <v>3.3820000000000003E-2</v>
      </c>
      <c r="C83">
        <v>1.4789000000000001</v>
      </c>
      <c r="D83">
        <v>2.4279999999999999E-2</v>
      </c>
      <c r="E83">
        <v>-9.7799999999999998E-2</v>
      </c>
      <c r="F83">
        <v>0.21870000000000001</v>
      </c>
      <c r="G83">
        <v>1</v>
      </c>
      <c r="I83">
        <f t="shared" si="7"/>
        <v>0.17453292519943295</v>
      </c>
      <c r="J83">
        <f t="shared" si="8"/>
        <v>43.728562980484917</v>
      </c>
    </row>
    <row r="84" spans="1:10" x14ac:dyDescent="0.25">
      <c r="A84" s="65">
        <v>10.25</v>
      </c>
      <c r="B84">
        <v>3.492E-2</v>
      </c>
      <c r="C84">
        <v>1.4883</v>
      </c>
      <c r="D84">
        <v>2.5430000000000001E-2</v>
      </c>
      <c r="E84">
        <v>-9.5399999999999999E-2</v>
      </c>
      <c r="F84">
        <v>0.20799999999999999</v>
      </c>
      <c r="G84">
        <v>1</v>
      </c>
      <c r="I84">
        <f t="shared" si="7"/>
        <v>0.17889624832941875</v>
      </c>
      <c r="J84">
        <f t="shared" si="8"/>
        <v>42.620274914089343</v>
      </c>
    </row>
    <row r="85" spans="1:10" x14ac:dyDescent="0.25">
      <c r="A85" s="65">
        <v>10.5</v>
      </c>
      <c r="B85">
        <v>3.6040000000000003E-2</v>
      </c>
      <c r="C85">
        <v>1.4986999999999999</v>
      </c>
      <c r="D85">
        <v>2.6630000000000001E-2</v>
      </c>
      <c r="E85">
        <v>-9.3200000000000005E-2</v>
      </c>
      <c r="F85">
        <v>0.1968</v>
      </c>
      <c r="G85">
        <v>1</v>
      </c>
      <c r="I85">
        <f t="shared" si="7"/>
        <v>0.18325957145940461</v>
      </c>
      <c r="J85">
        <f t="shared" si="8"/>
        <v>41.584350721420641</v>
      </c>
    </row>
    <row r="86" spans="1:10" x14ac:dyDescent="0.25">
      <c r="A86" s="65">
        <v>10.75</v>
      </c>
      <c r="B86">
        <v>3.7319999999999999E-2</v>
      </c>
      <c r="C86">
        <v>1.5065999999999999</v>
      </c>
      <c r="D86">
        <v>2.7949999999999999E-2</v>
      </c>
      <c r="E86">
        <v>-9.0800000000000006E-2</v>
      </c>
      <c r="F86">
        <v>0.18659999999999999</v>
      </c>
      <c r="G86">
        <v>1</v>
      </c>
      <c r="I86">
        <f t="shared" si="7"/>
        <v>0.18762289458939041</v>
      </c>
      <c r="J86">
        <f t="shared" si="8"/>
        <v>40.369774919614144</v>
      </c>
    </row>
    <row r="87" spans="1:10" x14ac:dyDescent="0.25">
      <c r="A87" s="65">
        <v>11</v>
      </c>
      <c r="B87">
        <v>3.8690000000000002E-2</v>
      </c>
      <c r="C87">
        <v>1.5138</v>
      </c>
      <c r="D87">
        <v>2.937E-2</v>
      </c>
      <c r="E87">
        <v>-8.8400000000000006E-2</v>
      </c>
      <c r="F87">
        <v>0.1764</v>
      </c>
      <c r="G87">
        <v>1</v>
      </c>
      <c r="I87">
        <f t="shared" si="7"/>
        <v>0.19198621771937624</v>
      </c>
      <c r="J87">
        <f t="shared" si="8"/>
        <v>39.126389247867664</v>
      </c>
    </row>
    <row r="88" spans="1:10" x14ac:dyDescent="0.25">
      <c r="A88" s="65">
        <v>11.25</v>
      </c>
      <c r="B88">
        <v>4.0079999999999998E-2</v>
      </c>
      <c r="C88">
        <v>1.5217000000000001</v>
      </c>
      <c r="D88">
        <v>3.0870000000000002E-2</v>
      </c>
      <c r="E88">
        <v>-8.6199999999999999E-2</v>
      </c>
      <c r="F88">
        <v>0.1668</v>
      </c>
      <c r="G88">
        <v>1</v>
      </c>
      <c r="I88">
        <f t="shared" si="7"/>
        <v>0.19634954084936207</v>
      </c>
      <c r="J88">
        <f t="shared" si="8"/>
        <v>37.96656686626747</v>
      </c>
    </row>
    <row r="89" spans="1:10" x14ac:dyDescent="0.25">
      <c r="A89" s="65">
        <v>11.5</v>
      </c>
      <c r="B89">
        <v>4.1730000000000003E-2</v>
      </c>
      <c r="C89">
        <v>1.5261</v>
      </c>
      <c r="D89">
        <v>3.2530000000000003E-2</v>
      </c>
      <c r="E89">
        <v>-8.3799999999999999E-2</v>
      </c>
      <c r="F89">
        <v>0.15859999999999999</v>
      </c>
      <c r="G89">
        <v>1</v>
      </c>
      <c r="I89">
        <f t="shared" si="7"/>
        <v>0.20071286397934787</v>
      </c>
      <c r="J89">
        <f t="shared" si="8"/>
        <v>36.570812365204887</v>
      </c>
    </row>
    <row r="90" spans="1:10" x14ac:dyDescent="0.25">
      <c r="A90" s="65">
        <v>11.75</v>
      </c>
      <c r="B90">
        <v>4.3299999999999998E-2</v>
      </c>
      <c r="C90">
        <v>1.5329999999999999</v>
      </c>
      <c r="D90">
        <v>3.422E-2</v>
      </c>
      <c r="E90">
        <v>-8.1699999999999995E-2</v>
      </c>
      <c r="F90">
        <v>0.15</v>
      </c>
      <c r="G90">
        <v>1</v>
      </c>
      <c r="I90">
        <f t="shared" si="7"/>
        <v>0.20507618710933373</v>
      </c>
      <c r="J90">
        <f t="shared" si="8"/>
        <v>35.404157043879906</v>
      </c>
    </row>
    <row r="91" spans="1:10" x14ac:dyDescent="0.25">
      <c r="A91" s="65">
        <v>12</v>
      </c>
      <c r="B91">
        <v>4.514E-2</v>
      </c>
      <c r="C91">
        <v>1.5364</v>
      </c>
      <c r="D91">
        <v>3.61E-2</v>
      </c>
      <c r="E91">
        <v>-7.9399999999999998E-2</v>
      </c>
      <c r="F91">
        <v>0.14319999999999999</v>
      </c>
      <c r="G91">
        <v>1</v>
      </c>
      <c r="I91">
        <f t="shared" si="7"/>
        <v>0.20943951023931953</v>
      </c>
      <c r="J91">
        <f t="shared" si="8"/>
        <v>34.036331413380594</v>
      </c>
    </row>
    <row r="92" spans="1:10" x14ac:dyDescent="0.25">
      <c r="A92" s="65">
        <v>12.25</v>
      </c>
      <c r="B92">
        <v>4.6940000000000003E-2</v>
      </c>
      <c r="C92">
        <v>1.5414000000000001</v>
      </c>
      <c r="D92">
        <v>3.8030000000000001E-2</v>
      </c>
      <c r="E92">
        <v>-7.7399999999999997E-2</v>
      </c>
      <c r="F92">
        <v>0.1363</v>
      </c>
      <c r="G92">
        <v>1</v>
      </c>
      <c r="I92">
        <f t="shared" si="7"/>
        <v>0.21380283336930536</v>
      </c>
      <c r="J92">
        <f t="shared" si="8"/>
        <v>32.837665104388584</v>
      </c>
    </row>
    <row r="93" spans="1:10" x14ac:dyDescent="0.25">
      <c r="A93" s="65">
        <v>12.75</v>
      </c>
      <c r="B93">
        <v>5.1040000000000002E-2</v>
      </c>
      <c r="C93">
        <v>1.5470999999999999</v>
      </c>
      <c r="D93">
        <v>4.2320000000000003E-2</v>
      </c>
      <c r="E93">
        <v>-7.3499999999999996E-2</v>
      </c>
      <c r="F93">
        <v>0.12559999999999999</v>
      </c>
      <c r="G93">
        <v>1</v>
      </c>
      <c r="I93">
        <f t="shared" si="7"/>
        <v>0.22252947962927699</v>
      </c>
      <c r="J93">
        <f t="shared" si="8"/>
        <v>30.311520376175547</v>
      </c>
    </row>
    <row r="94" spans="1:10" x14ac:dyDescent="0.25">
      <c r="A94" s="65">
        <v>13</v>
      </c>
      <c r="B94">
        <v>5.3289999999999997E-2</v>
      </c>
      <c r="C94">
        <v>1.5486</v>
      </c>
      <c r="D94">
        <v>4.4670000000000001E-2</v>
      </c>
      <c r="E94">
        <v>-7.17E-2</v>
      </c>
      <c r="F94">
        <v>0.1212</v>
      </c>
      <c r="G94">
        <v>1</v>
      </c>
      <c r="I94">
        <f t="shared" si="7"/>
        <v>0.22689280275926285</v>
      </c>
      <c r="J94">
        <f t="shared" si="8"/>
        <v>29.059861137173954</v>
      </c>
    </row>
    <row r="95" spans="1:10" x14ac:dyDescent="0.25">
      <c r="A95" s="65">
        <v>13.25</v>
      </c>
      <c r="B95">
        <v>5.5710000000000003E-2</v>
      </c>
      <c r="C95">
        <v>1.5488999999999999</v>
      </c>
      <c r="D95">
        <v>4.7160000000000001E-2</v>
      </c>
      <c r="E95">
        <v>-7.0000000000000007E-2</v>
      </c>
      <c r="F95">
        <v>0.11749999999999999</v>
      </c>
      <c r="G95">
        <v>1</v>
      </c>
      <c r="I95">
        <f t="shared" si="7"/>
        <v>0.23125612588924865</v>
      </c>
      <c r="J95">
        <f t="shared" si="8"/>
        <v>27.802907915993536</v>
      </c>
    </row>
    <row r="96" spans="1:10" x14ac:dyDescent="0.25">
      <c r="A96" s="65">
        <v>13.5</v>
      </c>
      <c r="B96">
        <v>5.8000000000000003E-2</v>
      </c>
      <c r="C96">
        <v>1.552</v>
      </c>
      <c r="D96">
        <v>4.9630000000000001E-2</v>
      </c>
      <c r="E96">
        <v>-6.8599999999999994E-2</v>
      </c>
      <c r="F96">
        <v>0.1133</v>
      </c>
      <c r="G96">
        <v>1</v>
      </c>
      <c r="I96">
        <f t="shared" si="7"/>
        <v>0.23561944901923448</v>
      </c>
      <c r="J96">
        <f t="shared" si="8"/>
        <v>26.758620689655171</v>
      </c>
    </row>
    <row r="97" spans="1:10" x14ac:dyDescent="0.25">
      <c r="A97" s="65">
        <v>13.75</v>
      </c>
      <c r="B97">
        <v>6.0589999999999998E-2</v>
      </c>
      <c r="C97">
        <v>1.5524</v>
      </c>
      <c r="D97">
        <v>5.2339999999999998E-2</v>
      </c>
      <c r="E97">
        <v>-6.7299999999999999E-2</v>
      </c>
      <c r="F97">
        <v>0.10979999999999999</v>
      </c>
      <c r="G97">
        <v>1</v>
      </c>
      <c r="I97">
        <f t="shared" si="7"/>
        <v>0.23998277214922031</v>
      </c>
      <c r="J97">
        <f t="shared" si="8"/>
        <v>25.62138966826209</v>
      </c>
    </row>
    <row r="98" spans="1:10" x14ac:dyDescent="0.25">
      <c r="A98" s="65">
        <v>14</v>
      </c>
      <c r="B98">
        <v>6.3469999999999999E-2</v>
      </c>
      <c r="C98">
        <v>1.5506</v>
      </c>
      <c r="D98">
        <v>5.5259999999999997E-2</v>
      </c>
      <c r="E98">
        <v>-6.6100000000000006E-2</v>
      </c>
      <c r="F98">
        <v>0.1066</v>
      </c>
      <c r="G98">
        <v>1</v>
      </c>
      <c r="I98">
        <f t="shared" si="7"/>
        <v>0.24434609527920614</v>
      </c>
      <c r="J98">
        <f t="shared" si="8"/>
        <v>24.430439577753269</v>
      </c>
    </row>
    <row r="99" spans="1:10" x14ac:dyDescent="0.25">
      <c r="A99" s="65">
        <v>14.25</v>
      </c>
      <c r="B99">
        <v>6.6220000000000001E-2</v>
      </c>
      <c r="C99">
        <v>1.5515000000000001</v>
      </c>
      <c r="D99">
        <v>5.8209999999999998E-2</v>
      </c>
      <c r="E99">
        <v>-6.5199999999999994E-2</v>
      </c>
      <c r="F99">
        <v>0.1026</v>
      </c>
      <c r="G99">
        <v>1</v>
      </c>
      <c r="I99">
        <f t="shared" ref="I99:I115" si="9">A99*PI()/180</f>
        <v>0.24870941840919195</v>
      </c>
      <c r="J99">
        <f t="shared" si="8"/>
        <v>23.429477499244943</v>
      </c>
    </row>
    <row r="100" spans="1:10" x14ac:dyDescent="0.25">
      <c r="A100" s="65">
        <v>14.5</v>
      </c>
      <c r="B100">
        <v>6.93E-2</v>
      </c>
      <c r="C100">
        <v>1.5497000000000001</v>
      </c>
      <c r="D100">
        <v>6.1420000000000002E-2</v>
      </c>
      <c r="E100">
        <v>-6.4399999999999999E-2</v>
      </c>
      <c r="F100">
        <v>9.9299999999999999E-2</v>
      </c>
      <c r="G100">
        <v>1</v>
      </c>
      <c r="I100">
        <f t="shared" si="9"/>
        <v>0.2530727415391778</v>
      </c>
      <c r="J100">
        <f t="shared" si="8"/>
        <v>22.362193362193363</v>
      </c>
    </row>
    <row r="101" spans="1:10" x14ac:dyDescent="0.25">
      <c r="A101" s="65">
        <v>14.75</v>
      </c>
      <c r="B101">
        <v>7.2620000000000004E-2</v>
      </c>
      <c r="C101">
        <v>1.5462</v>
      </c>
      <c r="D101">
        <v>6.4780000000000004E-2</v>
      </c>
      <c r="E101">
        <v>-6.3799999999999996E-2</v>
      </c>
      <c r="F101">
        <v>9.6699999999999994E-2</v>
      </c>
      <c r="G101">
        <v>1</v>
      </c>
      <c r="I101">
        <f t="shared" si="9"/>
        <v>0.25743606466916358</v>
      </c>
      <c r="J101">
        <f t="shared" si="8"/>
        <v>21.291655191407326</v>
      </c>
    </row>
    <row r="102" spans="1:10" x14ac:dyDescent="0.25">
      <c r="A102" s="65">
        <v>15</v>
      </c>
      <c r="B102">
        <v>7.5850000000000001E-2</v>
      </c>
      <c r="C102">
        <v>1.5450999999999999</v>
      </c>
      <c r="D102">
        <v>6.8239999999999995E-2</v>
      </c>
      <c r="E102">
        <v>-6.3399999999999998E-2</v>
      </c>
      <c r="F102">
        <v>9.3399999999999997E-2</v>
      </c>
      <c r="G102">
        <v>1</v>
      </c>
      <c r="I102">
        <f t="shared" si="9"/>
        <v>0.26179938779914941</v>
      </c>
      <c r="J102">
        <f t="shared" si="8"/>
        <v>20.370468029004613</v>
      </c>
    </row>
    <row r="103" spans="1:10" x14ac:dyDescent="0.25">
      <c r="A103" s="65">
        <v>15.25</v>
      </c>
      <c r="B103">
        <v>7.9390000000000002E-2</v>
      </c>
      <c r="C103">
        <v>1.5417000000000001</v>
      </c>
      <c r="D103">
        <v>7.1940000000000004E-2</v>
      </c>
      <c r="E103">
        <v>-6.3200000000000006E-2</v>
      </c>
      <c r="F103">
        <v>9.0399999999999994E-2</v>
      </c>
      <c r="G103">
        <v>1</v>
      </c>
      <c r="I103">
        <f t="shared" si="9"/>
        <v>0.26616271092913524</v>
      </c>
      <c r="J103">
        <f t="shared" si="8"/>
        <v>19.419322332787505</v>
      </c>
    </row>
    <row r="104" spans="1:10" x14ac:dyDescent="0.25">
      <c r="A104" s="65">
        <v>15.5</v>
      </c>
      <c r="B104">
        <v>8.3150000000000002E-2</v>
      </c>
      <c r="C104">
        <v>1.5367999999999999</v>
      </c>
      <c r="D104">
        <v>7.5770000000000004E-2</v>
      </c>
      <c r="E104">
        <v>-6.3200000000000006E-2</v>
      </c>
      <c r="F104">
        <v>8.7900000000000006E-2</v>
      </c>
      <c r="G104">
        <v>1</v>
      </c>
      <c r="I104">
        <f t="shared" si="9"/>
        <v>0.27052603405912107</v>
      </c>
      <c r="J104">
        <f t="shared" si="8"/>
        <v>18.482260974143113</v>
      </c>
    </row>
    <row r="105" spans="1:10" x14ac:dyDescent="0.25">
      <c r="A105" s="65">
        <v>15.75</v>
      </c>
      <c r="B105">
        <v>8.7069999999999995E-2</v>
      </c>
      <c r="C105">
        <v>1.5323</v>
      </c>
      <c r="D105">
        <v>7.9899999999999999E-2</v>
      </c>
      <c r="E105">
        <v>-6.3399999999999998E-2</v>
      </c>
      <c r="F105">
        <v>8.48E-2</v>
      </c>
      <c r="G105">
        <v>1</v>
      </c>
      <c r="I105">
        <f t="shared" si="9"/>
        <v>0.2748893571891069</v>
      </c>
      <c r="J105">
        <f t="shared" si="8"/>
        <v>17.598483978408179</v>
      </c>
    </row>
    <row r="106" spans="1:10" x14ac:dyDescent="0.25">
      <c r="A106" s="65">
        <v>16</v>
      </c>
      <c r="B106">
        <v>9.1240000000000002E-2</v>
      </c>
      <c r="C106">
        <v>1.5264</v>
      </c>
      <c r="D106">
        <v>8.4220000000000003E-2</v>
      </c>
      <c r="E106">
        <v>-6.3899999999999998E-2</v>
      </c>
      <c r="F106">
        <v>8.2000000000000003E-2</v>
      </c>
      <c r="G106">
        <v>1</v>
      </c>
      <c r="I106">
        <f t="shared" si="9"/>
        <v>0.27925268031909273</v>
      </c>
      <c r="J106">
        <f t="shared" si="8"/>
        <v>16.729504603244191</v>
      </c>
    </row>
    <row r="107" spans="1:10" x14ac:dyDescent="0.25">
      <c r="A107" s="65">
        <v>16.25</v>
      </c>
      <c r="B107">
        <v>9.5479999999999995E-2</v>
      </c>
      <c r="C107">
        <v>1.52</v>
      </c>
      <c r="D107">
        <v>8.8520000000000001E-2</v>
      </c>
      <c r="E107">
        <v>-6.4600000000000005E-2</v>
      </c>
      <c r="F107">
        <v>7.9699999999999993E-2</v>
      </c>
      <c r="G107">
        <v>1</v>
      </c>
      <c r="I107">
        <f t="shared" si="9"/>
        <v>0.28361600344907856</v>
      </c>
      <c r="J107">
        <f t="shared" si="8"/>
        <v>15.919564306661082</v>
      </c>
    </row>
    <row r="108" spans="1:10" x14ac:dyDescent="0.25">
      <c r="A108" s="65">
        <v>16.5</v>
      </c>
      <c r="B108">
        <v>9.9900000000000003E-2</v>
      </c>
      <c r="C108">
        <v>1.5137</v>
      </c>
      <c r="D108">
        <v>9.3119999999999994E-2</v>
      </c>
      <c r="E108">
        <v>-6.5500000000000003E-2</v>
      </c>
      <c r="F108">
        <v>7.7200000000000005E-2</v>
      </c>
      <c r="G108">
        <v>1</v>
      </c>
      <c r="I108">
        <f t="shared" si="9"/>
        <v>0.28797932657906439</v>
      </c>
      <c r="J108">
        <f t="shared" si="8"/>
        <v>15.152152152152151</v>
      </c>
    </row>
    <row r="109" spans="1:10" x14ac:dyDescent="0.25">
      <c r="A109" s="65">
        <v>16.75</v>
      </c>
      <c r="B109">
        <v>0.10425</v>
      </c>
      <c r="C109">
        <v>1.5077</v>
      </c>
      <c r="D109">
        <v>9.7549999999999998E-2</v>
      </c>
      <c r="E109">
        <v>-6.6600000000000006E-2</v>
      </c>
      <c r="F109">
        <v>7.4899999999999994E-2</v>
      </c>
      <c r="G109">
        <v>1</v>
      </c>
      <c r="I109">
        <f t="shared" si="9"/>
        <v>0.29234264970905016</v>
      </c>
      <c r="J109">
        <f t="shared" si="8"/>
        <v>14.462350119904078</v>
      </c>
    </row>
    <row r="110" spans="1:10" x14ac:dyDescent="0.25">
      <c r="A110" s="65">
        <v>17</v>
      </c>
      <c r="B110">
        <v>0.10811</v>
      </c>
      <c r="C110">
        <v>1.5041</v>
      </c>
      <c r="D110">
        <v>0.1014</v>
      </c>
      <c r="E110">
        <v>-6.7500000000000004E-2</v>
      </c>
      <c r="F110">
        <v>7.2599999999999998E-2</v>
      </c>
      <c r="G110">
        <v>1</v>
      </c>
      <c r="I110">
        <f t="shared" si="9"/>
        <v>0.29670597283903605</v>
      </c>
      <c r="J110">
        <f t="shared" si="8"/>
        <v>13.912681528073259</v>
      </c>
    </row>
    <row r="111" spans="1:10" x14ac:dyDescent="0.25">
      <c r="A111" s="65">
        <v>17.25</v>
      </c>
      <c r="B111">
        <v>0.11323</v>
      </c>
      <c r="C111">
        <v>1.4954000000000001</v>
      </c>
      <c r="D111">
        <v>0.10675999999999999</v>
      </c>
      <c r="E111">
        <v>-6.93E-2</v>
      </c>
      <c r="F111">
        <v>7.0000000000000007E-2</v>
      </c>
      <c r="G111">
        <v>1</v>
      </c>
      <c r="I111">
        <f t="shared" si="9"/>
        <v>0.30106929596902182</v>
      </c>
      <c r="J111">
        <f t="shared" si="8"/>
        <v>13.206747328446525</v>
      </c>
    </row>
    <row r="112" spans="1:10" x14ac:dyDescent="0.25">
      <c r="A112" s="65">
        <v>17.5</v>
      </c>
      <c r="B112">
        <v>0.11738</v>
      </c>
      <c r="C112">
        <v>1.4913000000000001</v>
      </c>
      <c r="D112">
        <v>0.11098</v>
      </c>
      <c r="E112">
        <v>-7.0599999999999996E-2</v>
      </c>
      <c r="F112">
        <v>6.7599999999999993E-2</v>
      </c>
      <c r="G112">
        <v>1</v>
      </c>
      <c r="I112">
        <f t="shared" si="9"/>
        <v>0.30543261909900765</v>
      </c>
      <c r="J112">
        <f t="shared" si="8"/>
        <v>12.7048901005282</v>
      </c>
    </row>
    <row r="113" spans="1:10" x14ac:dyDescent="0.25">
      <c r="A113" s="65">
        <v>17.75</v>
      </c>
      <c r="B113">
        <v>0.12257</v>
      </c>
      <c r="C113">
        <v>1.4833000000000001</v>
      </c>
      <c r="D113">
        <v>0.11635</v>
      </c>
      <c r="E113">
        <v>-7.2800000000000004E-2</v>
      </c>
      <c r="F113">
        <v>6.5299999999999997E-2</v>
      </c>
      <c r="G113">
        <v>1</v>
      </c>
      <c r="I113">
        <f t="shared" si="9"/>
        <v>0.30979594222899348</v>
      </c>
      <c r="J113">
        <f t="shared" si="8"/>
        <v>12.101656196459167</v>
      </c>
    </row>
    <row r="114" spans="1:10" x14ac:dyDescent="0.25">
      <c r="A114" s="65">
        <v>18</v>
      </c>
      <c r="B114">
        <v>0.12837000000000001</v>
      </c>
      <c r="C114">
        <v>1.4732000000000001</v>
      </c>
      <c r="D114">
        <v>0.12238</v>
      </c>
      <c r="E114">
        <v>-7.5600000000000001E-2</v>
      </c>
      <c r="F114">
        <v>6.2899999999999998E-2</v>
      </c>
      <c r="G114">
        <v>1</v>
      </c>
      <c r="I114">
        <f t="shared" si="9"/>
        <v>0.31415926535897931</v>
      </c>
      <c r="J114">
        <f t="shared" si="8"/>
        <v>11.476201604736309</v>
      </c>
    </row>
    <row r="115" spans="1:10" x14ac:dyDescent="0.25">
      <c r="A115" s="65">
        <v>18.25</v>
      </c>
      <c r="B115">
        <v>0.13285</v>
      </c>
      <c r="C115">
        <v>1.4692000000000001</v>
      </c>
      <c r="D115">
        <v>0.12692999999999999</v>
      </c>
      <c r="E115">
        <v>-7.7799999999999994E-2</v>
      </c>
      <c r="F115">
        <v>6.08E-2</v>
      </c>
      <c r="G115">
        <v>1</v>
      </c>
      <c r="I115">
        <f t="shared" si="9"/>
        <v>0.31852258848896514</v>
      </c>
      <c r="J115">
        <f t="shared" si="8"/>
        <v>11.059089198343997</v>
      </c>
    </row>
  </sheetData>
  <hyperlinks>
    <hyperlink ref="A1" r:id="rId1" display="http://airfoiltools.com/airfoil/details?airfoil=hs1712-il"/>
  </hyperlinks>
  <pageMargins left="0.511811024" right="0.511811024" top="0.78740157499999996" bottom="0.78740157499999996" header="0.31496062000000002" footer="0.3149606200000000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O3" sqref="H3:O3"/>
    </sheetView>
  </sheetViews>
  <sheetFormatPr defaultRowHeight="15" x14ac:dyDescent="0.25"/>
  <sheetData>
    <row r="1" spans="1:21" x14ac:dyDescent="0.25">
      <c r="A1" s="67" t="s">
        <v>116</v>
      </c>
      <c r="H1" t="s">
        <v>25</v>
      </c>
      <c r="I1">
        <v>100000</v>
      </c>
    </row>
    <row r="2" spans="1:21" x14ac:dyDescent="0.25">
      <c r="A2" s="66" t="s">
        <v>109</v>
      </c>
      <c r="H2" t="s">
        <v>61</v>
      </c>
      <c r="I2" t="s">
        <v>62</v>
      </c>
      <c r="J2" t="s">
        <v>60</v>
      </c>
      <c r="K2" t="s">
        <v>59</v>
      </c>
      <c r="L2" t="s">
        <v>58</v>
      </c>
      <c r="M2" t="s">
        <v>55</v>
      </c>
      <c r="N2" t="s">
        <v>51</v>
      </c>
      <c r="O2" t="s">
        <v>54</v>
      </c>
    </row>
    <row r="3" spans="1:21" x14ac:dyDescent="0.25">
      <c r="A3" s="66" t="s">
        <v>117</v>
      </c>
      <c r="H3">
        <f>I4</f>
        <v>0.41333477801268476</v>
      </c>
      <c r="I3">
        <f>H4</f>
        <v>6.5946190514719945</v>
      </c>
      <c r="J3">
        <v>-4.3400000000000001E-2</v>
      </c>
      <c r="K3">
        <v>1.1694</v>
      </c>
      <c r="L3">
        <f>SMALL(B9:B98,1)</f>
        <v>1.315E-2</v>
      </c>
      <c r="M3">
        <f>(L6-L3)/((M6-O3)^2)</f>
        <v>1.8811983539696042E-2</v>
      </c>
      <c r="N3">
        <f>(N6-L3)/((O6-O3)^2)</f>
        <v>5.169837728722522E-2</v>
      </c>
      <c r="O3">
        <f>VLOOKUP(L3,B9:C98,2,FALSE)</f>
        <v>0.53120000000000001</v>
      </c>
    </row>
    <row r="4" spans="1:21" x14ac:dyDescent="0.25">
      <c r="A4" s="66" t="s">
        <v>111</v>
      </c>
      <c r="H4">
        <f t="array" ref="H4:I4">LINEST($C$27:$C$70,$I$27:$I$70)</f>
        <v>6.5946190514719945</v>
      </c>
      <c r="I4">
        <v>0.41333477801268476</v>
      </c>
    </row>
    <row r="5" spans="1:21" x14ac:dyDescent="0.25">
      <c r="L5" t="s">
        <v>124</v>
      </c>
      <c r="M5" t="s">
        <v>126</v>
      </c>
      <c r="N5" t="s">
        <v>125</v>
      </c>
      <c r="O5" t="s">
        <v>127</v>
      </c>
    </row>
    <row r="6" spans="1:21" x14ac:dyDescent="0.25">
      <c r="L6">
        <v>2.0400000000000001E-2</v>
      </c>
      <c r="M6">
        <v>1.1519999999999999</v>
      </c>
      <c r="N6">
        <v>3.2779999999999997E-2</v>
      </c>
      <c r="O6">
        <v>-8.5000000000000006E-2</v>
      </c>
    </row>
    <row r="7" spans="1:21" x14ac:dyDescent="0.25">
      <c r="A7" s="65" t="s">
        <v>71</v>
      </c>
      <c r="B7" t="s">
        <v>21</v>
      </c>
      <c r="C7" t="s">
        <v>20</v>
      </c>
      <c r="D7" t="s">
        <v>70</v>
      </c>
      <c r="E7" t="s">
        <v>69</v>
      </c>
      <c r="F7" t="s">
        <v>68</v>
      </c>
      <c r="G7" t="s">
        <v>67</v>
      </c>
      <c r="I7" t="s">
        <v>100</v>
      </c>
      <c r="J7" t="s">
        <v>66</v>
      </c>
      <c r="R7" t="s">
        <v>104</v>
      </c>
      <c r="S7" t="s">
        <v>105</v>
      </c>
      <c r="T7" t="s">
        <v>106</v>
      </c>
      <c r="U7" t="s">
        <v>107</v>
      </c>
    </row>
    <row r="8" spans="1:21" x14ac:dyDescent="0.25">
      <c r="A8" s="65" t="s">
        <v>65</v>
      </c>
      <c r="B8" t="s">
        <v>64</v>
      </c>
      <c r="C8" t="s">
        <v>63</v>
      </c>
      <c r="D8" t="s">
        <v>64</v>
      </c>
      <c r="E8" t="s">
        <v>63</v>
      </c>
      <c r="F8" t="s">
        <v>63</v>
      </c>
      <c r="G8" t="s">
        <v>63</v>
      </c>
      <c r="J8">
        <f>MAX((J9:J127))</f>
        <v>64.259259259259267</v>
      </c>
      <c r="R8">
        <f>$L$3+$M$3*(S8-$O$3)^2</f>
        <v>1.315E-2</v>
      </c>
      <c r="S8">
        <f>O3</f>
        <v>0.53120000000000001</v>
      </c>
      <c r="T8">
        <f>$L$3+$N$3*(U8-$O$3)^2</f>
        <v>1.315E-2</v>
      </c>
      <c r="U8">
        <f>O3</f>
        <v>0.53120000000000001</v>
      </c>
    </row>
    <row r="9" spans="1:21" x14ac:dyDescent="0.25">
      <c r="A9" s="65">
        <v>-8.25</v>
      </c>
      <c r="B9">
        <v>0.10378999999999999</v>
      </c>
      <c r="C9">
        <v>-0.35599999999999998</v>
      </c>
      <c r="D9">
        <v>9.8860000000000003E-2</v>
      </c>
      <c r="E9">
        <v>-3.2099999999999997E-2</v>
      </c>
      <c r="F9">
        <v>1</v>
      </c>
      <c r="G9">
        <v>4.1500000000000002E-2</v>
      </c>
      <c r="I9">
        <f t="shared" ref="I9:I54" si="0">A9*PI()/180</f>
        <v>-0.14398966328953219</v>
      </c>
      <c r="J9">
        <f>C9/B9</f>
        <v>-3.430002890451874</v>
      </c>
      <c r="R9">
        <f t="shared" ref="R9:R18" si="1">$L$3+$M$3*(S9-$O$3)^2</f>
        <v>1.3338119835396961E-2</v>
      </c>
      <c r="S9">
        <f>S8+0.1</f>
        <v>0.63119999999999998</v>
      </c>
      <c r="T9">
        <f t="shared" ref="T9:T18" si="2">$L$3+$N$3*(U9-$O$3)^2</f>
        <v>1.3666983772872253E-2</v>
      </c>
      <c r="U9">
        <f>U8-0.1</f>
        <v>0.43120000000000003</v>
      </c>
    </row>
    <row r="10" spans="1:21" x14ac:dyDescent="0.25">
      <c r="A10" s="65">
        <v>-8</v>
      </c>
      <c r="B10">
        <v>0.10218000000000001</v>
      </c>
      <c r="C10">
        <v>-0.36309999999999998</v>
      </c>
      <c r="D10">
        <v>9.7360000000000002E-2</v>
      </c>
      <c r="E10">
        <v>-3.2199999999999999E-2</v>
      </c>
      <c r="F10">
        <v>1</v>
      </c>
      <c r="G10">
        <v>4.1700000000000001E-2</v>
      </c>
      <c r="I10">
        <f t="shared" si="0"/>
        <v>-0.13962634015954636</v>
      </c>
      <c r="J10">
        <f t="shared" ref="J10:J73" si="3">C10/B10</f>
        <v>-3.5535329810138965</v>
      </c>
      <c r="R10">
        <f t="shared" si="1"/>
        <v>1.3902479341587842E-2</v>
      </c>
      <c r="S10">
        <f t="shared" ref="S10:S18" si="4">S9+0.1</f>
        <v>0.73119999999999996</v>
      </c>
      <c r="T10">
        <f t="shared" si="2"/>
        <v>1.5217935091489007E-2</v>
      </c>
      <c r="U10">
        <f t="shared" ref="U10:U18" si="5">U9-0.1</f>
        <v>0.33120000000000005</v>
      </c>
    </row>
    <row r="11" spans="1:21" x14ac:dyDescent="0.25">
      <c r="A11" s="65">
        <v>-7.75</v>
      </c>
      <c r="B11">
        <v>0.10057000000000001</v>
      </c>
      <c r="C11">
        <v>-0.37109999999999999</v>
      </c>
      <c r="D11">
        <v>9.5839999999999995E-2</v>
      </c>
      <c r="E11">
        <v>-3.1699999999999999E-2</v>
      </c>
      <c r="F11">
        <v>1</v>
      </c>
      <c r="G11">
        <v>4.19E-2</v>
      </c>
      <c r="I11">
        <f t="shared" si="0"/>
        <v>-0.13526301702956053</v>
      </c>
      <c r="J11">
        <f t="shared" si="3"/>
        <v>-3.6899671870339064</v>
      </c>
      <c r="R11">
        <f t="shared" si="1"/>
        <v>1.4843078518572642E-2</v>
      </c>
      <c r="S11">
        <f t="shared" si="4"/>
        <v>0.83119999999999994</v>
      </c>
      <c r="T11">
        <f t="shared" si="2"/>
        <v>1.7802853955850267E-2</v>
      </c>
      <c r="U11">
        <f t="shared" si="5"/>
        <v>0.23120000000000004</v>
      </c>
    </row>
    <row r="12" spans="1:21" x14ac:dyDescent="0.25">
      <c r="A12" s="65">
        <v>-7.5</v>
      </c>
      <c r="B12">
        <v>9.8350000000000007E-2</v>
      </c>
      <c r="C12">
        <v>-0.375</v>
      </c>
      <c r="D12">
        <v>9.3710000000000002E-2</v>
      </c>
      <c r="E12">
        <v>-3.2599999999999997E-2</v>
      </c>
      <c r="F12">
        <v>1</v>
      </c>
      <c r="G12">
        <v>4.2000000000000003E-2</v>
      </c>
      <c r="I12">
        <f t="shared" si="0"/>
        <v>-0.1308996938995747</v>
      </c>
      <c r="J12">
        <f t="shared" si="3"/>
        <v>-3.8129130655821046</v>
      </c>
      <c r="R12">
        <f t="shared" si="1"/>
        <v>1.6159917366351365E-2</v>
      </c>
      <c r="S12">
        <f t="shared" si="4"/>
        <v>0.93119999999999992</v>
      </c>
      <c r="T12">
        <f t="shared" si="2"/>
        <v>2.1421740365956034E-2</v>
      </c>
      <c r="U12">
        <f t="shared" si="5"/>
        <v>0.13120000000000004</v>
      </c>
    </row>
    <row r="13" spans="1:21" x14ac:dyDescent="0.25">
      <c r="A13" s="65">
        <v>-7.25</v>
      </c>
      <c r="B13">
        <v>9.5750000000000002E-2</v>
      </c>
      <c r="C13">
        <v>-0.37590000000000001</v>
      </c>
      <c r="D13">
        <v>9.1170000000000001E-2</v>
      </c>
      <c r="E13">
        <v>-3.4000000000000002E-2</v>
      </c>
      <c r="F13">
        <v>1</v>
      </c>
      <c r="G13">
        <v>4.2099999999999999E-2</v>
      </c>
      <c r="I13">
        <f t="shared" si="0"/>
        <v>-0.1265363707695889</v>
      </c>
      <c r="J13">
        <f t="shared" si="3"/>
        <v>-3.9258485639686684</v>
      </c>
      <c r="R13">
        <f t="shared" si="1"/>
        <v>1.7852995884924009E-2</v>
      </c>
      <c r="S13">
        <f t="shared" si="4"/>
        <v>1.0311999999999999</v>
      </c>
      <c r="T13">
        <f t="shared" si="2"/>
        <v>2.6074594321806303E-2</v>
      </c>
      <c r="U13">
        <f t="shared" si="5"/>
        <v>3.1200000000000033E-2</v>
      </c>
    </row>
    <row r="14" spans="1:21" x14ac:dyDescent="0.25">
      <c r="A14" s="65">
        <v>-7</v>
      </c>
      <c r="B14">
        <v>9.0520000000000003E-2</v>
      </c>
      <c r="C14">
        <v>-0.36770000000000003</v>
      </c>
      <c r="D14">
        <v>8.5949999999999999E-2</v>
      </c>
      <c r="E14">
        <v>-2.5999999999999999E-2</v>
      </c>
      <c r="F14">
        <v>1</v>
      </c>
      <c r="G14">
        <v>4.4699999999999997E-2</v>
      </c>
      <c r="I14">
        <f t="shared" si="0"/>
        <v>-0.12217304763960307</v>
      </c>
      <c r="J14">
        <f t="shared" si="3"/>
        <v>-4.0620857269111799</v>
      </c>
      <c r="R14">
        <f t="shared" si="1"/>
        <v>1.9922314074290577E-2</v>
      </c>
      <c r="S14">
        <f t="shared" si="4"/>
        <v>1.1312</v>
      </c>
      <c r="T14">
        <f t="shared" si="2"/>
        <v>3.1761415823401078E-2</v>
      </c>
      <c r="U14">
        <f t="shared" si="5"/>
        <v>-6.8799999999999972E-2</v>
      </c>
    </row>
    <row r="15" spans="1:21" x14ac:dyDescent="0.25">
      <c r="A15" s="65">
        <v>-6.75</v>
      </c>
      <c r="B15">
        <v>8.8230000000000003E-2</v>
      </c>
      <c r="C15">
        <v>-0.36809999999999998</v>
      </c>
      <c r="D15">
        <v>8.3720000000000003E-2</v>
      </c>
      <c r="E15">
        <v>-2.46E-2</v>
      </c>
      <c r="F15">
        <v>1</v>
      </c>
      <c r="G15">
        <v>4.6399999999999997E-2</v>
      </c>
      <c r="I15">
        <f t="shared" si="0"/>
        <v>-0.11780972450961724</v>
      </c>
      <c r="J15">
        <f t="shared" si="3"/>
        <v>-4.1720503230193806</v>
      </c>
      <c r="R15">
        <f t="shared" si="1"/>
        <v>2.2367871934451063E-2</v>
      </c>
      <c r="S15">
        <f t="shared" si="4"/>
        <v>1.2312000000000001</v>
      </c>
      <c r="T15">
        <f t="shared" si="2"/>
        <v>3.8482204870740354E-2</v>
      </c>
      <c r="U15">
        <f t="shared" si="5"/>
        <v>-0.16879999999999998</v>
      </c>
    </row>
    <row r="16" spans="1:21" x14ac:dyDescent="0.25">
      <c r="A16" s="65">
        <v>-6.5</v>
      </c>
      <c r="B16">
        <v>8.5949999999999999E-2</v>
      </c>
      <c r="C16">
        <v>-0.37030000000000002</v>
      </c>
      <c r="D16">
        <v>8.1500000000000003E-2</v>
      </c>
      <c r="E16">
        <v>-2.4E-2</v>
      </c>
      <c r="F16">
        <v>1</v>
      </c>
      <c r="G16">
        <v>4.7699999999999999E-2</v>
      </c>
      <c r="I16">
        <f t="shared" si="0"/>
        <v>-0.11344640137963143</v>
      </c>
      <c r="J16">
        <f t="shared" si="3"/>
        <v>-4.3083187899941828</v>
      </c>
      <c r="R16">
        <f t="shared" si="1"/>
        <v>2.5189669465405472E-2</v>
      </c>
      <c r="S16">
        <f t="shared" si="4"/>
        <v>1.3312000000000002</v>
      </c>
      <c r="T16">
        <f t="shared" si="2"/>
        <v>4.6236961463824146E-2</v>
      </c>
      <c r="U16">
        <f t="shared" si="5"/>
        <v>-0.26879999999999998</v>
      </c>
    </row>
    <row r="17" spans="1:21" x14ac:dyDescent="0.25">
      <c r="A17" s="65">
        <v>-6.25</v>
      </c>
      <c r="B17">
        <v>8.3529999999999993E-2</v>
      </c>
      <c r="C17">
        <v>-0.37190000000000001</v>
      </c>
      <c r="D17">
        <v>7.9149999999999998E-2</v>
      </c>
      <c r="E17">
        <v>-2.41E-2</v>
      </c>
      <c r="F17">
        <v>1</v>
      </c>
      <c r="G17">
        <v>4.8599999999999997E-2</v>
      </c>
      <c r="I17">
        <f t="shared" si="0"/>
        <v>-0.1090830782496456</v>
      </c>
      <c r="J17">
        <f t="shared" si="3"/>
        <v>-4.452292589488807</v>
      </c>
      <c r="R17">
        <f t="shared" si="1"/>
        <v>2.8387706667153803E-2</v>
      </c>
      <c r="S17">
        <f t="shared" si="4"/>
        <v>1.4312000000000002</v>
      </c>
      <c r="T17">
        <f t="shared" si="2"/>
        <v>5.5025685602652433E-2</v>
      </c>
      <c r="U17">
        <f t="shared" si="5"/>
        <v>-0.36880000000000002</v>
      </c>
    </row>
    <row r="18" spans="1:21" x14ac:dyDescent="0.25">
      <c r="A18" s="65">
        <v>-6</v>
      </c>
      <c r="B18">
        <v>8.0909999999999996E-2</v>
      </c>
      <c r="C18">
        <v>-0.37209999999999999</v>
      </c>
      <c r="D18">
        <v>7.6579999999999995E-2</v>
      </c>
      <c r="E18">
        <v>-2.4799999999999999E-2</v>
      </c>
      <c r="F18">
        <v>1</v>
      </c>
      <c r="G18">
        <v>0.05</v>
      </c>
      <c r="I18">
        <f t="shared" si="0"/>
        <v>-0.10471975511965977</v>
      </c>
      <c r="J18">
        <f t="shared" si="3"/>
        <v>-4.5989370905944877</v>
      </c>
      <c r="R18">
        <f t="shared" si="1"/>
        <v>3.1961983539696058E-2</v>
      </c>
      <c r="S18">
        <f t="shared" si="4"/>
        <v>1.5312000000000003</v>
      </c>
      <c r="T18">
        <f t="shared" si="2"/>
        <v>6.4848377287225215E-2</v>
      </c>
      <c r="U18">
        <f t="shared" si="5"/>
        <v>-0.46879999999999999</v>
      </c>
    </row>
    <row r="19" spans="1:21" x14ac:dyDescent="0.25">
      <c r="A19" s="65">
        <v>-5.75</v>
      </c>
      <c r="B19">
        <v>7.8E-2</v>
      </c>
      <c r="C19">
        <v>-0.36980000000000002</v>
      </c>
      <c r="D19">
        <v>7.3700000000000002E-2</v>
      </c>
      <c r="E19">
        <v>-2.6700000000000002E-2</v>
      </c>
      <c r="F19">
        <v>1</v>
      </c>
      <c r="G19">
        <v>5.16E-2</v>
      </c>
      <c r="I19">
        <f t="shared" si="0"/>
        <v>-0.10035643198967394</v>
      </c>
      <c r="J19">
        <f t="shared" si="3"/>
        <v>-4.7410256410256411</v>
      </c>
    </row>
    <row r="20" spans="1:21" x14ac:dyDescent="0.25">
      <c r="A20" s="65">
        <v>-5.5</v>
      </c>
      <c r="B20">
        <v>7.1499999999999994E-2</v>
      </c>
      <c r="C20">
        <v>-0.32240000000000002</v>
      </c>
      <c r="D20">
        <v>6.694E-2</v>
      </c>
      <c r="E20">
        <v>-4.7800000000000002E-2</v>
      </c>
      <c r="F20">
        <v>0.995</v>
      </c>
      <c r="G20">
        <v>5.5100000000000003E-2</v>
      </c>
      <c r="I20">
        <f t="shared" si="0"/>
        <v>-9.599310885968812E-2</v>
      </c>
      <c r="J20">
        <f t="shared" si="3"/>
        <v>-4.5090909090909097</v>
      </c>
    </row>
    <row r="21" spans="1:21" x14ac:dyDescent="0.25">
      <c r="A21" s="65">
        <v>-5</v>
      </c>
      <c r="B21">
        <v>6.1449999999999998E-2</v>
      </c>
      <c r="C21">
        <v>-0.27789999999999998</v>
      </c>
      <c r="D21">
        <v>5.6890000000000003E-2</v>
      </c>
      <c r="E21">
        <v>-5.4100000000000002E-2</v>
      </c>
      <c r="F21">
        <v>0.98629999999999995</v>
      </c>
      <c r="G21">
        <v>5.7099999999999998E-2</v>
      </c>
      <c r="I21">
        <f t="shared" si="0"/>
        <v>-8.7266462599716474E-2</v>
      </c>
      <c r="J21">
        <f t="shared" si="3"/>
        <v>-4.5223759153783565</v>
      </c>
    </row>
    <row r="22" spans="1:21" x14ac:dyDescent="0.25">
      <c r="A22" s="65">
        <v>-4.75</v>
      </c>
      <c r="B22">
        <v>5.7250000000000002E-2</v>
      </c>
      <c r="C22">
        <v>-0.24979999999999999</v>
      </c>
      <c r="D22">
        <v>5.2609999999999997E-2</v>
      </c>
      <c r="E22">
        <v>-5.8500000000000003E-2</v>
      </c>
      <c r="F22">
        <v>0.98099999999999998</v>
      </c>
      <c r="G22">
        <v>5.8500000000000003E-2</v>
      </c>
      <c r="I22">
        <f t="shared" si="0"/>
        <v>-8.2903139469730644E-2</v>
      </c>
      <c r="J22">
        <f t="shared" si="3"/>
        <v>-4.3633187772925766</v>
      </c>
    </row>
    <row r="23" spans="1:21" x14ac:dyDescent="0.25">
      <c r="A23" s="65">
        <v>-4.5</v>
      </c>
      <c r="B23">
        <v>4.6260000000000003E-2</v>
      </c>
      <c r="C23">
        <v>-0.19439999999999999</v>
      </c>
      <c r="D23">
        <v>4.0980000000000003E-2</v>
      </c>
      <c r="E23">
        <v>-7.0699999999999999E-2</v>
      </c>
      <c r="F23">
        <v>0.97640000000000005</v>
      </c>
      <c r="G23">
        <v>2.9600000000000001E-2</v>
      </c>
      <c r="I23">
        <f t="shared" si="0"/>
        <v>-7.8539816339744828E-2</v>
      </c>
      <c r="J23">
        <f t="shared" si="3"/>
        <v>-4.2023346303501938</v>
      </c>
    </row>
    <row r="24" spans="1:21" x14ac:dyDescent="0.25">
      <c r="A24" s="65">
        <v>-4.25</v>
      </c>
      <c r="B24">
        <v>4.1489999999999999E-2</v>
      </c>
      <c r="C24">
        <v>-0.158</v>
      </c>
      <c r="D24">
        <v>3.5950000000000003E-2</v>
      </c>
      <c r="E24">
        <v>-7.6200000000000004E-2</v>
      </c>
      <c r="F24">
        <v>0.9728</v>
      </c>
      <c r="G24">
        <v>2.8500000000000001E-2</v>
      </c>
      <c r="I24">
        <f t="shared" si="0"/>
        <v>-7.4176493209759012E-2</v>
      </c>
      <c r="J24">
        <f t="shared" si="3"/>
        <v>-3.8081465413352618</v>
      </c>
    </row>
    <row r="25" spans="1:21" x14ac:dyDescent="0.25">
      <c r="A25" s="65">
        <v>-4</v>
      </c>
      <c r="B25">
        <v>3.7010000000000001E-2</v>
      </c>
      <c r="C25">
        <v>-0.1239</v>
      </c>
      <c r="D25">
        <v>3.109E-2</v>
      </c>
      <c r="E25">
        <v>-8.0299999999999996E-2</v>
      </c>
      <c r="F25">
        <v>0.96709999999999996</v>
      </c>
      <c r="G25">
        <v>2.7699999999999999E-2</v>
      </c>
      <c r="I25">
        <f t="shared" si="0"/>
        <v>-6.9813170079773182E-2</v>
      </c>
      <c r="J25">
        <f t="shared" si="3"/>
        <v>-3.3477438530126991</v>
      </c>
    </row>
    <row r="26" spans="1:21" x14ac:dyDescent="0.25">
      <c r="A26" s="65">
        <v>-3.75</v>
      </c>
      <c r="B26">
        <v>3.2779999999999997E-2</v>
      </c>
      <c r="C26">
        <v>-8.5000000000000006E-2</v>
      </c>
      <c r="D26">
        <v>2.63E-2</v>
      </c>
      <c r="E26">
        <v>-8.4400000000000003E-2</v>
      </c>
      <c r="F26">
        <v>0.9627</v>
      </c>
      <c r="G26">
        <v>2.76E-2</v>
      </c>
      <c r="I26">
        <f t="shared" si="0"/>
        <v>-6.5449846949787352E-2</v>
      </c>
      <c r="J26">
        <f t="shared" si="3"/>
        <v>-2.5930445393532646</v>
      </c>
    </row>
    <row r="27" spans="1:21" x14ac:dyDescent="0.25">
      <c r="A27" s="65">
        <v>-3.5</v>
      </c>
      <c r="B27">
        <v>2.9610000000000001E-2</v>
      </c>
      <c r="C27">
        <v>-4.3400000000000001E-2</v>
      </c>
      <c r="D27">
        <v>2.2409999999999999E-2</v>
      </c>
      <c r="E27">
        <v>-8.7900000000000006E-2</v>
      </c>
      <c r="F27">
        <v>0.95950000000000002</v>
      </c>
      <c r="G27">
        <v>2.98E-2</v>
      </c>
      <c r="I27">
        <f t="shared" si="0"/>
        <v>-6.1086523819801536E-2</v>
      </c>
      <c r="J27">
        <f t="shared" si="3"/>
        <v>-1.4657210401891252</v>
      </c>
    </row>
    <row r="28" spans="1:21" x14ac:dyDescent="0.25">
      <c r="A28" s="65">
        <v>-3.25</v>
      </c>
      <c r="B28">
        <v>2.7369999999999998E-2</v>
      </c>
      <c r="C28">
        <v>-1.0699999999999999E-2</v>
      </c>
      <c r="D28">
        <v>1.959E-2</v>
      </c>
      <c r="E28">
        <v>-8.9200000000000002E-2</v>
      </c>
      <c r="F28">
        <v>0.95330000000000004</v>
      </c>
      <c r="G28">
        <v>3.04E-2</v>
      </c>
      <c r="I28">
        <f t="shared" si="0"/>
        <v>-5.6723200689815713E-2</v>
      </c>
      <c r="J28">
        <f t="shared" si="3"/>
        <v>-0.39093898428936791</v>
      </c>
    </row>
    <row r="29" spans="1:21" x14ac:dyDescent="0.25">
      <c r="A29" s="65">
        <v>-3</v>
      </c>
      <c r="B29">
        <v>2.4799999999999999E-2</v>
      </c>
      <c r="C29">
        <v>2.4899999999999999E-2</v>
      </c>
      <c r="D29">
        <v>1.6549999999999999E-2</v>
      </c>
      <c r="E29">
        <v>-9.11E-2</v>
      </c>
      <c r="F29">
        <v>0.94899999999999995</v>
      </c>
      <c r="G29">
        <v>3.0700000000000002E-2</v>
      </c>
      <c r="I29">
        <f t="shared" si="0"/>
        <v>-5.2359877559829883E-2</v>
      </c>
      <c r="J29">
        <f t="shared" si="3"/>
        <v>1.004032258064516</v>
      </c>
    </row>
    <row r="30" spans="1:21" x14ac:dyDescent="0.25">
      <c r="A30" s="65">
        <v>-2.75</v>
      </c>
      <c r="B30">
        <v>2.257E-2</v>
      </c>
      <c r="C30">
        <v>6.2300000000000001E-2</v>
      </c>
      <c r="D30">
        <v>1.3939999999999999E-2</v>
      </c>
      <c r="E30">
        <v>-9.3200000000000005E-2</v>
      </c>
      <c r="F30">
        <v>0.94579999999999997</v>
      </c>
      <c r="G30">
        <v>3.1600000000000003E-2</v>
      </c>
      <c r="I30">
        <f t="shared" si="0"/>
        <v>-4.799655442984406E-2</v>
      </c>
      <c r="J30">
        <f t="shared" si="3"/>
        <v>2.7603012848914488</v>
      </c>
    </row>
    <row r="31" spans="1:21" x14ac:dyDescent="0.25">
      <c r="A31" s="65">
        <v>-2.5</v>
      </c>
      <c r="B31">
        <v>2.1190000000000001E-2</v>
      </c>
      <c r="C31">
        <v>9.1999999999999998E-2</v>
      </c>
      <c r="D31">
        <v>1.2330000000000001E-2</v>
      </c>
      <c r="E31">
        <v>-9.3600000000000003E-2</v>
      </c>
      <c r="F31">
        <v>0.93889999999999996</v>
      </c>
      <c r="G31">
        <v>3.3000000000000002E-2</v>
      </c>
      <c r="I31">
        <f t="shared" si="0"/>
        <v>-4.3633231299858237E-2</v>
      </c>
      <c r="J31">
        <f t="shared" si="3"/>
        <v>4.3416705993393112</v>
      </c>
    </row>
    <row r="32" spans="1:21" x14ac:dyDescent="0.25">
      <c r="A32" s="65">
        <v>-2.25</v>
      </c>
      <c r="B32">
        <v>2.0250000000000001E-2</v>
      </c>
      <c r="C32">
        <v>0.12759999999999999</v>
      </c>
      <c r="D32">
        <v>1.123E-2</v>
      </c>
      <c r="E32">
        <v>-9.5100000000000004E-2</v>
      </c>
      <c r="F32">
        <v>0.93400000000000005</v>
      </c>
      <c r="G32">
        <v>3.8100000000000002E-2</v>
      </c>
      <c r="I32">
        <f t="shared" si="0"/>
        <v>-3.9269908169872414E-2</v>
      </c>
      <c r="J32">
        <f t="shared" si="3"/>
        <v>6.3012345679012336</v>
      </c>
    </row>
    <row r="33" spans="1:10" x14ac:dyDescent="0.25">
      <c r="A33" s="65">
        <v>-2</v>
      </c>
      <c r="B33">
        <v>1.9230000000000001E-2</v>
      </c>
      <c r="C33">
        <v>0.161</v>
      </c>
      <c r="D33">
        <v>1.004E-2</v>
      </c>
      <c r="E33">
        <v>-9.6000000000000002E-2</v>
      </c>
      <c r="F33">
        <v>0.9284</v>
      </c>
      <c r="G33">
        <v>4.0599999999999997E-2</v>
      </c>
      <c r="I33">
        <f t="shared" si="0"/>
        <v>-3.4906585039886591E-2</v>
      </c>
      <c r="J33">
        <f t="shared" si="3"/>
        <v>8.3723348933957364</v>
      </c>
    </row>
    <row r="34" spans="1:10" x14ac:dyDescent="0.25">
      <c r="A34" s="65">
        <v>-1.75</v>
      </c>
      <c r="B34">
        <v>1.8249999999999999E-2</v>
      </c>
      <c r="C34">
        <v>0.19339999999999999</v>
      </c>
      <c r="D34">
        <v>8.9800000000000001E-3</v>
      </c>
      <c r="E34">
        <v>-9.6699999999999994E-2</v>
      </c>
      <c r="F34">
        <v>0.92210000000000003</v>
      </c>
      <c r="G34">
        <v>4.3200000000000002E-2</v>
      </c>
      <c r="I34">
        <f t="shared" si="0"/>
        <v>-3.0543261909900768E-2</v>
      </c>
      <c r="J34">
        <f t="shared" si="3"/>
        <v>10.597260273972603</v>
      </c>
    </row>
    <row r="35" spans="1:10" x14ac:dyDescent="0.25">
      <c r="A35" s="65">
        <v>-1.5</v>
      </c>
      <c r="B35">
        <v>1.7469999999999999E-2</v>
      </c>
      <c r="C35">
        <v>0.23119999999999999</v>
      </c>
      <c r="D35">
        <v>8.1600000000000006E-3</v>
      </c>
      <c r="E35">
        <v>-9.8599999999999993E-2</v>
      </c>
      <c r="F35">
        <v>0.91810000000000003</v>
      </c>
      <c r="G35">
        <v>5.1200000000000002E-2</v>
      </c>
      <c r="I35">
        <f t="shared" si="0"/>
        <v>-2.6179938779914941E-2</v>
      </c>
      <c r="J35">
        <f t="shared" si="3"/>
        <v>13.23411562678878</v>
      </c>
    </row>
    <row r="36" spans="1:10" x14ac:dyDescent="0.25">
      <c r="A36" s="65">
        <v>-1.25</v>
      </c>
      <c r="B36">
        <v>1.6899999999999998E-2</v>
      </c>
      <c r="C36">
        <v>0.26029999999999998</v>
      </c>
      <c r="D36">
        <v>7.5199999999999998E-3</v>
      </c>
      <c r="E36">
        <v>-9.8699999999999996E-2</v>
      </c>
      <c r="F36">
        <v>0.90939999999999999</v>
      </c>
      <c r="G36">
        <v>5.9499999999999997E-2</v>
      </c>
      <c r="I36">
        <f t="shared" si="0"/>
        <v>-2.1816615649929118E-2</v>
      </c>
      <c r="J36">
        <f t="shared" si="3"/>
        <v>15.402366863905325</v>
      </c>
    </row>
    <row r="37" spans="1:10" x14ac:dyDescent="0.25">
      <c r="A37" s="65">
        <v>-1</v>
      </c>
      <c r="B37">
        <v>1.6129999999999999E-2</v>
      </c>
      <c r="C37">
        <v>0.29870000000000002</v>
      </c>
      <c r="D37">
        <v>6.8199999999999997E-3</v>
      </c>
      <c r="E37">
        <v>-0.10059999999999999</v>
      </c>
      <c r="F37">
        <v>0.90490000000000004</v>
      </c>
      <c r="G37">
        <v>9.1399999999999995E-2</v>
      </c>
      <c r="I37">
        <f t="shared" si="0"/>
        <v>-1.7453292519943295E-2</v>
      </c>
      <c r="J37">
        <f t="shared" si="3"/>
        <v>18.518288902665844</v>
      </c>
    </row>
    <row r="38" spans="1:10" x14ac:dyDescent="0.25">
      <c r="A38" s="65">
        <v>-0.75</v>
      </c>
      <c r="B38">
        <v>1.4930000000000001E-2</v>
      </c>
      <c r="C38">
        <v>0.3286</v>
      </c>
      <c r="D38">
        <v>6.7000000000000002E-3</v>
      </c>
      <c r="E38">
        <v>-0.1016</v>
      </c>
      <c r="F38">
        <v>0.89710000000000001</v>
      </c>
      <c r="G38">
        <v>0.39500000000000002</v>
      </c>
      <c r="I38">
        <f t="shared" si="0"/>
        <v>-1.3089969389957471E-2</v>
      </c>
      <c r="J38">
        <f t="shared" si="3"/>
        <v>22.009377093101136</v>
      </c>
    </row>
    <row r="39" spans="1:10" x14ac:dyDescent="0.25">
      <c r="A39" s="65">
        <v>-0.5</v>
      </c>
      <c r="B39">
        <v>1.333E-2</v>
      </c>
      <c r="C39">
        <v>0.36549999999999999</v>
      </c>
      <c r="D39">
        <v>6.4799999999999996E-3</v>
      </c>
      <c r="E39">
        <v>-0.10249999999999999</v>
      </c>
      <c r="F39">
        <v>0.89249999999999996</v>
      </c>
      <c r="G39">
        <v>1</v>
      </c>
      <c r="I39">
        <f t="shared" si="0"/>
        <v>-8.7266462599716477E-3</v>
      </c>
      <c r="J39">
        <f t="shared" si="3"/>
        <v>27.419354838709676</v>
      </c>
    </row>
    <row r="40" spans="1:10" x14ac:dyDescent="0.25">
      <c r="A40" s="65">
        <v>-0.25</v>
      </c>
      <c r="B40">
        <v>1.332E-2</v>
      </c>
      <c r="C40">
        <v>0.39739999999999998</v>
      </c>
      <c r="D40">
        <v>6.2399999999999999E-3</v>
      </c>
      <c r="E40">
        <v>-0.1031</v>
      </c>
      <c r="F40">
        <v>0.88370000000000004</v>
      </c>
      <c r="G40">
        <v>1</v>
      </c>
      <c r="I40">
        <f t="shared" si="0"/>
        <v>-4.3633231299858239E-3</v>
      </c>
      <c r="J40">
        <f t="shared" si="3"/>
        <v>29.834834834834833</v>
      </c>
    </row>
    <row r="41" spans="1:10" x14ac:dyDescent="0.25">
      <c r="A41" s="65">
        <v>0</v>
      </c>
      <c r="B41">
        <v>1.325E-2</v>
      </c>
      <c r="C41">
        <v>0.43390000000000001</v>
      </c>
      <c r="D41">
        <v>5.96E-3</v>
      </c>
      <c r="E41">
        <v>-0.1045</v>
      </c>
      <c r="F41">
        <v>0.87680000000000002</v>
      </c>
      <c r="G41">
        <v>1</v>
      </c>
      <c r="I41">
        <f t="shared" si="0"/>
        <v>0</v>
      </c>
      <c r="J41">
        <f t="shared" si="3"/>
        <v>32.747169811320759</v>
      </c>
    </row>
    <row r="42" spans="1:10" x14ac:dyDescent="0.25">
      <c r="A42" s="65">
        <v>0.25</v>
      </c>
      <c r="B42">
        <v>1.325E-2</v>
      </c>
      <c r="C42">
        <v>0.46379999999999999</v>
      </c>
      <c r="D42">
        <v>5.7999999999999996E-3</v>
      </c>
      <c r="E42">
        <v>-0.1047</v>
      </c>
      <c r="F42">
        <v>0.86619999999999997</v>
      </c>
      <c r="G42">
        <v>1</v>
      </c>
      <c r="I42">
        <f t="shared" si="0"/>
        <v>4.3633231299858239E-3</v>
      </c>
      <c r="J42">
        <f t="shared" si="3"/>
        <v>35.003773584905659</v>
      </c>
    </row>
    <row r="43" spans="1:10" x14ac:dyDescent="0.25">
      <c r="A43" s="65">
        <v>0.5</v>
      </c>
      <c r="B43">
        <v>1.323E-2</v>
      </c>
      <c r="C43">
        <v>0.49580000000000002</v>
      </c>
      <c r="D43">
        <v>5.64E-3</v>
      </c>
      <c r="E43">
        <v>-0.1053</v>
      </c>
      <c r="F43">
        <v>0.85640000000000005</v>
      </c>
      <c r="G43">
        <v>1</v>
      </c>
      <c r="I43">
        <f t="shared" si="0"/>
        <v>8.7266462599716477E-3</v>
      </c>
      <c r="J43">
        <f t="shared" si="3"/>
        <v>37.475434618291764</v>
      </c>
    </row>
    <row r="44" spans="1:10" x14ac:dyDescent="0.25">
      <c r="A44" s="65">
        <v>0.75</v>
      </c>
      <c r="B44">
        <v>1.315E-2</v>
      </c>
      <c r="C44">
        <v>0.53120000000000001</v>
      </c>
      <c r="D44">
        <v>5.4400000000000004E-3</v>
      </c>
      <c r="E44">
        <v>-0.10639999999999999</v>
      </c>
      <c r="F44">
        <v>0.84799999999999998</v>
      </c>
      <c r="G44">
        <v>1</v>
      </c>
      <c r="I44">
        <f t="shared" si="0"/>
        <v>1.3089969389957471E-2</v>
      </c>
      <c r="J44">
        <f t="shared" si="3"/>
        <v>40.395437262357412</v>
      </c>
    </row>
    <row r="45" spans="1:10" x14ac:dyDescent="0.25">
      <c r="A45" s="65">
        <v>1</v>
      </c>
      <c r="B45">
        <v>1.3169999999999999E-2</v>
      </c>
      <c r="C45">
        <v>0.56069999999999998</v>
      </c>
      <c r="D45">
        <v>5.3699999999999998E-3</v>
      </c>
      <c r="E45">
        <v>-0.1065</v>
      </c>
      <c r="F45">
        <v>0.83589999999999998</v>
      </c>
      <c r="G45">
        <v>1</v>
      </c>
      <c r="I45">
        <f t="shared" si="0"/>
        <v>1.7453292519943295E-2</v>
      </c>
      <c r="J45">
        <f t="shared" si="3"/>
        <v>42.574031890660592</v>
      </c>
    </row>
    <row r="46" spans="1:10" x14ac:dyDescent="0.25">
      <c r="A46" s="65">
        <v>1.25</v>
      </c>
      <c r="B46">
        <v>1.3169999999999999E-2</v>
      </c>
      <c r="C46">
        <v>0.59089999999999998</v>
      </c>
      <c r="D46">
        <v>5.3E-3</v>
      </c>
      <c r="E46">
        <v>-0.1067</v>
      </c>
      <c r="F46">
        <v>0.82369999999999999</v>
      </c>
      <c r="G46">
        <v>1</v>
      </c>
      <c r="I46">
        <f t="shared" si="0"/>
        <v>2.1816615649929118E-2</v>
      </c>
      <c r="J46">
        <f t="shared" si="3"/>
        <v>44.867122247532272</v>
      </c>
    </row>
    <row r="47" spans="1:10" x14ac:dyDescent="0.25">
      <c r="A47" s="65">
        <v>1.5</v>
      </c>
      <c r="B47">
        <v>1.3180000000000001E-2</v>
      </c>
      <c r="C47">
        <v>0.62129999999999996</v>
      </c>
      <c r="D47">
        <v>5.2399999999999999E-3</v>
      </c>
      <c r="E47">
        <v>-0.1069</v>
      </c>
      <c r="F47">
        <v>0.81089999999999995</v>
      </c>
      <c r="G47">
        <v>1</v>
      </c>
      <c r="I47">
        <f t="shared" si="0"/>
        <v>2.6179938779914941E-2</v>
      </c>
      <c r="J47">
        <f t="shared" si="3"/>
        <v>47.139605462822452</v>
      </c>
    </row>
    <row r="48" spans="1:10" x14ac:dyDescent="0.25">
      <c r="A48" s="65">
        <v>1.75</v>
      </c>
      <c r="B48">
        <v>1.319E-2</v>
      </c>
      <c r="C48">
        <v>0.65159999999999996</v>
      </c>
      <c r="D48">
        <v>5.1900000000000002E-3</v>
      </c>
      <c r="E48">
        <v>-0.107</v>
      </c>
      <c r="F48">
        <v>0.79720000000000002</v>
      </c>
      <c r="G48">
        <v>1</v>
      </c>
      <c r="I48">
        <f t="shared" si="0"/>
        <v>3.0543261909900768E-2</v>
      </c>
      <c r="J48">
        <f t="shared" si="3"/>
        <v>49.401061410159208</v>
      </c>
    </row>
    <row r="49" spans="1:10" x14ac:dyDescent="0.25">
      <c r="A49" s="65">
        <v>2</v>
      </c>
      <c r="B49">
        <v>1.32E-2</v>
      </c>
      <c r="C49">
        <v>0.68169999999999997</v>
      </c>
      <c r="D49">
        <v>5.1599999999999997E-3</v>
      </c>
      <c r="E49">
        <v>-0.1071</v>
      </c>
      <c r="F49">
        <v>0.78200000000000003</v>
      </c>
      <c r="G49">
        <v>1</v>
      </c>
      <c r="I49">
        <f t="shared" si="0"/>
        <v>3.4906585039886591E-2</v>
      </c>
      <c r="J49">
        <f t="shared" si="3"/>
        <v>51.643939393939391</v>
      </c>
    </row>
    <row r="50" spans="1:10" x14ac:dyDescent="0.25">
      <c r="A50" s="65">
        <v>2.25</v>
      </c>
      <c r="B50">
        <v>1.3220000000000001E-2</v>
      </c>
      <c r="C50">
        <v>0.71179999999999999</v>
      </c>
      <c r="D50">
        <v>5.1200000000000004E-3</v>
      </c>
      <c r="E50">
        <v>-0.1071</v>
      </c>
      <c r="F50">
        <v>0.76559999999999995</v>
      </c>
      <c r="G50">
        <v>1</v>
      </c>
      <c r="I50">
        <f t="shared" si="0"/>
        <v>3.9269908169872414E-2</v>
      </c>
      <c r="J50">
        <f t="shared" si="3"/>
        <v>53.842662632375188</v>
      </c>
    </row>
    <row r="51" spans="1:10" x14ac:dyDescent="0.25">
      <c r="A51" s="65">
        <v>2.5</v>
      </c>
      <c r="B51">
        <v>1.3270000000000001E-2</v>
      </c>
      <c r="C51">
        <v>0.74039999999999995</v>
      </c>
      <c r="D51">
        <v>5.1200000000000004E-3</v>
      </c>
      <c r="E51">
        <v>-0.1069</v>
      </c>
      <c r="F51">
        <v>0.74690000000000001</v>
      </c>
      <c r="G51">
        <v>1</v>
      </c>
      <c r="I51">
        <f t="shared" si="0"/>
        <v>4.3633231299858237E-2</v>
      </c>
      <c r="J51">
        <f t="shared" si="3"/>
        <v>55.795026375282589</v>
      </c>
    </row>
    <row r="52" spans="1:10" x14ac:dyDescent="0.25">
      <c r="A52" s="65">
        <v>2.75</v>
      </c>
      <c r="B52">
        <v>1.3350000000000001E-2</v>
      </c>
      <c r="C52">
        <v>0.7681</v>
      </c>
      <c r="D52">
        <v>5.1500000000000001E-3</v>
      </c>
      <c r="E52">
        <v>-0.10639999999999999</v>
      </c>
      <c r="F52">
        <v>0.7268</v>
      </c>
      <c r="G52">
        <v>1</v>
      </c>
      <c r="I52">
        <f t="shared" si="0"/>
        <v>4.799655442984406E-2</v>
      </c>
      <c r="J52">
        <f t="shared" si="3"/>
        <v>57.535580524344567</v>
      </c>
    </row>
    <row r="53" spans="1:10" x14ac:dyDescent="0.25">
      <c r="A53" s="65">
        <v>3</v>
      </c>
      <c r="B53">
        <v>1.345E-2</v>
      </c>
      <c r="C53">
        <v>0.79630000000000001</v>
      </c>
      <c r="D53">
        <v>5.2199999999999998E-3</v>
      </c>
      <c r="E53">
        <v>-0.1061</v>
      </c>
      <c r="F53">
        <v>0.70679999999999998</v>
      </c>
      <c r="G53">
        <v>1</v>
      </c>
      <c r="I53">
        <f t="shared" si="0"/>
        <v>5.2359877559829883E-2</v>
      </c>
      <c r="J53">
        <f t="shared" si="3"/>
        <v>59.204460966542754</v>
      </c>
    </row>
    <row r="54" spans="1:10" x14ac:dyDescent="0.25">
      <c r="A54" s="65">
        <v>3.25</v>
      </c>
      <c r="B54">
        <v>1.3610000000000001E-2</v>
      </c>
      <c r="C54">
        <v>0.82230000000000003</v>
      </c>
      <c r="D54">
        <v>5.3400000000000001E-3</v>
      </c>
      <c r="E54">
        <v>-0.10539999999999999</v>
      </c>
      <c r="F54">
        <v>0.68500000000000005</v>
      </c>
      <c r="G54">
        <v>1</v>
      </c>
      <c r="I54">
        <f t="shared" si="0"/>
        <v>5.6723200689815713E-2</v>
      </c>
      <c r="J54">
        <f t="shared" si="3"/>
        <v>60.41880969875092</v>
      </c>
    </row>
    <row r="55" spans="1:10" x14ac:dyDescent="0.25">
      <c r="A55" s="65">
        <v>3.5</v>
      </c>
      <c r="B55">
        <v>1.3780000000000001E-2</v>
      </c>
      <c r="C55">
        <v>0.84889999999999999</v>
      </c>
      <c r="D55">
        <v>5.45E-3</v>
      </c>
      <c r="E55">
        <v>-0.1048</v>
      </c>
      <c r="F55">
        <v>0.66339999999999999</v>
      </c>
      <c r="G55">
        <v>1</v>
      </c>
      <c r="I55">
        <f t="shared" ref="I55:I102" si="6">A55*PI()/180</f>
        <v>6.1086523819801536E-2</v>
      </c>
      <c r="J55">
        <f t="shared" si="3"/>
        <v>61.60377358490566</v>
      </c>
    </row>
    <row r="56" spans="1:10" x14ac:dyDescent="0.25">
      <c r="A56" s="65">
        <v>3.75</v>
      </c>
      <c r="B56">
        <v>1.3990000000000001E-2</v>
      </c>
      <c r="C56">
        <v>0.87439999999999996</v>
      </c>
      <c r="D56">
        <v>5.62E-3</v>
      </c>
      <c r="E56">
        <v>-0.1041</v>
      </c>
      <c r="F56">
        <v>0.64029999999999998</v>
      </c>
      <c r="G56">
        <v>1</v>
      </c>
      <c r="I56">
        <f t="shared" si="6"/>
        <v>6.5449846949787352E-2</v>
      </c>
      <c r="J56">
        <f t="shared" si="3"/>
        <v>62.501786990707643</v>
      </c>
    </row>
    <row r="57" spans="1:10" x14ac:dyDescent="0.25">
      <c r="A57" s="65">
        <v>4</v>
      </c>
      <c r="B57">
        <v>1.422E-2</v>
      </c>
      <c r="C57">
        <v>0.89949999999999997</v>
      </c>
      <c r="D57">
        <v>5.8599999999999998E-3</v>
      </c>
      <c r="E57">
        <v>-0.1033</v>
      </c>
      <c r="F57">
        <v>0.61670000000000003</v>
      </c>
      <c r="G57">
        <v>1</v>
      </c>
      <c r="I57">
        <f t="shared" si="6"/>
        <v>6.9813170079773182E-2</v>
      </c>
      <c r="J57">
        <f t="shared" si="3"/>
        <v>63.255977496483823</v>
      </c>
    </row>
    <row r="58" spans="1:10" x14ac:dyDescent="0.25">
      <c r="A58" s="65">
        <v>4.25</v>
      </c>
      <c r="B58">
        <v>1.4489999999999999E-2</v>
      </c>
      <c r="C58">
        <v>0.92420000000000002</v>
      </c>
      <c r="D58">
        <v>6.0800000000000003E-3</v>
      </c>
      <c r="E58">
        <v>-0.1024</v>
      </c>
      <c r="F58">
        <v>0.59250000000000003</v>
      </c>
      <c r="G58">
        <v>1</v>
      </c>
      <c r="I58">
        <f t="shared" si="6"/>
        <v>7.4176493209759012E-2</v>
      </c>
      <c r="J58">
        <f t="shared" si="3"/>
        <v>63.781918564527267</v>
      </c>
    </row>
    <row r="59" spans="1:10" x14ac:dyDescent="0.25">
      <c r="A59" s="65">
        <v>4.5</v>
      </c>
      <c r="B59">
        <v>1.4789999999999999E-2</v>
      </c>
      <c r="C59">
        <v>0.94820000000000004</v>
      </c>
      <c r="D59">
        <v>6.3400000000000001E-3</v>
      </c>
      <c r="E59">
        <v>-0.1014</v>
      </c>
      <c r="F59">
        <v>0.56679999999999997</v>
      </c>
      <c r="G59">
        <v>1</v>
      </c>
      <c r="I59">
        <f t="shared" si="6"/>
        <v>7.8539816339744828E-2</v>
      </c>
      <c r="J59">
        <f t="shared" si="3"/>
        <v>64.110885733603794</v>
      </c>
    </row>
    <row r="60" spans="1:10" x14ac:dyDescent="0.25">
      <c r="A60" s="65">
        <v>4.75</v>
      </c>
      <c r="B60">
        <v>1.512E-2</v>
      </c>
      <c r="C60">
        <v>0.97160000000000002</v>
      </c>
      <c r="D60">
        <v>6.6400000000000001E-3</v>
      </c>
      <c r="E60">
        <v>-0.1004</v>
      </c>
      <c r="F60">
        <v>0.54</v>
      </c>
      <c r="G60">
        <v>1</v>
      </c>
      <c r="I60">
        <f t="shared" si="6"/>
        <v>8.2903139469730644E-2</v>
      </c>
      <c r="J60">
        <f t="shared" si="3"/>
        <v>64.259259259259267</v>
      </c>
    </row>
    <row r="61" spans="1:10" x14ac:dyDescent="0.25">
      <c r="A61" s="65">
        <v>5</v>
      </c>
      <c r="B61">
        <v>1.549E-2</v>
      </c>
      <c r="C61">
        <v>0.99450000000000005</v>
      </c>
      <c r="D61">
        <v>6.96E-3</v>
      </c>
      <c r="E61">
        <v>-9.9299999999999999E-2</v>
      </c>
      <c r="F61">
        <v>0.51160000000000005</v>
      </c>
      <c r="G61">
        <v>1</v>
      </c>
      <c r="I61">
        <f t="shared" si="6"/>
        <v>8.7266462599716474E-2</v>
      </c>
      <c r="J61">
        <f t="shared" si="3"/>
        <v>64.202711426726921</v>
      </c>
    </row>
    <row r="62" spans="1:10" x14ac:dyDescent="0.25">
      <c r="A62" s="65">
        <v>5.25</v>
      </c>
      <c r="B62">
        <v>1.5900000000000001E-2</v>
      </c>
      <c r="C62">
        <v>1.0165999999999999</v>
      </c>
      <c r="D62">
        <v>7.3600000000000002E-3</v>
      </c>
      <c r="E62">
        <v>-9.8000000000000004E-2</v>
      </c>
      <c r="F62">
        <v>0.48170000000000002</v>
      </c>
      <c r="G62">
        <v>1</v>
      </c>
      <c r="I62">
        <f t="shared" si="6"/>
        <v>9.1629785729702304E-2</v>
      </c>
      <c r="J62">
        <f t="shared" si="3"/>
        <v>63.937106918238989</v>
      </c>
    </row>
    <row r="63" spans="1:10" x14ac:dyDescent="0.25">
      <c r="A63" s="65">
        <v>5.5</v>
      </c>
      <c r="B63">
        <v>1.635E-2</v>
      </c>
      <c r="C63">
        <v>1.0381</v>
      </c>
      <c r="D63">
        <v>7.77E-3</v>
      </c>
      <c r="E63">
        <v>-9.6699999999999994E-2</v>
      </c>
      <c r="F63">
        <v>0.44979999999999998</v>
      </c>
      <c r="G63">
        <v>1</v>
      </c>
      <c r="I63">
        <f t="shared" si="6"/>
        <v>9.599310885968812E-2</v>
      </c>
      <c r="J63">
        <f t="shared" si="3"/>
        <v>63.492354740061167</v>
      </c>
    </row>
    <row r="64" spans="1:10" x14ac:dyDescent="0.25">
      <c r="A64" s="65">
        <v>5.75</v>
      </c>
      <c r="B64">
        <v>1.686E-2</v>
      </c>
      <c r="C64">
        <v>1.0589</v>
      </c>
      <c r="D64">
        <v>8.2100000000000003E-3</v>
      </c>
      <c r="E64">
        <v>-9.5299999999999996E-2</v>
      </c>
      <c r="F64">
        <v>0.41539999999999999</v>
      </c>
      <c r="G64">
        <v>1</v>
      </c>
      <c r="I64">
        <f t="shared" si="6"/>
        <v>0.10035643198967394</v>
      </c>
      <c r="J64">
        <f t="shared" si="3"/>
        <v>62.805456702253849</v>
      </c>
    </row>
    <row r="65" spans="1:10" x14ac:dyDescent="0.25">
      <c r="A65" s="65">
        <v>6</v>
      </c>
      <c r="B65">
        <v>1.7440000000000001E-2</v>
      </c>
      <c r="C65">
        <v>1.0787</v>
      </c>
      <c r="D65">
        <v>8.6999999999999994E-3</v>
      </c>
      <c r="E65">
        <v>-9.3799999999999994E-2</v>
      </c>
      <c r="F65">
        <v>0.3795</v>
      </c>
      <c r="G65">
        <v>1</v>
      </c>
      <c r="I65">
        <f t="shared" si="6"/>
        <v>0.10471975511965977</v>
      </c>
      <c r="J65">
        <f t="shared" si="3"/>
        <v>61.852064220183486</v>
      </c>
    </row>
    <row r="66" spans="1:10" x14ac:dyDescent="0.25">
      <c r="A66" s="65">
        <v>6.25</v>
      </c>
      <c r="B66">
        <v>1.8079999999999999E-2</v>
      </c>
      <c r="C66">
        <v>1.0979000000000001</v>
      </c>
      <c r="D66">
        <v>9.2800000000000001E-3</v>
      </c>
      <c r="E66">
        <v>-9.2299999999999993E-2</v>
      </c>
      <c r="F66">
        <v>0.34210000000000002</v>
      </c>
      <c r="G66">
        <v>1</v>
      </c>
      <c r="I66">
        <f t="shared" si="6"/>
        <v>0.1090830782496456</v>
      </c>
      <c r="J66">
        <f t="shared" si="3"/>
        <v>60.724557522123902</v>
      </c>
    </row>
    <row r="67" spans="1:10" x14ac:dyDescent="0.25">
      <c r="A67" s="65">
        <v>6.5</v>
      </c>
      <c r="B67">
        <v>1.8790000000000001E-2</v>
      </c>
      <c r="C67">
        <v>1.1164000000000001</v>
      </c>
      <c r="D67">
        <v>9.8899999999999995E-3</v>
      </c>
      <c r="E67">
        <v>-9.0700000000000003E-2</v>
      </c>
      <c r="F67">
        <v>0.30570000000000003</v>
      </c>
      <c r="G67">
        <v>1</v>
      </c>
      <c r="I67">
        <f t="shared" si="6"/>
        <v>0.11344640137963143</v>
      </c>
      <c r="J67">
        <f t="shared" si="3"/>
        <v>59.414582224587548</v>
      </c>
    </row>
    <row r="68" spans="1:10" x14ac:dyDescent="0.25">
      <c r="A68" s="65">
        <v>6.75</v>
      </c>
      <c r="B68">
        <v>1.9570000000000001E-2</v>
      </c>
      <c r="C68">
        <v>1.1344000000000001</v>
      </c>
      <c r="D68">
        <v>1.056E-2</v>
      </c>
      <c r="E68">
        <v>-8.9099999999999999E-2</v>
      </c>
      <c r="F68">
        <v>0.27139999999999997</v>
      </c>
      <c r="G68">
        <v>1</v>
      </c>
      <c r="I68">
        <f t="shared" si="6"/>
        <v>0.11780972450961724</v>
      </c>
      <c r="J68">
        <f t="shared" si="3"/>
        <v>57.966274910577418</v>
      </c>
    </row>
    <row r="69" spans="1:10" x14ac:dyDescent="0.25">
      <c r="A69" s="65">
        <v>7</v>
      </c>
      <c r="B69">
        <v>2.0400000000000001E-2</v>
      </c>
      <c r="C69">
        <v>1.1519999999999999</v>
      </c>
      <c r="D69">
        <v>1.1299999999999999E-2</v>
      </c>
      <c r="E69">
        <v>-8.7499999999999994E-2</v>
      </c>
      <c r="F69">
        <v>0.2394</v>
      </c>
      <c r="G69">
        <v>1</v>
      </c>
      <c r="I69">
        <f t="shared" si="6"/>
        <v>0.12217304763960307</v>
      </c>
      <c r="J69">
        <f t="shared" si="3"/>
        <v>56.470588235294109</v>
      </c>
    </row>
    <row r="70" spans="1:10" x14ac:dyDescent="0.25">
      <c r="A70" s="65">
        <v>7.25</v>
      </c>
      <c r="B70">
        <v>2.1260000000000001E-2</v>
      </c>
      <c r="C70">
        <v>1.1694</v>
      </c>
      <c r="D70">
        <v>1.209E-2</v>
      </c>
      <c r="E70">
        <v>-8.5999999999999993E-2</v>
      </c>
      <c r="F70">
        <v>0.2089</v>
      </c>
      <c r="G70">
        <v>1</v>
      </c>
      <c r="I70">
        <f t="shared" si="6"/>
        <v>0.1265363707695889</v>
      </c>
      <c r="J70">
        <f t="shared" si="3"/>
        <v>55.004703668861708</v>
      </c>
    </row>
    <row r="71" spans="1:10" x14ac:dyDescent="0.25">
      <c r="A71" s="65">
        <v>7.5</v>
      </c>
      <c r="B71">
        <v>2.2169999999999999E-2</v>
      </c>
      <c r="C71">
        <v>1.1863999999999999</v>
      </c>
      <c r="D71">
        <v>1.2930000000000001E-2</v>
      </c>
      <c r="E71">
        <v>-8.4400000000000003E-2</v>
      </c>
      <c r="F71">
        <v>0.1794</v>
      </c>
      <c r="G71">
        <v>1</v>
      </c>
      <c r="I71">
        <f t="shared" si="6"/>
        <v>0.1308996938995747</v>
      </c>
      <c r="J71">
        <f t="shared" si="3"/>
        <v>53.513757329724854</v>
      </c>
    </row>
    <row r="72" spans="1:10" x14ac:dyDescent="0.25">
      <c r="A72" s="65">
        <v>7.75</v>
      </c>
      <c r="B72">
        <v>2.3120000000000002E-2</v>
      </c>
      <c r="C72">
        <v>1.2028000000000001</v>
      </c>
      <c r="D72">
        <v>1.387E-2</v>
      </c>
      <c r="E72">
        <v>-8.2799999999999999E-2</v>
      </c>
      <c r="F72">
        <v>0.15049999999999999</v>
      </c>
      <c r="G72">
        <v>1</v>
      </c>
      <c r="I72">
        <f t="shared" si="6"/>
        <v>0.13526301702956053</v>
      </c>
      <c r="J72">
        <f t="shared" si="3"/>
        <v>52.024221453287197</v>
      </c>
    </row>
    <row r="73" spans="1:10" x14ac:dyDescent="0.25">
      <c r="A73" s="65">
        <v>8</v>
      </c>
      <c r="B73">
        <v>2.418E-2</v>
      </c>
      <c r="C73">
        <v>1.2181999999999999</v>
      </c>
      <c r="D73">
        <v>1.4840000000000001E-2</v>
      </c>
      <c r="E73">
        <v>-8.1000000000000003E-2</v>
      </c>
      <c r="F73">
        <v>0.12130000000000001</v>
      </c>
      <c r="G73">
        <v>1</v>
      </c>
      <c r="I73">
        <f t="shared" si="6"/>
        <v>0.13962634015954636</v>
      </c>
      <c r="J73">
        <f t="shared" si="3"/>
        <v>50.380479735318445</v>
      </c>
    </row>
    <row r="74" spans="1:10" x14ac:dyDescent="0.25">
      <c r="A74" s="65">
        <v>8.25</v>
      </c>
      <c r="B74">
        <v>2.537E-2</v>
      </c>
      <c r="C74">
        <v>1.2323</v>
      </c>
      <c r="D74">
        <v>1.593E-2</v>
      </c>
      <c r="E74">
        <v>-7.9200000000000007E-2</v>
      </c>
      <c r="F74">
        <v>9.4299999999999995E-2</v>
      </c>
      <c r="G74">
        <v>1</v>
      </c>
      <c r="I74">
        <f t="shared" si="6"/>
        <v>0.14398966328953219</v>
      </c>
      <c r="J74">
        <f t="shared" ref="J74:J102" si="7">C74/B74</f>
        <v>48.57311785573512</v>
      </c>
    </row>
    <row r="75" spans="1:10" x14ac:dyDescent="0.25">
      <c r="A75" s="65">
        <v>8.5</v>
      </c>
      <c r="B75">
        <v>2.6679999999999999E-2</v>
      </c>
      <c r="C75">
        <v>1.2453000000000001</v>
      </c>
      <c r="D75">
        <v>1.7170000000000001E-2</v>
      </c>
      <c r="E75">
        <v>-7.7200000000000005E-2</v>
      </c>
      <c r="F75">
        <v>7.2300000000000003E-2</v>
      </c>
      <c r="G75">
        <v>1</v>
      </c>
      <c r="I75">
        <f t="shared" si="6"/>
        <v>0.14835298641951802</v>
      </c>
      <c r="J75">
        <f t="shared" si="7"/>
        <v>46.675412293853078</v>
      </c>
    </row>
    <row r="76" spans="1:10" x14ac:dyDescent="0.25">
      <c r="A76" s="65">
        <v>8.75</v>
      </c>
      <c r="B76">
        <v>2.8160000000000001E-2</v>
      </c>
      <c r="C76">
        <v>1.2562</v>
      </c>
      <c r="D76">
        <v>1.8589999999999999E-2</v>
      </c>
      <c r="E76">
        <v>-7.4899999999999994E-2</v>
      </c>
      <c r="F76">
        <v>5.7299999999999997E-2</v>
      </c>
      <c r="G76">
        <v>1</v>
      </c>
      <c r="I76">
        <f t="shared" si="6"/>
        <v>0.15271630954950383</v>
      </c>
      <c r="J76">
        <f t="shared" si="7"/>
        <v>44.609375</v>
      </c>
    </row>
    <row r="77" spans="1:10" x14ac:dyDescent="0.25">
      <c r="A77" s="65">
        <v>9</v>
      </c>
      <c r="B77">
        <v>2.963E-2</v>
      </c>
      <c r="C77">
        <v>1.2665999999999999</v>
      </c>
      <c r="D77">
        <v>2.0140000000000002E-2</v>
      </c>
      <c r="E77">
        <v>-7.2499999999999995E-2</v>
      </c>
      <c r="F77">
        <v>4.7800000000000002E-2</v>
      </c>
      <c r="G77">
        <v>1</v>
      </c>
      <c r="I77">
        <f t="shared" si="6"/>
        <v>0.15707963267948966</v>
      </c>
      <c r="J77">
        <f t="shared" si="7"/>
        <v>42.747215659804247</v>
      </c>
    </row>
    <row r="78" spans="1:10" x14ac:dyDescent="0.25">
      <c r="A78" s="65">
        <v>9.25</v>
      </c>
      <c r="B78">
        <v>3.116E-2</v>
      </c>
      <c r="C78">
        <v>1.2746999999999999</v>
      </c>
      <c r="D78">
        <v>2.1729999999999999E-2</v>
      </c>
      <c r="E78">
        <v>-6.9800000000000001E-2</v>
      </c>
      <c r="F78">
        <v>4.1000000000000002E-2</v>
      </c>
      <c r="G78">
        <v>1</v>
      </c>
      <c r="I78">
        <f t="shared" si="6"/>
        <v>0.16144295580947549</v>
      </c>
      <c r="J78">
        <f t="shared" si="7"/>
        <v>40.908215661103981</v>
      </c>
    </row>
    <row r="79" spans="1:10" x14ac:dyDescent="0.25">
      <c r="A79" s="65">
        <v>9.5</v>
      </c>
      <c r="B79">
        <v>3.2649999999999998E-2</v>
      </c>
      <c r="C79">
        <v>1.2818000000000001</v>
      </c>
      <c r="D79">
        <v>2.3380000000000001E-2</v>
      </c>
      <c r="E79">
        <v>-6.7000000000000004E-2</v>
      </c>
      <c r="F79">
        <v>3.61E-2</v>
      </c>
      <c r="G79">
        <v>1</v>
      </c>
      <c r="I79">
        <f t="shared" si="6"/>
        <v>0.16580627893946129</v>
      </c>
      <c r="J79">
        <f t="shared" si="7"/>
        <v>39.258805513016846</v>
      </c>
    </row>
    <row r="80" spans="1:10" x14ac:dyDescent="0.25">
      <c r="A80" s="65">
        <v>9.75</v>
      </c>
      <c r="B80">
        <v>3.4520000000000002E-2</v>
      </c>
      <c r="C80">
        <v>1.2847999999999999</v>
      </c>
      <c r="D80">
        <v>2.5329999999999998E-2</v>
      </c>
      <c r="E80">
        <v>-6.3799999999999996E-2</v>
      </c>
      <c r="F80">
        <v>3.3500000000000002E-2</v>
      </c>
      <c r="G80">
        <v>1</v>
      </c>
      <c r="I80">
        <f t="shared" si="6"/>
        <v>0.17016960206944712</v>
      </c>
      <c r="J80">
        <f t="shared" si="7"/>
        <v>37.219003476245653</v>
      </c>
    </row>
    <row r="81" spans="1:10" x14ac:dyDescent="0.25">
      <c r="A81" s="65">
        <v>10</v>
      </c>
      <c r="B81">
        <v>3.6260000000000001E-2</v>
      </c>
      <c r="C81">
        <v>1.2911999999999999</v>
      </c>
      <c r="D81">
        <v>2.7289999999999998E-2</v>
      </c>
      <c r="E81">
        <v>-6.1100000000000002E-2</v>
      </c>
      <c r="F81">
        <v>3.1199999999999999E-2</v>
      </c>
      <c r="G81">
        <v>1</v>
      </c>
      <c r="I81">
        <f t="shared" si="6"/>
        <v>0.17453292519943295</v>
      </c>
      <c r="J81">
        <f t="shared" si="7"/>
        <v>35.609487038058461</v>
      </c>
    </row>
    <row r="82" spans="1:10" x14ac:dyDescent="0.25">
      <c r="A82" s="65">
        <v>10.25</v>
      </c>
      <c r="B82">
        <v>3.805E-2</v>
      </c>
      <c r="C82">
        <v>1.2971999999999999</v>
      </c>
      <c r="D82">
        <v>2.9250000000000002E-2</v>
      </c>
      <c r="E82">
        <v>-5.8599999999999999E-2</v>
      </c>
      <c r="F82">
        <v>2.8799999999999999E-2</v>
      </c>
      <c r="G82">
        <v>1</v>
      </c>
      <c r="I82">
        <f t="shared" si="6"/>
        <v>0.17889624832941875</v>
      </c>
      <c r="J82">
        <f t="shared" si="7"/>
        <v>34.091984231274637</v>
      </c>
    </row>
    <row r="83" spans="1:10" x14ac:dyDescent="0.25">
      <c r="A83" s="65">
        <v>10.5</v>
      </c>
      <c r="B83">
        <v>3.9879999999999999E-2</v>
      </c>
      <c r="C83">
        <v>1.3016000000000001</v>
      </c>
      <c r="D83">
        <v>3.1189999999999999E-2</v>
      </c>
      <c r="E83">
        <v>-5.6300000000000003E-2</v>
      </c>
      <c r="F83">
        <v>2.6599999999999999E-2</v>
      </c>
      <c r="G83">
        <v>1</v>
      </c>
      <c r="I83">
        <f t="shared" si="6"/>
        <v>0.18325957145940461</v>
      </c>
      <c r="J83">
        <f t="shared" si="7"/>
        <v>32.637913741223677</v>
      </c>
    </row>
    <row r="84" spans="1:10" x14ac:dyDescent="0.25">
      <c r="A84" s="65">
        <v>10.75</v>
      </c>
      <c r="B84">
        <v>4.2299999999999997E-2</v>
      </c>
      <c r="C84">
        <v>1.3028999999999999</v>
      </c>
      <c r="D84">
        <v>3.3669999999999999E-2</v>
      </c>
      <c r="E84">
        <v>-5.3900000000000003E-2</v>
      </c>
      <c r="F84">
        <v>2.4799999999999999E-2</v>
      </c>
      <c r="G84">
        <v>1</v>
      </c>
      <c r="I84">
        <f t="shared" si="6"/>
        <v>0.18762289458939041</v>
      </c>
      <c r="J84">
        <f t="shared" si="7"/>
        <v>30.801418439716311</v>
      </c>
    </row>
    <row r="85" spans="1:10" x14ac:dyDescent="0.25">
      <c r="A85" s="65">
        <v>11</v>
      </c>
      <c r="B85">
        <v>4.444E-2</v>
      </c>
      <c r="C85">
        <v>1.3097000000000001</v>
      </c>
      <c r="D85">
        <v>3.6089999999999997E-2</v>
      </c>
      <c r="E85">
        <v>-5.1900000000000002E-2</v>
      </c>
      <c r="F85">
        <v>2.35E-2</v>
      </c>
      <c r="G85">
        <v>1</v>
      </c>
      <c r="I85">
        <f t="shared" si="6"/>
        <v>0.19198621771937624</v>
      </c>
      <c r="J85">
        <f t="shared" si="7"/>
        <v>29.471197119711974</v>
      </c>
    </row>
    <row r="86" spans="1:10" x14ac:dyDescent="0.25">
      <c r="A86" s="65">
        <v>11.25</v>
      </c>
      <c r="B86">
        <v>4.6920000000000003E-2</v>
      </c>
      <c r="C86">
        <v>1.3151999999999999</v>
      </c>
      <c r="D86">
        <v>3.8830000000000003E-2</v>
      </c>
      <c r="E86">
        <v>-0.05</v>
      </c>
      <c r="F86">
        <v>2.2499999999999999E-2</v>
      </c>
      <c r="G86">
        <v>1</v>
      </c>
      <c r="I86">
        <f t="shared" si="6"/>
        <v>0.19634954084936207</v>
      </c>
      <c r="J86">
        <f t="shared" si="7"/>
        <v>28.030690537084396</v>
      </c>
    </row>
    <row r="87" spans="1:10" x14ac:dyDescent="0.25">
      <c r="A87" s="65">
        <v>11.5</v>
      </c>
      <c r="B87">
        <v>4.9599999999999998E-2</v>
      </c>
      <c r="C87">
        <v>1.3192999999999999</v>
      </c>
      <c r="D87">
        <v>4.1759999999999999E-2</v>
      </c>
      <c r="E87">
        <v>-4.82E-2</v>
      </c>
      <c r="F87">
        <v>2.1600000000000001E-2</v>
      </c>
      <c r="G87">
        <v>1</v>
      </c>
      <c r="I87">
        <f t="shared" si="6"/>
        <v>0.20071286397934787</v>
      </c>
      <c r="J87">
        <f t="shared" si="7"/>
        <v>26.598790322580644</v>
      </c>
    </row>
    <row r="88" spans="1:10" x14ac:dyDescent="0.25">
      <c r="A88" s="65">
        <v>11.75</v>
      </c>
      <c r="B88">
        <v>5.2440000000000001E-2</v>
      </c>
      <c r="C88">
        <v>1.321</v>
      </c>
      <c r="D88">
        <v>4.4850000000000001E-2</v>
      </c>
      <c r="E88">
        <v>-4.65E-2</v>
      </c>
      <c r="F88">
        <v>2.07E-2</v>
      </c>
      <c r="G88">
        <v>1</v>
      </c>
      <c r="I88">
        <f t="shared" si="6"/>
        <v>0.20507618710933373</v>
      </c>
      <c r="J88">
        <f t="shared" si="7"/>
        <v>25.190694126620897</v>
      </c>
    </row>
    <row r="89" spans="1:10" x14ac:dyDescent="0.25">
      <c r="A89" s="65">
        <v>12</v>
      </c>
      <c r="B89">
        <v>5.5320000000000001E-2</v>
      </c>
      <c r="C89">
        <v>1.3202</v>
      </c>
      <c r="D89">
        <v>4.7960000000000003E-2</v>
      </c>
      <c r="E89">
        <v>-4.4999999999999998E-2</v>
      </c>
      <c r="F89">
        <v>1.9900000000000001E-2</v>
      </c>
      <c r="G89">
        <v>1</v>
      </c>
      <c r="I89">
        <f t="shared" si="6"/>
        <v>0.20943951023931953</v>
      </c>
      <c r="J89">
        <f t="shared" si="7"/>
        <v>23.864786695589299</v>
      </c>
    </row>
    <row r="90" spans="1:10" x14ac:dyDescent="0.25">
      <c r="A90" s="65">
        <v>12.25</v>
      </c>
      <c r="B90">
        <v>5.8299999999999998E-2</v>
      </c>
      <c r="C90">
        <v>1.3170999999999999</v>
      </c>
      <c r="D90">
        <v>5.117E-2</v>
      </c>
      <c r="E90">
        <v>-4.3900000000000002E-2</v>
      </c>
      <c r="F90">
        <v>1.9099999999999999E-2</v>
      </c>
      <c r="G90">
        <v>1</v>
      </c>
      <c r="I90">
        <f t="shared" si="6"/>
        <v>0.21380283336930536</v>
      </c>
      <c r="J90">
        <f t="shared" si="7"/>
        <v>22.591766723842195</v>
      </c>
    </row>
    <row r="91" spans="1:10" x14ac:dyDescent="0.25">
      <c r="A91" s="65">
        <v>12.5</v>
      </c>
      <c r="B91">
        <v>6.157E-2</v>
      </c>
      <c r="C91">
        <v>1.3123</v>
      </c>
      <c r="D91">
        <v>5.4600000000000003E-2</v>
      </c>
      <c r="E91">
        <v>-4.3099999999999999E-2</v>
      </c>
      <c r="F91">
        <v>1.84E-2</v>
      </c>
      <c r="G91">
        <v>1</v>
      </c>
      <c r="I91">
        <f t="shared" si="6"/>
        <v>0.21816615649929119</v>
      </c>
      <c r="J91">
        <f t="shared" si="7"/>
        <v>21.313951599805101</v>
      </c>
    </row>
    <row r="92" spans="1:10" x14ac:dyDescent="0.25">
      <c r="A92" s="65">
        <v>12.75</v>
      </c>
      <c r="B92">
        <v>6.5479999999999997E-2</v>
      </c>
      <c r="C92">
        <v>1.3049999999999999</v>
      </c>
      <c r="D92">
        <v>5.8680000000000003E-2</v>
      </c>
      <c r="E92">
        <v>-4.2599999999999999E-2</v>
      </c>
      <c r="F92">
        <v>1.78E-2</v>
      </c>
      <c r="G92">
        <v>1</v>
      </c>
      <c r="I92">
        <f t="shared" si="6"/>
        <v>0.22252947962927699</v>
      </c>
      <c r="J92">
        <f t="shared" si="7"/>
        <v>19.929749541844838</v>
      </c>
    </row>
    <row r="93" spans="1:10" x14ac:dyDescent="0.25">
      <c r="A93" s="65">
        <v>13</v>
      </c>
      <c r="B93">
        <v>7.0129999999999998E-2</v>
      </c>
      <c r="C93">
        <v>1.2941</v>
      </c>
      <c r="D93">
        <v>6.3539999999999999E-2</v>
      </c>
      <c r="E93">
        <v>-4.2599999999999999E-2</v>
      </c>
      <c r="F93">
        <v>1.7399999999999999E-2</v>
      </c>
      <c r="G93">
        <v>1</v>
      </c>
      <c r="I93">
        <f t="shared" si="6"/>
        <v>0.22689280275926285</v>
      </c>
      <c r="J93">
        <f t="shared" si="7"/>
        <v>18.452873235419936</v>
      </c>
    </row>
    <row r="94" spans="1:10" x14ac:dyDescent="0.25">
      <c r="A94" s="65">
        <v>13.25</v>
      </c>
      <c r="B94">
        <v>7.4810000000000001E-2</v>
      </c>
      <c r="C94">
        <v>1.2824</v>
      </c>
      <c r="D94">
        <v>6.8529999999999994E-2</v>
      </c>
      <c r="E94">
        <v>-4.3200000000000002E-2</v>
      </c>
      <c r="F94">
        <v>1.72E-2</v>
      </c>
      <c r="G94">
        <v>1</v>
      </c>
      <c r="I94">
        <f t="shared" si="6"/>
        <v>0.23125612588924865</v>
      </c>
      <c r="J94">
        <f t="shared" si="7"/>
        <v>17.142093303034354</v>
      </c>
    </row>
    <row r="95" spans="1:10" x14ac:dyDescent="0.25">
      <c r="A95" s="65">
        <v>13.5</v>
      </c>
      <c r="B95">
        <v>8.004E-2</v>
      </c>
      <c r="C95">
        <v>1.2689999999999999</v>
      </c>
      <c r="D95">
        <v>7.4029999999999999E-2</v>
      </c>
      <c r="E95">
        <v>-4.4499999999999998E-2</v>
      </c>
      <c r="F95">
        <v>1.7000000000000001E-2</v>
      </c>
      <c r="G95">
        <v>1</v>
      </c>
      <c r="I95">
        <f t="shared" si="6"/>
        <v>0.23561944901923448</v>
      </c>
      <c r="J95">
        <f t="shared" si="7"/>
        <v>15.854572713643178</v>
      </c>
    </row>
    <row r="96" spans="1:10" x14ac:dyDescent="0.25">
      <c r="A96" s="65">
        <v>13.75</v>
      </c>
      <c r="B96">
        <v>8.5889999999999994E-2</v>
      </c>
      <c r="C96">
        <v>1.2536</v>
      </c>
      <c r="D96">
        <v>8.0159999999999995E-2</v>
      </c>
      <c r="E96">
        <v>-4.6600000000000003E-2</v>
      </c>
      <c r="F96">
        <v>1.6899999999999998E-2</v>
      </c>
      <c r="G96">
        <v>1</v>
      </c>
      <c r="I96">
        <f t="shared" si="6"/>
        <v>0.23998277214922031</v>
      </c>
      <c r="J96">
        <f t="shared" si="7"/>
        <v>14.595412737222031</v>
      </c>
    </row>
    <row r="97" spans="1:10" x14ac:dyDescent="0.25">
      <c r="A97" s="65">
        <v>14</v>
      </c>
      <c r="B97">
        <v>9.2359999999999998E-2</v>
      </c>
      <c r="C97">
        <v>1.2369000000000001</v>
      </c>
      <c r="D97">
        <v>8.6870000000000003E-2</v>
      </c>
      <c r="E97">
        <v>-4.9500000000000002E-2</v>
      </c>
      <c r="F97">
        <v>1.6899999999999998E-2</v>
      </c>
      <c r="G97">
        <v>1</v>
      </c>
      <c r="I97">
        <f t="shared" si="6"/>
        <v>0.24434609527920614</v>
      </c>
      <c r="J97">
        <f t="shared" si="7"/>
        <v>13.392161108705068</v>
      </c>
    </row>
    <row r="98" spans="1:10" x14ac:dyDescent="0.25">
      <c r="A98" s="65">
        <v>14.25</v>
      </c>
      <c r="B98">
        <v>9.9430000000000004E-2</v>
      </c>
      <c r="C98">
        <v>1.2195</v>
      </c>
      <c r="D98">
        <v>9.4159999999999994E-2</v>
      </c>
      <c r="E98">
        <v>-5.3199999999999997E-2</v>
      </c>
      <c r="F98">
        <v>1.6899999999999998E-2</v>
      </c>
      <c r="G98">
        <v>1</v>
      </c>
      <c r="I98">
        <f t="shared" si="6"/>
        <v>0.24870941840919195</v>
      </c>
      <c r="J98">
        <f t="shared" si="7"/>
        <v>12.264909986925474</v>
      </c>
    </row>
    <row r="99" spans="1:10" x14ac:dyDescent="0.25">
      <c r="A99" s="65">
        <v>14.5</v>
      </c>
      <c r="B99">
        <v>0.10711</v>
      </c>
      <c r="C99">
        <v>1.2015</v>
      </c>
      <c r="D99">
        <v>0.10204000000000001</v>
      </c>
      <c r="E99">
        <v>-5.7599999999999998E-2</v>
      </c>
      <c r="F99">
        <v>1.7000000000000001E-2</v>
      </c>
      <c r="G99">
        <v>1</v>
      </c>
      <c r="I99">
        <f t="shared" si="6"/>
        <v>0.2530727415391778</v>
      </c>
      <c r="J99">
        <f t="shared" si="7"/>
        <v>11.217440014937914</v>
      </c>
    </row>
    <row r="100" spans="1:10" x14ac:dyDescent="0.25">
      <c r="A100" s="65">
        <v>14.75</v>
      </c>
      <c r="B100">
        <v>0.11551</v>
      </c>
      <c r="C100">
        <v>1.1832</v>
      </c>
      <c r="D100">
        <v>0.11063000000000001</v>
      </c>
      <c r="E100">
        <v>-6.2799999999999995E-2</v>
      </c>
      <c r="F100">
        <v>1.7100000000000001E-2</v>
      </c>
      <c r="G100">
        <v>1</v>
      </c>
      <c r="I100">
        <f t="shared" si="6"/>
        <v>0.25743606466916358</v>
      </c>
      <c r="J100">
        <f t="shared" si="7"/>
        <v>10.243268981040602</v>
      </c>
    </row>
    <row r="101" spans="1:10" x14ac:dyDescent="0.25">
      <c r="A101" s="65">
        <v>15</v>
      </c>
      <c r="B101">
        <v>0.1245</v>
      </c>
      <c r="C101">
        <v>1.165</v>
      </c>
      <c r="D101">
        <v>0.11977</v>
      </c>
      <c r="E101">
        <v>-6.8599999999999994E-2</v>
      </c>
      <c r="F101">
        <v>1.72E-2</v>
      </c>
      <c r="G101">
        <v>1</v>
      </c>
      <c r="I101">
        <f t="shared" si="6"/>
        <v>0.26179938779914941</v>
      </c>
      <c r="J101">
        <f t="shared" si="7"/>
        <v>9.3574297188755029</v>
      </c>
    </row>
    <row r="102" spans="1:10" x14ac:dyDescent="0.25">
      <c r="A102" s="65">
        <v>15.25</v>
      </c>
      <c r="B102">
        <v>0.13391</v>
      </c>
      <c r="C102">
        <v>1.1476</v>
      </c>
      <c r="D102">
        <v>0.12928999999999999</v>
      </c>
      <c r="E102">
        <v>-7.46E-2</v>
      </c>
      <c r="F102">
        <v>1.7399999999999999E-2</v>
      </c>
      <c r="G102">
        <v>1</v>
      </c>
      <c r="I102">
        <f t="shared" si="6"/>
        <v>0.26616271092913524</v>
      </c>
      <c r="J102">
        <f t="shared" si="7"/>
        <v>8.5699350309909637</v>
      </c>
    </row>
  </sheetData>
  <hyperlinks>
    <hyperlink ref="A1" r:id="rId1" display="http://airfoiltools.com/airfoil/details?airfoil=cr001sm-il"/>
  </hyperlinks>
  <pageMargins left="0.511811024" right="0.511811024" top="0.78740157499999996" bottom="0.78740157499999996" header="0.31496062000000002" footer="0.31496062000000002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>
      <selection activeCell="N7" sqref="N7"/>
    </sheetView>
  </sheetViews>
  <sheetFormatPr defaultRowHeight="15" x14ac:dyDescent="0.25"/>
  <sheetData>
    <row r="1" spans="1:21" x14ac:dyDescent="0.25">
      <c r="A1" s="67" t="s">
        <v>118</v>
      </c>
      <c r="H1" t="s">
        <v>25</v>
      </c>
      <c r="I1">
        <v>100000</v>
      </c>
    </row>
    <row r="2" spans="1:21" x14ac:dyDescent="0.25">
      <c r="A2" s="66" t="s">
        <v>109</v>
      </c>
      <c r="H2" t="s">
        <v>61</v>
      </c>
      <c r="I2" t="s">
        <v>62</v>
      </c>
      <c r="J2" t="s">
        <v>60</v>
      </c>
      <c r="K2" t="s">
        <v>59</v>
      </c>
      <c r="L2" t="s">
        <v>58</v>
      </c>
      <c r="M2" t="s">
        <v>55</v>
      </c>
      <c r="N2" t="s">
        <v>51</v>
      </c>
      <c r="O2" t="s">
        <v>54</v>
      </c>
    </row>
    <row r="3" spans="1:21" x14ac:dyDescent="0.25">
      <c r="A3" s="66" t="s">
        <v>119</v>
      </c>
      <c r="H3">
        <f>I4</f>
        <v>0.2014523188288361</v>
      </c>
      <c r="I3">
        <f>H4</f>
        <v>5.8792090295906245</v>
      </c>
      <c r="J3">
        <v>-0.12790000000000001</v>
      </c>
      <c r="K3">
        <v>0.93159999999999998</v>
      </c>
      <c r="L3">
        <f>SMALL(B9:B98,1)</f>
        <v>1.157E-2</v>
      </c>
      <c r="M3">
        <f>(L6-L3)/((M6-O3)^2)</f>
        <v>1.3872177907012496E-2</v>
      </c>
      <c r="N3">
        <f>(N6-L3)/((O6-O3)^2)</f>
        <v>2.602857567095138E-2</v>
      </c>
      <c r="O3">
        <f>VLOOKUP(L3,B9:C98,2,FALSE)</f>
        <v>0.16039999999999999</v>
      </c>
    </row>
    <row r="4" spans="1:21" x14ac:dyDescent="0.25">
      <c r="A4" s="66" t="s">
        <v>111</v>
      </c>
      <c r="H4">
        <f t="array" ref="H4:I4">LINEST($C$34:$C$75,$I$34:$I$75)</f>
        <v>5.8792090295906245</v>
      </c>
      <c r="I4">
        <v>0.2014523188288361</v>
      </c>
    </row>
    <row r="5" spans="1:21" x14ac:dyDescent="0.25">
      <c r="L5" t="s">
        <v>124</v>
      </c>
      <c r="M5" t="s">
        <v>126</v>
      </c>
      <c r="N5" t="s">
        <v>125</v>
      </c>
      <c r="O5" t="s">
        <v>127</v>
      </c>
    </row>
    <row r="6" spans="1:21" x14ac:dyDescent="0.25">
      <c r="L6">
        <v>1.864E-2</v>
      </c>
      <c r="M6">
        <v>0.87429999999999997</v>
      </c>
      <c r="N6">
        <v>0.02</v>
      </c>
      <c r="O6">
        <v>-0.40870000000000001</v>
      </c>
    </row>
    <row r="7" spans="1:21" x14ac:dyDescent="0.25">
      <c r="A7" s="65" t="s">
        <v>71</v>
      </c>
      <c r="B7" t="s">
        <v>21</v>
      </c>
      <c r="C7" t="s">
        <v>20</v>
      </c>
      <c r="D7" t="s">
        <v>70</v>
      </c>
      <c r="E7" t="s">
        <v>69</v>
      </c>
      <c r="F7" t="s">
        <v>68</v>
      </c>
      <c r="G7" t="s">
        <v>67</v>
      </c>
      <c r="I7" t="s">
        <v>100</v>
      </c>
      <c r="J7" t="s">
        <v>66</v>
      </c>
      <c r="R7" t="s">
        <v>104</v>
      </c>
      <c r="S7" t="s">
        <v>105</v>
      </c>
      <c r="T7" t="s">
        <v>106</v>
      </c>
      <c r="U7" t="s">
        <v>107</v>
      </c>
    </row>
    <row r="8" spans="1:21" x14ac:dyDescent="0.25">
      <c r="A8" s="65" t="s">
        <v>65</v>
      </c>
      <c r="B8" t="s">
        <v>64</v>
      </c>
      <c r="C8" t="s">
        <v>63</v>
      </c>
      <c r="D8" t="s">
        <v>64</v>
      </c>
      <c r="E8" t="s">
        <v>63</v>
      </c>
      <c r="F8" t="s">
        <v>63</v>
      </c>
      <c r="G8" t="s">
        <v>63</v>
      </c>
      <c r="J8">
        <f>MAX((J9:J99))</f>
        <v>49.628930817610062</v>
      </c>
      <c r="R8">
        <f>$L$3+$M$3*(S8-$O$3)^2</f>
        <v>1.157E-2</v>
      </c>
      <c r="S8">
        <f>O3</f>
        <v>0.16039999999999999</v>
      </c>
      <c r="T8">
        <f>$L$3+$N$3*(U8-$O$3)^2</f>
        <v>1.157E-2</v>
      </c>
      <c r="U8">
        <f>O3</f>
        <v>0.16039999999999999</v>
      </c>
    </row>
    <row r="9" spans="1:21" x14ac:dyDescent="0.25">
      <c r="A9" s="65">
        <v>-9</v>
      </c>
      <c r="B9">
        <v>9.1209999999999999E-2</v>
      </c>
      <c r="C9">
        <v>-0.50790000000000002</v>
      </c>
      <c r="D9">
        <v>8.6449999999999999E-2</v>
      </c>
      <c r="E9">
        <v>-9.7000000000000003E-3</v>
      </c>
      <c r="F9">
        <v>1</v>
      </c>
      <c r="G9">
        <v>1.43E-2</v>
      </c>
      <c r="I9">
        <f t="shared" ref="I9:I40" si="0">A9*PI()/180</f>
        <v>-0.15707963267948966</v>
      </c>
      <c r="J9">
        <f>C9/B9</f>
        <v>-5.5684683696963058</v>
      </c>
      <c r="R9">
        <f t="shared" ref="R9:R18" si="1">$L$3+$M$3*(S9-$O$3)^2</f>
        <v>1.1708721779070126E-2</v>
      </c>
      <c r="S9">
        <f>S8+0.1</f>
        <v>0.26039999999999996</v>
      </c>
      <c r="T9">
        <f t="shared" ref="T9:T18" si="2">$L$3+$N$3*(U9-$O$3)^2</f>
        <v>1.1830285756709514E-2</v>
      </c>
      <c r="U9">
        <f>U8-0.1</f>
        <v>6.0399999999999981E-2</v>
      </c>
    </row>
    <row r="10" spans="1:21" x14ac:dyDescent="0.25">
      <c r="A10" s="65">
        <v>-8.75</v>
      </c>
      <c r="B10">
        <v>8.6650000000000005E-2</v>
      </c>
      <c r="C10">
        <v>-0.50849999999999995</v>
      </c>
      <c r="D10">
        <v>8.1949999999999995E-2</v>
      </c>
      <c r="E10">
        <v>-1.2200000000000001E-2</v>
      </c>
      <c r="F10">
        <v>1</v>
      </c>
      <c r="G10">
        <v>1.41E-2</v>
      </c>
      <c r="I10">
        <f t="shared" si="0"/>
        <v>-0.15271630954950383</v>
      </c>
      <c r="J10">
        <f t="shared" ref="J10:J73" si="3">C10/B10</f>
        <v>-5.8684362377380257</v>
      </c>
      <c r="R10">
        <f t="shared" si="1"/>
        <v>1.21248871162805E-2</v>
      </c>
      <c r="S10">
        <f t="shared" ref="S10:S18" si="4">S9+0.1</f>
        <v>0.36039999999999994</v>
      </c>
      <c r="T10">
        <f t="shared" si="2"/>
        <v>1.2611143026838056E-2</v>
      </c>
      <c r="U10">
        <f t="shared" ref="U10:U18" si="5">U9-0.1</f>
        <v>-3.9600000000000024E-2</v>
      </c>
    </row>
    <row r="11" spans="1:21" x14ac:dyDescent="0.25">
      <c r="A11" s="65">
        <v>-8.5</v>
      </c>
      <c r="B11">
        <v>8.2229999999999998E-2</v>
      </c>
      <c r="C11">
        <v>-0.50939999999999996</v>
      </c>
      <c r="D11">
        <v>7.7579999999999996E-2</v>
      </c>
      <c r="E11">
        <v>-1.4800000000000001E-2</v>
      </c>
      <c r="F11">
        <v>1</v>
      </c>
      <c r="G11">
        <v>1.3899999999999999E-2</v>
      </c>
      <c r="I11">
        <f t="shared" si="0"/>
        <v>-0.14835298641951802</v>
      </c>
      <c r="J11">
        <f t="shared" si="3"/>
        <v>-6.1948194089748263</v>
      </c>
      <c r="R11">
        <f t="shared" si="1"/>
        <v>1.2818496011631125E-2</v>
      </c>
      <c r="S11">
        <f t="shared" si="4"/>
        <v>0.46039999999999992</v>
      </c>
      <c r="T11">
        <f t="shared" si="2"/>
        <v>1.3912571810385625E-2</v>
      </c>
      <c r="U11">
        <f t="shared" si="5"/>
        <v>-0.13960000000000003</v>
      </c>
    </row>
    <row r="12" spans="1:21" x14ac:dyDescent="0.25">
      <c r="A12" s="65">
        <v>-8.25</v>
      </c>
      <c r="B12">
        <v>7.7060000000000003E-2</v>
      </c>
      <c r="C12">
        <v>-0.51349999999999996</v>
      </c>
      <c r="D12">
        <v>7.2489999999999999E-2</v>
      </c>
      <c r="E12">
        <v>-1.83E-2</v>
      </c>
      <c r="F12">
        <v>1</v>
      </c>
      <c r="G12">
        <v>1.38E-2</v>
      </c>
      <c r="I12">
        <f t="shared" si="0"/>
        <v>-0.14398966328953219</v>
      </c>
      <c r="J12">
        <f t="shared" si="3"/>
        <v>-6.6636387230729293</v>
      </c>
      <c r="R12">
        <f t="shared" si="1"/>
        <v>1.3789548465121999E-2</v>
      </c>
      <c r="S12">
        <f t="shared" si="4"/>
        <v>0.5603999999999999</v>
      </c>
      <c r="T12">
        <f t="shared" si="2"/>
        <v>1.5734572107352223E-2</v>
      </c>
      <c r="U12">
        <f t="shared" si="5"/>
        <v>-0.23960000000000004</v>
      </c>
    </row>
    <row r="13" spans="1:21" x14ac:dyDescent="0.25">
      <c r="A13" s="65">
        <v>-8</v>
      </c>
      <c r="B13">
        <v>7.1809999999999999E-2</v>
      </c>
      <c r="C13">
        <v>-0.51929999999999998</v>
      </c>
      <c r="D13">
        <v>6.7309999999999995E-2</v>
      </c>
      <c r="E13">
        <v>-2.2599999999999999E-2</v>
      </c>
      <c r="F13">
        <v>1</v>
      </c>
      <c r="G13">
        <v>1.35E-2</v>
      </c>
      <c r="I13">
        <f t="shared" si="0"/>
        <v>-0.13962634015954636</v>
      </c>
      <c r="J13">
        <f t="shared" si="3"/>
        <v>-7.2315833449380307</v>
      </c>
      <c r="R13">
        <f t="shared" si="1"/>
        <v>1.5038044476753124E-2</v>
      </c>
      <c r="S13">
        <f t="shared" si="4"/>
        <v>0.66039999999999988</v>
      </c>
      <c r="T13">
        <f t="shared" si="2"/>
        <v>1.8077143917737844E-2</v>
      </c>
      <c r="U13">
        <f t="shared" si="5"/>
        <v>-0.33960000000000001</v>
      </c>
    </row>
    <row r="14" spans="1:21" x14ac:dyDescent="0.25">
      <c r="A14" s="65">
        <v>-7.75</v>
      </c>
      <c r="B14">
        <v>6.5699999999999995E-2</v>
      </c>
      <c r="C14">
        <v>-0.52329999999999999</v>
      </c>
      <c r="D14">
        <v>6.1199999999999997E-2</v>
      </c>
      <c r="E14">
        <v>-2.7699999999999999E-2</v>
      </c>
      <c r="F14">
        <v>1</v>
      </c>
      <c r="G14">
        <v>1.3299999999999999E-2</v>
      </c>
      <c r="I14">
        <f t="shared" si="0"/>
        <v>-0.13526301702956053</v>
      </c>
      <c r="J14">
        <f t="shared" si="3"/>
        <v>-7.9649923896499244</v>
      </c>
      <c r="R14">
        <f t="shared" si="1"/>
        <v>1.6563984046524496E-2</v>
      </c>
      <c r="S14">
        <f t="shared" si="4"/>
        <v>0.76039999999999985</v>
      </c>
      <c r="T14">
        <f t="shared" si="2"/>
        <v>2.0940287241542496E-2</v>
      </c>
      <c r="U14">
        <f t="shared" si="5"/>
        <v>-0.43959999999999999</v>
      </c>
    </row>
    <row r="15" spans="1:21" x14ac:dyDescent="0.25">
      <c r="A15" s="65">
        <v>-7.5</v>
      </c>
      <c r="B15">
        <v>5.9369999999999999E-2</v>
      </c>
      <c r="C15">
        <v>-0.52549999999999997</v>
      </c>
      <c r="D15">
        <v>5.4780000000000002E-2</v>
      </c>
      <c r="E15">
        <v>-3.1699999999999999E-2</v>
      </c>
      <c r="F15">
        <v>1</v>
      </c>
      <c r="G15">
        <v>1.3100000000000001E-2</v>
      </c>
      <c r="I15">
        <f t="shared" si="0"/>
        <v>-0.1308996938995747</v>
      </c>
      <c r="J15">
        <f t="shared" si="3"/>
        <v>-8.8512716860367178</v>
      </c>
      <c r="R15">
        <f t="shared" si="1"/>
        <v>1.8367367174436121E-2</v>
      </c>
      <c r="S15">
        <f t="shared" si="4"/>
        <v>0.86039999999999983</v>
      </c>
      <c r="T15">
        <f t="shared" si="2"/>
        <v>2.4324002078766175E-2</v>
      </c>
      <c r="U15">
        <f t="shared" si="5"/>
        <v>-0.53959999999999997</v>
      </c>
    </row>
    <row r="16" spans="1:21" x14ac:dyDescent="0.25">
      <c r="A16" s="65">
        <v>-7.25</v>
      </c>
      <c r="B16">
        <v>5.373E-2</v>
      </c>
      <c r="C16">
        <v>-0.52490000000000003</v>
      </c>
      <c r="D16">
        <v>4.897E-2</v>
      </c>
      <c r="E16">
        <v>-3.4099999999999998E-2</v>
      </c>
      <c r="F16">
        <v>1</v>
      </c>
      <c r="G16">
        <v>1.2800000000000001E-2</v>
      </c>
      <c r="I16">
        <f t="shared" si="0"/>
        <v>-0.1265363707695889</v>
      </c>
      <c r="J16">
        <f t="shared" si="3"/>
        <v>-9.7692164526335379</v>
      </c>
      <c r="R16">
        <f t="shared" si="1"/>
        <v>2.0448193860487993E-2</v>
      </c>
      <c r="S16">
        <f t="shared" si="4"/>
        <v>0.96039999999999981</v>
      </c>
      <c r="T16">
        <f t="shared" si="2"/>
        <v>2.8228288429408881E-2</v>
      </c>
      <c r="U16">
        <f t="shared" si="5"/>
        <v>-0.63959999999999995</v>
      </c>
    </row>
    <row r="17" spans="1:21" x14ac:dyDescent="0.25">
      <c r="A17" s="65">
        <v>-7</v>
      </c>
      <c r="B17">
        <v>4.8230000000000002E-2</v>
      </c>
      <c r="C17">
        <v>-0.52229999999999999</v>
      </c>
      <c r="D17">
        <v>4.3200000000000002E-2</v>
      </c>
      <c r="E17">
        <v>-3.5700000000000003E-2</v>
      </c>
      <c r="F17">
        <v>1</v>
      </c>
      <c r="G17">
        <v>1.26E-2</v>
      </c>
      <c r="I17">
        <f t="shared" si="0"/>
        <v>-0.12217304763960307</v>
      </c>
      <c r="J17">
        <f t="shared" si="3"/>
        <v>-10.829359319925357</v>
      </c>
      <c r="R17">
        <f t="shared" si="1"/>
        <v>2.2806464104680117E-2</v>
      </c>
      <c r="S17">
        <f t="shared" si="4"/>
        <v>1.0603999999999998</v>
      </c>
      <c r="T17">
        <f t="shared" si="2"/>
        <v>3.2653146293470617E-2</v>
      </c>
      <c r="U17">
        <f t="shared" si="5"/>
        <v>-0.73959999999999992</v>
      </c>
    </row>
    <row r="18" spans="1:21" x14ac:dyDescent="0.25">
      <c r="A18" s="65">
        <v>-6.75</v>
      </c>
      <c r="B18">
        <v>4.3159999999999997E-2</v>
      </c>
      <c r="C18">
        <v>-0.51619999999999999</v>
      </c>
      <c r="D18">
        <v>3.7749999999999999E-2</v>
      </c>
      <c r="E18">
        <v>-3.6200000000000003E-2</v>
      </c>
      <c r="F18">
        <v>1</v>
      </c>
      <c r="G18">
        <v>1.2500000000000001E-2</v>
      </c>
      <c r="I18">
        <f t="shared" si="0"/>
        <v>-0.11780972450961724</v>
      </c>
      <c r="J18">
        <f t="shared" si="3"/>
        <v>-11.96014828544949</v>
      </c>
      <c r="R18">
        <f t="shared" si="1"/>
        <v>2.5442177907012493E-2</v>
      </c>
      <c r="S18">
        <f t="shared" si="4"/>
        <v>1.1603999999999999</v>
      </c>
      <c r="T18">
        <f t="shared" si="2"/>
        <v>3.7598575670951373E-2</v>
      </c>
      <c r="U18">
        <f t="shared" si="5"/>
        <v>-0.8395999999999999</v>
      </c>
    </row>
    <row r="19" spans="1:21" x14ac:dyDescent="0.25">
      <c r="A19" s="65">
        <v>-6.5</v>
      </c>
      <c r="B19">
        <v>3.875E-2</v>
      </c>
      <c r="C19">
        <v>-0.50629999999999997</v>
      </c>
      <c r="D19">
        <v>3.2890000000000003E-2</v>
      </c>
      <c r="E19">
        <v>-3.61E-2</v>
      </c>
      <c r="F19">
        <v>1</v>
      </c>
      <c r="G19">
        <v>1.2699999999999999E-2</v>
      </c>
      <c r="I19">
        <f t="shared" si="0"/>
        <v>-0.11344640137963143</v>
      </c>
      <c r="J19">
        <f t="shared" si="3"/>
        <v>-13.065806451612902</v>
      </c>
    </row>
    <row r="20" spans="1:21" x14ac:dyDescent="0.25">
      <c r="A20" s="65">
        <v>-6.25</v>
      </c>
      <c r="B20">
        <v>3.5000000000000003E-2</v>
      </c>
      <c r="C20">
        <v>-0.49309999999999998</v>
      </c>
      <c r="D20">
        <v>2.8639999999999999E-2</v>
      </c>
      <c r="E20">
        <v>-3.5400000000000001E-2</v>
      </c>
      <c r="F20">
        <v>1</v>
      </c>
      <c r="G20">
        <v>1.34E-2</v>
      </c>
      <c r="I20">
        <f t="shared" si="0"/>
        <v>-0.1090830782496456</v>
      </c>
      <c r="J20">
        <f t="shared" si="3"/>
        <v>-14.088571428571427</v>
      </c>
    </row>
    <row r="21" spans="1:21" x14ac:dyDescent="0.25">
      <c r="A21" s="65">
        <v>-6</v>
      </c>
      <c r="B21">
        <v>3.1919999999999997E-2</v>
      </c>
      <c r="C21">
        <v>-0.47699999999999998</v>
      </c>
      <c r="D21">
        <v>2.4969999999999999E-2</v>
      </c>
      <c r="E21">
        <v>-3.4299999999999997E-2</v>
      </c>
      <c r="F21">
        <v>1</v>
      </c>
      <c r="G21">
        <v>1.4500000000000001E-2</v>
      </c>
      <c r="I21">
        <f t="shared" si="0"/>
        <v>-0.10471975511965977</v>
      </c>
      <c r="J21">
        <f t="shared" si="3"/>
        <v>-14.943609022556391</v>
      </c>
    </row>
    <row r="22" spans="1:21" x14ac:dyDescent="0.25">
      <c r="A22" s="65">
        <v>-5.75</v>
      </c>
      <c r="B22">
        <v>2.954E-2</v>
      </c>
      <c r="C22">
        <v>-0.4592</v>
      </c>
      <c r="D22">
        <v>2.2100000000000002E-2</v>
      </c>
      <c r="E22">
        <v>-3.3000000000000002E-2</v>
      </c>
      <c r="F22">
        <v>1</v>
      </c>
      <c r="G22">
        <v>1.52E-2</v>
      </c>
      <c r="I22">
        <f t="shared" si="0"/>
        <v>-0.10035643198967394</v>
      </c>
      <c r="J22">
        <f t="shared" si="3"/>
        <v>-15.545023696682465</v>
      </c>
    </row>
    <row r="23" spans="1:21" x14ac:dyDescent="0.25">
      <c r="A23" s="65">
        <v>-5.5</v>
      </c>
      <c r="B23">
        <v>2.6870000000000002E-2</v>
      </c>
      <c r="C23">
        <v>-0.44290000000000002</v>
      </c>
      <c r="D23">
        <v>1.9040000000000001E-2</v>
      </c>
      <c r="E23">
        <v>-3.15E-2</v>
      </c>
      <c r="F23">
        <v>1</v>
      </c>
      <c r="G23">
        <v>1.6299999999999999E-2</v>
      </c>
      <c r="I23">
        <f t="shared" si="0"/>
        <v>-9.599310885968812E-2</v>
      </c>
      <c r="J23">
        <f t="shared" si="3"/>
        <v>-16.483066617045033</v>
      </c>
    </row>
    <row r="24" spans="1:21" x14ac:dyDescent="0.25">
      <c r="A24" s="65">
        <v>-5.25</v>
      </c>
      <c r="B24">
        <v>2.4830000000000001E-2</v>
      </c>
      <c r="C24">
        <v>-0.42609999999999998</v>
      </c>
      <c r="D24">
        <v>1.677E-2</v>
      </c>
      <c r="E24">
        <v>-0.03</v>
      </c>
      <c r="F24">
        <v>1</v>
      </c>
      <c r="G24">
        <v>1.7100000000000001E-2</v>
      </c>
      <c r="I24">
        <f t="shared" si="0"/>
        <v>-9.1629785729702304E-2</v>
      </c>
      <c r="J24">
        <f t="shared" si="3"/>
        <v>-17.160692710430929</v>
      </c>
    </row>
    <row r="25" spans="1:21" x14ac:dyDescent="0.25">
      <c r="A25" s="65">
        <v>-5</v>
      </c>
      <c r="B25">
        <v>2.315E-2</v>
      </c>
      <c r="C25">
        <v>-0.40870000000000001</v>
      </c>
      <c r="D25">
        <v>1.489E-2</v>
      </c>
      <c r="E25">
        <v>-2.8299999999999999E-2</v>
      </c>
      <c r="F25">
        <v>1</v>
      </c>
      <c r="G25">
        <v>1.8200000000000001E-2</v>
      </c>
      <c r="I25">
        <f t="shared" si="0"/>
        <v>-8.7266462599716474E-2</v>
      </c>
      <c r="J25">
        <f t="shared" si="3"/>
        <v>-17.654427645788338</v>
      </c>
    </row>
    <row r="26" spans="1:21" x14ac:dyDescent="0.25">
      <c r="A26" s="65">
        <v>-4.75</v>
      </c>
      <c r="B26">
        <v>2.1739999999999999E-2</v>
      </c>
      <c r="C26">
        <v>-0.39169999999999999</v>
      </c>
      <c r="D26">
        <v>1.3310000000000001E-2</v>
      </c>
      <c r="E26">
        <v>-2.6499999999999999E-2</v>
      </c>
      <c r="F26">
        <v>1</v>
      </c>
      <c r="G26">
        <v>1.95E-2</v>
      </c>
      <c r="I26">
        <f t="shared" si="0"/>
        <v>-8.2903139469730644E-2</v>
      </c>
      <c r="J26">
        <f t="shared" si="3"/>
        <v>-18.017479300827969</v>
      </c>
    </row>
    <row r="27" spans="1:21" x14ac:dyDescent="0.25">
      <c r="A27" s="65">
        <v>-4.5</v>
      </c>
      <c r="B27">
        <v>2.0049999999999998E-2</v>
      </c>
      <c r="C27">
        <v>-0.35610000000000003</v>
      </c>
      <c r="D27">
        <v>1.137E-2</v>
      </c>
      <c r="E27">
        <v>-2.81E-2</v>
      </c>
      <c r="F27">
        <v>0.98929999999999996</v>
      </c>
      <c r="G27">
        <v>2.23E-2</v>
      </c>
      <c r="I27">
        <f t="shared" si="0"/>
        <v>-7.8539816339744828E-2</v>
      </c>
      <c r="J27">
        <f t="shared" si="3"/>
        <v>-17.760598503740653</v>
      </c>
    </row>
    <row r="28" spans="1:21" x14ac:dyDescent="0.25">
      <c r="A28" s="65">
        <v>-4.25</v>
      </c>
      <c r="B28">
        <v>1.864E-2</v>
      </c>
      <c r="C28">
        <v>-0.32029999999999997</v>
      </c>
      <c r="D28">
        <v>9.8600000000000007E-3</v>
      </c>
      <c r="E28">
        <v>-0.03</v>
      </c>
      <c r="F28">
        <v>0.97950000000000004</v>
      </c>
      <c r="G28">
        <v>3.04E-2</v>
      </c>
      <c r="I28">
        <f t="shared" si="0"/>
        <v>-7.4176493209759012E-2</v>
      </c>
      <c r="J28">
        <f t="shared" si="3"/>
        <v>-17.183476394849784</v>
      </c>
    </row>
    <row r="29" spans="1:21" x14ac:dyDescent="0.25">
      <c r="A29" s="65">
        <v>-4</v>
      </c>
      <c r="B29">
        <v>1.7330000000000002E-2</v>
      </c>
      <c r="C29">
        <v>-0.28449999999999998</v>
      </c>
      <c r="D29">
        <v>8.4399999999999996E-3</v>
      </c>
      <c r="E29">
        <v>-3.1800000000000002E-2</v>
      </c>
      <c r="F29">
        <v>0.96940000000000004</v>
      </c>
      <c r="G29">
        <v>4.3700000000000003E-2</v>
      </c>
      <c r="I29">
        <f t="shared" si="0"/>
        <v>-6.9813170079773182E-2</v>
      </c>
      <c r="J29">
        <f t="shared" si="3"/>
        <v>-16.416618580496245</v>
      </c>
    </row>
    <row r="30" spans="1:21" x14ac:dyDescent="0.25">
      <c r="A30" s="65">
        <v>-3.75</v>
      </c>
      <c r="B30">
        <v>1.6060000000000001E-2</v>
      </c>
      <c r="C30">
        <v>-0.25119999999999998</v>
      </c>
      <c r="D30">
        <v>7.2700000000000004E-3</v>
      </c>
      <c r="E30">
        <v>-3.3099999999999997E-2</v>
      </c>
      <c r="F30">
        <v>0.95799999999999996</v>
      </c>
      <c r="G30">
        <v>7.9100000000000004E-2</v>
      </c>
      <c r="I30">
        <f t="shared" si="0"/>
        <v>-6.5449846949787352E-2</v>
      </c>
      <c r="J30">
        <f t="shared" si="3"/>
        <v>-15.641344956413446</v>
      </c>
    </row>
    <row r="31" spans="1:21" x14ac:dyDescent="0.25">
      <c r="A31" s="65">
        <v>-3.5</v>
      </c>
      <c r="B31">
        <v>1.508E-2</v>
      </c>
      <c r="C31">
        <v>-0.21829999999999999</v>
      </c>
      <c r="D31">
        <v>6.5700000000000003E-3</v>
      </c>
      <c r="E31">
        <v>-3.44E-2</v>
      </c>
      <c r="F31">
        <v>0.94640000000000002</v>
      </c>
      <c r="G31">
        <v>0.1532</v>
      </c>
      <c r="I31">
        <f t="shared" si="0"/>
        <v>-6.1086523819801536E-2</v>
      </c>
      <c r="J31">
        <f t="shared" si="3"/>
        <v>-14.476127320954907</v>
      </c>
    </row>
    <row r="32" spans="1:21" x14ac:dyDescent="0.25">
      <c r="A32" s="65">
        <v>-3.25</v>
      </c>
      <c r="B32">
        <v>1.435E-2</v>
      </c>
      <c r="C32">
        <v>-0.1865</v>
      </c>
      <c r="D32">
        <v>6.1700000000000001E-3</v>
      </c>
      <c r="E32">
        <v>-3.56E-2</v>
      </c>
      <c r="F32">
        <v>0.9345</v>
      </c>
      <c r="G32">
        <v>0.2409</v>
      </c>
      <c r="I32">
        <f t="shared" si="0"/>
        <v>-5.6723200689815713E-2</v>
      </c>
      <c r="J32">
        <f t="shared" si="3"/>
        <v>-12.996515679442508</v>
      </c>
    </row>
    <row r="33" spans="1:10" x14ac:dyDescent="0.25">
      <c r="A33" s="65">
        <v>-3</v>
      </c>
      <c r="B33">
        <v>1.3690000000000001E-2</v>
      </c>
      <c r="C33">
        <v>-0.15629999999999999</v>
      </c>
      <c r="D33">
        <v>5.8399999999999997E-3</v>
      </c>
      <c r="E33">
        <v>-3.6299999999999999E-2</v>
      </c>
      <c r="F33">
        <v>0.92230000000000001</v>
      </c>
      <c r="G33">
        <v>0.3362</v>
      </c>
      <c r="I33">
        <f t="shared" si="0"/>
        <v>-5.2359877559829883E-2</v>
      </c>
      <c r="J33">
        <f t="shared" si="3"/>
        <v>-11.417092768444119</v>
      </c>
    </row>
    <row r="34" spans="1:10" x14ac:dyDescent="0.25">
      <c r="A34" s="65">
        <v>-2.75</v>
      </c>
      <c r="B34">
        <v>1.3089999999999999E-2</v>
      </c>
      <c r="C34">
        <v>-0.12790000000000001</v>
      </c>
      <c r="D34">
        <v>5.5799999999999999E-3</v>
      </c>
      <c r="E34">
        <v>-3.6400000000000002E-2</v>
      </c>
      <c r="F34">
        <v>0.90980000000000005</v>
      </c>
      <c r="G34">
        <v>0.44080000000000003</v>
      </c>
      <c r="I34">
        <f t="shared" si="0"/>
        <v>-4.799655442984406E-2</v>
      </c>
      <c r="J34">
        <f t="shared" si="3"/>
        <v>-9.770817417876243</v>
      </c>
    </row>
    <row r="35" spans="1:10" x14ac:dyDescent="0.25">
      <c r="A35" s="65">
        <v>-2.5</v>
      </c>
      <c r="B35">
        <v>1.2579999999999999E-2</v>
      </c>
      <c r="C35">
        <v>-0.10100000000000001</v>
      </c>
      <c r="D35">
        <v>5.3600000000000002E-3</v>
      </c>
      <c r="E35">
        <v>-3.5799999999999998E-2</v>
      </c>
      <c r="F35">
        <v>0.89739999999999998</v>
      </c>
      <c r="G35">
        <v>0.55110000000000003</v>
      </c>
      <c r="I35">
        <f t="shared" si="0"/>
        <v>-4.3633231299858237E-2</v>
      </c>
      <c r="J35">
        <f t="shared" si="3"/>
        <v>-8.0286168521462642</v>
      </c>
    </row>
    <row r="36" spans="1:10" x14ac:dyDescent="0.25">
      <c r="A36" s="65">
        <v>-2.25</v>
      </c>
      <c r="B36">
        <v>1.218E-2</v>
      </c>
      <c r="C36">
        <v>-7.4999999999999997E-2</v>
      </c>
      <c r="D36">
        <v>5.2399999999999999E-3</v>
      </c>
      <c r="E36">
        <v>-3.4700000000000002E-2</v>
      </c>
      <c r="F36">
        <v>0.88519999999999999</v>
      </c>
      <c r="G36">
        <v>0.65659999999999996</v>
      </c>
      <c r="I36">
        <f t="shared" si="0"/>
        <v>-3.9269908169872414E-2</v>
      </c>
      <c r="J36">
        <f t="shared" si="3"/>
        <v>-6.1576354679802954</v>
      </c>
    </row>
    <row r="37" spans="1:10" x14ac:dyDescent="0.25">
      <c r="A37" s="65">
        <v>-2</v>
      </c>
      <c r="B37">
        <v>1.193E-2</v>
      </c>
      <c r="C37">
        <v>-4.87E-2</v>
      </c>
      <c r="D37">
        <v>5.1500000000000001E-3</v>
      </c>
      <c r="E37">
        <v>-3.3399999999999999E-2</v>
      </c>
      <c r="F37">
        <v>0.87319999999999998</v>
      </c>
      <c r="G37">
        <v>0.74929999999999997</v>
      </c>
      <c r="I37">
        <f t="shared" si="0"/>
        <v>-3.4906585039886591E-2</v>
      </c>
      <c r="J37">
        <f t="shared" si="3"/>
        <v>-4.0821458507963122</v>
      </c>
    </row>
    <row r="38" spans="1:10" x14ac:dyDescent="0.25">
      <c r="A38" s="65">
        <v>-1.75</v>
      </c>
      <c r="B38">
        <v>1.179E-2</v>
      </c>
      <c r="C38">
        <v>-1.83E-2</v>
      </c>
      <c r="D38">
        <v>5.0600000000000003E-3</v>
      </c>
      <c r="E38">
        <v>-3.2800000000000003E-2</v>
      </c>
      <c r="F38">
        <v>0.86119999999999997</v>
      </c>
      <c r="G38">
        <v>0.82809999999999995</v>
      </c>
      <c r="I38">
        <f t="shared" si="0"/>
        <v>-3.0543261909900768E-2</v>
      </c>
      <c r="J38">
        <f t="shared" si="3"/>
        <v>-1.5521628498727735</v>
      </c>
    </row>
    <row r="39" spans="1:10" x14ac:dyDescent="0.25">
      <c r="A39" s="65">
        <v>-1.5</v>
      </c>
      <c r="B39">
        <v>1.172E-2</v>
      </c>
      <c r="C39">
        <v>2.1299999999999999E-2</v>
      </c>
      <c r="D39">
        <v>4.9199999999999999E-3</v>
      </c>
      <c r="E39">
        <v>-3.4299999999999997E-2</v>
      </c>
      <c r="F39">
        <v>0.85</v>
      </c>
      <c r="G39">
        <v>0.89119999999999999</v>
      </c>
      <c r="I39">
        <f t="shared" si="0"/>
        <v>-2.6179938779914941E-2</v>
      </c>
      <c r="J39">
        <f t="shared" si="3"/>
        <v>1.81740614334471</v>
      </c>
    </row>
    <row r="40" spans="1:10" x14ac:dyDescent="0.25">
      <c r="A40" s="65">
        <v>-1.25</v>
      </c>
      <c r="B40">
        <v>1.167E-2</v>
      </c>
      <c r="C40">
        <v>6.59E-2</v>
      </c>
      <c r="D40">
        <v>4.7000000000000002E-3</v>
      </c>
      <c r="E40">
        <v>-3.7100000000000001E-2</v>
      </c>
      <c r="F40">
        <v>0.83889999999999998</v>
      </c>
      <c r="G40">
        <v>0.93799999999999994</v>
      </c>
      <c r="I40">
        <f t="shared" si="0"/>
        <v>-2.1816615649929118E-2</v>
      </c>
      <c r="J40">
        <f t="shared" si="3"/>
        <v>5.6469580119965723</v>
      </c>
    </row>
    <row r="41" spans="1:10" x14ac:dyDescent="0.25">
      <c r="A41" s="65">
        <v>-1</v>
      </c>
      <c r="B41">
        <v>1.163E-2</v>
      </c>
      <c r="C41">
        <v>0.11310000000000001</v>
      </c>
      <c r="D41">
        <v>4.47E-3</v>
      </c>
      <c r="E41">
        <v>-4.07E-2</v>
      </c>
      <c r="F41">
        <v>0.82769999999999999</v>
      </c>
      <c r="G41">
        <v>0.97219999999999995</v>
      </c>
      <c r="I41">
        <f t="shared" ref="I41:I73" si="6">A41*PI()/180</f>
        <v>-1.7453292519943295E-2</v>
      </c>
      <c r="J41">
        <f t="shared" si="3"/>
        <v>9.7248495270851247</v>
      </c>
    </row>
    <row r="42" spans="1:10" x14ac:dyDescent="0.25">
      <c r="A42" s="65">
        <v>-0.75</v>
      </c>
      <c r="B42">
        <v>1.157E-2</v>
      </c>
      <c r="C42">
        <v>0.16039999999999999</v>
      </c>
      <c r="D42">
        <v>4.2300000000000003E-3</v>
      </c>
      <c r="E42">
        <v>-4.4600000000000001E-2</v>
      </c>
      <c r="F42">
        <v>0.81599999999999995</v>
      </c>
      <c r="G42">
        <v>1</v>
      </c>
      <c r="I42">
        <f t="shared" si="6"/>
        <v>-1.3089969389957471E-2</v>
      </c>
      <c r="J42">
        <f t="shared" si="3"/>
        <v>13.863439930855659</v>
      </c>
    </row>
    <row r="43" spans="1:10" x14ac:dyDescent="0.25">
      <c r="A43" s="65">
        <v>-0.5</v>
      </c>
      <c r="B43">
        <v>1.1599999999999999E-2</v>
      </c>
      <c r="C43">
        <v>0.1825</v>
      </c>
      <c r="D43">
        <v>4.1000000000000003E-3</v>
      </c>
      <c r="E43">
        <v>-4.3499999999999997E-2</v>
      </c>
      <c r="F43">
        <v>0.80220000000000002</v>
      </c>
      <c r="G43">
        <v>1</v>
      </c>
      <c r="I43">
        <f t="shared" si="6"/>
        <v>-8.7266462599716477E-3</v>
      </c>
      <c r="J43">
        <f t="shared" si="3"/>
        <v>15.732758620689657</v>
      </c>
    </row>
    <row r="44" spans="1:10" x14ac:dyDescent="0.25">
      <c r="A44" s="65">
        <v>-0.25</v>
      </c>
      <c r="B44">
        <v>1.1650000000000001E-2</v>
      </c>
      <c r="C44">
        <v>0.20530000000000001</v>
      </c>
      <c r="D44">
        <v>4.0200000000000001E-3</v>
      </c>
      <c r="E44">
        <v>-4.2500000000000003E-2</v>
      </c>
      <c r="F44">
        <v>0.78890000000000005</v>
      </c>
      <c r="G44">
        <v>1</v>
      </c>
      <c r="I44">
        <f t="shared" si="6"/>
        <v>-4.3633231299858239E-3</v>
      </c>
      <c r="J44">
        <f t="shared" si="3"/>
        <v>17.622317596566525</v>
      </c>
    </row>
    <row r="45" spans="1:10" x14ac:dyDescent="0.25">
      <c r="A45" s="65">
        <v>0</v>
      </c>
      <c r="B45">
        <v>1.172E-2</v>
      </c>
      <c r="C45">
        <v>0.22850000000000001</v>
      </c>
      <c r="D45">
        <v>3.9500000000000004E-3</v>
      </c>
      <c r="E45">
        <v>-4.1500000000000002E-2</v>
      </c>
      <c r="F45">
        <v>0.77600000000000002</v>
      </c>
      <c r="G45">
        <v>1</v>
      </c>
      <c r="I45">
        <f t="shared" si="6"/>
        <v>0</v>
      </c>
      <c r="J45">
        <f t="shared" si="3"/>
        <v>19.496587030716725</v>
      </c>
    </row>
    <row r="46" spans="1:10" x14ac:dyDescent="0.25">
      <c r="A46" s="65">
        <v>0.25</v>
      </c>
      <c r="B46">
        <v>1.179E-2</v>
      </c>
      <c r="C46">
        <v>0.25180000000000002</v>
      </c>
      <c r="D46">
        <v>3.9100000000000003E-3</v>
      </c>
      <c r="E46">
        <v>-4.0599999999999997E-2</v>
      </c>
      <c r="F46">
        <v>0.76329999999999998</v>
      </c>
      <c r="G46">
        <v>1</v>
      </c>
      <c r="I46">
        <f t="shared" si="6"/>
        <v>4.3633231299858239E-3</v>
      </c>
      <c r="J46">
        <f t="shared" si="3"/>
        <v>21.357082273112809</v>
      </c>
    </row>
    <row r="47" spans="1:10" x14ac:dyDescent="0.25">
      <c r="A47" s="65">
        <v>0.5</v>
      </c>
      <c r="B47">
        <v>1.188E-2</v>
      </c>
      <c r="C47">
        <v>0.27539999999999998</v>
      </c>
      <c r="D47">
        <v>3.8899999999999998E-3</v>
      </c>
      <c r="E47">
        <v>-3.9600000000000003E-2</v>
      </c>
      <c r="F47">
        <v>0.75039999999999996</v>
      </c>
      <c r="G47">
        <v>1</v>
      </c>
      <c r="I47">
        <f t="shared" si="6"/>
        <v>8.7266462599716477E-3</v>
      </c>
      <c r="J47">
        <f t="shared" si="3"/>
        <v>23.18181818181818</v>
      </c>
    </row>
    <row r="48" spans="1:10" x14ac:dyDescent="0.25">
      <c r="A48" s="65">
        <v>0.75</v>
      </c>
      <c r="B48">
        <v>1.1979999999999999E-2</v>
      </c>
      <c r="C48">
        <v>0.29920000000000002</v>
      </c>
      <c r="D48">
        <v>3.8999999999999998E-3</v>
      </c>
      <c r="E48">
        <v>-3.8800000000000001E-2</v>
      </c>
      <c r="F48">
        <v>0.73750000000000004</v>
      </c>
      <c r="G48">
        <v>1</v>
      </c>
      <c r="I48">
        <f t="shared" si="6"/>
        <v>1.3089969389957471E-2</v>
      </c>
      <c r="J48">
        <f t="shared" si="3"/>
        <v>24.974958263772958</v>
      </c>
    </row>
    <row r="49" spans="1:10" x14ac:dyDescent="0.25">
      <c r="A49" s="65">
        <v>1</v>
      </c>
      <c r="B49">
        <v>1.208E-2</v>
      </c>
      <c r="C49">
        <v>0.32319999999999999</v>
      </c>
      <c r="D49">
        <v>3.9300000000000003E-3</v>
      </c>
      <c r="E49">
        <v>-3.7900000000000003E-2</v>
      </c>
      <c r="F49">
        <v>0.72460000000000002</v>
      </c>
      <c r="G49">
        <v>1</v>
      </c>
      <c r="I49">
        <f t="shared" si="6"/>
        <v>1.7453292519943295E-2</v>
      </c>
      <c r="J49">
        <f t="shared" si="3"/>
        <v>26.754966887417215</v>
      </c>
    </row>
    <row r="50" spans="1:10" x14ac:dyDescent="0.25">
      <c r="A50" s="65">
        <v>1.25</v>
      </c>
      <c r="B50">
        <v>1.2189999999999999E-2</v>
      </c>
      <c r="C50">
        <v>0.34739999999999999</v>
      </c>
      <c r="D50">
        <v>3.9699999999999996E-3</v>
      </c>
      <c r="E50">
        <v>-3.7100000000000001E-2</v>
      </c>
      <c r="F50">
        <v>0.71179999999999999</v>
      </c>
      <c r="G50">
        <v>1</v>
      </c>
      <c r="I50">
        <f t="shared" si="6"/>
        <v>2.1816615649929118E-2</v>
      </c>
      <c r="J50">
        <f t="shared" si="3"/>
        <v>28.498769483182937</v>
      </c>
    </row>
    <row r="51" spans="1:10" x14ac:dyDescent="0.25">
      <c r="A51" s="65">
        <v>1.5</v>
      </c>
      <c r="B51">
        <v>1.231E-2</v>
      </c>
      <c r="C51">
        <v>0.37169999999999997</v>
      </c>
      <c r="D51">
        <v>4.0400000000000002E-3</v>
      </c>
      <c r="E51">
        <v>-3.6299999999999999E-2</v>
      </c>
      <c r="F51">
        <v>0.69879999999999998</v>
      </c>
      <c r="G51">
        <v>1</v>
      </c>
      <c r="I51">
        <f t="shared" si="6"/>
        <v>2.6179938779914941E-2</v>
      </c>
      <c r="J51">
        <f t="shared" si="3"/>
        <v>30.194963444354183</v>
      </c>
    </row>
    <row r="52" spans="1:10" x14ac:dyDescent="0.25">
      <c r="A52" s="65">
        <v>1.75</v>
      </c>
      <c r="B52">
        <v>1.243E-2</v>
      </c>
      <c r="C52">
        <v>0.39629999999999999</v>
      </c>
      <c r="D52">
        <v>4.1099999999999999E-3</v>
      </c>
      <c r="E52">
        <v>-3.5499999999999997E-2</v>
      </c>
      <c r="F52">
        <v>0.68569999999999998</v>
      </c>
      <c r="G52">
        <v>1</v>
      </c>
      <c r="I52">
        <f t="shared" si="6"/>
        <v>3.0543261909900768E-2</v>
      </c>
      <c r="J52">
        <f t="shared" si="3"/>
        <v>31.882542236524536</v>
      </c>
    </row>
    <row r="53" spans="1:10" x14ac:dyDescent="0.25">
      <c r="A53" s="65">
        <v>2</v>
      </c>
      <c r="B53">
        <v>1.256E-2</v>
      </c>
      <c r="C53">
        <v>0.4209</v>
      </c>
      <c r="D53">
        <v>4.1900000000000001E-3</v>
      </c>
      <c r="E53">
        <v>-3.4799999999999998E-2</v>
      </c>
      <c r="F53">
        <v>0.67230000000000001</v>
      </c>
      <c r="G53">
        <v>1</v>
      </c>
      <c r="I53">
        <f t="shared" si="6"/>
        <v>3.4906585039886591E-2</v>
      </c>
      <c r="J53">
        <f t="shared" si="3"/>
        <v>33.511146496815286</v>
      </c>
    </row>
    <row r="54" spans="1:10" x14ac:dyDescent="0.25">
      <c r="A54" s="65">
        <v>2.25</v>
      </c>
      <c r="B54">
        <v>1.269E-2</v>
      </c>
      <c r="C54">
        <v>0.44579999999999997</v>
      </c>
      <c r="D54">
        <v>4.2900000000000004E-3</v>
      </c>
      <c r="E54">
        <v>-3.4000000000000002E-2</v>
      </c>
      <c r="F54">
        <v>0.65859999999999996</v>
      </c>
      <c r="G54">
        <v>1</v>
      </c>
      <c r="I54">
        <f t="shared" si="6"/>
        <v>3.9269908169872414E-2</v>
      </c>
      <c r="J54">
        <f t="shared" si="3"/>
        <v>35.130023640661939</v>
      </c>
    </row>
    <row r="55" spans="1:10" x14ac:dyDescent="0.25">
      <c r="A55" s="65">
        <v>2.5</v>
      </c>
      <c r="B55">
        <v>1.2829999999999999E-2</v>
      </c>
      <c r="C55">
        <v>0.47070000000000001</v>
      </c>
      <c r="D55">
        <v>4.4000000000000003E-3</v>
      </c>
      <c r="E55">
        <v>-3.3300000000000003E-2</v>
      </c>
      <c r="F55">
        <v>0.64459999999999995</v>
      </c>
      <c r="G55">
        <v>1</v>
      </c>
      <c r="I55">
        <f t="shared" si="6"/>
        <v>4.3633231299858237E-2</v>
      </c>
      <c r="J55">
        <f t="shared" si="3"/>
        <v>36.687451286048329</v>
      </c>
    </row>
    <row r="56" spans="1:10" x14ac:dyDescent="0.25">
      <c r="A56" s="65">
        <v>2.75</v>
      </c>
      <c r="B56">
        <v>1.298E-2</v>
      </c>
      <c r="C56">
        <v>0.49569999999999997</v>
      </c>
      <c r="D56">
        <v>4.5700000000000003E-3</v>
      </c>
      <c r="E56">
        <v>-3.2599999999999997E-2</v>
      </c>
      <c r="F56">
        <v>0.63009999999999999</v>
      </c>
      <c r="G56">
        <v>1</v>
      </c>
      <c r="I56">
        <f t="shared" si="6"/>
        <v>4.799655442984406E-2</v>
      </c>
      <c r="J56">
        <f t="shared" si="3"/>
        <v>38.189522342064713</v>
      </c>
    </row>
    <row r="57" spans="1:10" x14ac:dyDescent="0.25">
      <c r="A57" s="65">
        <v>3</v>
      </c>
      <c r="B57">
        <v>1.3129999999999999E-2</v>
      </c>
      <c r="C57">
        <v>0.52070000000000005</v>
      </c>
      <c r="D57">
        <v>4.7099999999999998E-3</v>
      </c>
      <c r="E57">
        <v>-3.1899999999999998E-2</v>
      </c>
      <c r="F57">
        <v>0.61499999999999999</v>
      </c>
      <c r="G57">
        <v>1</v>
      </c>
      <c r="I57">
        <f t="shared" si="6"/>
        <v>5.2359877559829883E-2</v>
      </c>
      <c r="J57">
        <f t="shared" si="3"/>
        <v>39.657273419649663</v>
      </c>
    </row>
    <row r="58" spans="1:10" x14ac:dyDescent="0.25">
      <c r="A58" s="65">
        <v>3.25</v>
      </c>
      <c r="B58">
        <v>1.328E-2</v>
      </c>
      <c r="C58">
        <v>0.54569999999999996</v>
      </c>
      <c r="D58">
        <v>4.8500000000000001E-3</v>
      </c>
      <c r="E58">
        <v>-3.1199999999999999E-2</v>
      </c>
      <c r="F58">
        <v>0.59950000000000003</v>
      </c>
      <c r="G58">
        <v>1</v>
      </c>
      <c r="I58">
        <f t="shared" si="6"/>
        <v>5.6723200689815713E-2</v>
      </c>
      <c r="J58">
        <f t="shared" si="3"/>
        <v>41.091867469879517</v>
      </c>
    </row>
    <row r="59" spans="1:10" x14ac:dyDescent="0.25">
      <c r="A59" s="65">
        <v>3.5</v>
      </c>
      <c r="B59">
        <v>1.345E-2</v>
      </c>
      <c r="C59">
        <v>0.57079999999999997</v>
      </c>
      <c r="D59">
        <v>5.0299999999999997E-3</v>
      </c>
      <c r="E59">
        <v>-3.0599999999999999E-2</v>
      </c>
      <c r="F59">
        <v>0.58250000000000002</v>
      </c>
      <c r="G59">
        <v>1</v>
      </c>
      <c r="I59">
        <f t="shared" si="6"/>
        <v>6.1086523819801536E-2</v>
      </c>
      <c r="J59">
        <f t="shared" si="3"/>
        <v>42.438661710037174</v>
      </c>
    </row>
    <row r="60" spans="1:10" x14ac:dyDescent="0.25">
      <c r="A60" s="65">
        <v>3.75</v>
      </c>
      <c r="B60">
        <v>1.362E-2</v>
      </c>
      <c r="C60">
        <v>0.5958</v>
      </c>
      <c r="D60">
        <v>5.2700000000000004E-3</v>
      </c>
      <c r="E60">
        <v>-2.9899999999999999E-2</v>
      </c>
      <c r="F60">
        <v>0.56430000000000002</v>
      </c>
      <c r="G60">
        <v>1</v>
      </c>
      <c r="I60">
        <f t="shared" si="6"/>
        <v>6.5449846949787352E-2</v>
      </c>
      <c r="J60">
        <f t="shared" si="3"/>
        <v>43.744493392070481</v>
      </c>
    </row>
    <row r="61" spans="1:10" x14ac:dyDescent="0.25">
      <c r="A61" s="65">
        <v>4</v>
      </c>
      <c r="B61">
        <v>1.38E-2</v>
      </c>
      <c r="C61">
        <v>0.62070000000000003</v>
      </c>
      <c r="D61">
        <v>5.45E-3</v>
      </c>
      <c r="E61">
        <v>-2.92E-2</v>
      </c>
      <c r="F61">
        <v>0.54559999999999997</v>
      </c>
      <c r="G61">
        <v>1</v>
      </c>
      <c r="I61">
        <f t="shared" si="6"/>
        <v>6.9813170079773182E-2</v>
      </c>
      <c r="J61">
        <f t="shared" si="3"/>
        <v>44.978260869565219</v>
      </c>
    </row>
    <row r="62" spans="1:10" x14ac:dyDescent="0.25">
      <c r="A62" s="65">
        <v>4.25</v>
      </c>
      <c r="B62">
        <v>1.4E-2</v>
      </c>
      <c r="C62">
        <v>0.64549999999999996</v>
      </c>
      <c r="D62">
        <v>5.6800000000000002E-3</v>
      </c>
      <c r="E62">
        <v>-2.8500000000000001E-2</v>
      </c>
      <c r="F62">
        <v>0.52470000000000006</v>
      </c>
      <c r="G62">
        <v>1</v>
      </c>
      <c r="I62">
        <f t="shared" si="6"/>
        <v>7.4176493209759012E-2</v>
      </c>
      <c r="J62">
        <f t="shared" si="3"/>
        <v>46.107142857142854</v>
      </c>
    </row>
    <row r="63" spans="1:10" x14ac:dyDescent="0.25">
      <c r="A63" s="65">
        <v>4.5</v>
      </c>
      <c r="B63">
        <v>1.422E-2</v>
      </c>
      <c r="C63">
        <v>0.67010000000000003</v>
      </c>
      <c r="D63">
        <v>5.8999999999999999E-3</v>
      </c>
      <c r="E63">
        <v>-2.7799999999999998E-2</v>
      </c>
      <c r="F63">
        <v>0.50319999999999998</v>
      </c>
      <c r="G63">
        <v>1</v>
      </c>
      <c r="I63">
        <f t="shared" si="6"/>
        <v>7.8539816339744828E-2</v>
      </c>
      <c r="J63">
        <f t="shared" si="3"/>
        <v>47.123769338959214</v>
      </c>
    </row>
    <row r="64" spans="1:10" x14ac:dyDescent="0.25">
      <c r="A64" s="65">
        <v>4.75</v>
      </c>
      <c r="B64">
        <v>1.447E-2</v>
      </c>
      <c r="C64">
        <v>0.69469999999999998</v>
      </c>
      <c r="D64">
        <v>6.2199999999999998E-3</v>
      </c>
      <c r="E64">
        <v>-2.7099999999999999E-2</v>
      </c>
      <c r="F64">
        <v>0.4788</v>
      </c>
      <c r="G64">
        <v>1</v>
      </c>
      <c r="I64">
        <f t="shared" si="6"/>
        <v>8.2903139469730644E-2</v>
      </c>
      <c r="J64">
        <f t="shared" si="3"/>
        <v>48.009675190048377</v>
      </c>
    </row>
    <row r="65" spans="1:10" x14ac:dyDescent="0.25">
      <c r="A65" s="65">
        <v>5</v>
      </c>
      <c r="B65">
        <v>1.4749999999999999E-2</v>
      </c>
      <c r="C65">
        <v>0.71889999999999998</v>
      </c>
      <c r="D65">
        <v>6.5199999999999998E-3</v>
      </c>
      <c r="E65">
        <v>-2.63E-2</v>
      </c>
      <c r="F65">
        <v>0.45250000000000001</v>
      </c>
      <c r="G65">
        <v>1</v>
      </c>
      <c r="I65">
        <f t="shared" si="6"/>
        <v>8.7266462599716474E-2</v>
      </c>
      <c r="J65">
        <f t="shared" si="3"/>
        <v>48.738983050847459</v>
      </c>
    </row>
    <row r="66" spans="1:10" x14ac:dyDescent="0.25">
      <c r="A66" s="65">
        <v>5.25</v>
      </c>
      <c r="B66">
        <v>1.507E-2</v>
      </c>
      <c r="C66">
        <v>0.74270000000000003</v>
      </c>
      <c r="D66">
        <v>6.8399999999999997E-3</v>
      </c>
      <c r="E66">
        <v>-2.5600000000000001E-2</v>
      </c>
      <c r="F66">
        <v>0.4239</v>
      </c>
      <c r="G66">
        <v>1</v>
      </c>
      <c r="I66">
        <f t="shared" si="6"/>
        <v>9.1629785729702304E-2</v>
      </c>
      <c r="J66">
        <f t="shared" si="3"/>
        <v>49.283344392833449</v>
      </c>
    </row>
    <row r="67" spans="1:10" x14ac:dyDescent="0.25">
      <c r="A67" s="65">
        <v>5.5</v>
      </c>
      <c r="B67">
        <v>1.546E-2</v>
      </c>
      <c r="C67">
        <v>0.7661</v>
      </c>
      <c r="D67">
        <v>7.1900000000000002E-3</v>
      </c>
      <c r="E67">
        <v>-2.4799999999999999E-2</v>
      </c>
      <c r="F67">
        <v>0.39240000000000003</v>
      </c>
      <c r="G67">
        <v>1</v>
      </c>
      <c r="I67">
        <f t="shared" si="6"/>
        <v>9.599310885968812E-2</v>
      </c>
      <c r="J67">
        <f t="shared" si="3"/>
        <v>49.55368693402329</v>
      </c>
    </row>
    <row r="68" spans="1:10" x14ac:dyDescent="0.25">
      <c r="A68" s="65">
        <v>5.75</v>
      </c>
      <c r="B68">
        <v>1.5900000000000001E-2</v>
      </c>
      <c r="C68">
        <v>0.78910000000000002</v>
      </c>
      <c r="D68">
        <v>7.6099999999999996E-3</v>
      </c>
      <c r="E68">
        <v>-2.4E-2</v>
      </c>
      <c r="F68">
        <v>0.35780000000000001</v>
      </c>
      <c r="G68">
        <v>1</v>
      </c>
      <c r="I68">
        <f t="shared" si="6"/>
        <v>0.10035643198967394</v>
      </c>
      <c r="J68">
        <f t="shared" si="3"/>
        <v>49.628930817610062</v>
      </c>
    </row>
    <row r="69" spans="1:10" x14ac:dyDescent="0.25">
      <c r="A69" s="65">
        <v>6</v>
      </c>
      <c r="B69">
        <v>1.644E-2</v>
      </c>
      <c r="C69">
        <v>0.81140000000000001</v>
      </c>
      <c r="D69">
        <v>8.09E-3</v>
      </c>
      <c r="E69">
        <v>-2.3199999999999998E-2</v>
      </c>
      <c r="F69">
        <v>0.32090000000000002</v>
      </c>
      <c r="G69">
        <v>1</v>
      </c>
      <c r="I69">
        <f t="shared" si="6"/>
        <v>0.10471975511965977</v>
      </c>
      <c r="J69">
        <f t="shared" si="3"/>
        <v>49.355231143552309</v>
      </c>
    </row>
    <row r="70" spans="1:10" x14ac:dyDescent="0.25">
      <c r="A70" s="65">
        <v>6.25</v>
      </c>
      <c r="B70">
        <v>1.7069999999999998E-2</v>
      </c>
      <c r="C70">
        <v>0.83299999999999996</v>
      </c>
      <c r="D70">
        <v>8.6300000000000005E-3</v>
      </c>
      <c r="E70">
        <v>-2.23E-2</v>
      </c>
      <c r="F70">
        <v>0.28179999999999999</v>
      </c>
      <c r="G70">
        <v>1</v>
      </c>
      <c r="I70">
        <f t="shared" si="6"/>
        <v>0.1090830782496456</v>
      </c>
      <c r="J70">
        <f t="shared" si="3"/>
        <v>48.799062683069714</v>
      </c>
    </row>
    <row r="71" spans="1:10" x14ac:dyDescent="0.25">
      <c r="A71" s="65">
        <v>6.5</v>
      </c>
      <c r="B71">
        <v>1.78E-2</v>
      </c>
      <c r="C71">
        <v>0.85399999999999998</v>
      </c>
      <c r="D71">
        <v>9.3399999999999993E-3</v>
      </c>
      <c r="E71">
        <v>-2.1499999999999998E-2</v>
      </c>
      <c r="F71">
        <v>0.24279999999999999</v>
      </c>
      <c r="G71">
        <v>1</v>
      </c>
      <c r="I71">
        <f t="shared" si="6"/>
        <v>0.11344640137963143</v>
      </c>
      <c r="J71">
        <f t="shared" si="3"/>
        <v>47.977528089887642</v>
      </c>
    </row>
    <row r="72" spans="1:10" x14ac:dyDescent="0.25">
      <c r="A72" s="65">
        <v>6.75</v>
      </c>
      <c r="B72">
        <v>1.864E-2</v>
      </c>
      <c r="C72">
        <v>0.87429999999999997</v>
      </c>
      <c r="D72">
        <v>1.0070000000000001E-2</v>
      </c>
      <c r="E72">
        <v>-2.06E-2</v>
      </c>
      <c r="F72">
        <v>0.2041</v>
      </c>
      <c r="G72">
        <v>1</v>
      </c>
      <c r="I72">
        <f t="shared" si="6"/>
        <v>0.11780972450961724</v>
      </c>
      <c r="J72">
        <f t="shared" si="3"/>
        <v>46.904506437768241</v>
      </c>
    </row>
    <row r="73" spans="1:10" x14ac:dyDescent="0.25">
      <c r="A73" s="65">
        <v>7</v>
      </c>
      <c r="B73">
        <v>1.9560000000000001E-2</v>
      </c>
      <c r="C73">
        <v>0.89410000000000001</v>
      </c>
      <c r="D73">
        <v>1.089E-2</v>
      </c>
      <c r="E73">
        <v>-1.9699999999999999E-2</v>
      </c>
      <c r="F73">
        <v>0.16689999999999999</v>
      </c>
      <c r="G73">
        <v>1</v>
      </c>
      <c r="I73">
        <f t="shared" si="6"/>
        <v>0.12217304763960307</v>
      </c>
      <c r="J73">
        <f t="shared" si="3"/>
        <v>45.710633946830264</v>
      </c>
    </row>
    <row r="74" spans="1:10" x14ac:dyDescent="0.25">
      <c r="A74" s="65">
        <v>7.25</v>
      </c>
      <c r="B74">
        <v>2.0580000000000001E-2</v>
      </c>
      <c r="C74">
        <v>0.91310000000000002</v>
      </c>
      <c r="D74">
        <v>1.1809999999999999E-2</v>
      </c>
      <c r="E74">
        <v>-1.8800000000000001E-2</v>
      </c>
      <c r="F74">
        <v>0.13450000000000001</v>
      </c>
      <c r="G74">
        <v>1</v>
      </c>
      <c r="I74">
        <f t="shared" ref="I74:I98" si="7">A74*PI()/180</f>
        <v>0.1265363707695889</v>
      </c>
      <c r="J74">
        <f t="shared" ref="J74:J99" si="8">C74/B74</f>
        <v>44.368318756073855</v>
      </c>
    </row>
    <row r="75" spans="1:10" x14ac:dyDescent="0.25">
      <c r="A75" s="65">
        <v>7.5</v>
      </c>
      <c r="B75">
        <v>2.1669999999999998E-2</v>
      </c>
      <c r="C75">
        <v>0.93159999999999998</v>
      </c>
      <c r="D75">
        <v>1.282E-2</v>
      </c>
      <c r="E75">
        <v>-1.7899999999999999E-2</v>
      </c>
      <c r="F75">
        <v>0.10580000000000001</v>
      </c>
      <c r="G75">
        <v>1</v>
      </c>
      <c r="I75">
        <f t="shared" si="7"/>
        <v>0.1308996938995747</v>
      </c>
      <c r="J75">
        <f t="shared" si="8"/>
        <v>42.990309183202584</v>
      </c>
    </row>
    <row r="76" spans="1:10" x14ac:dyDescent="0.25">
      <c r="A76" s="65">
        <v>7.75</v>
      </c>
      <c r="B76">
        <v>2.2870000000000001E-2</v>
      </c>
      <c r="C76">
        <v>0.94889999999999997</v>
      </c>
      <c r="D76">
        <v>1.3939999999999999E-2</v>
      </c>
      <c r="E76">
        <v>-1.6799999999999999E-2</v>
      </c>
      <c r="F76">
        <v>8.3299999999999999E-2</v>
      </c>
      <c r="G76">
        <v>1</v>
      </c>
      <c r="I76">
        <f t="shared" si="7"/>
        <v>0.13526301702956053</v>
      </c>
      <c r="J76">
        <f t="shared" si="8"/>
        <v>41.491036292085695</v>
      </c>
    </row>
    <row r="77" spans="1:10" x14ac:dyDescent="0.25">
      <c r="A77" s="65">
        <v>8</v>
      </c>
      <c r="B77">
        <v>2.409E-2</v>
      </c>
      <c r="C77">
        <v>0.96609999999999996</v>
      </c>
      <c r="D77">
        <v>1.519E-2</v>
      </c>
      <c r="E77">
        <v>-1.5599999999999999E-2</v>
      </c>
      <c r="F77">
        <v>6.5500000000000003E-2</v>
      </c>
      <c r="G77">
        <v>1</v>
      </c>
      <c r="I77">
        <f t="shared" si="7"/>
        <v>0.13962634015954636</v>
      </c>
      <c r="J77">
        <f t="shared" si="8"/>
        <v>40.103777501037776</v>
      </c>
    </row>
    <row r="78" spans="1:10" x14ac:dyDescent="0.25">
      <c r="A78" s="65">
        <v>8.25</v>
      </c>
      <c r="B78">
        <v>2.5510000000000001E-2</v>
      </c>
      <c r="C78">
        <v>0.98129999999999995</v>
      </c>
      <c r="D78">
        <v>1.6660000000000001E-2</v>
      </c>
      <c r="E78">
        <v>-1.4200000000000001E-2</v>
      </c>
      <c r="F78">
        <v>5.4199999999999998E-2</v>
      </c>
      <c r="G78">
        <v>1</v>
      </c>
      <c r="I78">
        <f t="shared" si="7"/>
        <v>0.14398966328953219</v>
      </c>
      <c r="J78">
        <f t="shared" si="8"/>
        <v>38.467267738141899</v>
      </c>
    </row>
    <row r="79" spans="1:10" x14ac:dyDescent="0.25">
      <c r="A79" s="65">
        <v>8.5</v>
      </c>
      <c r="B79">
        <v>2.6960000000000001E-2</v>
      </c>
      <c r="C79">
        <v>0.99570000000000003</v>
      </c>
      <c r="D79">
        <v>1.8149999999999999E-2</v>
      </c>
      <c r="E79">
        <v>-1.2800000000000001E-2</v>
      </c>
      <c r="F79">
        <v>4.4600000000000001E-2</v>
      </c>
      <c r="G79">
        <v>1</v>
      </c>
      <c r="I79">
        <f t="shared" si="7"/>
        <v>0.14835298641951802</v>
      </c>
      <c r="J79">
        <f t="shared" si="8"/>
        <v>36.932492581602375</v>
      </c>
    </row>
    <row r="80" spans="1:10" x14ac:dyDescent="0.25">
      <c r="A80" s="65">
        <v>8.75</v>
      </c>
      <c r="B80">
        <v>2.845E-2</v>
      </c>
      <c r="C80">
        <v>1.0092000000000001</v>
      </c>
      <c r="D80">
        <v>1.9810000000000001E-2</v>
      </c>
      <c r="E80">
        <v>-1.14E-2</v>
      </c>
      <c r="F80">
        <v>3.78E-2</v>
      </c>
      <c r="G80">
        <v>1</v>
      </c>
      <c r="I80">
        <f t="shared" si="7"/>
        <v>0.15271630954950383</v>
      </c>
      <c r="J80">
        <f t="shared" si="8"/>
        <v>35.472759226713535</v>
      </c>
    </row>
    <row r="81" spans="1:10" x14ac:dyDescent="0.25">
      <c r="A81" s="65">
        <v>9</v>
      </c>
      <c r="B81">
        <v>3.0269999999999998E-2</v>
      </c>
      <c r="C81">
        <v>1.0206999999999999</v>
      </c>
      <c r="D81">
        <v>2.1780000000000001E-2</v>
      </c>
      <c r="E81">
        <v>-9.4999999999999998E-3</v>
      </c>
      <c r="F81">
        <v>3.3799999999999997E-2</v>
      </c>
      <c r="G81">
        <v>1</v>
      </c>
      <c r="I81">
        <f t="shared" si="7"/>
        <v>0.15707963267948966</v>
      </c>
      <c r="J81">
        <f t="shared" si="8"/>
        <v>33.719854641559301</v>
      </c>
    </row>
    <row r="82" spans="1:10" x14ac:dyDescent="0.25">
      <c r="A82" s="65">
        <v>9.25</v>
      </c>
      <c r="B82">
        <v>3.1800000000000002E-2</v>
      </c>
      <c r="C82">
        <v>1.0335000000000001</v>
      </c>
      <c r="D82">
        <v>2.3480000000000001E-2</v>
      </c>
      <c r="E82">
        <v>-8.0000000000000002E-3</v>
      </c>
      <c r="F82">
        <v>2.8799999999999999E-2</v>
      </c>
      <c r="G82">
        <v>1</v>
      </c>
      <c r="I82">
        <f t="shared" si="7"/>
        <v>0.16144295580947549</v>
      </c>
      <c r="J82">
        <f t="shared" si="8"/>
        <v>32.5</v>
      </c>
    </row>
    <row r="83" spans="1:10" x14ac:dyDescent="0.25">
      <c r="A83" s="65">
        <v>9.5</v>
      </c>
      <c r="B83">
        <v>3.3860000000000001E-2</v>
      </c>
      <c r="C83">
        <v>1.0414000000000001</v>
      </c>
      <c r="D83">
        <v>2.5590000000000002E-2</v>
      </c>
      <c r="E83">
        <v>-6.3E-3</v>
      </c>
      <c r="F83">
        <v>2.52E-2</v>
      </c>
      <c r="G83">
        <v>1</v>
      </c>
      <c r="I83">
        <f t="shared" si="7"/>
        <v>0.16580627893946129</v>
      </c>
      <c r="J83">
        <f t="shared" si="8"/>
        <v>30.75605434140579</v>
      </c>
    </row>
    <row r="84" spans="1:10" x14ac:dyDescent="0.25">
      <c r="A84" s="65">
        <v>9.75</v>
      </c>
      <c r="B84">
        <v>3.5929999999999997E-2</v>
      </c>
      <c r="C84">
        <v>1.0528</v>
      </c>
      <c r="D84">
        <v>2.794E-2</v>
      </c>
      <c r="E84">
        <v>-4.5999999999999999E-3</v>
      </c>
      <c r="F84">
        <v>2.29E-2</v>
      </c>
      <c r="G84">
        <v>1</v>
      </c>
      <c r="I84">
        <f t="shared" si="7"/>
        <v>0.17016960206944712</v>
      </c>
      <c r="J84">
        <f t="shared" si="8"/>
        <v>29.301419426662957</v>
      </c>
    </row>
    <row r="85" spans="1:10" x14ac:dyDescent="0.25">
      <c r="A85" s="65">
        <v>10</v>
      </c>
      <c r="B85">
        <v>3.7659999999999999E-2</v>
      </c>
      <c r="C85">
        <v>1.0607</v>
      </c>
      <c r="D85">
        <v>2.9850000000000002E-2</v>
      </c>
      <c r="E85">
        <v>-3.0000000000000001E-3</v>
      </c>
      <c r="F85">
        <v>1.9699999999999999E-2</v>
      </c>
      <c r="G85">
        <v>1</v>
      </c>
      <c r="I85">
        <f t="shared" si="7"/>
        <v>0.17453292519943295</v>
      </c>
      <c r="J85">
        <f t="shared" si="8"/>
        <v>28.165161975570896</v>
      </c>
    </row>
    <row r="86" spans="1:10" x14ac:dyDescent="0.25">
      <c r="A86" s="65">
        <v>10.25</v>
      </c>
      <c r="B86">
        <v>3.959E-2</v>
      </c>
      <c r="C86">
        <v>1.0627</v>
      </c>
      <c r="D86">
        <v>3.1870000000000002E-2</v>
      </c>
      <c r="E86">
        <v>-1E-3</v>
      </c>
      <c r="F86">
        <v>1.77E-2</v>
      </c>
      <c r="G86">
        <v>1</v>
      </c>
      <c r="I86">
        <f t="shared" si="7"/>
        <v>0.17889624832941875</v>
      </c>
      <c r="J86">
        <f t="shared" si="8"/>
        <v>26.842637029552918</v>
      </c>
    </row>
    <row r="87" spans="1:10" x14ac:dyDescent="0.25">
      <c r="A87" s="65">
        <v>10.5</v>
      </c>
      <c r="B87">
        <v>4.258E-2</v>
      </c>
      <c r="C87">
        <v>1.0632999999999999</v>
      </c>
      <c r="D87">
        <v>3.5029999999999999E-2</v>
      </c>
      <c r="E87">
        <v>8.0000000000000004E-4</v>
      </c>
      <c r="F87">
        <v>1.6500000000000001E-2</v>
      </c>
      <c r="G87">
        <v>1</v>
      </c>
      <c r="I87">
        <f t="shared" si="7"/>
        <v>0.18325957145940461</v>
      </c>
      <c r="J87">
        <f t="shared" si="8"/>
        <v>24.971817754814467</v>
      </c>
    </row>
    <row r="88" spans="1:10" x14ac:dyDescent="0.25">
      <c r="A88" s="65">
        <v>10.75</v>
      </c>
      <c r="B88">
        <v>4.5409999999999999E-2</v>
      </c>
      <c r="C88">
        <v>1.0652999999999999</v>
      </c>
      <c r="D88">
        <v>3.8199999999999998E-2</v>
      </c>
      <c r="E88">
        <v>2.3999999999999998E-3</v>
      </c>
      <c r="F88">
        <v>1.5599999999999999E-2</v>
      </c>
      <c r="G88">
        <v>1</v>
      </c>
      <c r="I88">
        <f t="shared" si="7"/>
        <v>0.18762289458939041</v>
      </c>
      <c r="J88">
        <f t="shared" si="8"/>
        <v>23.459590398590617</v>
      </c>
    </row>
    <row r="89" spans="1:10" x14ac:dyDescent="0.25">
      <c r="A89" s="65">
        <v>11</v>
      </c>
      <c r="B89">
        <v>4.854E-2</v>
      </c>
      <c r="C89">
        <v>1.0639000000000001</v>
      </c>
      <c r="D89">
        <v>4.163E-2</v>
      </c>
      <c r="E89">
        <v>3.7000000000000002E-3</v>
      </c>
      <c r="F89">
        <v>1.5100000000000001E-2</v>
      </c>
      <c r="G89">
        <v>1</v>
      </c>
      <c r="I89">
        <f t="shared" si="7"/>
        <v>0.19198621771937624</v>
      </c>
      <c r="J89">
        <f t="shared" si="8"/>
        <v>21.918005768438402</v>
      </c>
    </row>
    <row r="90" spans="1:10" x14ac:dyDescent="0.25">
      <c r="A90" s="65">
        <v>11.25</v>
      </c>
      <c r="B90">
        <v>5.194E-2</v>
      </c>
      <c r="C90">
        <v>1.0589</v>
      </c>
      <c r="D90">
        <v>4.5330000000000002E-2</v>
      </c>
      <c r="E90">
        <v>4.4999999999999997E-3</v>
      </c>
      <c r="F90">
        <v>1.44E-2</v>
      </c>
      <c r="G90">
        <v>1</v>
      </c>
      <c r="I90">
        <f t="shared" si="7"/>
        <v>0.19634954084936207</v>
      </c>
      <c r="J90">
        <f t="shared" si="8"/>
        <v>20.386984982672313</v>
      </c>
    </row>
    <row r="91" spans="1:10" x14ac:dyDescent="0.25">
      <c r="A91" s="65">
        <v>11.5</v>
      </c>
      <c r="B91">
        <v>5.5539999999999999E-2</v>
      </c>
      <c r="C91">
        <v>1.0517000000000001</v>
      </c>
      <c r="D91">
        <v>4.9189999999999998E-2</v>
      </c>
      <c r="E91">
        <v>4.5999999999999999E-3</v>
      </c>
      <c r="F91">
        <v>1.4E-2</v>
      </c>
      <c r="G91">
        <v>1</v>
      </c>
      <c r="I91">
        <f t="shared" si="7"/>
        <v>0.20071286397934787</v>
      </c>
      <c r="J91">
        <f t="shared" si="8"/>
        <v>18.935902052574722</v>
      </c>
    </row>
    <row r="92" spans="1:10" x14ac:dyDescent="0.25">
      <c r="A92" s="65">
        <v>11.75</v>
      </c>
      <c r="B92">
        <v>5.9659999999999998E-2</v>
      </c>
      <c r="C92">
        <v>1.0417000000000001</v>
      </c>
      <c r="D92">
        <v>5.357E-2</v>
      </c>
      <c r="E92">
        <v>4.1000000000000003E-3</v>
      </c>
      <c r="F92">
        <v>1.37E-2</v>
      </c>
      <c r="G92">
        <v>1</v>
      </c>
      <c r="I92">
        <f t="shared" si="7"/>
        <v>0.20507618710933373</v>
      </c>
      <c r="J92">
        <f t="shared" si="8"/>
        <v>17.460610124036208</v>
      </c>
    </row>
    <row r="93" spans="1:10" x14ac:dyDescent="0.25">
      <c r="A93" s="65">
        <v>12</v>
      </c>
      <c r="B93">
        <v>6.4049999999999996E-2</v>
      </c>
      <c r="C93">
        <v>1.0305</v>
      </c>
      <c r="D93">
        <v>5.8189999999999999E-2</v>
      </c>
      <c r="E93">
        <v>2.7000000000000001E-3</v>
      </c>
      <c r="F93">
        <v>1.32E-2</v>
      </c>
      <c r="G93">
        <v>1</v>
      </c>
      <c r="I93">
        <f t="shared" si="7"/>
        <v>0.20943951023931953</v>
      </c>
      <c r="J93">
        <f t="shared" si="8"/>
        <v>16.088992974238877</v>
      </c>
    </row>
    <row r="94" spans="1:10" x14ac:dyDescent="0.25">
      <c r="A94" s="65">
        <v>12.25</v>
      </c>
      <c r="B94">
        <v>6.9409999999999999E-2</v>
      </c>
      <c r="C94">
        <v>1.0159</v>
      </c>
      <c r="D94">
        <v>6.3799999999999996E-2</v>
      </c>
      <c r="E94">
        <v>5.0000000000000001E-4</v>
      </c>
      <c r="F94">
        <v>1.3299999999999999E-2</v>
      </c>
      <c r="G94">
        <v>1</v>
      </c>
      <c r="I94">
        <f t="shared" si="7"/>
        <v>0.21380283336930536</v>
      </c>
      <c r="J94">
        <f t="shared" si="8"/>
        <v>14.636219564904193</v>
      </c>
    </row>
    <row r="95" spans="1:10" x14ac:dyDescent="0.25">
      <c r="A95" s="65">
        <v>12.5</v>
      </c>
      <c r="B95">
        <v>7.5219999999999995E-2</v>
      </c>
      <c r="C95">
        <v>1.0004999999999999</v>
      </c>
      <c r="D95">
        <v>6.9819999999999993E-2</v>
      </c>
      <c r="E95">
        <v>-2.5000000000000001E-3</v>
      </c>
      <c r="F95">
        <v>1.32E-2</v>
      </c>
      <c r="G95">
        <v>1</v>
      </c>
      <c r="I95">
        <f t="shared" si="7"/>
        <v>0.21816615649929119</v>
      </c>
      <c r="J95">
        <f t="shared" si="8"/>
        <v>13.300983780909332</v>
      </c>
    </row>
    <row r="96" spans="1:10" x14ac:dyDescent="0.25">
      <c r="A96" s="65">
        <v>12.75</v>
      </c>
      <c r="B96">
        <v>8.233E-2</v>
      </c>
      <c r="C96">
        <v>0.98119999999999996</v>
      </c>
      <c r="D96">
        <v>7.7130000000000004E-2</v>
      </c>
      <c r="E96">
        <v>-6.6E-3</v>
      </c>
      <c r="F96">
        <v>1.35E-2</v>
      </c>
      <c r="G96">
        <v>1</v>
      </c>
      <c r="I96">
        <f t="shared" si="7"/>
        <v>0.22252947962927699</v>
      </c>
      <c r="J96">
        <f t="shared" si="8"/>
        <v>11.917891412607798</v>
      </c>
    </row>
    <row r="97" spans="1:10" x14ac:dyDescent="0.25">
      <c r="A97" s="65">
        <v>13</v>
      </c>
      <c r="B97">
        <v>9.0010000000000007E-2</v>
      </c>
      <c r="C97">
        <v>0.96199999999999997</v>
      </c>
      <c r="D97">
        <v>8.4989999999999996E-2</v>
      </c>
      <c r="E97">
        <v>-1.1599999999999999E-2</v>
      </c>
      <c r="F97">
        <v>1.35E-2</v>
      </c>
      <c r="G97">
        <v>1</v>
      </c>
      <c r="I97">
        <f t="shared" si="7"/>
        <v>0.22689280275926285</v>
      </c>
      <c r="J97">
        <f t="shared" si="8"/>
        <v>10.68770136651483</v>
      </c>
    </row>
    <row r="98" spans="1:10" x14ac:dyDescent="0.25">
      <c r="A98" s="65">
        <v>13.25</v>
      </c>
      <c r="B98">
        <v>9.9449999999999997E-2</v>
      </c>
      <c r="C98">
        <v>0.93859999999999999</v>
      </c>
      <c r="D98">
        <v>9.4600000000000004E-2</v>
      </c>
      <c r="E98">
        <v>-1.77E-2</v>
      </c>
      <c r="F98">
        <v>1.41E-2</v>
      </c>
      <c r="G98">
        <v>1</v>
      </c>
      <c r="I98">
        <f t="shared" si="7"/>
        <v>0.23125612588924865</v>
      </c>
      <c r="J98">
        <f t="shared" si="8"/>
        <v>9.4379084967320264</v>
      </c>
    </row>
    <row r="99" spans="1:10" x14ac:dyDescent="0.25">
      <c r="A99" s="65">
        <v>13.5</v>
      </c>
      <c r="B99">
        <v>0.10882</v>
      </c>
      <c r="C99">
        <v>0.91910000000000003</v>
      </c>
      <c r="D99">
        <v>0.10407</v>
      </c>
      <c r="E99">
        <v>-2.3599999999999999E-2</v>
      </c>
      <c r="F99">
        <v>1.49E-2</v>
      </c>
      <c r="G99">
        <v>1</v>
      </c>
      <c r="I99">
        <f t="shared" ref="I99" si="9">A99*PI()/180</f>
        <v>0.23561944901923448</v>
      </c>
      <c r="J99">
        <f t="shared" si="8"/>
        <v>8.4460577099797831</v>
      </c>
    </row>
  </sheetData>
  <hyperlinks>
    <hyperlink ref="A1" r:id="rId1" display="http://airfoiltools.com/airfoil/details?airfoil=mh42-il"/>
  </hyperlinks>
  <pageMargins left="0.511811024" right="0.511811024" top="0.78740157499999996" bottom="0.78740157499999996" header="0.31496062000000002" footer="0.3149606200000000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opLeftCell="A3" workbookViewId="0">
      <selection activeCell="N6" sqref="N6"/>
    </sheetView>
  </sheetViews>
  <sheetFormatPr defaultRowHeight="15" x14ac:dyDescent="0.25"/>
  <sheetData>
    <row r="1" spans="1:21" x14ac:dyDescent="0.25">
      <c r="A1" s="67" t="s">
        <v>120</v>
      </c>
      <c r="H1" t="s">
        <v>25</v>
      </c>
      <c r="I1">
        <v>100000</v>
      </c>
    </row>
    <row r="2" spans="1:21" x14ac:dyDescent="0.25">
      <c r="A2" s="66" t="s">
        <v>109</v>
      </c>
      <c r="H2" t="s">
        <v>61</v>
      </c>
      <c r="I2" t="s">
        <v>62</v>
      </c>
      <c r="J2" t="s">
        <v>60</v>
      </c>
      <c r="K2" t="s">
        <v>59</v>
      </c>
      <c r="L2" t="s">
        <v>58</v>
      </c>
      <c r="M2" t="s">
        <v>55</v>
      </c>
      <c r="N2" t="s">
        <v>51</v>
      </c>
      <c r="O2" t="s">
        <v>54</v>
      </c>
    </row>
    <row r="3" spans="1:21" x14ac:dyDescent="0.25">
      <c r="A3" s="66" t="s">
        <v>121</v>
      </c>
      <c r="H3">
        <f>I4</f>
        <v>0.19238329268292692</v>
      </c>
      <c r="I3">
        <f>H4</f>
        <v>6.418999899234672</v>
      </c>
      <c r="J3">
        <v>-0.12870000000000001</v>
      </c>
      <c r="K3">
        <v>0.98650000000000004</v>
      </c>
      <c r="L3">
        <f>SMALL(B9:B98,1)</f>
        <v>1.2019999999999999E-2</v>
      </c>
      <c r="M3">
        <f>(L6-L3)/((M6-O3)^2)</f>
        <v>3.0843934273748177E-2</v>
      </c>
      <c r="N3">
        <f>(N6-L3)/((O6-O3)^2)</f>
        <v>1.0655063165217435E-2</v>
      </c>
      <c r="O3">
        <f>VLOOKUP(L3,B9:C98,2,FALSE)</f>
        <v>0.40849999999999997</v>
      </c>
    </row>
    <row r="4" spans="1:21" x14ac:dyDescent="0.25">
      <c r="A4" s="66" t="s">
        <v>111</v>
      </c>
      <c r="H4">
        <f t="array" ref="H4:I4">LINEST($C$36:$C$76,$I$36:$I$76)</f>
        <v>6.418999899234672</v>
      </c>
      <c r="I4">
        <v>0.19238329268292692</v>
      </c>
    </row>
    <row r="5" spans="1:21" x14ac:dyDescent="0.25">
      <c r="L5" t="s">
        <v>124</v>
      </c>
      <c r="M5" t="s">
        <v>126</v>
      </c>
      <c r="N5" t="s">
        <v>125</v>
      </c>
      <c r="O5" t="s">
        <v>127</v>
      </c>
    </row>
    <row r="6" spans="1:21" x14ac:dyDescent="0.25">
      <c r="L6">
        <v>1.983E-2</v>
      </c>
      <c r="M6">
        <v>0.91169999999999995</v>
      </c>
      <c r="N6">
        <v>1.7180000000000001E-2</v>
      </c>
      <c r="O6">
        <v>-0.28739999999999999</v>
      </c>
    </row>
    <row r="7" spans="1:21" x14ac:dyDescent="0.25">
      <c r="A7" s="65" t="s">
        <v>71</v>
      </c>
      <c r="B7" t="s">
        <v>21</v>
      </c>
      <c r="C7" t="s">
        <v>20</v>
      </c>
      <c r="D7" t="s">
        <v>70</v>
      </c>
      <c r="E7" t="s">
        <v>69</v>
      </c>
      <c r="F7" t="s">
        <v>68</v>
      </c>
      <c r="G7" t="s">
        <v>67</v>
      </c>
      <c r="I7" t="s">
        <v>100</v>
      </c>
      <c r="J7" t="s">
        <v>66</v>
      </c>
      <c r="R7" t="s">
        <v>104</v>
      </c>
      <c r="S7" t="s">
        <v>105</v>
      </c>
      <c r="T7" t="s">
        <v>106</v>
      </c>
      <c r="U7" t="s">
        <v>107</v>
      </c>
    </row>
    <row r="8" spans="1:21" x14ac:dyDescent="0.25">
      <c r="A8" s="65" t="s">
        <v>65</v>
      </c>
      <c r="B8" t="s">
        <v>64</v>
      </c>
      <c r="C8" t="s">
        <v>63</v>
      </c>
      <c r="D8" t="s">
        <v>64</v>
      </c>
      <c r="E8" t="s">
        <v>63</v>
      </c>
      <c r="F8" t="s">
        <v>63</v>
      </c>
      <c r="G8" t="s">
        <v>63</v>
      </c>
      <c r="J8">
        <f>MAX((J9:J98))</f>
        <v>50.542328042328045</v>
      </c>
      <c r="R8">
        <f>$L$3+$M$3*(S8-$O$3)^2</f>
        <v>1.2019999999999999E-2</v>
      </c>
      <c r="S8">
        <f>O3</f>
        <v>0.40849999999999997</v>
      </c>
      <c r="T8">
        <f>$L$3+$N$3*(U8-$O$3)^2</f>
        <v>1.2019999999999999E-2</v>
      </c>
      <c r="U8">
        <f>O3</f>
        <v>0.40849999999999997</v>
      </c>
    </row>
    <row r="9" spans="1:21" x14ac:dyDescent="0.25">
      <c r="A9" s="65">
        <v>-9.25</v>
      </c>
      <c r="B9">
        <v>9.1069999999999998E-2</v>
      </c>
      <c r="C9">
        <v>-0.48359999999999997</v>
      </c>
      <c r="D9">
        <v>8.5989999999999997E-2</v>
      </c>
      <c r="E9">
        <v>-2.75E-2</v>
      </c>
      <c r="F9">
        <v>1</v>
      </c>
      <c r="G9">
        <v>2.2100000000000002E-2</v>
      </c>
      <c r="I9">
        <f t="shared" ref="I9:I40" si="0">A9*PI()/180</f>
        <v>-0.16144295580947549</v>
      </c>
      <c r="J9">
        <f>C9/B9</f>
        <v>-5.3102009443285381</v>
      </c>
      <c r="R9">
        <f t="shared" ref="R9:R18" si="1">$L$3+$M$3*(S9-$O$3)^2</f>
        <v>1.2328439342737481E-2</v>
      </c>
      <c r="S9">
        <f>S8+0.1</f>
        <v>0.50849999999999995</v>
      </c>
      <c r="T9">
        <f t="shared" ref="T9:T18" si="2">$L$3+$N$3*(U9-$O$3)^2</f>
        <v>1.2126550631652173E-2</v>
      </c>
      <c r="U9">
        <f>U8-0.1</f>
        <v>0.3085</v>
      </c>
    </row>
    <row r="10" spans="1:21" x14ac:dyDescent="0.25">
      <c r="A10" s="65">
        <v>-9</v>
      </c>
      <c r="B10">
        <v>8.6660000000000001E-2</v>
      </c>
      <c r="C10">
        <v>-0.48649999999999999</v>
      </c>
      <c r="D10">
        <v>8.1640000000000004E-2</v>
      </c>
      <c r="E10">
        <v>-2.9399999999999999E-2</v>
      </c>
      <c r="F10">
        <v>1</v>
      </c>
      <c r="G10">
        <v>2.1899999999999999E-2</v>
      </c>
      <c r="I10">
        <f t="shared" si="0"/>
        <v>-0.15707963267948966</v>
      </c>
      <c r="J10">
        <f t="shared" ref="J10:J73" si="3">C10/B10</f>
        <v>-5.6138933764135697</v>
      </c>
      <c r="R10">
        <f t="shared" si="1"/>
        <v>1.3253757370949925E-2</v>
      </c>
      <c r="S10">
        <f t="shared" ref="S10:S18" si="4">S9+0.1</f>
        <v>0.60849999999999993</v>
      </c>
      <c r="T10">
        <f t="shared" si="2"/>
        <v>1.2446202526608698E-2</v>
      </c>
      <c r="U10">
        <f t="shared" ref="U10:U18" si="5">U9-0.1</f>
        <v>0.20849999999999999</v>
      </c>
    </row>
    <row r="11" spans="1:21" x14ac:dyDescent="0.25">
      <c r="A11" s="65">
        <v>-8.75</v>
      </c>
      <c r="B11">
        <v>8.2019999999999996E-2</v>
      </c>
      <c r="C11">
        <v>-0.49130000000000001</v>
      </c>
      <c r="D11">
        <v>7.707E-2</v>
      </c>
      <c r="E11">
        <v>-3.1600000000000003E-2</v>
      </c>
      <c r="F11">
        <v>1</v>
      </c>
      <c r="G11">
        <v>2.1600000000000001E-2</v>
      </c>
      <c r="I11">
        <f t="shared" si="0"/>
        <v>-0.15271630954950383</v>
      </c>
      <c r="J11">
        <f t="shared" si="3"/>
        <v>-5.9900024384296522</v>
      </c>
      <c r="R11">
        <f t="shared" si="1"/>
        <v>1.4795954084637334E-2</v>
      </c>
      <c r="S11">
        <f t="shared" si="4"/>
        <v>0.70849999999999991</v>
      </c>
      <c r="T11">
        <f t="shared" si="2"/>
        <v>1.2978955684869568E-2</v>
      </c>
      <c r="U11">
        <f t="shared" si="5"/>
        <v>0.10849999999999999</v>
      </c>
    </row>
    <row r="12" spans="1:21" x14ac:dyDescent="0.25">
      <c r="A12" s="65">
        <v>-8.5</v>
      </c>
      <c r="B12">
        <v>7.7210000000000001E-2</v>
      </c>
      <c r="C12">
        <v>-0.49819999999999998</v>
      </c>
      <c r="D12">
        <v>7.2349999999999998E-2</v>
      </c>
      <c r="E12">
        <v>-3.4000000000000002E-2</v>
      </c>
      <c r="F12">
        <v>1</v>
      </c>
      <c r="G12">
        <v>2.1299999999999999E-2</v>
      </c>
      <c r="I12">
        <f t="shared" si="0"/>
        <v>-0.14835298641951802</v>
      </c>
      <c r="J12">
        <f t="shared" si="3"/>
        <v>-6.4525320554332337</v>
      </c>
      <c r="R12">
        <f t="shared" si="1"/>
        <v>1.6955029483799705E-2</v>
      </c>
      <c r="S12">
        <f t="shared" si="4"/>
        <v>0.80849999999999989</v>
      </c>
      <c r="T12">
        <f t="shared" si="2"/>
        <v>1.3724810106434789E-2</v>
      </c>
      <c r="U12">
        <f t="shared" si="5"/>
        <v>8.4999999999999798E-3</v>
      </c>
    </row>
    <row r="13" spans="1:21" x14ac:dyDescent="0.25">
      <c r="A13" s="65">
        <v>-8.25</v>
      </c>
      <c r="B13">
        <v>7.1889999999999996E-2</v>
      </c>
      <c r="C13">
        <v>-0.5101</v>
      </c>
      <c r="D13">
        <v>6.7119999999999999E-2</v>
      </c>
      <c r="E13">
        <v>-3.73E-2</v>
      </c>
      <c r="F13">
        <v>1</v>
      </c>
      <c r="G13">
        <v>2.0799999999999999E-2</v>
      </c>
      <c r="I13">
        <f t="shared" si="0"/>
        <v>-0.14398966328953219</v>
      </c>
      <c r="J13">
        <f t="shared" si="3"/>
        <v>-7.0955626651829187</v>
      </c>
      <c r="R13">
        <f t="shared" si="1"/>
        <v>1.9730983568437041E-2</v>
      </c>
      <c r="S13">
        <f t="shared" si="4"/>
        <v>0.90849999999999986</v>
      </c>
      <c r="T13">
        <f t="shared" si="2"/>
        <v>1.4683765791304359E-2</v>
      </c>
      <c r="U13">
        <f t="shared" si="5"/>
        <v>-9.1500000000000026E-2</v>
      </c>
    </row>
    <row r="14" spans="1:21" x14ac:dyDescent="0.25">
      <c r="A14" s="65">
        <v>-8</v>
      </c>
      <c r="B14">
        <v>6.6140000000000004E-2</v>
      </c>
      <c r="C14">
        <v>-0.52300000000000002</v>
      </c>
      <c r="D14">
        <v>6.1379999999999997E-2</v>
      </c>
      <c r="E14">
        <v>-4.0899999999999999E-2</v>
      </c>
      <c r="F14">
        <v>1</v>
      </c>
      <c r="G14">
        <v>2.06E-2</v>
      </c>
      <c r="I14">
        <f t="shared" si="0"/>
        <v>-0.13962634015954636</v>
      </c>
      <c r="J14">
        <f t="shared" si="3"/>
        <v>-7.9074690051406105</v>
      </c>
      <c r="R14">
        <f t="shared" si="1"/>
        <v>2.3123816338549343E-2</v>
      </c>
      <c r="S14">
        <f t="shared" si="4"/>
        <v>1.0085</v>
      </c>
      <c r="T14">
        <f t="shared" si="2"/>
        <v>1.5855822739478276E-2</v>
      </c>
      <c r="U14">
        <f t="shared" si="5"/>
        <v>-0.19150000000000003</v>
      </c>
    </row>
    <row r="15" spans="1:21" x14ac:dyDescent="0.25">
      <c r="A15" s="65">
        <v>-7.75</v>
      </c>
      <c r="B15">
        <v>6.0650000000000003E-2</v>
      </c>
      <c r="C15">
        <v>-0.53259999999999996</v>
      </c>
      <c r="D15">
        <v>5.5809999999999998E-2</v>
      </c>
      <c r="E15">
        <v>-4.2799999999999998E-2</v>
      </c>
      <c r="F15">
        <v>1</v>
      </c>
      <c r="G15">
        <v>2.0199999999999999E-2</v>
      </c>
      <c r="I15">
        <f t="shared" si="0"/>
        <v>-0.13526301702956053</v>
      </c>
      <c r="J15">
        <f t="shared" si="3"/>
        <v>-8.7815333882934858</v>
      </c>
      <c r="R15">
        <f t="shared" si="1"/>
        <v>2.7133527794136608E-2</v>
      </c>
      <c r="S15">
        <f t="shared" si="4"/>
        <v>1.1085</v>
      </c>
      <c r="T15">
        <f t="shared" si="2"/>
        <v>1.7240980950956542E-2</v>
      </c>
      <c r="U15">
        <f t="shared" si="5"/>
        <v>-0.29150000000000004</v>
      </c>
    </row>
    <row r="16" spans="1:21" x14ac:dyDescent="0.25">
      <c r="A16" s="65">
        <v>-7.5</v>
      </c>
      <c r="B16">
        <v>5.561E-2</v>
      </c>
      <c r="C16">
        <v>-0.53890000000000005</v>
      </c>
      <c r="D16">
        <v>5.0630000000000001E-2</v>
      </c>
      <c r="E16">
        <v>-4.3700000000000003E-2</v>
      </c>
      <c r="F16">
        <v>1</v>
      </c>
      <c r="G16">
        <v>2.0400000000000001E-2</v>
      </c>
      <c r="I16">
        <f t="shared" si="0"/>
        <v>-0.1308996938995747</v>
      </c>
      <c r="J16">
        <f t="shared" si="3"/>
        <v>-9.6907031109512687</v>
      </c>
      <c r="R16">
        <f t="shared" si="1"/>
        <v>3.1760117935198839E-2</v>
      </c>
      <c r="S16">
        <f t="shared" si="4"/>
        <v>1.2085000000000001</v>
      </c>
      <c r="T16">
        <f t="shared" si="2"/>
        <v>1.8839240425739159E-2</v>
      </c>
      <c r="U16">
        <f t="shared" si="5"/>
        <v>-0.39150000000000007</v>
      </c>
    </row>
    <row r="17" spans="1:21" x14ac:dyDescent="0.25">
      <c r="A17" s="65">
        <v>-7.25</v>
      </c>
      <c r="B17">
        <v>5.0819999999999997E-2</v>
      </c>
      <c r="C17">
        <v>-0.54149999999999998</v>
      </c>
      <c r="D17">
        <v>4.5620000000000001E-2</v>
      </c>
      <c r="E17">
        <v>-4.3799999999999999E-2</v>
      </c>
      <c r="F17">
        <v>1</v>
      </c>
      <c r="G17">
        <v>2.0299999999999999E-2</v>
      </c>
      <c r="I17">
        <f t="shared" si="0"/>
        <v>-0.1265363707695889</v>
      </c>
      <c r="J17">
        <f t="shared" si="3"/>
        <v>-10.655253837072019</v>
      </c>
      <c r="R17">
        <f t="shared" si="1"/>
        <v>3.7003586761736033E-2</v>
      </c>
      <c r="S17">
        <f t="shared" si="4"/>
        <v>1.3085000000000002</v>
      </c>
      <c r="T17">
        <f t="shared" si="2"/>
        <v>2.0650601163826124E-2</v>
      </c>
      <c r="U17">
        <f t="shared" si="5"/>
        <v>-0.49150000000000005</v>
      </c>
    </row>
    <row r="18" spans="1:21" x14ac:dyDescent="0.25">
      <c r="A18" s="65">
        <v>-7</v>
      </c>
      <c r="B18">
        <v>4.6559999999999997E-2</v>
      </c>
      <c r="C18">
        <v>-0.53959999999999997</v>
      </c>
      <c r="D18">
        <v>4.1059999999999999E-2</v>
      </c>
      <c r="E18">
        <v>-4.3499999999999997E-2</v>
      </c>
      <c r="F18">
        <v>1</v>
      </c>
      <c r="G18">
        <v>2.1399999999999999E-2</v>
      </c>
      <c r="I18">
        <f t="shared" si="0"/>
        <v>-0.12217304763960307</v>
      </c>
      <c r="J18">
        <f t="shared" si="3"/>
        <v>-11.5893470790378</v>
      </c>
      <c r="R18">
        <f t="shared" si="1"/>
        <v>4.2863934273748204E-2</v>
      </c>
      <c r="S18">
        <f t="shared" si="4"/>
        <v>1.4085000000000003</v>
      </c>
      <c r="T18">
        <f t="shared" si="2"/>
        <v>2.2675063165217432E-2</v>
      </c>
      <c r="U18">
        <f t="shared" si="5"/>
        <v>-0.59150000000000003</v>
      </c>
    </row>
    <row r="19" spans="1:21" x14ac:dyDescent="0.25">
      <c r="A19" s="65">
        <v>-6.75</v>
      </c>
      <c r="B19">
        <v>4.2360000000000002E-2</v>
      </c>
      <c r="C19">
        <v>-0.53439999999999999</v>
      </c>
      <c r="D19">
        <v>3.6479999999999999E-2</v>
      </c>
      <c r="E19">
        <v>-4.2799999999999998E-2</v>
      </c>
      <c r="F19">
        <v>1</v>
      </c>
      <c r="G19">
        <v>2.2100000000000002E-2</v>
      </c>
      <c r="I19">
        <f t="shared" si="0"/>
        <v>-0.11780972450961724</v>
      </c>
      <c r="J19">
        <f t="shared" si="3"/>
        <v>-12.615675165250234</v>
      </c>
    </row>
    <row r="20" spans="1:21" x14ac:dyDescent="0.25">
      <c r="A20" s="65">
        <v>-6.5</v>
      </c>
      <c r="B20">
        <v>3.832E-2</v>
      </c>
      <c r="C20">
        <v>-0.52559999999999996</v>
      </c>
      <c r="D20">
        <v>3.1949999999999999E-2</v>
      </c>
      <c r="E20">
        <v>-4.1799999999999997E-2</v>
      </c>
      <c r="F20">
        <v>1</v>
      </c>
      <c r="G20">
        <v>2.3E-2</v>
      </c>
      <c r="I20">
        <f t="shared" si="0"/>
        <v>-0.11344640137963143</v>
      </c>
      <c r="J20">
        <f t="shared" si="3"/>
        <v>-13.716075156576199</v>
      </c>
    </row>
    <row r="21" spans="1:21" x14ac:dyDescent="0.25">
      <c r="A21" s="65">
        <v>-6.25</v>
      </c>
      <c r="B21">
        <v>3.4680000000000002E-2</v>
      </c>
      <c r="C21">
        <v>-0.51319999999999999</v>
      </c>
      <c r="D21">
        <v>2.7789999999999999E-2</v>
      </c>
      <c r="E21">
        <v>-4.07E-2</v>
      </c>
      <c r="F21">
        <v>1</v>
      </c>
      <c r="G21">
        <v>2.3400000000000001E-2</v>
      </c>
      <c r="I21">
        <f t="shared" si="0"/>
        <v>-0.1090830782496456</v>
      </c>
      <c r="J21">
        <f t="shared" si="3"/>
        <v>-14.798154555940021</v>
      </c>
    </row>
    <row r="22" spans="1:21" x14ac:dyDescent="0.25">
      <c r="A22" s="65">
        <v>-6</v>
      </c>
      <c r="B22">
        <v>3.143E-2</v>
      </c>
      <c r="C22">
        <v>-0.49759999999999999</v>
      </c>
      <c r="D22">
        <v>2.4E-2</v>
      </c>
      <c r="E22">
        <v>-3.95E-2</v>
      </c>
      <c r="F22">
        <v>1</v>
      </c>
      <c r="G22">
        <v>2.3800000000000002E-2</v>
      </c>
      <c r="I22">
        <f t="shared" si="0"/>
        <v>-0.10471975511965977</v>
      </c>
      <c r="J22">
        <f t="shared" si="3"/>
        <v>-15.832007636016545</v>
      </c>
    </row>
    <row r="23" spans="1:21" x14ac:dyDescent="0.25">
      <c r="A23" s="65">
        <v>-5.75</v>
      </c>
      <c r="B23">
        <v>2.8740000000000002E-2</v>
      </c>
      <c r="C23">
        <v>-0.47920000000000001</v>
      </c>
      <c r="D23">
        <v>2.077E-2</v>
      </c>
      <c r="E23">
        <v>-3.8199999999999998E-2</v>
      </c>
      <c r="F23">
        <v>1</v>
      </c>
      <c r="G23">
        <v>2.4500000000000001E-2</v>
      </c>
      <c r="I23">
        <f t="shared" si="0"/>
        <v>-0.10035643198967394</v>
      </c>
      <c r="J23">
        <f t="shared" si="3"/>
        <v>-16.673625608907447</v>
      </c>
    </row>
    <row r="24" spans="1:21" x14ac:dyDescent="0.25">
      <c r="A24" s="65">
        <v>-5.5</v>
      </c>
      <c r="B24">
        <v>2.6079999999999999E-2</v>
      </c>
      <c r="C24">
        <v>-0.46</v>
      </c>
      <c r="D24">
        <v>1.7729999999999999E-2</v>
      </c>
      <c r="E24">
        <v>-3.7100000000000001E-2</v>
      </c>
      <c r="F24">
        <v>1</v>
      </c>
      <c r="G24">
        <v>2.5399999999999999E-2</v>
      </c>
      <c r="I24">
        <f t="shared" si="0"/>
        <v>-9.599310885968812E-2</v>
      </c>
      <c r="J24">
        <f t="shared" si="3"/>
        <v>-17.638036809815951</v>
      </c>
    </row>
    <row r="25" spans="1:21" x14ac:dyDescent="0.25">
      <c r="A25" s="65">
        <v>-5.25</v>
      </c>
      <c r="B25">
        <v>2.4330000000000001E-2</v>
      </c>
      <c r="C25">
        <v>-0.44</v>
      </c>
      <c r="D25">
        <v>1.584E-2</v>
      </c>
      <c r="E25">
        <v>-3.6200000000000003E-2</v>
      </c>
      <c r="F25">
        <v>1</v>
      </c>
      <c r="G25">
        <v>2.7199999999999998E-2</v>
      </c>
      <c r="I25">
        <f t="shared" si="0"/>
        <v>-9.1629785729702304E-2</v>
      </c>
      <c r="J25">
        <f t="shared" si="3"/>
        <v>-18.084669132757913</v>
      </c>
    </row>
    <row r="26" spans="1:21" x14ac:dyDescent="0.25">
      <c r="A26" s="65">
        <v>-5</v>
      </c>
      <c r="B26">
        <v>2.3310000000000001E-2</v>
      </c>
      <c r="C26">
        <v>-0.41899999999999998</v>
      </c>
      <c r="D26">
        <v>1.464E-2</v>
      </c>
      <c r="E26">
        <v>-3.5299999999999998E-2</v>
      </c>
      <c r="F26">
        <v>1</v>
      </c>
      <c r="G26">
        <v>3.1E-2</v>
      </c>
      <c r="I26">
        <f t="shared" si="0"/>
        <v>-8.7266462599716474E-2</v>
      </c>
      <c r="J26">
        <f t="shared" si="3"/>
        <v>-17.975117975117975</v>
      </c>
    </row>
    <row r="27" spans="1:21" x14ac:dyDescent="0.25">
      <c r="A27" s="65">
        <v>-4.75</v>
      </c>
      <c r="B27">
        <v>2.1930000000000002E-2</v>
      </c>
      <c r="C27">
        <v>-0.39689999999999998</v>
      </c>
      <c r="D27">
        <v>1.294E-2</v>
      </c>
      <c r="E27">
        <v>-3.4200000000000001E-2</v>
      </c>
      <c r="F27">
        <v>1</v>
      </c>
      <c r="G27">
        <v>3.3700000000000001E-2</v>
      </c>
      <c r="I27">
        <f t="shared" si="0"/>
        <v>-8.2903139469730644E-2</v>
      </c>
      <c r="J27">
        <f t="shared" si="3"/>
        <v>-18.098495212038301</v>
      </c>
    </row>
    <row r="28" spans="1:21" x14ac:dyDescent="0.25">
      <c r="A28" s="65">
        <v>-4.5</v>
      </c>
      <c r="B28">
        <v>2.0459999999999999E-2</v>
      </c>
      <c r="C28">
        <v>-0.37519999999999998</v>
      </c>
      <c r="D28">
        <v>1.133E-2</v>
      </c>
      <c r="E28">
        <v>-3.3099999999999997E-2</v>
      </c>
      <c r="F28">
        <v>1</v>
      </c>
      <c r="G28">
        <v>3.5900000000000001E-2</v>
      </c>
      <c r="I28">
        <f t="shared" si="0"/>
        <v>-7.8539816339744828E-2</v>
      </c>
      <c r="J28">
        <f t="shared" si="3"/>
        <v>-18.338220918866082</v>
      </c>
    </row>
    <row r="29" spans="1:21" x14ac:dyDescent="0.25">
      <c r="A29" s="65">
        <v>-4.25</v>
      </c>
      <c r="B29">
        <v>1.959E-2</v>
      </c>
      <c r="C29">
        <v>-0.35389999999999999</v>
      </c>
      <c r="D29">
        <v>1.047E-2</v>
      </c>
      <c r="E29">
        <v>-3.2199999999999999E-2</v>
      </c>
      <c r="F29">
        <v>1</v>
      </c>
      <c r="G29">
        <v>4.1000000000000002E-2</v>
      </c>
      <c r="I29">
        <f t="shared" si="0"/>
        <v>-7.4176493209759012E-2</v>
      </c>
      <c r="J29">
        <f t="shared" si="3"/>
        <v>-18.065339458907605</v>
      </c>
    </row>
    <row r="30" spans="1:21" x14ac:dyDescent="0.25">
      <c r="A30" s="65">
        <v>-4</v>
      </c>
      <c r="B30">
        <v>1.8769999999999998E-2</v>
      </c>
      <c r="C30">
        <v>-0.33189999999999997</v>
      </c>
      <c r="D30">
        <v>9.4900000000000002E-3</v>
      </c>
      <c r="E30">
        <v>-3.1199999999999999E-2</v>
      </c>
      <c r="F30">
        <v>1</v>
      </c>
      <c r="G30">
        <v>4.5699999999999998E-2</v>
      </c>
      <c r="I30">
        <f t="shared" si="0"/>
        <v>-6.9813170079773182E-2</v>
      </c>
      <c r="J30">
        <f t="shared" si="3"/>
        <v>-17.682472029834845</v>
      </c>
    </row>
    <row r="31" spans="1:21" x14ac:dyDescent="0.25">
      <c r="A31" s="65">
        <v>-3.75</v>
      </c>
      <c r="B31">
        <v>1.7819999999999999E-2</v>
      </c>
      <c r="C31">
        <v>-0.31</v>
      </c>
      <c r="D31">
        <v>8.5199999999999998E-3</v>
      </c>
      <c r="E31">
        <v>-3.04E-2</v>
      </c>
      <c r="F31">
        <v>1</v>
      </c>
      <c r="G31">
        <v>5.0700000000000002E-2</v>
      </c>
      <c r="I31">
        <f t="shared" si="0"/>
        <v>-6.5449846949787352E-2</v>
      </c>
      <c r="J31">
        <f t="shared" si="3"/>
        <v>-17.396184062850729</v>
      </c>
    </row>
    <row r="32" spans="1:21" x14ac:dyDescent="0.25">
      <c r="A32" s="65">
        <v>-3.5</v>
      </c>
      <c r="B32">
        <v>1.7180000000000001E-2</v>
      </c>
      <c r="C32">
        <v>-0.28739999999999999</v>
      </c>
      <c r="D32">
        <v>7.77E-3</v>
      </c>
      <c r="E32">
        <v>-2.9600000000000001E-2</v>
      </c>
      <c r="F32">
        <v>1</v>
      </c>
      <c r="G32">
        <v>5.9299999999999999E-2</v>
      </c>
      <c r="I32">
        <f t="shared" si="0"/>
        <v>-6.1086523819801536E-2</v>
      </c>
      <c r="J32">
        <f t="shared" si="3"/>
        <v>-16.728754365541327</v>
      </c>
    </row>
    <row r="33" spans="1:10" x14ac:dyDescent="0.25">
      <c r="A33" s="65">
        <v>-3.25</v>
      </c>
      <c r="B33">
        <v>1.643E-2</v>
      </c>
      <c r="C33">
        <v>-0.25950000000000001</v>
      </c>
      <c r="D33">
        <v>7.1500000000000001E-3</v>
      </c>
      <c r="E33">
        <v>-3.0099999999999998E-2</v>
      </c>
      <c r="F33">
        <v>0.99790000000000001</v>
      </c>
      <c r="G33">
        <v>8.3199999999999996E-2</v>
      </c>
      <c r="I33">
        <f t="shared" si="0"/>
        <v>-5.6723200689815713E-2</v>
      </c>
      <c r="J33">
        <f t="shared" si="3"/>
        <v>-15.794278758368838</v>
      </c>
    </row>
    <row r="34" spans="1:10" x14ac:dyDescent="0.25">
      <c r="A34" s="65">
        <v>-3</v>
      </c>
      <c r="B34">
        <v>1.562E-2</v>
      </c>
      <c r="C34">
        <v>-0.2238</v>
      </c>
      <c r="D34">
        <v>6.5799999999999999E-3</v>
      </c>
      <c r="E34">
        <v>-3.2199999999999999E-2</v>
      </c>
      <c r="F34">
        <v>0.99250000000000005</v>
      </c>
      <c r="G34">
        <v>0.14219999999999999</v>
      </c>
      <c r="I34">
        <f t="shared" si="0"/>
        <v>-5.2359877559829883E-2</v>
      </c>
      <c r="J34">
        <f t="shared" si="3"/>
        <v>-14.327784891165173</v>
      </c>
    </row>
    <row r="35" spans="1:10" x14ac:dyDescent="0.25">
      <c r="A35" s="65">
        <v>-2.75</v>
      </c>
      <c r="B35">
        <v>1.461E-2</v>
      </c>
      <c r="C35">
        <v>-0.19009999999999999</v>
      </c>
      <c r="D35">
        <v>6.28E-3</v>
      </c>
      <c r="E35">
        <v>-3.44E-2</v>
      </c>
      <c r="F35">
        <v>0.98650000000000004</v>
      </c>
      <c r="G35">
        <v>0.28520000000000001</v>
      </c>
      <c r="I35">
        <f t="shared" si="0"/>
        <v>-4.799655442984406E-2</v>
      </c>
      <c r="J35">
        <f t="shared" si="3"/>
        <v>-13.011635865845312</v>
      </c>
    </row>
    <row r="36" spans="1:10" x14ac:dyDescent="0.25">
      <c r="A36" s="65">
        <v>-2.25</v>
      </c>
      <c r="B36">
        <v>1.325E-2</v>
      </c>
      <c r="C36">
        <v>-0.12870000000000001</v>
      </c>
      <c r="D36">
        <v>6.3E-3</v>
      </c>
      <c r="E36">
        <v>-3.5700000000000003E-2</v>
      </c>
      <c r="F36">
        <v>0.9728</v>
      </c>
      <c r="G36">
        <v>0.6462</v>
      </c>
      <c r="I36">
        <f t="shared" si="0"/>
        <v>-3.9269908169872414E-2</v>
      </c>
      <c r="J36">
        <f t="shared" si="3"/>
        <v>-9.7132075471698123</v>
      </c>
    </row>
    <row r="37" spans="1:10" x14ac:dyDescent="0.25">
      <c r="A37" s="65">
        <v>-2</v>
      </c>
      <c r="B37">
        <v>1.316E-2</v>
      </c>
      <c r="C37">
        <v>-9.8299999999999998E-2</v>
      </c>
      <c r="D37">
        <v>6.3099999999999996E-3</v>
      </c>
      <c r="E37">
        <v>-3.56E-2</v>
      </c>
      <c r="F37">
        <v>0.96440000000000003</v>
      </c>
      <c r="G37">
        <v>0.72460000000000002</v>
      </c>
      <c r="I37">
        <f t="shared" si="0"/>
        <v>-3.4906585039886591E-2</v>
      </c>
      <c r="J37">
        <f t="shared" si="3"/>
        <v>-7.4696048632218845</v>
      </c>
    </row>
    <row r="38" spans="1:10" x14ac:dyDescent="0.25">
      <c r="A38" s="65">
        <v>-1.75</v>
      </c>
      <c r="B38">
        <v>1.312E-2</v>
      </c>
      <c r="C38">
        <v>-6.5299999999999997E-2</v>
      </c>
      <c r="D38">
        <v>6.2399999999999999E-3</v>
      </c>
      <c r="E38">
        <v>-3.5999999999999997E-2</v>
      </c>
      <c r="F38">
        <v>0.95689999999999997</v>
      </c>
      <c r="G38">
        <v>0.77729999999999999</v>
      </c>
      <c r="I38">
        <f t="shared" si="0"/>
        <v>-3.0543261909900768E-2</v>
      </c>
      <c r="J38">
        <f t="shared" si="3"/>
        <v>-4.9771341463414629</v>
      </c>
    </row>
    <row r="39" spans="1:10" x14ac:dyDescent="0.25">
      <c r="A39" s="65">
        <v>-1.5</v>
      </c>
      <c r="B39">
        <v>1.3050000000000001E-2</v>
      </c>
      <c r="C39">
        <v>-3.6700000000000003E-2</v>
      </c>
      <c r="D39">
        <v>6.1500000000000001E-3</v>
      </c>
      <c r="E39">
        <v>-3.56E-2</v>
      </c>
      <c r="F39">
        <v>0.94710000000000005</v>
      </c>
      <c r="G39">
        <v>0.81730000000000003</v>
      </c>
      <c r="I39">
        <f t="shared" si="0"/>
        <v>-2.6179938779914941E-2</v>
      </c>
      <c r="J39">
        <f t="shared" si="3"/>
        <v>-2.8122605363984676</v>
      </c>
    </row>
    <row r="40" spans="1:10" x14ac:dyDescent="0.25">
      <c r="A40" s="65">
        <v>-1.25</v>
      </c>
      <c r="B40">
        <v>1.2970000000000001E-2</v>
      </c>
      <c r="C40">
        <v>-6.0000000000000001E-3</v>
      </c>
      <c r="D40">
        <v>6.0400000000000002E-3</v>
      </c>
      <c r="E40">
        <v>-3.5499999999999997E-2</v>
      </c>
      <c r="F40">
        <v>0.93830000000000002</v>
      </c>
      <c r="G40">
        <v>0.8528</v>
      </c>
      <c r="I40">
        <f t="shared" si="0"/>
        <v>-2.1816615649929118E-2</v>
      </c>
      <c r="J40">
        <f t="shared" si="3"/>
        <v>-0.4626060138781804</v>
      </c>
    </row>
    <row r="41" spans="1:10" x14ac:dyDescent="0.25">
      <c r="A41" s="65">
        <v>-1</v>
      </c>
      <c r="B41">
        <v>1.2880000000000001E-2</v>
      </c>
      <c r="C41">
        <v>2.86E-2</v>
      </c>
      <c r="D41">
        <v>5.8900000000000003E-3</v>
      </c>
      <c r="E41">
        <v>-3.6200000000000003E-2</v>
      </c>
      <c r="F41">
        <v>0.93059999999999998</v>
      </c>
      <c r="G41">
        <v>0.88690000000000002</v>
      </c>
      <c r="I41">
        <f t="shared" ref="I41:I73" si="6">A41*PI()/180</f>
        <v>-1.7453292519943295E-2</v>
      </c>
      <c r="J41">
        <f t="shared" si="3"/>
        <v>2.2204968944099379</v>
      </c>
    </row>
    <row r="42" spans="1:10" x14ac:dyDescent="0.25">
      <c r="A42" s="65">
        <v>-0.75</v>
      </c>
      <c r="B42">
        <v>1.278E-2</v>
      </c>
      <c r="C42">
        <v>6.5100000000000005E-2</v>
      </c>
      <c r="D42">
        <v>5.7499999999999999E-3</v>
      </c>
      <c r="E42">
        <v>-3.7400000000000003E-2</v>
      </c>
      <c r="F42">
        <v>0.92179999999999995</v>
      </c>
      <c r="G42">
        <v>0.91820000000000002</v>
      </c>
      <c r="I42">
        <f t="shared" si="6"/>
        <v>-1.3089969389957471E-2</v>
      </c>
      <c r="J42">
        <f t="shared" si="3"/>
        <v>5.0938967136150239</v>
      </c>
    </row>
    <row r="43" spans="1:10" x14ac:dyDescent="0.25">
      <c r="A43" s="65">
        <v>-0.5</v>
      </c>
      <c r="B43">
        <v>1.268E-2</v>
      </c>
      <c r="C43">
        <v>0.1143</v>
      </c>
      <c r="D43">
        <v>5.5700000000000003E-3</v>
      </c>
      <c r="E43">
        <v>-4.1300000000000003E-2</v>
      </c>
      <c r="F43">
        <v>0.91620000000000001</v>
      </c>
      <c r="G43">
        <v>0.94620000000000004</v>
      </c>
      <c r="I43">
        <f t="shared" si="6"/>
        <v>-8.7266462599716477E-3</v>
      </c>
      <c r="J43">
        <f t="shared" si="3"/>
        <v>9.014195583596214</v>
      </c>
    </row>
    <row r="44" spans="1:10" x14ac:dyDescent="0.25">
      <c r="A44" s="65">
        <v>-0.25</v>
      </c>
      <c r="B44">
        <v>1.257E-2</v>
      </c>
      <c r="C44">
        <v>0.16270000000000001</v>
      </c>
      <c r="D44">
        <v>5.3800000000000002E-3</v>
      </c>
      <c r="E44">
        <v>-4.5400000000000003E-2</v>
      </c>
      <c r="F44">
        <v>0.90720000000000001</v>
      </c>
      <c r="G44">
        <v>0.97140000000000004</v>
      </c>
      <c r="I44">
        <f t="shared" si="6"/>
        <v>-4.3633231299858239E-3</v>
      </c>
      <c r="J44">
        <f t="shared" si="3"/>
        <v>12.943516308671441</v>
      </c>
    </row>
    <row r="45" spans="1:10" x14ac:dyDescent="0.25">
      <c r="A45" s="65">
        <v>0</v>
      </c>
      <c r="B45">
        <v>1.242E-2</v>
      </c>
      <c r="C45">
        <v>0.2142</v>
      </c>
      <c r="D45">
        <v>5.1599999999999997E-3</v>
      </c>
      <c r="E45">
        <v>-5.0200000000000002E-2</v>
      </c>
      <c r="F45">
        <v>0.89890000000000003</v>
      </c>
      <c r="G45">
        <v>0.99160000000000004</v>
      </c>
      <c r="I45">
        <f t="shared" si="6"/>
        <v>0</v>
      </c>
      <c r="J45">
        <f t="shared" si="3"/>
        <v>17.246376811594203</v>
      </c>
    </row>
    <row r="46" spans="1:10" x14ac:dyDescent="0.25">
      <c r="A46" s="65">
        <v>0.25</v>
      </c>
      <c r="B46">
        <v>1.2290000000000001E-2</v>
      </c>
      <c r="C46">
        <v>0.255</v>
      </c>
      <c r="D46">
        <v>4.96E-3</v>
      </c>
      <c r="E46">
        <v>-5.2900000000000003E-2</v>
      </c>
      <c r="F46">
        <v>0.88749999999999996</v>
      </c>
      <c r="G46">
        <v>1</v>
      </c>
      <c r="I46">
        <f t="shared" si="6"/>
        <v>4.3633231299858239E-3</v>
      </c>
      <c r="J46">
        <f t="shared" si="3"/>
        <v>20.748576078112286</v>
      </c>
    </row>
    <row r="47" spans="1:10" x14ac:dyDescent="0.25">
      <c r="A47" s="65">
        <v>0.5</v>
      </c>
      <c r="B47">
        <v>1.2189999999999999E-2</v>
      </c>
      <c r="C47">
        <v>0.2858</v>
      </c>
      <c r="D47">
        <v>4.79E-3</v>
      </c>
      <c r="E47">
        <v>-5.3600000000000002E-2</v>
      </c>
      <c r="F47">
        <v>0.87229999999999996</v>
      </c>
      <c r="G47">
        <v>1</v>
      </c>
      <c r="I47">
        <f t="shared" si="6"/>
        <v>8.7266462599716477E-3</v>
      </c>
      <c r="J47">
        <f t="shared" si="3"/>
        <v>23.445447087776866</v>
      </c>
    </row>
    <row r="48" spans="1:10" x14ac:dyDescent="0.25">
      <c r="A48" s="65">
        <v>0.75</v>
      </c>
      <c r="B48">
        <v>1.2120000000000001E-2</v>
      </c>
      <c r="C48">
        <v>0.31619999999999998</v>
      </c>
      <c r="D48">
        <v>4.6600000000000001E-3</v>
      </c>
      <c r="E48">
        <v>-5.4100000000000002E-2</v>
      </c>
      <c r="F48">
        <v>0.85589999999999999</v>
      </c>
      <c r="G48">
        <v>1</v>
      </c>
      <c r="I48">
        <f t="shared" si="6"/>
        <v>1.3089969389957471E-2</v>
      </c>
      <c r="J48">
        <f t="shared" si="3"/>
        <v>26.089108910891085</v>
      </c>
    </row>
    <row r="49" spans="1:10" x14ac:dyDescent="0.25">
      <c r="A49" s="65">
        <v>1</v>
      </c>
      <c r="B49">
        <v>1.2070000000000001E-2</v>
      </c>
      <c r="C49">
        <v>0.34689999999999999</v>
      </c>
      <c r="D49">
        <v>4.5599999999999998E-3</v>
      </c>
      <c r="E49">
        <v>-5.4600000000000003E-2</v>
      </c>
      <c r="F49">
        <v>0.83889999999999998</v>
      </c>
      <c r="G49">
        <v>1</v>
      </c>
      <c r="I49">
        <f t="shared" si="6"/>
        <v>1.7453292519943295E-2</v>
      </c>
      <c r="J49">
        <f t="shared" si="3"/>
        <v>28.740679370339681</v>
      </c>
    </row>
    <row r="50" spans="1:10" x14ac:dyDescent="0.25">
      <c r="A50" s="65">
        <v>1.25</v>
      </c>
      <c r="B50">
        <v>1.2030000000000001E-2</v>
      </c>
      <c r="C50">
        <v>0.378</v>
      </c>
      <c r="D50">
        <v>4.4799999999999996E-3</v>
      </c>
      <c r="E50">
        <v>-5.5100000000000003E-2</v>
      </c>
      <c r="F50">
        <v>0.82120000000000004</v>
      </c>
      <c r="G50">
        <v>1</v>
      </c>
      <c r="I50">
        <f t="shared" si="6"/>
        <v>2.1816615649929118E-2</v>
      </c>
      <c r="J50">
        <f t="shared" si="3"/>
        <v>31.4214463840399</v>
      </c>
    </row>
    <row r="51" spans="1:10" x14ac:dyDescent="0.25">
      <c r="A51" s="65">
        <v>1.5</v>
      </c>
      <c r="B51">
        <v>1.2019999999999999E-2</v>
      </c>
      <c r="C51">
        <v>0.40849999999999997</v>
      </c>
      <c r="D51">
        <v>4.4099999999999999E-3</v>
      </c>
      <c r="E51">
        <v>-5.5399999999999998E-2</v>
      </c>
      <c r="F51">
        <v>0.80249999999999999</v>
      </c>
      <c r="G51">
        <v>1</v>
      </c>
      <c r="I51">
        <f t="shared" si="6"/>
        <v>2.6179938779914941E-2</v>
      </c>
      <c r="J51">
        <f t="shared" si="3"/>
        <v>33.985024958402661</v>
      </c>
    </row>
    <row r="52" spans="1:10" x14ac:dyDescent="0.25">
      <c r="A52" s="65">
        <v>1.75</v>
      </c>
      <c r="B52">
        <v>1.205E-2</v>
      </c>
      <c r="C52">
        <v>0.43669999999999998</v>
      </c>
      <c r="D52">
        <v>4.3899999999999998E-3</v>
      </c>
      <c r="E52">
        <v>-5.5300000000000002E-2</v>
      </c>
      <c r="F52">
        <v>0.78139999999999998</v>
      </c>
      <c r="G52">
        <v>1</v>
      </c>
      <c r="I52">
        <f t="shared" si="6"/>
        <v>3.0543261909900768E-2</v>
      </c>
      <c r="J52">
        <f t="shared" si="3"/>
        <v>36.240663900414937</v>
      </c>
    </row>
    <row r="53" spans="1:10" x14ac:dyDescent="0.25">
      <c r="A53" s="65">
        <v>2</v>
      </c>
      <c r="B53">
        <v>1.21E-2</v>
      </c>
      <c r="C53">
        <v>0.46560000000000001</v>
      </c>
      <c r="D53">
        <v>4.3800000000000002E-3</v>
      </c>
      <c r="E53">
        <v>-5.5300000000000002E-2</v>
      </c>
      <c r="F53">
        <v>0.76019999999999999</v>
      </c>
      <c r="G53">
        <v>1</v>
      </c>
      <c r="I53">
        <f t="shared" si="6"/>
        <v>3.4906585039886591E-2</v>
      </c>
      <c r="J53">
        <f t="shared" si="3"/>
        <v>38.47933884297521</v>
      </c>
    </row>
    <row r="54" spans="1:10" x14ac:dyDescent="0.25">
      <c r="A54" s="65">
        <v>2.25</v>
      </c>
      <c r="B54">
        <v>1.218E-2</v>
      </c>
      <c r="C54">
        <v>0.4929</v>
      </c>
      <c r="D54">
        <v>4.4400000000000004E-3</v>
      </c>
      <c r="E54">
        <v>-5.5E-2</v>
      </c>
      <c r="F54">
        <v>0.73699999999999999</v>
      </c>
      <c r="G54">
        <v>1</v>
      </c>
      <c r="I54">
        <f t="shared" si="6"/>
        <v>3.9269908169872414E-2</v>
      </c>
      <c r="J54">
        <f t="shared" si="3"/>
        <v>40.467980295566505</v>
      </c>
    </row>
    <row r="55" spans="1:10" x14ac:dyDescent="0.25">
      <c r="A55" s="65">
        <v>2.5</v>
      </c>
      <c r="B55">
        <v>1.23E-2</v>
      </c>
      <c r="C55">
        <v>0.51980000000000004</v>
      </c>
      <c r="D55">
        <v>4.4999999999999997E-3</v>
      </c>
      <c r="E55">
        <v>-5.4600000000000003E-2</v>
      </c>
      <c r="F55">
        <v>0.71299999999999997</v>
      </c>
      <c r="G55">
        <v>1</v>
      </c>
      <c r="I55">
        <f t="shared" si="6"/>
        <v>4.3633231299858237E-2</v>
      </c>
      <c r="J55">
        <f t="shared" si="3"/>
        <v>42.260162601626021</v>
      </c>
    </row>
    <row r="56" spans="1:10" x14ac:dyDescent="0.25">
      <c r="A56" s="65">
        <v>2.75</v>
      </c>
      <c r="B56">
        <v>1.244E-2</v>
      </c>
      <c r="C56">
        <v>0.54630000000000001</v>
      </c>
      <c r="D56">
        <v>4.5799999999999999E-3</v>
      </c>
      <c r="E56">
        <v>-5.4100000000000002E-2</v>
      </c>
      <c r="F56">
        <v>0.68789999999999996</v>
      </c>
      <c r="G56">
        <v>1</v>
      </c>
      <c r="I56">
        <f t="shared" si="6"/>
        <v>4.799655442984406E-2</v>
      </c>
      <c r="J56">
        <f t="shared" si="3"/>
        <v>43.914790996784568</v>
      </c>
    </row>
    <row r="57" spans="1:10" x14ac:dyDescent="0.25">
      <c r="A57" s="65">
        <v>3</v>
      </c>
      <c r="B57">
        <v>1.261E-2</v>
      </c>
      <c r="C57">
        <v>0.57230000000000003</v>
      </c>
      <c r="D57">
        <v>4.6899999999999997E-3</v>
      </c>
      <c r="E57">
        <v>-5.3499999999999999E-2</v>
      </c>
      <c r="F57">
        <v>0.66180000000000005</v>
      </c>
      <c r="G57">
        <v>1</v>
      </c>
      <c r="I57">
        <f t="shared" si="6"/>
        <v>5.2359877559829883E-2</v>
      </c>
      <c r="J57">
        <f t="shared" si="3"/>
        <v>45.384615384615387</v>
      </c>
    </row>
    <row r="58" spans="1:10" x14ac:dyDescent="0.25">
      <c r="A58" s="65">
        <v>3.25</v>
      </c>
      <c r="B58">
        <v>1.281E-2</v>
      </c>
      <c r="C58">
        <v>0.59770000000000001</v>
      </c>
      <c r="D58">
        <v>4.8599999999999997E-3</v>
      </c>
      <c r="E58">
        <v>-5.28E-2</v>
      </c>
      <c r="F58">
        <v>0.63439999999999996</v>
      </c>
      <c r="G58">
        <v>1</v>
      </c>
      <c r="I58">
        <f t="shared" si="6"/>
        <v>5.6723200689815713E-2</v>
      </c>
      <c r="J58">
        <f t="shared" si="3"/>
        <v>46.658860265417644</v>
      </c>
    </row>
    <row r="59" spans="1:10" x14ac:dyDescent="0.25">
      <c r="A59" s="65">
        <v>3.5</v>
      </c>
      <c r="B59">
        <v>1.304E-2</v>
      </c>
      <c r="C59">
        <v>0.62260000000000004</v>
      </c>
      <c r="D59">
        <v>5.0299999999999997E-3</v>
      </c>
      <c r="E59">
        <v>-5.1999999999999998E-2</v>
      </c>
      <c r="F59">
        <v>0.60550000000000004</v>
      </c>
      <c r="G59">
        <v>1</v>
      </c>
      <c r="I59">
        <f t="shared" si="6"/>
        <v>6.1086523819801536E-2</v>
      </c>
      <c r="J59">
        <f t="shared" si="3"/>
        <v>47.745398773006137</v>
      </c>
    </row>
    <row r="60" spans="1:10" x14ac:dyDescent="0.25">
      <c r="A60" s="65">
        <v>3.75</v>
      </c>
      <c r="B60">
        <v>1.3299999999999999E-2</v>
      </c>
      <c r="C60">
        <v>0.6472</v>
      </c>
      <c r="D60">
        <v>5.2300000000000003E-3</v>
      </c>
      <c r="E60">
        <v>-5.1200000000000002E-2</v>
      </c>
      <c r="F60">
        <v>0.57550000000000001</v>
      </c>
      <c r="G60">
        <v>1</v>
      </c>
      <c r="I60">
        <f t="shared" si="6"/>
        <v>6.5449846949787352E-2</v>
      </c>
      <c r="J60">
        <f t="shared" si="3"/>
        <v>48.661654135338345</v>
      </c>
    </row>
    <row r="61" spans="1:10" x14ac:dyDescent="0.25">
      <c r="A61" s="65">
        <v>4</v>
      </c>
      <c r="B61">
        <v>1.359E-2</v>
      </c>
      <c r="C61">
        <v>0.67130000000000001</v>
      </c>
      <c r="D61">
        <v>5.45E-3</v>
      </c>
      <c r="E61">
        <v>-5.0299999999999997E-2</v>
      </c>
      <c r="F61">
        <v>0.54430000000000001</v>
      </c>
      <c r="G61">
        <v>1</v>
      </c>
      <c r="I61">
        <f t="shared" si="6"/>
        <v>6.9813170079773182E-2</v>
      </c>
      <c r="J61">
        <f t="shared" si="3"/>
        <v>49.396615158204561</v>
      </c>
    </row>
    <row r="62" spans="1:10" x14ac:dyDescent="0.25">
      <c r="A62" s="65">
        <v>4.25</v>
      </c>
      <c r="B62">
        <v>1.392E-2</v>
      </c>
      <c r="C62">
        <v>0.69510000000000005</v>
      </c>
      <c r="D62">
        <v>5.7499999999999999E-3</v>
      </c>
      <c r="E62">
        <v>-4.9399999999999999E-2</v>
      </c>
      <c r="F62">
        <v>0.5121</v>
      </c>
      <c r="G62">
        <v>1</v>
      </c>
      <c r="I62">
        <f t="shared" si="6"/>
        <v>7.4176493209759012E-2</v>
      </c>
      <c r="J62">
        <f t="shared" si="3"/>
        <v>49.935344827586214</v>
      </c>
    </row>
    <row r="63" spans="1:10" x14ac:dyDescent="0.25">
      <c r="A63" s="65">
        <v>4.5</v>
      </c>
      <c r="B63">
        <v>1.4279999999999999E-2</v>
      </c>
      <c r="C63">
        <v>0.71850000000000003</v>
      </c>
      <c r="D63">
        <v>6.0299999999999998E-3</v>
      </c>
      <c r="E63">
        <v>-4.8500000000000001E-2</v>
      </c>
      <c r="F63">
        <v>0.4788</v>
      </c>
      <c r="G63">
        <v>1</v>
      </c>
      <c r="I63">
        <f t="shared" si="6"/>
        <v>7.8539816339744828E-2</v>
      </c>
      <c r="J63">
        <f t="shared" si="3"/>
        <v>50.315126050420176</v>
      </c>
    </row>
    <row r="64" spans="1:10" x14ac:dyDescent="0.25">
      <c r="A64" s="65">
        <v>4.75</v>
      </c>
      <c r="B64">
        <v>1.468E-2</v>
      </c>
      <c r="C64">
        <v>0.74160000000000004</v>
      </c>
      <c r="D64">
        <v>6.3600000000000002E-3</v>
      </c>
      <c r="E64">
        <v>-4.7600000000000003E-2</v>
      </c>
      <c r="F64">
        <v>0.44390000000000002</v>
      </c>
      <c r="G64">
        <v>1</v>
      </c>
      <c r="I64">
        <f t="shared" si="6"/>
        <v>8.2903139469730644E-2</v>
      </c>
      <c r="J64">
        <f t="shared" si="3"/>
        <v>50.517711171662128</v>
      </c>
    </row>
    <row r="65" spans="1:10" x14ac:dyDescent="0.25">
      <c r="A65" s="65">
        <v>5</v>
      </c>
      <c r="B65">
        <v>1.512E-2</v>
      </c>
      <c r="C65">
        <v>0.76419999999999999</v>
      </c>
      <c r="D65">
        <v>6.7200000000000003E-3</v>
      </c>
      <c r="E65">
        <v>-4.6600000000000003E-2</v>
      </c>
      <c r="F65">
        <v>0.40810000000000002</v>
      </c>
      <c r="G65">
        <v>1</v>
      </c>
      <c r="I65">
        <f t="shared" si="6"/>
        <v>8.7266462599716474E-2</v>
      </c>
      <c r="J65">
        <f t="shared" si="3"/>
        <v>50.542328042328045</v>
      </c>
    </row>
    <row r="66" spans="1:10" x14ac:dyDescent="0.25">
      <c r="A66" s="65">
        <v>5.25</v>
      </c>
      <c r="B66">
        <v>1.5610000000000001E-2</v>
      </c>
      <c r="C66">
        <v>0.78639999999999999</v>
      </c>
      <c r="D66">
        <v>7.1199999999999996E-3</v>
      </c>
      <c r="E66">
        <v>-4.5600000000000002E-2</v>
      </c>
      <c r="F66">
        <v>0.37109999999999999</v>
      </c>
      <c r="G66">
        <v>1</v>
      </c>
      <c r="I66">
        <f t="shared" si="6"/>
        <v>9.1629785729702304E-2</v>
      </c>
      <c r="J66">
        <f t="shared" si="3"/>
        <v>50.377962844330554</v>
      </c>
    </row>
    <row r="67" spans="1:10" x14ac:dyDescent="0.25">
      <c r="A67" s="65">
        <v>5.5</v>
      </c>
      <c r="B67">
        <v>1.6129999999999999E-2</v>
      </c>
      <c r="C67">
        <v>0.80840000000000001</v>
      </c>
      <c r="D67">
        <v>7.6099999999999996E-3</v>
      </c>
      <c r="E67">
        <v>-4.4600000000000001E-2</v>
      </c>
      <c r="F67">
        <v>0.3332</v>
      </c>
      <c r="G67">
        <v>1</v>
      </c>
      <c r="I67">
        <f t="shared" si="6"/>
        <v>9.599310885968812E-2</v>
      </c>
      <c r="J67">
        <f t="shared" si="3"/>
        <v>50.117792932424059</v>
      </c>
    </row>
    <row r="68" spans="1:10" x14ac:dyDescent="0.25">
      <c r="A68" s="65">
        <v>5.75</v>
      </c>
      <c r="B68">
        <v>1.6729999999999998E-2</v>
      </c>
      <c r="C68">
        <v>0.82989999999999997</v>
      </c>
      <c r="D68">
        <v>8.1099999999999992E-3</v>
      </c>
      <c r="E68">
        <v>-4.36E-2</v>
      </c>
      <c r="F68">
        <v>0.29509999999999997</v>
      </c>
      <c r="G68">
        <v>1</v>
      </c>
      <c r="I68">
        <f t="shared" si="6"/>
        <v>0.10035643198967394</v>
      </c>
      <c r="J68">
        <f t="shared" si="3"/>
        <v>49.605499103407055</v>
      </c>
    </row>
    <row r="69" spans="1:10" x14ac:dyDescent="0.25">
      <c r="A69" s="65">
        <v>6</v>
      </c>
      <c r="B69">
        <v>1.7389999999999999E-2</v>
      </c>
      <c r="C69">
        <v>0.85089999999999999</v>
      </c>
      <c r="D69">
        <v>8.6700000000000006E-3</v>
      </c>
      <c r="E69">
        <v>-4.2599999999999999E-2</v>
      </c>
      <c r="F69">
        <v>0.25559999999999999</v>
      </c>
      <c r="G69">
        <v>1</v>
      </c>
      <c r="I69">
        <f t="shared" si="6"/>
        <v>0.10471975511965977</v>
      </c>
      <c r="J69">
        <f t="shared" si="3"/>
        <v>48.930419781483614</v>
      </c>
    </row>
    <row r="70" spans="1:10" x14ac:dyDescent="0.25">
      <c r="A70" s="65">
        <v>6.25</v>
      </c>
      <c r="B70">
        <v>1.814E-2</v>
      </c>
      <c r="C70">
        <v>0.87139999999999995</v>
      </c>
      <c r="D70">
        <v>9.2899999999999996E-3</v>
      </c>
      <c r="E70">
        <v>-4.1599999999999998E-2</v>
      </c>
      <c r="F70">
        <v>0.2165</v>
      </c>
      <c r="G70">
        <v>1</v>
      </c>
      <c r="I70">
        <f t="shared" si="6"/>
        <v>0.1090830782496456</v>
      </c>
      <c r="J70">
        <f t="shared" si="3"/>
        <v>48.037486218302092</v>
      </c>
    </row>
    <row r="71" spans="1:10" x14ac:dyDescent="0.25">
      <c r="A71" s="65">
        <v>6.5</v>
      </c>
      <c r="B71">
        <v>1.8939999999999999E-2</v>
      </c>
      <c r="C71">
        <v>0.89190000000000003</v>
      </c>
      <c r="D71">
        <v>9.9900000000000006E-3</v>
      </c>
      <c r="E71">
        <v>-4.0599999999999997E-2</v>
      </c>
      <c r="F71">
        <v>0.17960000000000001</v>
      </c>
      <c r="G71">
        <v>1</v>
      </c>
      <c r="I71">
        <f t="shared" si="6"/>
        <v>0.11344640137963143</v>
      </c>
      <c r="J71">
        <f t="shared" si="3"/>
        <v>47.090813093980998</v>
      </c>
    </row>
    <row r="72" spans="1:10" x14ac:dyDescent="0.25">
      <c r="A72" s="65">
        <v>6.75</v>
      </c>
      <c r="B72">
        <v>1.983E-2</v>
      </c>
      <c r="C72">
        <v>0.91169999999999995</v>
      </c>
      <c r="D72">
        <v>1.078E-2</v>
      </c>
      <c r="E72">
        <v>-3.9600000000000003E-2</v>
      </c>
      <c r="F72">
        <v>0.14760000000000001</v>
      </c>
      <c r="G72">
        <v>1</v>
      </c>
      <c r="I72">
        <f t="shared" si="6"/>
        <v>0.11780972450961724</v>
      </c>
      <c r="J72">
        <f t="shared" si="3"/>
        <v>45.975794251134644</v>
      </c>
    </row>
    <row r="73" spans="1:10" x14ac:dyDescent="0.25">
      <c r="A73" s="65">
        <v>7</v>
      </c>
      <c r="B73">
        <v>2.0789999999999999E-2</v>
      </c>
      <c r="C73">
        <v>0.93120000000000003</v>
      </c>
      <c r="D73">
        <v>1.166E-2</v>
      </c>
      <c r="E73">
        <v>-3.85E-2</v>
      </c>
      <c r="F73">
        <v>0.12130000000000001</v>
      </c>
      <c r="G73">
        <v>1</v>
      </c>
      <c r="I73">
        <f t="shared" si="6"/>
        <v>0.12217304763960307</v>
      </c>
      <c r="J73">
        <f t="shared" si="3"/>
        <v>44.79076479076479</v>
      </c>
    </row>
    <row r="74" spans="1:10" x14ac:dyDescent="0.25">
      <c r="A74" s="65">
        <v>7.25</v>
      </c>
      <c r="B74">
        <v>2.179E-2</v>
      </c>
      <c r="C74">
        <v>0.95050000000000001</v>
      </c>
      <c r="D74">
        <v>1.2699999999999999E-2</v>
      </c>
      <c r="E74">
        <v>-3.7400000000000003E-2</v>
      </c>
      <c r="F74">
        <v>9.8599999999999993E-2</v>
      </c>
      <c r="G74">
        <v>1</v>
      </c>
      <c r="I74">
        <f t="shared" ref="I74:I97" si="7">A74*PI()/180</f>
        <v>0.1265363707695889</v>
      </c>
      <c r="J74">
        <f t="shared" ref="J74:J97" si="8">C74/B74</f>
        <v>43.620927030748049</v>
      </c>
    </row>
    <row r="75" spans="1:10" x14ac:dyDescent="0.25">
      <c r="A75" s="65">
        <v>7.5</v>
      </c>
      <c r="B75">
        <v>2.2919999999999999E-2</v>
      </c>
      <c r="C75">
        <v>0.96850000000000003</v>
      </c>
      <c r="D75">
        <v>1.38E-2</v>
      </c>
      <c r="E75">
        <v>-3.61E-2</v>
      </c>
      <c r="F75">
        <v>8.14E-2</v>
      </c>
      <c r="G75">
        <v>1</v>
      </c>
      <c r="I75">
        <f t="shared" si="7"/>
        <v>0.1308996938995747</v>
      </c>
      <c r="J75">
        <f t="shared" si="8"/>
        <v>42.255671902268766</v>
      </c>
    </row>
    <row r="76" spans="1:10" x14ac:dyDescent="0.25">
      <c r="A76" s="65">
        <v>7.75</v>
      </c>
      <c r="B76">
        <v>2.4070000000000001E-2</v>
      </c>
      <c r="C76">
        <v>0.98650000000000004</v>
      </c>
      <c r="D76">
        <v>1.4999999999999999E-2</v>
      </c>
      <c r="E76">
        <v>-3.4799999999999998E-2</v>
      </c>
      <c r="F76">
        <v>6.59E-2</v>
      </c>
      <c r="G76">
        <v>1</v>
      </c>
      <c r="I76">
        <f t="shared" si="7"/>
        <v>0.13526301702956053</v>
      </c>
      <c r="J76">
        <f t="shared" si="8"/>
        <v>40.984628167843788</v>
      </c>
    </row>
    <row r="77" spans="1:10" x14ac:dyDescent="0.25">
      <c r="A77" s="65">
        <v>8</v>
      </c>
      <c r="B77">
        <v>2.5260000000000001E-2</v>
      </c>
      <c r="C77">
        <v>1.0039</v>
      </c>
      <c r="D77">
        <v>1.6230000000000001E-2</v>
      </c>
      <c r="E77">
        <v>-3.3500000000000002E-2</v>
      </c>
      <c r="F77">
        <v>5.1799999999999999E-2</v>
      </c>
      <c r="G77">
        <v>1</v>
      </c>
      <c r="I77">
        <f t="shared" si="7"/>
        <v>0.13962634015954636</v>
      </c>
      <c r="J77">
        <f t="shared" si="8"/>
        <v>39.742676167854313</v>
      </c>
    </row>
    <row r="78" spans="1:10" x14ac:dyDescent="0.25">
      <c r="A78" s="65">
        <v>8.25</v>
      </c>
      <c r="B78">
        <v>2.6540000000000001E-2</v>
      </c>
      <c r="C78">
        <v>1.0203</v>
      </c>
      <c r="D78">
        <v>1.755E-2</v>
      </c>
      <c r="E78">
        <v>-3.2099999999999997E-2</v>
      </c>
      <c r="F78">
        <v>4.0399999999999998E-2</v>
      </c>
      <c r="G78">
        <v>1</v>
      </c>
      <c r="I78">
        <f t="shared" si="7"/>
        <v>0.14398966328953219</v>
      </c>
      <c r="J78">
        <f t="shared" si="8"/>
        <v>38.443858327053505</v>
      </c>
    </row>
    <row r="79" spans="1:10" x14ac:dyDescent="0.25">
      <c r="A79" s="65">
        <v>8.5</v>
      </c>
      <c r="B79">
        <v>2.81E-2</v>
      </c>
      <c r="C79">
        <v>1.0341</v>
      </c>
      <c r="D79">
        <v>1.9179999999999999E-2</v>
      </c>
      <c r="E79">
        <v>-3.04E-2</v>
      </c>
      <c r="F79">
        <v>3.3300000000000003E-2</v>
      </c>
      <c r="G79">
        <v>1</v>
      </c>
      <c r="I79">
        <f t="shared" si="7"/>
        <v>0.14835298641951802</v>
      </c>
      <c r="J79">
        <f t="shared" si="8"/>
        <v>36.80071174377224</v>
      </c>
    </row>
    <row r="80" spans="1:10" x14ac:dyDescent="0.25">
      <c r="A80" s="65">
        <v>8.75</v>
      </c>
      <c r="B80">
        <v>2.9510000000000002E-2</v>
      </c>
      <c r="C80">
        <v>1.0490999999999999</v>
      </c>
      <c r="D80">
        <v>2.0719999999999999E-2</v>
      </c>
      <c r="E80">
        <v>-2.8899999999999999E-2</v>
      </c>
      <c r="F80">
        <v>2.7099999999999999E-2</v>
      </c>
      <c r="G80">
        <v>1</v>
      </c>
      <c r="I80">
        <f t="shared" si="7"/>
        <v>0.15271630954950383</v>
      </c>
      <c r="J80">
        <f t="shared" si="8"/>
        <v>35.55066079295154</v>
      </c>
    </row>
    <row r="81" spans="1:10" x14ac:dyDescent="0.25">
      <c r="A81" s="65">
        <v>9</v>
      </c>
      <c r="B81">
        <v>3.1379999999999998E-2</v>
      </c>
      <c r="C81">
        <v>1.0602</v>
      </c>
      <c r="D81">
        <v>2.2749999999999999E-2</v>
      </c>
      <c r="E81">
        <v>-2.69E-2</v>
      </c>
      <c r="F81">
        <v>2.3699999999999999E-2</v>
      </c>
      <c r="G81">
        <v>1</v>
      </c>
      <c r="I81">
        <f t="shared" si="7"/>
        <v>0.15707963267948966</v>
      </c>
      <c r="J81">
        <f t="shared" si="8"/>
        <v>33.785850860420652</v>
      </c>
    </row>
    <row r="82" spans="1:10" x14ac:dyDescent="0.25">
      <c r="A82" s="65">
        <v>9.25</v>
      </c>
      <c r="B82">
        <v>3.3239999999999999E-2</v>
      </c>
      <c r="C82">
        <v>1.073</v>
      </c>
      <c r="D82">
        <v>2.486E-2</v>
      </c>
      <c r="E82">
        <v>-2.5000000000000001E-2</v>
      </c>
      <c r="F82">
        <v>2.1499999999999998E-2</v>
      </c>
      <c r="G82">
        <v>1</v>
      </c>
      <c r="I82">
        <f t="shared" si="7"/>
        <v>0.16144295580947549</v>
      </c>
      <c r="J82">
        <f t="shared" si="8"/>
        <v>32.280385078219012</v>
      </c>
    </row>
    <row r="83" spans="1:10" x14ac:dyDescent="0.25">
      <c r="A83" s="65">
        <v>9.5</v>
      </c>
      <c r="B83">
        <v>3.5200000000000002E-2</v>
      </c>
      <c r="C83">
        <v>1.085</v>
      </c>
      <c r="D83">
        <v>2.7019999999999999E-2</v>
      </c>
      <c r="E83">
        <v>-2.3199999999999998E-2</v>
      </c>
      <c r="F83">
        <v>0.02</v>
      </c>
      <c r="G83">
        <v>1</v>
      </c>
      <c r="I83">
        <f t="shared" si="7"/>
        <v>0.16580627893946129</v>
      </c>
      <c r="J83">
        <f t="shared" si="8"/>
        <v>30.823863636363633</v>
      </c>
    </row>
    <row r="84" spans="1:10" x14ac:dyDescent="0.25">
      <c r="A84" s="65">
        <v>9.75</v>
      </c>
      <c r="B84">
        <v>3.721E-2</v>
      </c>
      <c r="C84">
        <v>1.0956999999999999</v>
      </c>
      <c r="D84">
        <v>2.9190000000000001E-2</v>
      </c>
      <c r="E84">
        <v>-2.1399999999999999E-2</v>
      </c>
      <c r="F84">
        <v>1.8800000000000001E-2</v>
      </c>
      <c r="G84">
        <v>1</v>
      </c>
      <c r="I84">
        <f t="shared" si="7"/>
        <v>0.17016960206944712</v>
      </c>
      <c r="J84">
        <f t="shared" si="8"/>
        <v>29.446385380274116</v>
      </c>
    </row>
    <row r="85" spans="1:10" x14ac:dyDescent="0.25">
      <c r="A85" s="65">
        <v>10</v>
      </c>
      <c r="B85">
        <v>3.9469999999999998E-2</v>
      </c>
      <c r="C85">
        <v>1.1040000000000001</v>
      </c>
      <c r="D85">
        <v>3.1609999999999999E-2</v>
      </c>
      <c r="E85">
        <v>-1.9599999999999999E-2</v>
      </c>
      <c r="F85">
        <v>1.7899999999999999E-2</v>
      </c>
      <c r="G85">
        <v>1</v>
      </c>
      <c r="I85">
        <f t="shared" si="7"/>
        <v>0.17453292519943295</v>
      </c>
      <c r="J85">
        <f t="shared" si="8"/>
        <v>27.970610590321765</v>
      </c>
    </row>
    <row r="86" spans="1:10" x14ac:dyDescent="0.25">
      <c r="A86" s="65">
        <v>10.25</v>
      </c>
      <c r="B86">
        <v>4.231E-2</v>
      </c>
      <c r="C86">
        <v>1.1088</v>
      </c>
      <c r="D86">
        <v>3.465E-2</v>
      </c>
      <c r="E86">
        <v>-1.7500000000000002E-2</v>
      </c>
      <c r="F86">
        <v>1.7299999999999999E-2</v>
      </c>
      <c r="G86">
        <v>1</v>
      </c>
      <c r="I86">
        <f t="shared" si="7"/>
        <v>0.17889624832941875</v>
      </c>
      <c r="J86">
        <f t="shared" si="8"/>
        <v>26.206570550697236</v>
      </c>
    </row>
    <row r="87" spans="1:10" x14ac:dyDescent="0.25">
      <c r="A87" s="65">
        <v>10.5</v>
      </c>
      <c r="B87">
        <v>4.5010000000000001E-2</v>
      </c>
      <c r="C87">
        <v>1.1120000000000001</v>
      </c>
      <c r="D87">
        <v>3.7650000000000003E-2</v>
      </c>
      <c r="E87">
        <v>-1.5299999999999999E-2</v>
      </c>
      <c r="F87">
        <v>1.67E-2</v>
      </c>
      <c r="G87">
        <v>1</v>
      </c>
      <c r="I87">
        <f t="shared" si="7"/>
        <v>0.18325957145940461</v>
      </c>
      <c r="J87">
        <f t="shared" si="8"/>
        <v>24.705620973117085</v>
      </c>
    </row>
    <row r="88" spans="1:10" x14ac:dyDescent="0.25">
      <c r="A88" s="65">
        <v>10.75</v>
      </c>
      <c r="B88">
        <v>4.7690000000000003E-2</v>
      </c>
      <c r="C88">
        <v>1.1119000000000001</v>
      </c>
      <c r="D88">
        <v>4.0680000000000001E-2</v>
      </c>
      <c r="E88">
        <v>-1.2999999999999999E-2</v>
      </c>
      <c r="F88">
        <v>1.6199999999999999E-2</v>
      </c>
      <c r="G88">
        <v>1</v>
      </c>
      <c r="I88">
        <f t="shared" si="7"/>
        <v>0.18762289458939041</v>
      </c>
      <c r="J88">
        <f t="shared" si="8"/>
        <v>23.31516041098763</v>
      </c>
    </row>
    <row r="89" spans="1:10" x14ac:dyDescent="0.25">
      <c r="A89" s="65">
        <v>11</v>
      </c>
      <c r="B89">
        <v>5.0509999999999999E-2</v>
      </c>
      <c r="C89">
        <v>1.1079000000000001</v>
      </c>
      <c r="D89">
        <v>4.3819999999999998E-2</v>
      </c>
      <c r="E89">
        <v>-1.09E-2</v>
      </c>
      <c r="F89">
        <v>1.55E-2</v>
      </c>
      <c r="G89">
        <v>1</v>
      </c>
      <c r="I89">
        <f t="shared" si="7"/>
        <v>0.19198621771937624</v>
      </c>
      <c r="J89">
        <f t="shared" si="8"/>
        <v>21.934270441496736</v>
      </c>
    </row>
    <row r="90" spans="1:10" x14ac:dyDescent="0.25">
      <c r="A90" s="65">
        <v>11.25</v>
      </c>
      <c r="B90">
        <v>5.3620000000000001E-2</v>
      </c>
      <c r="C90">
        <v>1.1009</v>
      </c>
      <c r="D90">
        <v>4.7230000000000001E-2</v>
      </c>
      <c r="E90">
        <v>-9.2999999999999992E-3</v>
      </c>
      <c r="F90">
        <v>1.4999999999999999E-2</v>
      </c>
      <c r="G90">
        <v>1</v>
      </c>
      <c r="I90">
        <f t="shared" si="7"/>
        <v>0.19634954084936207</v>
      </c>
      <c r="J90">
        <f t="shared" si="8"/>
        <v>20.531518090264825</v>
      </c>
    </row>
    <row r="91" spans="1:10" x14ac:dyDescent="0.25">
      <c r="A91" s="65">
        <v>11.5</v>
      </c>
      <c r="B91">
        <v>5.7119999999999997E-2</v>
      </c>
      <c r="C91">
        <v>1.0913999999999999</v>
      </c>
      <c r="D91">
        <v>5.0999999999999997E-2</v>
      </c>
      <c r="E91">
        <v>-8.3999999999999995E-3</v>
      </c>
      <c r="F91">
        <v>1.47E-2</v>
      </c>
      <c r="G91">
        <v>1</v>
      </c>
      <c r="I91">
        <f t="shared" si="7"/>
        <v>0.20071286397934787</v>
      </c>
      <c r="J91">
        <f t="shared" si="8"/>
        <v>19.107142857142858</v>
      </c>
    </row>
    <row r="92" spans="1:10" x14ac:dyDescent="0.25">
      <c r="A92" s="65">
        <v>11.75</v>
      </c>
      <c r="B92">
        <v>6.1089999999999998E-2</v>
      </c>
      <c r="C92">
        <v>1.0793999999999999</v>
      </c>
      <c r="D92">
        <v>5.5239999999999997E-2</v>
      </c>
      <c r="E92">
        <v>-8.3000000000000001E-3</v>
      </c>
      <c r="F92">
        <v>1.4500000000000001E-2</v>
      </c>
      <c r="G92">
        <v>1</v>
      </c>
      <c r="I92">
        <f t="shared" si="7"/>
        <v>0.20507618710933373</v>
      </c>
      <c r="J92">
        <f t="shared" si="8"/>
        <v>17.669012931740056</v>
      </c>
    </row>
    <row r="93" spans="1:10" x14ac:dyDescent="0.25">
      <c r="A93" s="65">
        <v>12</v>
      </c>
      <c r="B93">
        <v>6.5530000000000005E-2</v>
      </c>
      <c r="C93">
        <v>1.0658000000000001</v>
      </c>
      <c r="D93">
        <v>5.9909999999999998E-2</v>
      </c>
      <c r="E93">
        <v>-9.2999999999999992E-3</v>
      </c>
      <c r="F93">
        <v>1.4200000000000001E-2</v>
      </c>
      <c r="G93">
        <v>1</v>
      </c>
      <c r="I93">
        <f t="shared" si="7"/>
        <v>0.20943951023931953</v>
      </c>
      <c r="J93">
        <f t="shared" si="8"/>
        <v>16.264306424538379</v>
      </c>
    </row>
    <row r="94" spans="1:10" x14ac:dyDescent="0.25">
      <c r="A94" s="65">
        <v>12.25</v>
      </c>
      <c r="B94">
        <v>7.1139999999999995E-2</v>
      </c>
      <c r="C94">
        <v>1.0483</v>
      </c>
      <c r="D94">
        <v>6.5780000000000005E-2</v>
      </c>
      <c r="E94">
        <v>-1.15E-2</v>
      </c>
      <c r="F94">
        <v>1.43E-2</v>
      </c>
      <c r="G94">
        <v>1</v>
      </c>
      <c r="I94">
        <f t="shared" si="7"/>
        <v>0.21380283336930536</v>
      </c>
      <c r="J94">
        <f t="shared" si="8"/>
        <v>14.735732358729267</v>
      </c>
    </row>
    <row r="95" spans="1:10" x14ac:dyDescent="0.25">
      <c r="A95" s="65">
        <v>12.5</v>
      </c>
      <c r="B95">
        <v>7.7719999999999997E-2</v>
      </c>
      <c r="C95">
        <v>1.0286999999999999</v>
      </c>
      <c r="D95">
        <v>7.2590000000000002E-2</v>
      </c>
      <c r="E95">
        <v>-1.5100000000000001E-2</v>
      </c>
      <c r="F95">
        <v>1.44E-2</v>
      </c>
      <c r="G95">
        <v>1</v>
      </c>
      <c r="I95">
        <f t="shared" si="7"/>
        <v>0.21816615649929119</v>
      </c>
      <c r="J95">
        <f t="shared" si="8"/>
        <v>13.235975295934121</v>
      </c>
    </row>
    <row r="96" spans="1:10" x14ac:dyDescent="0.25">
      <c r="A96" s="65">
        <v>12.75</v>
      </c>
      <c r="B96">
        <v>8.5470000000000004E-2</v>
      </c>
      <c r="C96">
        <v>1.0074000000000001</v>
      </c>
      <c r="D96">
        <v>8.054E-2</v>
      </c>
      <c r="E96">
        <v>-0.02</v>
      </c>
      <c r="F96">
        <v>1.46E-2</v>
      </c>
      <c r="G96">
        <v>1</v>
      </c>
      <c r="I96">
        <f t="shared" si="7"/>
        <v>0.22252947962927699</v>
      </c>
      <c r="J96">
        <f t="shared" si="8"/>
        <v>11.786591786591787</v>
      </c>
    </row>
    <row r="97" spans="1:10" x14ac:dyDescent="0.25">
      <c r="A97" s="65">
        <v>13</v>
      </c>
      <c r="B97">
        <v>9.4869999999999996E-2</v>
      </c>
      <c r="C97">
        <v>0.9829</v>
      </c>
      <c r="D97">
        <v>9.0130000000000002E-2</v>
      </c>
      <c r="E97">
        <v>-2.63E-2</v>
      </c>
      <c r="F97">
        <v>1.52E-2</v>
      </c>
      <c r="G97">
        <v>1</v>
      </c>
      <c r="I97">
        <f t="shared" si="7"/>
        <v>0.22689280275926285</v>
      </c>
      <c r="J97">
        <f t="shared" si="8"/>
        <v>10.360493306630126</v>
      </c>
    </row>
  </sheetData>
  <hyperlinks>
    <hyperlink ref="A1" r:id="rId1" display="http://airfoiltools.com/airfoil/details?airfoil=rg15-il"/>
  </hyperlinks>
  <pageMargins left="0.511811024" right="0.511811024" top="0.78740157499999996" bottom="0.78740157499999996" header="0.31496062000000002" footer="0.31496062000000002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opLeftCell="A3" workbookViewId="0">
      <selection activeCell="T27" sqref="T27"/>
    </sheetView>
  </sheetViews>
  <sheetFormatPr defaultRowHeight="15" x14ac:dyDescent="0.25"/>
  <sheetData>
    <row r="1" spans="1:21" x14ac:dyDescent="0.25">
      <c r="A1" s="67" t="s">
        <v>122</v>
      </c>
      <c r="H1" t="s">
        <v>25</v>
      </c>
      <c r="I1">
        <v>100000</v>
      </c>
    </row>
    <row r="2" spans="1:21" x14ac:dyDescent="0.25">
      <c r="A2" s="66" t="s">
        <v>109</v>
      </c>
      <c r="H2" t="s">
        <v>61</v>
      </c>
      <c r="I2" t="s">
        <v>62</v>
      </c>
      <c r="J2" t="s">
        <v>60</v>
      </c>
      <c r="K2" t="s">
        <v>59</v>
      </c>
      <c r="L2" t="s">
        <v>58</v>
      </c>
      <c r="M2" t="s">
        <v>55</v>
      </c>
      <c r="N2" t="s">
        <v>51</v>
      </c>
      <c r="O2" t="s">
        <v>54</v>
      </c>
    </row>
    <row r="3" spans="1:21" x14ac:dyDescent="0.25">
      <c r="A3" s="66" t="s">
        <v>123</v>
      </c>
      <c r="H3">
        <f>I4</f>
        <v>0.30839624775890045</v>
      </c>
      <c r="I3">
        <f>H4</f>
        <v>6.1737965861572128</v>
      </c>
      <c r="J3">
        <v>-0.19170000000000001</v>
      </c>
      <c r="K3">
        <v>1.2007000000000001</v>
      </c>
      <c r="L3">
        <f>SMALL(B9:B98,1)</f>
        <v>1.1990000000000001E-2</v>
      </c>
      <c r="M3">
        <f>(L6-L3)/((M6-O3)^2)</f>
        <v>1.6938414493759761E-2</v>
      </c>
      <c r="N3">
        <f>(N6-L3)/((O6-O3)^2)</f>
        <v>3.271104794494957E-2</v>
      </c>
      <c r="O3">
        <f>VLOOKUP(L3,B9:C98,2,FALSE)</f>
        <v>0.29599999999999999</v>
      </c>
    </row>
    <row r="4" spans="1:21" x14ac:dyDescent="0.25">
      <c r="A4" s="66" t="s">
        <v>111</v>
      </c>
      <c r="H4">
        <f t="array" ref="H4:I4">LINEST($C$27:$C$78,$I$27:$I$78)</f>
        <v>6.1737965861572128</v>
      </c>
      <c r="I4">
        <v>0.30839624775890045</v>
      </c>
    </row>
    <row r="5" spans="1:21" x14ac:dyDescent="0.25">
      <c r="L5" t="s">
        <v>124</v>
      </c>
      <c r="M5" t="s">
        <v>126</v>
      </c>
      <c r="N5" t="s">
        <v>125</v>
      </c>
      <c r="O5" t="s">
        <v>127</v>
      </c>
    </row>
    <row r="6" spans="1:21" x14ac:dyDescent="0.25">
      <c r="L6">
        <v>2.6759999999999999E-2</v>
      </c>
      <c r="M6">
        <v>1.2298</v>
      </c>
      <c r="N6">
        <v>2.359E-2</v>
      </c>
      <c r="O6">
        <v>-0.29949999999999999</v>
      </c>
    </row>
    <row r="7" spans="1:21" x14ac:dyDescent="0.25">
      <c r="A7" s="65" t="s">
        <v>71</v>
      </c>
      <c r="B7" t="s">
        <v>21</v>
      </c>
      <c r="C7" t="s">
        <v>20</v>
      </c>
      <c r="D7" t="s">
        <v>70</v>
      </c>
      <c r="E7" t="s">
        <v>69</v>
      </c>
      <c r="F7" t="s">
        <v>68</v>
      </c>
      <c r="G7" t="s">
        <v>67</v>
      </c>
      <c r="I7" t="s">
        <v>100</v>
      </c>
      <c r="J7" t="s">
        <v>66</v>
      </c>
      <c r="R7" t="s">
        <v>104</v>
      </c>
      <c r="S7" t="s">
        <v>105</v>
      </c>
      <c r="T7" t="s">
        <v>106</v>
      </c>
      <c r="U7" t="s">
        <v>107</v>
      </c>
    </row>
    <row r="8" spans="1:21" x14ac:dyDescent="0.25">
      <c r="A8" s="65" t="s">
        <v>65</v>
      </c>
      <c r="B8" t="s">
        <v>64</v>
      </c>
      <c r="C8" t="s">
        <v>63</v>
      </c>
      <c r="D8" t="s">
        <v>64</v>
      </c>
      <c r="E8" t="s">
        <v>63</v>
      </c>
      <c r="F8" t="s">
        <v>63</v>
      </c>
      <c r="G8" t="s">
        <v>63</v>
      </c>
      <c r="J8">
        <f>MAX((J9:J175))</f>
        <v>53.22457857531267</v>
      </c>
      <c r="R8">
        <f>$L$3+$M$3*(S8-$O$3)^2</f>
        <v>1.1990000000000001E-2</v>
      </c>
      <c r="S8">
        <f>O3</f>
        <v>0.29599999999999999</v>
      </c>
      <c r="T8">
        <f>$L$3+$N$3*(U8-$O$3)^2</f>
        <v>1.1990000000000001E-2</v>
      </c>
      <c r="U8">
        <f>O3</f>
        <v>0.29599999999999999</v>
      </c>
    </row>
    <row r="9" spans="1:21" x14ac:dyDescent="0.25">
      <c r="A9" s="65">
        <v>-8.25</v>
      </c>
      <c r="B9">
        <v>8.2680000000000003E-2</v>
      </c>
      <c r="C9">
        <v>-0.44209999999999999</v>
      </c>
      <c r="D9">
        <v>7.7740000000000004E-2</v>
      </c>
      <c r="E9">
        <v>-3.2099999999999997E-2</v>
      </c>
      <c r="F9">
        <v>1</v>
      </c>
      <c r="G9">
        <v>3.0599999999999999E-2</v>
      </c>
      <c r="I9">
        <f t="shared" ref="I9:I40" si="0">A9*PI()/180</f>
        <v>-0.14398966328953219</v>
      </c>
      <c r="J9">
        <f>C9/B9</f>
        <v>-5.3471214320270919</v>
      </c>
      <c r="R9">
        <f t="shared" ref="R9:R18" si="1">$L$3+$M$3*(S9-$O$3)^2</f>
        <v>1.2159384144937599E-2</v>
      </c>
      <c r="S9">
        <f>S8+0.1</f>
        <v>0.39600000000000002</v>
      </c>
      <c r="T9">
        <f t="shared" ref="T9:T18" si="2">$L$3+$N$3*(U9-$O$3)^2</f>
        <v>1.2317110479449497E-2</v>
      </c>
      <c r="U9">
        <f>U8-0.1</f>
        <v>0.19599999999999998</v>
      </c>
    </row>
    <row r="10" spans="1:21" x14ac:dyDescent="0.25">
      <c r="A10" s="65">
        <v>-8</v>
      </c>
      <c r="B10">
        <v>7.9000000000000001E-2</v>
      </c>
      <c r="C10">
        <v>-0.44429999999999997</v>
      </c>
      <c r="D10">
        <v>7.4109999999999995E-2</v>
      </c>
      <c r="E10">
        <v>-3.32E-2</v>
      </c>
      <c r="F10">
        <v>1</v>
      </c>
      <c r="G10">
        <v>3.04E-2</v>
      </c>
      <c r="I10">
        <f t="shared" si="0"/>
        <v>-0.13962634015954636</v>
      </c>
      <c r="J10">
        <f t="shared" ref="J10:J73" si="3">C10/B10</f>
        <v>-5.6240506329113922</v>
      </c>
      <c r="R10">
        <f t="shared" si="1"/>
        <v>1.2667536579750392E-2</v>
      </c>
      <c r="S10">
        <f t="shared" ref="S10:S18" si="4">S9+0.1</f>
        <v>0.496</v>
      </c>
      <c r="T10">
        <f t="shared" si="2"/>
        <v>1.3298441917797985E-2</v>
      </c>
      <c r="U10">
        <f t="shared" ref="U10:U18" si="5">U9-0.1</f>
        <v>9.5999999999999974E-2</v>
      </c>
    </row>
    <row r="11" spans="1:21" x14ac:dyDescent="0.25">
      <c r="A11" s="65">
        <v>-7.75</v>
      </c>
      <c r="B11">
        <v>7.4719999999999995E-2</v>
      </c>
      <c r="C11">
        <v>-0.44479999999999997</v>
      </c>
      <c r="D11">
        <v>6.9879999999999998E-2</v>
      </c>
      <c r="E11">
        <v>-3.56E-2</v>
      </c>
      <c r="F11">
        <v>1</v>
      </c>
      <c r="G11">
        <v>3.0200000000000001E-2</v>
      </c>
      <c r="I11">
        <f t="shared" si="0"/>
        <v>-0.13526301702956053</v>
      </c>
      <c r="J11">
        <f t="shared" si="3"/>
        <v>-5.9528907922912202</v>
      </c>
      <c r="R11">
        <f t="shared" si="1"/>
        <v>1.351445730443838E-2</v>
      </c>
      <c r="S11">
        <f t="shared" si="4"/>
        <v>0.59599999999999997</v>
      </c>
      <c r="T11">
        <f t="shared" si="2"/>
        <v>1.4933994315045463E-2</v>
      </c>
      <c r="U11">
        <f t="shared" si="5"/>
        <v>-4.0000000000000313E-3</v>
      </c>
    </row>
    <row r="12" spans="1:21" x14ac:dyDescent="0.25">
      <c r="A12" s="65">
        <v>-7.5</v>
      </c>
      <c r="B12">
        <v>6.9870000000000002E-2</v>
      </c>
      <c r="C12">
        <v>-0.4451</v>
      </c>
      <c r="D12">
        <v>6.5070000000000003E-2</v>
      </c>
      <c r="E12">
        <v>-3.8699999999999998E-2</v>
      </c>
      <c r="F12">
        <v>1</v>
      </c>
      <c r="G12">
        <v>2.9899999999999999E-2</v>
      </c>
      <c r="I12">
        <f t="shared" si="0"/>
        <v>-0.1308996938995747</v>
      </c>
      <c r="J12">
        <f t="shared" si="3"/>
        <v>-6.370402175468727</v>
      </c>
      <c r="R12">
        <f t="shared" si="1"/>
        <v>1.4700146319001562E-2</v>
      </c>
      <c r="S12">
        <f t="shared" si="4"/>
        <v>0.69599999999999995</v>
      </c>
      <c r="T12">
        <f t="shared" si="2"/>
        <v>1.7223767671191933E-2</v>
      </c>
      <c r="U12">
        <f t="shared" si="5"/>
        <v>-0.10400000000000004</v>
      </c>
    </row>
    <row r="13" spans="1:21" x14ac:dyDescent="0.25">
      <c r="A13" s="65">
        <v>-7.25</v>
      </c>
      <c r="B13">
        <v>6.4390000000000003E-2</v>
      </c>
      <c r="C13">
        <v>-0.44479999999999997</v>
      </c>
      <c r="D13">
        <v>5.9569999999999998E-2</v>
      </c>
      <c r="E13">
        <v>-4.2099999999999999E-2</v>
      </c>
      <c r="F13">
        <v>1</v>
      </c>
      <c r="G13">
        <v>2.9700000000000001E-2</v>
      </c>
      <c r="I13">
        <f t="shared" si="0"/>
        <v>-0.1265363707695889</v>
      </c>
      <c r="J13">
        <f t="shared" si="3"/>
        <v>-6.9079049541854314</v>
      </c>
      <c r="R13">
        <f t="shared" si="1"/>
        <v>1.6224603623439939E-2</v>
      </c>
      <c r="S13">
        <f t="shared" si="4"/>
        <v>0.79599999999999993</v>
      </c>
      <c r="T13">
        <f t="shared" si="2"/>
        <v>2.0167761986237393E-2</v>
      </c>
      <c r="U13">
        <f t="shared" si="5"/>
        <v>-0.20400000000000004</v>
      </c>
    </row>
    <row r="14" spans="1:21" x14ac:dyDescent="0.25">
      <c r="A14" s="65">
        <v>-7</v>
      </c>
      <c r="B14">
        <v>5.8360000000000002E-2</v>
      </c>
      <c r="C14">
        <v>-0.44440000000000002</v>
      </c>
      <c r="D14">
        <v>5.3460000000000001E-2</v>
      </c>
      <c r="E14">
        <v>-4.5199999999999997E-2</v>
      </c>
      <c r="F14">
        <v>1</v>
      </c>
      <c r="G14">
        <v>2.9499999999999998E-2</v>
      </c>
      <c r="I14">
        <f t="shared" si="0"/>
        <v>-0.12217304763960307</v>
      </c>
      <c r="J14">
        <f t="shared" si="3"/>
        <v>-7.6148046607265254</v>
      </c>
      <c r="R14">
        <f t="shared" si="1"/>
        <v>1.8087829217753513E-2</v>
      </c>
      <c r="S14">
        <f t="shared" si="4"/>
        <v>0.89599999999999991</v>
      </c>
      <c r="T14">
        <f t="shared" si="2"/>
        <v>2.3765977260181849E-2</v>
      </c>
      <c r="U14">
        <f t="shared" si="5"/>
        <v>-0.30400000000000005</v>
      </c>
    </row>
    <row r="15" spans="1:21" x14ac:dyDescent="0.25">
      <c r="A15" s="65">
        <v>-6.75</v>
      </c>
      <c r="B15">
        <v>5.2260000000000001E-2</v>
      </c>
      <c r="C15">
        <v>-0.44359999999999999</v>
      </c>
      <c r="D15">
        <v>4.7190000000000003E-2</v>
      </c>
      <c r="E15">
        <v>-4.7300000000000002E-2</v>
      </c>
      <c r="F15">
        <v>1</v>
      </c>
      <c r="G15">
        <v>2.93E-2</v>
      </c>
      <c r="I15">
        <f t="shared" si="0"/>
        <v>-0.11780972450961724</v>
      </c>
      <c r="J15">
        <f t="shared" si="3"/>
        <v>-8.488327592805204</v>
      </c>
      <c r="R15">
        <f t="shared" si="1"/>
        <v>2.0289823101942283E-2</v>
      </c>
      <c r="S15">
        <f t="shared" si="4"/>
        <v>0.99599999999999989</v>
      </c>
      <c r="T15">
        <f t="shared" si="2"/>
        <v>2.8018413493025286E-2</v>
      </c>
      <c r="U15">
        <f t="shared" si="5"/>
        <v>-0.40400000000000003</v>
      </c>
    </row>
    <row r="16" spans="1:21" x14ac:dyDescent="0.25">
      <c r="A16" s="65">
        <v>-6.5</v>
      </c>
      <c r="B16">
        <v>4.6420000000000003E-2</v>
      </c>
      <c r="C16">
        <v>-0.44159999999999999</v>
      </c>
      <c r="D16">
        <v>4.1070000000000002E-2</v>
      </c>
      <c r="E16">
        <v>-4.8300000000000003E-2</v>
      </c>
      <c r="F16">
        <v>1</v>
      </c>
      <c r="G16">
        <v>2.93E-2</v>
      </c>
      <c r="I16">
        <f t="shared" si="0"/>
        <v>-0.11344640137963143</v>
      </c>
      <c r="J16">
        <f t="shared" si="3"/>
        <v>-9.5131408875484702</v>
      </c>
      <c r="R16">
        <f t="shared" si="1"/>
        <v>2.2830585276006243E-2</v>
      </c>
      <c r="S16">
        <f t="shared" si="4"/>
        <v>1.0959999999999999</v>
      </c>
      <c r="T16">
        <f t="shared" si="2"/>
        <v>3.2925070684767729E-2</v>
      </c>
      <c r="U16">
        <f t="shared" si="5"/>
        <v>-0.504</v>
      </c>
    </row>
    <row r="17" spans="1:21" x14ac:dyDescent="0.25">
      <c r="A17" s="65">
        <v>-6.25</v>
      </c>
      <c r="B17">
        <v>4.0739999999999998E-2</v>
      </c>
      <c r="C17">
        <v>-0.43759999999999999</v>
      </c>
      <c r="D17">
        <v>3.4889999999999997E-2</v>
      </c>
      <c r="E17">
        <v>-4.8500000000000001E-2</v>
      </c>
      <c r="F17">
        <v>1</v>
      </c>
      <c r="G17">
        <v>2.9899999999999999E-2</v>
      </c>
      <c r="I17">
        <f t="shared" si="0"/>
        <v>-0.1090830782496456</v>
      </c>
      <c r="J17">
        <f t="shared" si="3"/>
        <v>-10.741286205203732</v>
      </c>
      <c r="R17">
        <f t="shared" si="1"/>
        <v>2.5710115739945402E-2</v>
      </c>
      <c r="S17">
        <f t="shared" si="4"/>
        <v>1.196</v>
      </c>
      <c r="T17">
        <f t="shared" si="2"/>
        <v>3.8485948835409151E-2</v>
      </c>
      <c r="U17">
        <f t="shared" si="5"/>
        <v>-0.60399999999999998</v>
      </c>
    </row>
    <row r="18" spans="1:21" x14ac:dyDescent="0.25">
      <c r="A18" s="65">
        <v>-6</v>
      </c>
      <c r="B18">
        <v>3.601E-2</v>
      </c>
      <c r="C18">
        <v>-0.42970000000000003</v>
      </c>
      <c r="D18">
        <v>2.9520000000000001E-2</v>
      </c>
      <c r="E18">
        <v>-4.7800000000000002E-2</v>
      </c>
      <c r="F18">
        <v>1</v>
      </c>
      <c r="G18">
        <v>3.1E-2</v>
      </c>
      <c r="I18">
        <f t="shared" si="0"/>
        <v>-0.10471975511965977</v>
      </c>
      <c r="J18">
        <f t="shared" si="3"/>
        <v>-11.932796445431824</v>
      </c>
      <c r="R18">
        <f t="shared" si="1"/>
        <v>2.8928414493759762E-2</v>
      </c>
      <c r="S18">
        <f t="shared" si="4"/>
        <v>1.296</v>
      </c>
      <c r="T18">
        <f t="shared" si="2"/>
        <v>4.4701047944949571E-2</v>
      </c>
      <c r="U18">
        <f t="shared" si="5"/>
        <v>-0.70399999999999996</v>
      </c>
    </row>
    <row r="19" spans="1:21" x14ac:dyDescent="0.25">
      <c r="A19" s="65">
        <v>-5.75</v>
      </c>
      <c r="B19">
        <v>3.431E-2</v>
      </c>
      <c r="C19">
        <v>-0.41560000000000002</v>
      </c>
      <c r="D19">
        <v>2.7730000000000001E-2</v>
      </c>
      <c r="E19">
        <v>-4.6800000000000001E-2</v>
      </c>
      <c r="F19">
        <v>1</v>
      </c>
      <c r="G19">
        <v>3.2300000000000002E-2</v>
      </c>
      <c r="I19">
        <f t="shared" si="0"/>
        <v>-0.10035643198967394</v>
      </c>
      <c r="J19">
        <f t="shared" si="3"/>
        <v>-12.113086563684059</v>
      </c>
    </row>
    <row r="20" spans="1:21" x14ac:dyDescent="0.25">
      <c r="A20" s="65">
        <v>-5.5</v>
      </c>
      <c r="B20">
        <v>3.2300000000000002E-2</v>
      </c>
      <c r="C20">
        <v>-0.40039999999999998</v>
      </c>
      <c r="D20">
        <v>2.5479999999999999E-2</v>
      </c>
      <c r="E20">
        <v>-4.5600000000000002E-2</v>
      </c>
      <c r="F20">
        <v>1</v>
      </c>
      <c r="G20">
        <v>3.3399999999999999E-2</v>
      </c>
      <c r="I20">
        <f t="shared" si="0"/>
        <v>-9.599310885968812E-2</v>
      </c>
      <c r="J20">
        <f t="shared" si="3"/>
        <v>-12.396284829721361</v>
      </c>
    </row>
    <row r="21" spans="1:21" x14ac:dyDescent="0.25">
      <c r="A21" s="65">
        <v>-5.25</v>
      </c>
      <c r="B21">
        <v>2.9780000000000001E-2</v>
      </c>
      <c r="C21">
        <v>-0.38400000000000001</v>
      </c>
      <c r="D21">
        <v>2.2550000000000001E-2</v>
      </c>
      <c r="E21">
        <v>-4.4499999999999998E-2</v>
      </c>
      <c r="F21">
        <v>1</v>
      </c>
      <c r="G21">
        <v>3.4299999999999997E-2</v>
      </c>
      <c r="I21">
        <f t="shared" si="0"/>
        <v>-9.1629785729702304E-2</v>
      </c>
      <c r="J21">
        <f t="shared" si="3"/>
        <v>-12.894560107454668</v>
      </c>
    </row>
    <row r="22" spans="1:21" x14ac:dyDescent="0.25">
      <c r="A22" s="65">
        <v>-5</v>
      </c>
      <c r="B22">
        <v>2.7539999999999999E-2</v>
      </c>
      <c r="C22">
        <v>-0.36570000000000003</v>
      </c>
      <c r="D22">
        <v>1.9879999999999998E-2</v>
      </c>
      <c r="E22">
        <v>-4.3400000000000001E-2</v>
      </c>
      <c r="F22">
        <v>1</v>
      </c>
      <c r="G22">
        <v>3.5499999999999997E-2</v>
      </c>
      <c r="I22">
        <f t="shared" si="0"/>
        <v>-8.7266462599716474E-2</v>
      </c>
      <c r="J22">
        <f t="shared" si="3"/>
        <v>-13.278867102396516</v>
      </c>
    </row>
    <row r="23" spans="1:21" x14ac:dyDescent="0.25">
      <c r="A23" s="65">
        <v>-4.75</v>
      </c>
      <c r="B23">
        <v>2.5420000000000002E-2</v>
      </c>
      <c r="C23">
        <v>-0.33489999999999998</v>
      </c>
      <c r="D23">
        <v>1.7219999999999999E-2</v>
      </c>
      <c r="E23">
        <v>-4.4400000000000002E-2</v>
      </c>
      <c r="F23">
        <v>0.99680000000000002</v>
      </c>
      <c r="G23">
        <v>3.8300000000000001E-2</v>
      </c>
      <c r="I23">
        <f t="shared" si="0"/>
        <v>-8.2903139469730644E-2</v>
      </c>
      <c r="J23">
        <f t="shared" si="3"/>
        <v>-13.174665617623916</v>
      </c>
    </row>
    <row r="24" spans="1:21" x14ac:dyDescent="0.25">
      <c r="A24" s="65">
        <v>-4.5</v>
      </c>
      <c r="B24">
        <v>2.359E-2</v>
      </c>
      <c r="C24">
        <v>-0.29949999999999999</v>
      </c>
      <c r="D24">
        <v>1.5049999999999999E-2</v>
      </c>
      <c r="E24">
        <v>-4.6300000000000001E-2</v>
      </c>
      <c r="F24">
        <v>0.99099999999999999</v>
      </c>
      <c r="G24">
        <v>4.1399999999999999E-2</v>
      </c>
      <c r="I24">
        <f t="shared" si="0"/>
        <v>-7.8539816339744828E-2</v>
      </c>
      <c r="J24">
        <f t="shared" si="3"/>
        <v>-12.696057651547266</v>
      </c>
    </row>
    <row r="25" spans="1:21" x14ac:dyDescent="0.25">
      <c r="A25" s="65">
        <v>-4.25</v>
      </c>
      <c r="B25">
        <v>2.2200000000000001E-2</v>
      </c>
      <c r="C25">
        <v>-0.26390000000000002</v>
      </c>
      <c r="D25">
        <v>1.3469999999999999E-2</v>
      </c>
      <c r="E25">
        <v>-4.8099999999999997E-2</v>
      </c>
      <c r="F25">
        <v>0.98440000000000005</v>
      </c>
      <c r="G25">
        <v>4.41E-2</v>
      </c>
      <c r="I25">
        <f t="shared" si="0"/>
        <v>-7.4176493209759012E-2</v>
      </c>
      <c r="J25">
        <f t="shared" si="3"/>
        <v>-11.887387387387388</v>
      </c>
    </row>
    <row r="26" spans="1:21" x14ac:dyDescent="0.25">
      <c r="A26" s="65">
        <v>-4</v>
      </c>
      <c r="B26">
        <v>2.1010000000000001E-2</v>
      </c>
      <c r="C26">
        <v>-0.22670000000000001</v>
      </c>
      <c r="D26">
        <v>1.201E-2</v>
      </c>
      <c r="E26">
        <v>-0.05</v>
      </c>
      <c r="F26">
        <v>0.97809999999999997</v>
      </c>
      <c r="G26">
        <v>4.8599999999999997E-2</v>
      </c>
      <c r="I26">
        <f t="shared" si="0"/>
        <v>-6.9813170079773182E-2</v>
      </c>
      <c r="J26">
        <f t="shared" si="3"/>
        <v>-10.790099952403617</v>
      </c>
    </row>
    <row r="27" spans="1:21" x14ac:dyDescent="0.25">
      <c r="A27" s="65">
        <v>-3.75</v>
      </c>
      <c r="B27">
        <v>1.9869999999999999E-2</v>
      </c>
      <c r="C27">
        <v>-0.19170000000000001</v>
      </c>
      <c r="D27">
        <v>1.077E-2</v>
      </c>
      <c r="E27">
        <v>-5.16E-2</v>
      </c>
      <c r="F27">
        <v>0.97070000000000001</v>
      </c>
      <c r="G27">
        <v>5.33E-2</v>
      </c>
      <c r="I27">
        <f t="shared" si="0"/>
        <v>-6.5449846949787352E-2</v>
      </c>
      <c r="J27">
        <f t="shared" si="3"/>
        <v>-9.6477101157523908</v>
      </c>
    </row>
    <row r="28" spans="1:21" x14ac:dyDescent="0.25">
      <c r="A28" s="65">
        <v>-3.5</v>
      </c>
      <c r="B28">
        <v>1.891E-2</v>
      </c>
      <c r="C28">
        <v>-0.15390000000000001</v>
      </c>
      <c r="D28">
        <v>9.7099999999999999E-3</v>
      </c>
      <c r="E28">
        <v>-5.3600000000000002E-2</v>
      </c>
      <c r="F28">
        <v>0.96450000000000002</v>
      </c>
      <c r="G28">
        <v>5.8799999999999998E-2</v>
      </c>
      <c r="I28">
        <f t="shared" si="0"/>
        <v>-6.1086523819801536E-2</v>
      </c>
      <c r="J28">
        <f t="shared" si="3"/>
        <v>-8.1385510312004232</v>
      </c>
    </row>
    <row r="29" spans="1:21" x14ac:dyDescent="0.25">
      <c r="A29" s="65">
        <v>-3.25</v>
      </c>
      <c r="B29">
        <v>1.8110000000000001E-2</v>
      </c>
      <c r="C29">
        <v>-0.1182</v>
      </c>
      <c r="D29">
        <v>8.8699999999999994E-3</v>
      </c>
      <c r="E29">
        <v>-5.5199999999999999E-2</v>
      </c>
      <c r="F29">
        <v>0.95660000000000001</v>
      </c>
      <c r="G29">
        <v>6.7199999999999996E-2</v>
      </c>
      <c r="I29">
        <f t="shared" si="0"/>
        <v>-5.6723200689815713E-2</v>
      </c>
      <c r="J29">
        <f t="shared" si="3"/>
        <v>-6.5267807840971832</v>
      </c>
    </row>
    <row r="30" spans="1:21" x14ac:dyDescent="0.25">
      <c r="A30" s="65">
        <v>-3</v>
      </c>
      <c r="B30">
        <v>1.736E-2</v>
      </c>
      <c r="C30">
        <v>-8.1100000000000005E-2</v>
      </c>
      <c r="D30">
        <v>8.0700000000000008E-3</v>
      </c>
      <c r="E30">
        <v>-5.7000000000000002E-2</v>
      </c>
      <c r="F30">
        <v>0.9496</v>
      </c>
      <c r="G30">
        <v>7.7700000000000005E-2</v>
      </c>
      <c r="I30">
        <f t="shared" si="0"/>
        <v>-5.2359877559829883E-2</v>
      </c>
      <c r="J30">
        <f t="shared" si="3"/>
        <v>-4.6716589861751157</v>
      </c>
    </row>
    <row r="31" spans="1:21" x14ac:dyDescent="0.25">
      <c r="A31" s="65">
        <v>-2.75</v>
      </c>
      <c r="B31">
        <v>1.6709999999999999E-2</v>
      </c>
      <c r="C31">
        <v>-4.4600000000000001E-2</v>
      </c>
      <c r="D31">
        <v>7.4400000000000004E-3</v>
      </c>
      <c r="E31">
        <v>-5.8799999999999998E-2</v>
      </c>
      <c r="F31">
        <v>0.94159999999999999</v>
      </c>
      <c r="G31">
        <v>9.4E-2</v>
      </c>
      <c r="I31">
        <f t="shared" si="0"/>
        <v>-4.799655442984406E-2</v>
      </c>
      <c r="J31">
        <f t="shared" si="3"/>
        <v>-2.6690604428485938</v>
      </c>
    </row>
    <row r="32" spans="1:21" x14ac:dyDescent="0.25">
      <c r="A32" s="65">
        <v>-2.5</v>
      </c>
      <c r="B32">
        <v>1.6129999999999999E-2</v>
      </c>
      <c r="C32">
        <v>-9.7999999999999997E-3</v>
      </c>
      <c r="D32">
        <v>6.8900000000000003E-3</v>
      </c>
      <c r="E32">
        <v>-6.0100000000000001E-2</v>
      </c>
      <c r="F32">
        <v>0.93220000000000003</v>
      </c>
      <c r="G32">
        <v>0.11840000000000001</v>
      </c>
      <c r="I32">
        <f t="shared" si="0"/>
        <v>-4.3633231299858237E-2</v>
      </c>
      <c r="J32">
        <f t="shared" si="3"/>
        <v>-0.60756354618722885</v>
      </c>
    </row>
    <row r="33" spans="1:10" x14ac:dyDescent="0.25">
      <c r="A33" s="65">
        <v>-2.25</v>
      </c>
      <c r="B33">
        <v>1.55E-2</v>
      </c>
      <c r="C33">
        <v>2.6599999999999999E-2</v>
      </c>
      <c r="D33">
        <v>6.4400000000000004E-3</v>
      </c>
      <c r="E33">
        <v>-6.1800000000000001E-2</v>
      </c>
      <c r="F33">
        <v>0.92369999999999997</v>
      </c>
      <c r="G33">
        <v>0.15909999999999999</v>
      </c>
      <c r="I33">
        <f t="shared" si="0"/>
        <v>-3.9269908169872414E-2</v>
      </c>
      <c r="J33">
        <f t="shared" si="3"/>
        <v>1.7161290322580645</v>
      </c>
    </row>
    <row r="34" spans="1:10" x14ac:dyDescent="0.25">
      <c r="A34" s="65">
        <v>-2</v>
      </c>
      <c r="B34">
        <v>1.494E-2</v>
      </c>
      <c r="C34">
        <v>5.8400000000000001E-2</v>
      </c>
      <c r="D34">
        <v>6.1000000000000004E-3</v>
      </c>
      <c r="E34">
        <v>-6.2600000000000003E-2</v>
      </c>
      <c r="F34">
        <v>0.91190000000000004</v>
      </c>
      <c r="G34">
        <v>0.22170000000000001</v>
      </c>
      <c r="I34">
        <f t="shared" si="0"/>
        <v>-3.4906585039886591E-2</v>
      </c>
      <c r="J34">
        <f t="shared" si="3"/>
        <v>3.9089692101740297</v>
      </c>
    </row>
    <row r="35" spans="1:10" x14ac:dyDescent="0.25">
      <c r="A35" s="65">
        <v>-1.75</v>
      </c>
      <c r="B35">
        <v>1.436E-2</v>
      </c>
      <c r="C35">
        <v>8.9700000000000002E-2</v>
      </c>
      <c r="D35">
        <v>5.8599999999999998E-3</v>
      </c>
      <c r="E35">
        <v>-6.3299999999999995E-2</v>
      </c>
      <c r="F35">
        <v>0.89959999999999996</v>
      </c>
      <c r="G35">
        <v>0.31519999999999998</v>
      </c>
      <c r="I35">
        <f t="shared" si="0"/>
        <v>-3.0543261909900768E-2</v>
      </c>
      <c r="J35">
        <f t="shared" si="3"/>
        <v>6.2465181058495824</v>
      </c>
    </row>
    <row r="36" spans="1:10" x14ac:dyDescent="0.25">
      <c r="A36" s="65">
        <v>-1.5</v>
      </c>
      <c r="B36">
        <v>1.374E-2</v>
      </c>
      <c r="C36">
        <v>0.12139999999999999</v>
      </c>
      <c r="D36">
        <v>5.7000000000000002E-3</v>
      </c>
      <c r="E36">
        <v>-6.4000000000000001E-2</v>
      </c>
      <c r="F36">
        <v>0.88729999999999998</v>
      </c>
      <c r="G36">
        <v>0.44669999999999999</v>
      </c>
      <c r="I36">
        <f t="shared" si="0"/>
        <v>-2.6179938779914941E-2</v>
      </c>
      <c r="J36">
        <f t="shared" si="3"/>
        <v>8.8355167394468701</v>
      </c>
    </row>
    <row r="37" spans="1:10" x14ac:dyDescent="0.25">
      <c r="A37" s="65">
        <v>-1.25</v>
      </c>
      <c r="B37">
        <v>1.312E-2</v>
      </c>
      <c r="C37">
        <v>0.15190000000000001</v>
      </c>
      <c r="D37">
        <v>5.5399999999999998E-3</v>
      </c>
      <c r="E37">
        <v>-6.4100000000000004E-2</v>
      </c>
      <c r="F37">
        <v>0.87439999999999996</v>
      </c>
      <c r="G37">
        <v>0.59530000000000005</v>
      </c>
      <c r="I37">
        <f t="shared" si="0"/>
        <v>-2.1816615649929118E-2</v>
      </c>
      <c r="J37">
        <f t="shared" si="3"/>
        <v>11.577743902439025</v>
      </c>
    </row>
    <row r="38" spans="1:10" x14ac:dyDescent="0.25">
      <c r="A38" s="65">
        <v>-1</v>
      </c>
      <c r="B38">
        <v>1.2030000000000001E-2</v>
      </c>
      <c r="C38">
        <v>0.23219999999999999</v>
      </c>
      <c r="D38">
        <v>5.2399999999999999E-3</v>
      </c>
      <c r="E38">
        <v>-7.3899999999999993E-2</v>
      </c>
      <c r="F38">
        <v>0.8679</v>
      </c>
      <c r="G38">
        <v>1</v>
      </c>
      <c r="I38">
        <f t="shared" si="0"/>
        <v>-1.7453292519943295E-2</v>
      </c>
      <c r="J38">
        <f t="shared" si="3"/>
        <v>19.301745635910223</v>
      </c>
    </row>
    <row r="39" spans="1:10" x14ac:dyDescent="0.25">
      <c r="A39" s="65">
        <v>-0.75</v>
      </c>
      <c r="B39">
        <v>1.2E-2</v>
      </c>
      <c r="C39">
        <v>0.26490000000000002</v>
      </c>
      <c r="D39">
        <v>4.9800000000000001E-3</v>
      </c>
      <c r="E39">
        <v>-7.46E-2</v>
      </c>
      <c r="F39">
        <v>0.85140000000000005</v>
      </c>
      <c r="G39">
        <v>1</v>
      </c>
      <c r="I39">
        <f t="shared" si="0"/>
        <v>-1.3089969389957471E-2</v>
      </c>
      <c r="J39">
        <f t="shared" si="3"/>
        <v>22.075000000000003</v>
      </c>
    </row>
    <row r="40" spans="1:10" x14ac:dyDescent="0.25">
      <c r="A40" s="65">
        <v>-0.5</v>
      </c>
      <c r="B40">
        <v>1.1990000000000001E-2</v>
      </c>
      <c r="C40">
        <v>0.29599999999999999</v>
      </c>
      <c r="D40">
        <v>4.7800000000000004E-3</v>
      </c>
      <c r="E40">
        <v>-7.4999999999999997E-2</v>
      </c>
      <c r="F40">
        <v>0.8337</v>
      </c>
      <c r="G40">
        <v>1</v>
      </c>
      <c r="I40">
        <f t="shared" si="0"/>
        <v>-8.7266462599716477E-3</v>
      </c>
      <c r="J40">
        <f t="shared" si="3"/>
        <v>24.687239366138446</v>
      </c>
    </row>
    <row r="41" spans="1:10" x14ac:dyDescent="0.25">
      <c r="A41" s="65">
        <v>-0.25</v>
      </c>
      <c r="B41">
        <v>1.201E-2</v>
      </c>
      <c r="C41">
        <v>0.32590000000000002</v>
      </c>
      <c r="D41">
        <v>4.6100000000000004E-3</v>
      </c>
      <c r="E41">
        <v>-7.4999999999999997E-2</v>
      </c>
      <c r="F41">
        <v>0.81479999999999997</v>
      </c>
      <c r="G41">
        <v>1</v>
      </c>
      <c r="I41">
        <f t="shared" ref="I41:I73" si="6">A41*PI()/180</f>
        <v>-4.3633231299858239E-3</v>
      </c>
      <c r="J41">
        <f t="shared" si="3"/>
        <v>27.135720233139054</v>
      </c>
    </row>
    <row r="42" spans="1:10" x14ac:dyDescent="0.25">
      <c r="A42" s="65">
        <v>0</v>
      </c>
      <c r="B42">
        <v>1.204E-2</v>
      </c>
      <c r="C42">
        <v>0.35560000000000003</v>
      </c>
      <c r="D42">
        <v>4.4600000000000004E-3</v>
      </c>
      <c r="E42">
        <v>-7.4999999999999997E-2</v>
      </c>
      <c r="F42">
        <v>0.79559999999999997</v>
      </c>
      <c r="G42">
        <v>1</v>
      </c>
      <c r="I42">
        <f t="shared" si="6"/>
        <v>0</v>
      </c>
      <c r="J42">
        <f t="shared" si="3"/>
        <v>29.534883720930235</v>
      </c>
    </row>
    <row r="43" spans="1:10" x14ac:dyDescent="0.25">
      <c r="A43" s="65">
        <v>0.25</v>
      </c>
      <c r="B43">
        <v>1.209E-2</v>
      </c>
      <c r="C43">
        <v>0.3851</v>
      </c>
      <c r="D43">
        <v>4.3299999999999996E-3</v>
      </c>
      <c r="E43">
        <v>-7.4999999999999997E-2</v>
      </c>
      <c r="F43">
        <v>0.77629999999999999</v>
      </c>
      <c r="G43">
        <v>1</v>
      </c>
      <c r="I43">
        <f t="shared" si="6"/>
        <v>4.3633231299858239E-3</v>
      </c>
      <c r="J43">
        <f t="shared" si="3"/>
        <v>31.852770885028949</v>
      </c>
    </row>
    <row r="44" spans="1:10" x14ac:dyDescent="0.25">
      <c r="A44" s="65">
        <v>0.5</v>
      </c>
      <c r="B44">
        <v>1.217E-2</v>
      </c>
      <c r="C44">
        <v>0.41270000000000001</v>
      </c>
      <c r="D44">
        <v>4.2599999999999999E-3</v>
      </c>
      <c r="E44">
        <v>-7.46E-2</v>
      </c>
      <c r="F44">
        <v>0.75549999999999995</v>
      </c>
      <c r="G44">
        <v>1</v>
      </c>
      <c r="I44">
        <f t="shared" si="6"/>
        <v>8.7266462599716477E-3</v>
      </c>
      <c r="J44">
        <f t="shared" si="3"/>
        <v>33.91125718981101</v>
      </c>
    </row>
    <row r="45" spans="1:10" x14ac:dyDescent="0.25">
      <c r="A45" s="65">
        <v>0.75</v>
      </c>
      <c r="B45">
        <v>1.227E-2</v>
      </c>
      <c r="C45">
        <v>0.44019999999999998</v>
      </c>
      <c r="D45">
        <v>4.1999999999999997E-3</v>
      </c>
      <c r="E45">
        <v>-7.4200000000000002E-2</v>
      </c>
      <c r="F45">
        <v>0.7349</v>
      </c>
      <c r="G45">
        <v>1</v>
      </c>
      <c r="I45">
        <f t="shared" si="6"/>
        <v>1.3089969389957471E-2</v>
      </c>
      <c r="J45">
        <f t="shared" si="3"/>
        <v>35.8761206193969</v>
      </c>
    </row>
    <row r="46" spans="1:10" x14ac:dyDescent="0.25">
      <c r="A46" s="65">
        <v>1</v>
      </c>
      <c r="B46">
        <v>1.24E-2</v>
      </c>
      <c r="C46">
        <v>0.4672</v>
      </c>
      <c r="D46">
        <v>4.1700000000000001E-3</v>
      </c>
      <c r="E46">
        <v>-7.3700000000000002E-2</v>
      </c>
      <c r="F46">
        <v>0.71450000000000002</v>
      </c>
      <c r="G46">
        <v>1</v>
      </c>
      <c r="I46">
        <f t="shared" si="6"/>
        <v>1.7453292519943295E-2</v>
      </c>
      <c r="J46">
        <f t="shared" si="3"/>
        <v>37.677419354838712</v>
      </c>
    </row>
    <row r="47" spans="1:10" x14ac:dyDescent="0.25">
      <c r="A47" s="65">
        <v>1.25</v>
      </c>
      <c r="B47">
        <v>1.2540000000000001E-2</v>
      </c>
      <c r="C47">
        <v>0.49320000000000003</v>
      </c>
      <c r="D47">
        <v>4.1799999999999997E-3</v>
      </c>
      <c r="E47">
        <v>-7.2999999999999995E-2</v>
      </c>
      <c r="F47">
        <v>0.69310000000000005</v>
      </c>
      <c r="G47">
        <v>1</v>
      </c>
      <c r="I47">
        <f t="shared" si="6"/>
        <v>2.1816615649929118E-2</v>
      </c>
      <c r="J47">
        <f t="shared" si="3"/>
        <v>39.330143540669859</v>
      </c>
    </row>
    <row r="48" spans="1:10" x14ac:dyDescent="0.25">
      <c r="A48" s="65">
        <v>1.5</v>
      </c>
      <c r="B48">
        <v>1.2699999999999999E-2</v>
      </c>
      <c r="C48">
        <v>0.51929999999999998</v>
      </c>
      <c r="D48">
        <v>4.1999999999999997E-3</v>
      </c>
      <c r="E48">
        <v>-7.2400000000000006E-2</v>
      </c>
      <c r="F48">
        <v>0.67249999999999999</v>
      </c>
      <c r="G48">
        <v>1</v>
      </c>
      <c r="I48">
        <f t="shared" si="6"/>
        <v>2.6179938779914941E-2</v>
      </c>
      <c r="J48">
        <f t="shared" si="3"/>
        <v>40.889763779527563</v>
      </c>
    </row>
    <row r="49" spans="1:10" x14ac:dyDescent="0.25">
      <c r="A49" s="65">
        <v>1.75</v>
      </c>
      <c r="B49">
        <v>1.2880000000000001E-2</v>
      </c>
      <c r="C49">
        <v>0.54479999999999995</v>
      </c>
      <c r="D49">
        <v>4.2500000000000003E-3</v>
      </c>
      <c r="E49">
        <v>-7.1599999999999997E-2</v>
      </c>
      <c r="F49">
        <v>0.65149999999999997</v>
      </c>
      <c r="G49">
        <v>1</v>
      </c>
      <c r="I49">
        <f t="shared" si="6"/>
        <v>3.0543261909900768E-2</v>
      </c>
      <c r="J49">
        <f t="shared" si="3"/>
        <v>42.298136645962728</v>
      </c>
    </row>
    <row r="50" spans="1:10" x14ac:dyDescent="0.25">
      <c r="A50" s="65">
        <v>2</v>
      </c>
      <c r="B50">
        <v>1.307E-2</v>
      </c>
      <c r="C50">
        <v>0.57010000000000005</v>
      </c>
      <c r="D50">
        <v>4.3200000000000001E-3</v>
      </c>
      <c r="E50">
        <v>-7.0900000000000005E-2</v>
      </c>
      <c r="F50">
        <v>0.63080000000000003</v>
      </c>
      <c r="G50">
        <v>1</v>
      </c>
      <c r="I50">
        <f t="shared" si="6"/>
        <v>3.4906585039886591E-2</v>
      </c>
      <c r="J50">
        <f t="shared" si="3"/>
        <v>43.618974751338946</v>
      </c>
    </row>
    <row r="51" spans="1:10" x14ac:dyDescent="0.25">
      <c r="A51" s="65">
        <v>2.25</v>
      </c>
      <c r="B51">
        <v>1.328E-2</v>
      </c>
      <c r="C51">
        <v>0.59530000000000005</v>
      </c>
      <c r="D51">
        <v>4.4000000000000003E-3</v>
      </c>
      <c r="E51">
        <v>-7.0099999999999996E-2</v>
      </c>
      <c r="F51">
        <v>0.61080000000000001</v>
      </c>
      <c r="G51">
        <v>1</v>
      </c>
      <c r="I51">
        <f t="shared" si="6"/>
        <v>3.9269908169872414E-2</v>
      </c>
      <c r="J51">
        <f t="shared" si="3"/>
        <v>44.826807228915669</v>
      </c>
    </row>
    <row r="52" spans="1:10" x14ac:dyDescent="0.25">
      <c r="A52" s="65">
        <v>2.5</v>
      </c>
      <c r="B52">
        <v>1.35E-2</v>
      </c>
      <c r="C52">
        <v>0.62019999999999997</v>
      </c>
      <c r="D52">
        <v>4.5399999999999998E-3</v>
      </c>
      <c r="E52">
        <v>-6.93E-2</v>
      </c>
      <c r="F52">
        <v>0.59050000000000002</v>
      </c>
      <c r="G52">
        <v>1</v>
      </c>
      <c r="I52">
        <f t="shared" si="6"/>
        <v>4.3633231299858237E-2</v>
      </c>
      <c r="J52">
        <f t="shared" si="3"/>
        <v>45.940740740740736</v>
      </c>
    </row>
    <row r="53" spans="1:10" x14ac:dyDescent="0.25">
      <c r="A53" s="65">
        <v>2.75</v>
      </c>
      <c r="B53">
        <v>1.374E-2</v>
      </c>
      <c r="C53">
        <v>0.64490000000000003</v>
      </c>
      <c r="D53">
        <v>4.6699999999999997E-3</v>
      </c>
      <c r="E53">
        <v>-6.8500000000000005E-2</v>
      </c>
      <c r="F53">
        <v>0.57110000000000005</v>
      </c>
      <c r="G53">
        <v>1</v>
      </c>
      <c r="I53">
        <f t="shared" si="6"/>
        <v>4.799655442984406E-2</v>
      </c>
      <c r="J53">
        <f t="shared" si="3"/>
        <v>46.935953420669577</v>
      </c>
    </row>
    <row r="54" spans="1:10" x14ac:dyDescent="0.25">
      <c r="A54" s="65">
        <v>3</v>
      </c>
      <c r="B54">
        <v>1.4E-2</v>
      </c>
      <c r="C54">
        <v>0.66959999999999997</v>
      </c>
      <c r="D54">
        <v>4.8199999999999996E-3</v>
      </c>
      <c r="E54">
        <v>-6.7699999999999996E-2</v>
      </c>
      <c r="F54">
        <v>0.5524</v>
      </c>
      <c r="G54">
        <v>1</v>
      </c>
      <c r="I54">
        <f t="shared" si="6"/>
        <v>5.2359877559829883E-2</v>
      </c>
      <c r="J54">
        <f t="shared" si="3"/>
        <v>47.828571428571429</v>
      </c>
    </row>
    <row r="55" spans="1:10" x14ac:dyDescent="0.25">
      <c r="A55" s="65">
        <v>3.25</v>
      </c>
      <c r="B55">
        <v>1.426E-2</v>
      </c>
      <c r="C55">
        <v>0.69410000000000005</v>
      </c>
      <c r="D55">
        <v>5.0000000000000001E-3</v>
      </c>
      <c r="E55">
        <v>-6.6900000000000001E-2</v>
      </c>
      <c r="F55">
        <v>0.53369999999999995</v>
      </c>
      <c r="G55">
        <v>1</v>
      </c>
      <c r="I55">
        <f t="shared" si="6"/>
        <v>5.6723200689815713E-2</v>
      </c>
      <c r="J55">
        <f t="shared" si="3"/>
        <v>48.674614305750353</v>
      </c>
    </row>
    <row r="56" spans="1:10" x14ac:dyDescent="0.25">
      <c r="A56" s="65">
        <v>3.5</v>
      </c>
      <c r="B56">
        <v>1.453E-2</v>
      </c>
      <c r="C56">
        <v>0.71850000000000003</v>
      </c>
      <c r="D56">
        <v>5.2300000000000003E-3</v>
      </c>
      <c r="E56">
        <v>-6.6000000000000003E-2</v>
      </c>
      <c r="F56">
        <v>0.51539999999999997</v>
      </c>
      <c r="G56">
        <v>1</v>
      </c>
      <c r="I56">
        <f t="shared" si="6"/>
        <v>6.1086523819801536E-2</v>
      </c>
      <c r="J56">
        <f t="shared" si="3"/>
        <v>49.44941500344116</v>
      </c>
    </row>
    <row r="57" spans="1:10" x14ac:dyDescent="0.25">
      <c r="A57" s="65">
        <v>3.75</v>
      </c>
      <c r="B57">
        <v>1.482E-2</v>
      </c>
      <c r="C57">
        <v>0.74270000000000003</v>
      </c>
      <c r="D57">
        <v>5.45E-3</v>
      </c>
      <c r="E57">
        <v>-6.5199999999999994E-2</v>
      </c>
      <c r="F57">
        <v>0.49759999999999999</v>
      </c>
      <c r="G57">
        <v>1</v>
      </c>
      <c r="I57">
        <f t="shared" si="6"/>
        <v>6.5449846949787352E-2</v>
      </c>
      <c r="J57">
        <f t="shared" si="3"/>
        <v>50.114709851551957</v>
      </c>
    </row>
    <row r="58" spans="1:10" x14ac:dyDescent="0.25">
      <c r="A58" s="65">
        <v>4</v>
      </c>
      <c r="B58">
        <v>1.512E-2</v>
      </c>
      <c r="C58">
        <v>0.76690000000000003</v>
      </c>
      <c r="D58">
        <v>5.6899999999999997E-3</v>
      </c>
      <c r="E58">
        <v>-6.4399999999999999E-2</v>
      </c>
      <c r="F58">
        <v>0.48039999999999999</v>
      </c>
      <c r="G58">
        <v>1</v>
      </c>
      <c r="I58">
        <f t="shared" si="6"/>
        <v>6.9813170079773182E-2</v>
      </c>
      <c r="J58">
        <f t="shared" si="3"/>
        <v>50.720899470899475</v>
      </c>
    </row>
    <row r="59" spans="1:10" x14ac:dyDescent="0.25">
      <c r="A59" s="65">
        <v>4.25</v>
      </c>
      <c r="B59">
        <v>1.5440000000000001E-2</v>
      </c>
      <c r="C59">
        <v>0.79100000000000004</v>
      </c>
      <c r="D59">
        <v>5.9500000000000004E-3</v>
      </c>
      <c r="E59">
        <v>-6.3500000000000001E-2</v>
      </c>
      <c r="F59">
        <v>0.46379999999999999</v>
      </c>
      <c r="G59">
        <v>1</v>
      </c>
      <c r="I59">
        <f t="shared" si="6"/>
        <v>7.4176493209759012E-2</v>
      </c>
      <c r="J59">
        <f t="shared" si="3"/>
        <v>51.230569948186528</v>
      </c>
    </row>
    <row r="60" spans="1:10" x14ac:dyDescent="0.25">
      <c r="A60" s="65">
        <v>4.5</v>
      </c>
      <c r="B60">
        <v>1.576E-2</v>
      </c>
      <c r="C60">
        <v>0.81489999999999996</v>
      </c>
      <c r="D60">
        <v>6.2599999999999999E-3</v>
      </c>
      <c r="E60">
        <v>-6.2700000000000006E-2</v>
      </c>
      <c r="F60">
        <v>0.44740000000000002</v>
      </c>
      <c r="G60">
        <v>1</v>
      </c>
      <c r="I60">
        <f t="shared" si="6"/>
        <v>7.8539816339744828E-2</v>
      </c>
      <c r="J60">
        <f t="shared" si="3"/>
        <v>51.70685279187817</v>
      </c>
    </row>
    <row r="61" spans="1:10" x14ac:dyDescent="0.25">
      <c r="A61" s="65">
        <v>4.75</v>
      </c>
      <c r="B61">
        <v>1.61E-2</v>
      </c>
      <c r="C61">
        <v>0.8387</v>
      </c>
      <c r="D61">
        <v>6.5599999999999999E-3</v>
      </c>
      <c r="E61">
        <v>-6.1899999999999997E-2</v>
      </c>
      <c r="F61">
        <v>0.43169999999999997</v>
      </c>
      <c r="G61">
        <v>1</v>
      </c>
      <c r="I61">
        <f t="shared" si="6"/>
        <v>8.2903139469730644E-2</v>
      </c>
      <c r="J61">
        <f t="shared" si="3"/>
        <v>52.093167701863358</v>
      </c>
    </row>
    <row r="62" spans="1:10" x14ac:dyDescent="0.25">
      <c r="A62" s="65">
        <v>5</v>
      </c>
      <c r="B62">
        <v>1.644E-2</v>
      </c>
      <c r="C62">
        <v>0.86250000000000004</v>
      </c>
      <c r="D62">
        <v>6.8999999999999999E-3</v>
      </c>
      <c r="E62">
        <v>-6.0999999999999999E-2</v>
      </c>
      <c r="F62">
        <v>0.4158</v>
      </c>
      <c r="G62">
        <v>1</v>
      </c>
      <c r="I62">
        <f t="shared" si="6"/>
        <v>8.7266462599716474E-2</v>
      </c>
      <c r="J62">
        <f t="shared" si="3"/>
        <v>52.463503649635037</v>
      </c>
    </row>
    <row r="63" spans="1:10" x14ac:dyDescent="0.25">
      <c r="A63" s="65">
        <v>5.25</v>
      </c>
      <c r="B63">
        <v>1.6799999999999999E-2</v>
      </c>
      <c r="C63">
        <v>0.8861</v>
      </c>
      <c r="D63">
        <v>7.26E-3</v>
      </c>
      <c r="E63">
        <v>-6.0199999999999997E-2</v>
      </c>
      <c r="F63">
        <v>0.40029999999999999</v>
      </c>
      <c r="G63">
        <v>1</v>
      </c>
      <c r="I63">
        <f t="shared" si="6"/>
        <v>9.1629785729702304E-2</v>
      </c>
      <c r="J63">
        <f t="shared" si="3"/>
        <v>52.74404761904762</v>
      </c>
    </row>
    <row r="64" spans="1:10" x14ac:dyDescent="0.25">
      <c r="A64" s="65">
        <v>5.5</v>
      </c>
      <c r="B64">
        <v>1.7170000000000001E-2</v>
      </c>
      <c r="C64">
        <v>0.90949999999999998</v>
      </c>
      <c r="D64">
        <v>7.6600000000000001E-3</v>
      </c>
      <c r="E64">
        <v>-5.9299999999999999E-2</v>
      </c>
      <c r="F64">
        <v>0.3851</v>
      </c>
      <c r="G64">
        <v>1</v>
      </c>
      <c r="I64">
        <f t="shared" si="6"/>
        <v>9.599310885968812E-2</v>
      </c>
      <c r="J64">
        <f t="shared" si="3"/>
        <v>52.970297029702962</v>
      </c>
    </row>
    <row r="65" spans="1:10" x14ac:dyDescent="0.25">
      <c r="A65" s="65">
        <v>5.75</v>
      </c>
      <c r="B65">
        <v>1.7559999999999999E-2</v>
      </c>
      <c r="C65">
        <v>0.93279999999999996</v>
      </c>
      <c r="D65">
        <v>8.0599999999999995E-3</v>
      </c>
      <c r="E65">
        <v>-5.8500000000000003E-2</v>
      </c>
      <c r="F65">
        <v>0.37</v>
      </c>
      <c r="G65">
        <v>1</v>
      </c>
      <c r="I65">
        <f t="shared" si="6"/>
        <v>0.10035643198967394</v>
      </c>
      <c r="J65">
        <f t="shared" si="3"/>
        <v>53.120728929384967</v>
      </c>
    </row>
    <row r="66" spans="1:10" x14ac:dyDescent="0.25">
      <c r="A66" s="65">
        <v>6</v>
      </c>
      <c r="B66">
        <v>1.797E-2</v>
      </c>
      <c r="C66">
        <v>0.95589999999999997</v>
      </c>
      <c r="D66">
        <v>8.4899999999999993E-3</v>
      </c>
      <c r="E66">
        <v>-5.7599999999999998E-2</v>
      </c>
      <c r="F66">
        <v>0.35520000000000002</v>
      </c>
      <c r="G66">
        <v>1</v>
      </c>
      <c r="I66">
        <f t="shared" si="6"/>
        <v>0.10471975511965977</v>
      </c>
      <c r="J66">
        <f t="shared" si="3"/>
        <v>53.194212576516414</v>
      </c>
    </row>
    <row r="67" spans="1:10" x14ac:dyDescent="0.25">
      <c r="A67" s="65">
        <v>6.25</v>
      </c>
      <c r="B67">
        <v>1.839E-2</v>
      </c>
      <c r="C67">
        <v>0.9788</v>
      </c>
      <c r="D67">
        <v>8.94E-3</v>
      </c>
      <c r="E67">
        <v>-5.6599999999999998E-2</v>
      </c>
      <c r="F67">
        <v>0.34060000000000001</v>
      </c>
      <c r="G67">
        <v>1</v>
      </c>
      <c r="I67">
        <f t="shared" si="6"/>
        <v>0.1090830782496456</v>
      </c>
      <c r="J67">
        <f t="shared" si="3"/>
        <v>53.22457857531267</v>
      </c>
    </row>
    <row r="68" spans="1:10" x14ac:dyDescent="0.25">
      <c r="A68" s="65">
        <v>6.5</v>
      </c>
      <c r="B68">
        <v>1.8839999999999999E-2</v>
      </c>
      <c r="C68">
        <v>1.0014000000000001</v>
      </c>
      <c r="D68">
        <v>9.4500000000000001E-3</v>
      </c>
      <c r="E68">
        <v>-5.57E-2</v>
      </c>
      <c r="F68">
        <v>0.32640000000000002</v>
      </c>
      <c r="G68">
        <v>1</v>
      </c>
      <c r="I68">
        <f t="shared" si="6"/>
        <v>0.11344640137963143</v>
      </c>
      <c r="J68">
        <f t="shared" si="3"/>
        <v>53.152866242038222</v>
      </c>
    </row>
    <row r="69" spans="1:10" x14ac:dyDescent="0.25">
      <c r="A69" s="65">
        <v>6.75</v>
      </c>
      <c r="B69">
        <v>1.9310000000000001E-2</v>
      </c>
      <c r="C69">
        <v>1.0237000000000001</v>
      </c>
      <c r="D69">
        <v>9.9600000000000001E-3</v>
      </c>
      <c r="E69">
        <v>-5.4699999999999999E-2</v>
      </c>
      <c r="F69">
        <v>0.31240000000000001</v>
      </c>
      <c r="G69">
        <v>1</v>
      </c>
      <c r="I69">
        <f t="shared" si="6"/>
        <v>0.11780972450961724</v>
      </c>
      <c r="J69">
        <f t="shared" si="3"/>
        <v>53.013982392542722</v>
      </c>
    </row>
    <row r="70" spans="1:10" x14ac:dyDescent="0.25">
      <c r="A70" s="65">
        <v>7</v>
      </c>
      <c r="B70">
        <v>1.9810000000000001E-2</v>
      </c>
      <c r="C70">
        <v>1.0458000000000001</v>
      </c>
      <c r="D70">
        <v>1.0500000000000001E-2</v>
      </c>
      <c r="E70">
        <v>-5.3699999999999998E-2</v>
      </c>
      <c r="F70">
        <v>0.29880000000000001</v>
      </c>
      <c r="G70">
        <v>1</v>
      </c>
      <c r="I70">
        <f t="shared" si="6"/>
        <v>0.12217304763960307</v>
      </c>
      <c r="J70">
        <f t="shared" si="3"/>
        <v>52.791519434628974</v>
      </c>
    </row>
    <row r="71" spans="1:10" x14ac:dyDescent="0.25">
      <c r="A71" s="65">
        <v>7.25</v>
      </c>
      <c r="B71">
        <v>2.0320000000000001E-2</v>
      </c>
      <c r="C71">
        <v>1.0678000000000001</v>
      </c>
      <c r="D71">
        <v>1.108E-2</v>
      </c>
      <c r="E71">
        <v>-5.28E-2</v>
      </c>
      <c r="F71">
        <v>0.2853</v>
      </c>
      <c r="G71">
        <v>1</v>
      </c>
      <c r="I71">
        <f t="shared" si="6"/>
        <v>0.1265363707695889</v>
      </c>
      <c r="J71">
        <f t="shared" si="3"/>
        <v>52.5492125984252</v>
      </c>
    </row>
    <row r="72" spans="1:10" x14ac:dyDescent="0.25">
      <c r="A72" s="65">
        <v>7.5</v>
      </c>
      <c r="B72">
        <v>2.086E-2</v>
      </c>
      <c r="C72">
        <v>1.0893999999999999</v>
      </c>
      <c r="D72">
        <v>1.172E-2</v>
      </c>
      <c r="E72">
        <v>-5.1700000000000003E-2</v>
      </c>
      <c r="F72">
        <v>0.27200000000000002</v>
      </c>
      <c r="G72">
        <v>1</v>
      </c>
      <c r="I72">
        <f t="shared" si="6"/>
        <v>0.1308996938995747</v>
      </c>
      <c r="J72">
        <f t="shared" si="3"/>
        <v>52.224352828379672</v>
      </c>
    </row>
    <row r="73" spans="1:10" x14ac:dyDescent="0.25">
      <c r="A73" s="65">
        <v>7.75</v>
      </c>
      <c r="B73">
        <v>2.1420000000000002E-2</v>
      </c>
      <c r="C73">
        <v>1.1103000000000001</v>
      </c>
      <c r="D73">
        <v>1.235E-2</v>
      </c>
      <c r="E73">
        <v>-5.0599999999999999E-2</v>
      </c>
      <c r="F73">
        <v>0.25790000000000002</v>
      </c>
      <c r="G73">
        <v>1</v>
      </c>
      <c r="I73">
        <f t="shared" si="6"/>
        <v>0.13526301702956053</v>
      </c>
      <c r="J73">
        <f t="shared" si="3"/>
        <v>51.83473389355742</v>
      </c>
    </row>
    <row r="74" spans="1:10" x14ac:dyDescent="0.25">
      <c r="A74" s="65">
        <v>8</v>
      </c>
      <c r="B74">
        <v>2.1999999999999999E-2</v>
      </c>
      <c r="C74">
        <v>1.1294999999999999</v>
      </c>
      <c r="D74">
        <v>1.2930000000000001E-2</v>
      </c>
      <c r="E74">
        <v>-4.9299999999999997E-2</v>
      </c>
      <c r="F74">
        <v>0.24030000000000001</v>
      </c>
      <c r="G74">
        <v>1</v>
      </c>
      <c r="I74">
        <f t="shared" ref="I74:I98" si="7">A74*PI()/180</f>
        <v>0.13962634015954636</v>
      </c>
      <c r="J74">
        <f t="shared" ref="J74:J110" si="8">C74/B74</f>
        <v>51.340909090909093</v>
      </c>
    </row>
    <row r="75" spans="1:10" x14ac:dyDescent="0.25">
      <c r="A75" s="65">
        <v>8.25</v>
      </c>
      <c r="B75">
        <v>2.257E-2</v>
      </c>
      <c r="C75">
        <v>1.1483000000000001</v>
      </c>
      <c r="D75">
        <v>1.3559999999999999E-2</v>
      </c>
      <c r="E75">
        <v>-4.8000000000000001E-2</v>
      </c>
      <c r="F75">
        <v>0.2185</v>
      </c>
      <c r="G75">
        <v>1</v>
      </c>
      <c r="I75">
        <f t="shared" si="7"/>
        <v>0.14398966328953219</v>
      </c>
      <c r="J75">
        <f t="shared" si="8"/>
        <v>50.877270713336294</v>
      </c>
    </row>
    <row r="76" spans="1:10" x14ac:dyDescent="0.25">
      <c r="A76" s="65">
        <v>8.5</v>
      </c>
      <c r="B76">
        <v>2.325E-2</v>
      </c>
      <c r="C76">
        <v>1.1657999999999999</v>
      </c>
      <c r="D76">
        <v>1.4250000000000001E-2</v>
      </c>
      <c r="E76">
        <v>-4.65E-2</v>
      </c>
      <c r="F76">
        <v>0.19850000000000001</v>
      </c>
      <c r="G76">
        <v>1</v>
      </c>
      <c r="I76">
        <f t="shared" si="7"/>
        <v>0.14835298641951802</v>
      </c>
      <c r="J76">
        <f t="shared" si="8"/>
        <v>50.141935483870967</v>
      </c>
    </row>
    <row r="77" spans="1:10" x14ac:dyDescent="0.25">
      <c r="A77" s="65">
        <v>8.75</v>
      </c>
      <c r="B77">
        <v>2.3949999999999999E-2</v>
      </c>
      <c r="C77">
        <v>1.1839</v>
      </c>
      <c r="D77">
        <v>1.5010000000000001E-2</v>
      </c>
      <c r="E77">
        <v>-4.5199999999999997E-2</v>
      </c>
      <c r="F77">
        <v>0.1792</v>
      </c>
      <c r="G77">
        <v>1</v>
      </c>
      <c r="I77">
        <f t="shared" si="7"/>
        <v>0.15271630954950383</v>
      </c>
      <c r="J77">
        <f t="shared" si="8"/>
        <v>49.432150313152398</v>
      </c>
    </row>
    <row r="78" spans="1:10" x14ac:dyDescent="0.25">
      <c r="A78" s="65">
        <v>9</v>
      </c>
      <c r="B78">
        <v>2.4750000000000001E-2</v>
      </c>
      <c r="C78">
        <v>1.2007000000000001</v>
      </c>
      <c r="D78">
        <v>1.583E-2</v>
      </c>
      <c r="E78">
        <v>-4.3700000000000003E-2</v>
      </c>
      <c r="F78">
        <v>0.1588</v>
      </c>
      <c r="G78">
        <v>1</v>
      </c>
      <c r="I78">
        <f t="shared" si="7"/>
        <v>0.15707963267948966</v>
      </c>
      <c r="J78">
        <f t="shared" si="8"/>
        <v>48.513131313131318</v>
      </c>
    </row>
    <row r="79" spans="1:10" x14ac:dyDescent="0.25">
      <c r="A79" s="65">
        <v>9.25</v>
      </c>
      <c r="B79">
        <v>2.5649999999999999E-2</v>
      </c>
      <c r="C79">
        <v>1.2163999999999999</v>
      </c>
      <c r="D79">
        <v>1.6750000000000001E-2</v>
      </c>
      <c r="E79">
        <v>-4.2200000000000001E-2</v>
      </c>
      <c r="F79">
        <v>0.13639999999999999</v>
      </c>
      <c r="G79">
        <v>1</v>
      </c>
      <c r="I79">
        <f t="shared" si="7"/>
        <v>0.16144295580947549</v>
      </c>
      <c r="J79">
        <f t="shared" si="8"/>
        <v>47.423001949317737</v>
      </c>
    </row>
    <row r="80" spans="1:10" x14ac:dyDescent="0.25">
      <c r="A80" s="65">
        <v>9.5</v>
      </c>
      <c r="B80">
        <v>2.6759999999999999E-2</v>
      </c>
      <c r="C80">
        <v>1.2298</v>
      </c>
      <c r="D80">
        <v>1.7819999999999999E-2</v>
      </c>
      <c r="E80">
        <v>-4.0399999999999998E-2</v>
      </c>
      <c r="F80">
        <v>0.1091</v>
      </c>
      <c r="G80">
        <v>1</v>
      </c>
      <c r="I80">
        <f t="shared" si="7"/>
        <v>0.16580627893946129</v>
      </c>
      <c r="J80">
        <f t="shared" si="8"/>
        <v>45.956651718983558</v>
      </c>
    </row>
    <row r="81" spans="1:10" x14ac:dyDescent="0.25">
      <c r="A81" s="65">
        <v>9.75</v>
      </c>
      <c r="B81">
        <v>2.8230000000000002E-2</v>
      </c>
      <c r="C81">
        <v>1.2391000000000001</v>
      </c>
      <c r="D81">
        <v>1.9140000000000001E-2</v>
      </c>
      <c r="E81">
        <v>-3.8199999999999998E-2</v>
      </c>
      <c r="F81">
        <v>8.0500000000000002E-2</v>
      </c>
      <c r="G81">
        <v>1</v>
      </c>
      <c r="I81">
        <f t="shared" si="7"/>
        <v>0.17016960206944712</v>
      </c>
      <c r="J81">
        <f t="shared" si="8"/>
        <v>43.893021608218206</v>
      </c>
    </row>
    <row r="82" spans="1:10" x14ac:dyDescent="0.25">
      <c r="A82" s="65">
        <v>10</v>
      </c>
      <c r="B82">
        <v>2.9929999999999998E-2</v>
      </c>
      <c r="C82">
        <v>1.2453000000000001</v>
      </c>
      <c r="D82">
        <v>2.0760000000000001E-2</v>
      </c>
      <c r="E82">
        <v>-3.5700000000000003E-2</v>
      </c>
      <c r="F82">
        <v>6.25E-2</v>
      </c>
      <c r="G82">
        <v>1</v>
      </c>
      <c r="I82">
        <f t="shared" si="7"/>
        <v>0.17453292519943295</v>
      </c>
      <c r="J82">
        <f t="shared" si="8"/>
        <v>41.607083194119618</v>
      </c>
    </row>
    <row r="83" spans="1:10" x14ac:dyDescent="0.25">
      <c r="A83" s="65">
        <v>10.25</v>
      </c>
      <c r="B83">
        <v>3.168E-2</v>
      </c>
      <c r="C83">
        <v>1.2493000000000001</v>
      </c>
      <c r="D83">
        <v>2.248E-2</v>
      </c>
      <c r="E83">
        <v>-3.3000000000000002E-2</v>
      </c>
      <c r="F83">
        <v>5.3100000000000001E-2</v>
      </c>
      <c r="G83">
        <v>1</v>
      </c>
      <c r="I83">
        <f t="shared" si="7"/>
        <v>0.17889624832941875</v>
      </c>
      <c r="J83">
        <f t="shared" si="8"/>
        <v>39.434974747474747</v>
      </c>
    </row>
    <row r="84" spans="1:10" x14ac:dyDescent="0.25">
      <c r="A84" s="65">
        <v>10.5</v>
      </c>
      <c r="B84">
        <v>3.3329999999999999E-2</v>
      </c>
      <c r="C84">
        <v>1.2518</v>
      </c>
      <c r="D84">
        <v>2.4219999999999998E-2</v>
      </c>
      <c r="E84">
        <v>-0.03</v>
      </c>
      <c r="F84">
        <v>4.6899999999999997E-2</v>
      </c>
      <c r="G84">
        <v>1</v>
      </c>
      <c r="I84">
        <f t="shared" si="7"/>
        <v>0.18325957145940461</v>
      </c>
      <c r="J84">
        <f t="shared" si="8"/>
        <v>37.557755775577562</v>
      </c>
    </row>
    <row r="85" spans="1:10" x14ac:dyDescent="0.25">
      <c r="A85" s="65">
        <v>10.75</v>
      </c>
      <c r="B85">
        <v>3.5200000000000002E-2</v>
      </c>
      <c r="C85">
        <v>1.2513000000000001</v>
      </c>
      <c r="D85">
        <v>2.615E-2</v>
      </c>
      <c r="E85">
        <v>-2.7E-2</v>
      </c>
      <c r="F85">
        <v>4.2900000000000001E-2</v>
      </c>
      <c r="G85">
        <v>1</v>
      </c>
      <c r="I85">
        <f t="shared" si="7"/>
        <v>0.18762289458939041</v>
      </c>
      <c r="J85">
        <f t="shared" si="8"/>
        <v>35.548295454545453</v>
      </c>
    </row>
    <row r="86" spans="1:10" x14ac:dyDescent="0.25">
      <c r="A86" s="65">
        <v>11</v>
      </c>
      <c r="B86">
        <v>3.7019999999999997E-2</v>
      </c>
      <c r="C86">
        <v>1.2524999999999999</v>
      </c>
      <c r="D86">
        <v>2.8129999999999999E-2</v>
      </c>
      <c r="E86">
        <v>-2.4500000000000001E-2</v>
      </c>
      <c r="F86">
        <v>3.9600000000000003E-2</v>
      </c>
      <c r="G86">
        <v>1</v>
      </c>
      <c r="I86">
        <f t="shared" si="7"/>
        <v>0.19198621771937624</v>
      </c>
      <c r="J86">
        <f t="shared" si="8"/>
        <v>33.833063209076172</v>
      </c>
    </row>
    <row r="87" spans="1:10" x14ac:dyDescent="0.25">
      <c r="A87" s="65">
        <v>11.25</v>
      </c>
      <c r="B87">
        <v>3.9120000000000002E-2</v>
      </c>
      <c r="C87">
        <v>1.2513000000000001</v>
      </c>
      <c r="D87">
        <v>3.0370000000000001E-2</v>
      </c>
      <c r="E87">
        <v>-2.23E-2</v>
      </c>
      <c r="F87">
        <v>3.7400000000000003E-2</v>
      </c>
      <c r="G87">
        <v>1</v>
      </c>
      <c r="I87">
        <f t="shared" si="7"/>
        <v>0.19634954084936207</v>
      </c>
      <c r="J87">
        <f t="shared" si="8"/>
        <v>31.986196319018404</v>
      </c>
    </row>
    <row r="88" spans="1:10" x14ac:dyDescent="0.25">
      <c r="A88" s="65">
        <v>11.5</v>
      </c>
      <c r="B88">
        <v>4.1619999999999997E-2</v>
      </c>
      <c r="C88">
        <v>1.2470000000000001</v>
      </c>
      <c r="D88">
        <v>3.2969999999999999E-2</v>
      </c>
      <c r="E88">
        <v>-2.0400000000000001E-2</v>
      </c>
      <c r="F88">
        <v>3.5799999999999998E-2</v>
      </c>
      <c r="G88">
        <v>1</v>
      </c>
      <c r="I88">
        <f t="shared" si="7"/>
        <v>0.20071286397934787</v>
      </c>
      <c r="J88">
        <f t="shared" si="8"/>
        <v>29.961556943777033</v>
      </c>
    </row>
    <row r="89" spans="1:10" x14ac:dyDescent="0.25">
      <c r="A89" s="65">
        <v>11.75</v>
      </c>
      <c r="B89">
        <v>4.444E-2</v>
      </c>
      <c r="C89">
        <v>1.2414000000000001</v>
      </c>
      <c r="D89">
        <v>3.5889999999999998E-2</v>
      </c>
      <c r="E89">
        <v>-1.9E-2</v>
      </c>
      <c r="F89">
        <v>3.4500000000000003E-2</v>
      </c>
      <c r="G89">
        <v>1</v>
      </c>
      <c r="I89">
        <f t="shared" si="7"/>
        <v>0.20507618710933373</v>
      </c>
      <c r="J89">
        <f t="shared" si="8"/>
        <v>27.934293429342937</v>
      </c>
    </row>
    <row r="90" spans="1:10" x14ac:dyDescent="0.25">
      <c r="A90" s="65">
        <v>12</v>
      </c>
      <c r="B90">
        <v>4.7059999999999998E-2</v>
      </c>
      <c r="C90">
        <v>1.2403</v>
      </c>
      <c r="D90">
        <v>3.8710000000000001E-2</v>
      </c>
      <c r="E90">
        <v>-1.7999999999999999E-2</v>
      </c>
      <c r="F90">
        <v>3.32E-2</v>
      </c>
      <c r="G90">
        <v>1</v>
      </c>
      <c r="I90">
        <f t="shared" si="7"/>
        <v>0.20943951023931953</v>
      </c>
      <c r="J90">
        <f t="shared" si="8"/>
        <v>26.355716107097322</v>
      </c>
    </row>
    <row r="91" spans="1:10" x14ac:dyDescent="0.25">
      <c r="A91" s="65">
        <v>12.25</v>
      </c>
      <c r="B91">
        <v>4.9919999999999999E-2</v>
      </c>
      <c r="C91">
        <v>1.2383</v>
      </c>
      <c r="D91">
        <v>4.1750000000000002E-2</v>
      </c>
      <c r="E91">
        <v>-1.7299999999999999E-2</v>
      </c>
      <c r="F91">
        <v>3.1800000000000002E-2</v>
      </c>
      <c r="G91">
        <v>1</v>
      </c>
      <c r="I91">
        <f t="shared" si="7"/>
        <v>0.21380283336930536</v>
      </c>
      <c r="J91">
        <f t="shared" si="8"/>
        <v>24.805689102564102</v>
      </c>
    </row>
    <row r="92" spans="1:10" x14ac:dyDescent="0.25">
      <c r="A92" s="65">
        <v>12.5</v>
      </c>
      <c r="B92">
        <v>5.3019999999999998E-2</v>
      </c>
      <c r="C92">
        <v>1.2354000000000001</v>
      </c>
      <c r="D92">
        <v>4.4999999999999998E-2</v>
      </c>
      <c r="E92">
        <v>-1.7000000000000001E-2</v>
      </c>
      <c r="F92">
        <v>3.04E-2</v>
      </c>
      <c r="G92">
        <v>1</v>
      </c>
      <c r="I92">
        <f t="shared" si="7"/>
        <v>0.21816615649929119</v>
      </c>
      <c r="J92">
        <f t="shared" si="8"/>
        <v>23.300641267446249</v>
      </c>
    </row>
    <row r="93" spans="1:10" x14ac:dyDescent="0.25">
      <c r="A93" s="65">
        <v>12.75</v>
      </c>
      <c r="B93">
        <v>5.636E-2</v>
      </c>
      <c r="C93">
        <v>1.2316</v>
      </c>
      <c r="D93">
        <v>4.8489999999999998E-2</v>
      </c>
      <c r="E93">
        <v>-1.7100000000000001E-2</v>
      </c>
      <c r="F93">
        <v>2.92E-2</v>
      </c>
      <c r="G93">
        <v>1</v>
      </c>
      <c r="I93">
        <f t="shared" si="7"/>
        <v>0.22252947962927699</v>
      </c>
      <c r="J93">
        <f t="shared" si="8"/>
        <v>21.852377572746629</v>
      </c>
    </row>
    <row r="94" spans="1:10" x14ac:dyDescent="0.25">
      <c r="A94" s="65">
        <v>13</v>
      </c>
      <c r="B94">
        <v>5.9950000000000003E-2</v>
      </c>
      <c r="C94">
        <v>1.2267999999999999</v>
      </c>
      <c r="D94">
        <v>5.219E-2</v>
      </c>
      <c r="E94">
        <v>-1.7500000000000002E-2</v>
      </c>
      <c r="F94">
        <v>2.8299999999999999E-2</v>
      </c>
      <c r="G94">
        <v>1</v>
      </c>
      <c r="I94">
        <f t="shared" si="7"/>
        <v>0.22689280275926285</v>
      </c>
      <c r="J94">
        <f t="shared" si="8"/>
        <v>20.463719766472057</v>
      </c>
    </row>
    <row r="95" spans="1:10" x14ac:dyDescent="0.25">
      <c r="A95" s="65">
        <v>13.25</v>
      </c>
      <c r="B95">
        <v>6.3700000000000007E-2</v>
      </c>
      <c r="C95">
        <v>1.2213000000000001</v>
      </c>
      <c r="D95">
        <v>5.6030000000000003E-2</v>
      </c>
      <c r="E95">
        <v>-1.7899999999999999E-2</v>
      </c>
      <c r="F95">
        <v>2.7400000000000001E-2</v>
      </c>
      <c r="G95">
        <v>1</v>
      </c>
      <c r="I95">
        <f t="shared" si="7"/>
        <v>0.23125612588924865</v>
      </c>
      <c r="J95">
        <f t="shared" si="8"/>
        <v>19.172684458398741</v>
      </c>
    </row>
    <row r="96" spans="1:10" x14ac:dyDescent="0.25">
      <c r="A96" s="65">
        <v>13.5</v>
      </c>
      <c r="B96">
        <v>6.7269999999999996E-2</v>
      </c>
      <c r="C96">
        <v>1.2172000000000001</v>
      </c>
      <c r="D96">
        <v>5.9650000000000002E-2</v>
      </c>
      <c r="E96">
        <v>-1.7899999999999999E-2</v>
      </c>
      <c r="F96">
        <v>2.6800000000000001E-2</v>
      </c>
      <c r="G96">
        <v>1</v>
      </c>
      <c r="I96">
        <f t="shared" si="7"/>
        <v>0.23561944901923448</v>
      </c>
      <c r="J96">
        <f t="shared" si="8"/>
        <v>18.094247064070167</v>
      </c>
    </row>
    <row r="97" spans="1:10" x14ac:dyDescent="0.25">
      <c r="A97" s="65">
        <v>13.75</v>
      </c>
      <c r="B97">
        <v>7.0889999999999995E-2</v>
      </c>
      <c r="C97">
        <v>1.2148000000000001</v>
      </c>
      <c r="D97">
        <v>6.3469999999999999E-2</v>
      </c>
      <c r="E97">
        <v>-1.8200000000000001E-2</v>
      </c>
      <c r="F97">
        <v>2.6200000000000001E-2</v>
      </c>
      <c r="G97">
        <v>1</v>
      </c>
      <c r="I97">
        <f t="shared" si="7"/>
        <v>0.23998277214922031</v>
      </c>
      <c r="J97">
        <f t="shared" si="8"/>
        <v>17.136408520242632</v>
      </c>
    </row>
    <row r="98" spans="1:10" x14ac:dyDescent="0.25">
      <c r="A98" s="65">
        <v>14</v>
      </c>
      <c r="B98">
        <v>7.4719999999999995E-2</v>
      </c>
      <c r="C98">
        <v>1.2114</v>
      </c>
      <c r="D98">
        <v>6.7489999999999994E-2</v>
      </c>
      <c r="E98">
        <v>-1.8800000000000001E-2</v>
      </c>
      <c r="F98">
        <v>2.5700000000000001E-2</v>
      </c>
      <c r="G98">
        <v>1</v>
      </c>
      <c r="I98">
        <f t="shared" si="7"/>
        <v>0.24434609527920614</v>
      </c>
      <c r="J98">
        <f t="shared" si="8"/>
        <v>16.212526766595289</v>
      </c>
    </row>
    <row r="99" spans="1:10" x14ac:dyDescent="0.25">
      <c r="A99" s="65">
        <v>14.25</v>
      </c>
      <c r="B99">
        <v>7.8829999999999997E-2</v>
      </c>
      <c r="C99">
        <v>1.2065999999999999</v>
      </c>
      <c r="D99">
        <v>7.1800000000000003E-2</v>
      </c>
      <c r="E99">
        <v>-1.95E-2</v>
      </c>
      <c r="F99">
        <v>2.53E-2</v>
      </c>
      <c r="G99">
        <v>1</v>
      </c>
      <c r="I99">
        <f t="shared" ref="I99:I110" si="9">A99*PI()/180</f>
        <v>0.24870941840919195</v>
      </c>
      <c r="J99">
        <f t="shared" si="8"/>
        <v>15.306355448433337</v>
      </c>
    </row>
    <row r="100" spans="1:10" x14ac:dyDescent="0.25">
      <c r="A100" s="65">
        <v>14.5</v>
      </c>
      <c r="B100">
        <v>8.3210000000000006E-2</v>
      </c>
      <c r="C100">
        <v>1.2007000000000001</v>
      </c>
      <c r="D100">
        <v>7.6369999999999993E-2</v>
      </c>
      <c r="E100">
        <v>-2.06E-2</v>
      </c>
      <c r="F100">
        <v>2.4799999999999999E-2</v>
      </c>
      <c r="G100">
        <v>1</v>
      </c>
      <c r="I100">
        <f t="shared" si="9"/>
        <v>0.2530727415391778</v>
      </c>
      <c r="J100">
        <f t="shared" si="8"/>
        <v>14.429756038937628</v>
      </c>
    </row>
    <row r="101" spans="1:10" x14ac:dyDescent="0.25">
      <c r="A101" s="65">
        <v>14.75</v>
      </c>
      <c r="B101">
        <v>8.7999999999999995E-2</v>
      </c>
      <c r="C101">
        <v>1.1931</v>
      </c>
      <c r="D101">
        <v>8.1360000000000002E-2</v>
      </c>
      <c r="E101">
        <v>-2.2100000000000002E-2</v>
      </c>
      <c r="F101">
        <v>2.4400000000000002E-2</v>
      </c>
      <c r="G101">
        <v>1</v>
      </c>
      <c r="I101">
        <f t="shared" si="9"/>
        <v>0.25743606466916358</v>
      </c>
      <c r="J101">
        <f t="shared" si="8"/>
        <v>13.557954545454546</v>
      </c>
    </row>
    <row r="102" spans="1:10" x14ac:dyDescent="0.25">
      <c r="A102" s="65">
        <v>15</v>
      </c>
      <c r="B102">
        <v>9.3219999999999997E-2</v>
      </c>
      <c r="C102">
        <v>1.1839</v>
      </c>
      <c r="D102">
        <v>8.677E-2</v>
      </c>
      <c r="E102">
        <v>-2.4E-2</v>
      </c>
      <c r="F102">
        <v>2.41E-2</v>
      </c>
      <c r="G102">
        <v>1</v>
      </c>
      <c r="I102">
        <f t="shared" si="9"/>
        <v>0.26179938779914941</v>
      </c>
      <c r="J102">
        <f t="shared" si="8"/>
        <v>12.700064363870414</v>
      </c>
    </row>
    <row r="103" spans="1:10" x14ac:dyDescent="0.25">
      <c r="A103" s="65">
        <v>15.25</v>
      </c>
      <c r="B103">
        <v>9.887E-2</v>
      </c>
      <c r="C103">
        <v>1.1734</v>
      </c>
      <c r="D103">
        <v>9.2609999999999998E-2</v>
      </c>
      <c r="E103">
        <v>-2.64E-2</v>
      </c>
      <c r="F103">
        <v>2.3800000000000002E-2</v>
      </c>
      <c r="G103">
        <v>1</v>
      </c>
      <c r="I103">
        <f t="shared" si="9"/>
        <v>0.26616271092913524</v>
      </c>
      <c r="J103">
        <f t="shared" si="8"/>
        <v>11.868109638919794</v>
      </c>
    </row>
    <row r="104" spans="1:10" x14ac:dyDescent="0.25">
      <c r="A104" s="65">
        <v>15.5</v>
      </c>
      <c r="B104">
        <v>0.10498</v>
      </c>
      <c r="C104">
        <v>1.1614</v>
      </c>
      <c r="D104">
        <v>9.8900000000000002E-2</v>
      </c>
      <c r="E104">
        <v>-2.92E-2</v>
      </c>
      <c r="F104">
        <v>2.35E-2</v>
      </c>
      <c r="G104">
        <v>1</v>
      </c>
      <c r="I104">
        <f t="shared" si="9"/>
        <v>0.27052603405912107</v>
      </c>
      <c r="J104">
        <f t="shared" si="8"/>
        <v>11.063059630405791</v>
      </c>
    </row>
    <row r="105" spans="1:10" x14ac:dyDescent="0.25">
      <c r="A105" s="65">
        <v>15.75</v>
      </c>
      <c r="B105">
        <v>0.11161</v>
      </c>
      <c r="C105">
        <v>1.1479999999999999</v>
      </c>
      <c r="D105">
        <v>0.10571999999999999</v>
      </c>
      <c r="E105">
        <v>-3.2599999999999997E-2</v>
      </c>
      <c r="F105">
        <v>2.3300000000000001E-2</v>
      </c>
      <c r="G105">
        <v>1</v>
      </c>
      <c r="I105">
        <f t="shared" si="9"/>
        <v>0.2748893571891069</v>
      </c>
      <c r="J105">
        <f t="shared" si="8"/>
        <v>10.285816683092913</v>
      </c>
    </row>
    <row r="106" spans="1:10" x14ac:dyDescent="0.25">
      <c r="A106" s="65">
        <v>16</v>
      </c>
      <c r="B106">
        <v>0.11888</v>
      </c>
      <c r="C106">
        <v>1.1331</v>
      </c>
      <c r="D106">
        <v>0.11318</v>
      </c>
      <c r="E106">
        <v>-3.6499999999999998E-2</v>
      </c>
      <c r="F106">
        <v>2.3199999999999998E-2</v>
      </c>
      <c r="G106">
        <v>1</v>
      </c>
      <c r="I106">
        <f t="shared" si="9"/>
        <v>0.27925268031909273</v>
      </c>
      <c r="J106">
        <f t="shared" si="8"/>
        <v>9.5314602960969044</v>
      </c>
    </row>
    <row r="107" spans="1:10" x14ac:dyDescent="0.25">
      <c r="A107" s="65">
        <v>16.25</v>
      </c>
      <c r="B107">
        <v>0.12703</v>
      </c>
      <c r="C107">
        <v>1.1160000000000001</v>
      </c>
      <c r="D107">
        <v>0.12151000000000001</v>
      </c>
      <c r="E107">
        <v>-4.1099999999999998E-2</v>
      </c>
      <c r="F107">
        <v>2.3199999999999998E-2</v>
      </c>
      <c r="G107">
        <v>1</v>
      </c>
      <c r="I107">
        <f t="shared" si="9"/>
        <v>0.28361600344907856</v>
      </c>
      <c r="J107">
        <f t="shared" si="8"/>
        <v>8.7853263008738107</v>
      </c>
    </row>
    <row r="108" spans="1:10" x14ac:dyDescent="0.25">
      <c r="A108" s="65">
        <v>16.5</v>
      </c>
      <c r="B108">
        <v>0.13647999999999999</v>
      </c>
      <c r="C108">
        <v>1.0952999999999999</v>
      </c>
      <c r="D108">
        <v>0.13114000000000001</v>
      </c>
      <c r="E108">
        <v>-4.6600000000000003E-2</v>
      </c>
      <c r="F108">
        <v>2.3400000000000001E-2</v>
      </c>
      <c r="G108">
        <v>1</v>
      </c>
      <c r="I108">
        <f t="shared" si="9"/>
        <v>0.28797932657906439</v>
      </c>
      <c r="J108">
        <f t="shared" si="8"/>
        <v>8.0253516998827674</v>
      </c>
    </row>
    <row r="109" spans="1:10" x14ac:dyDescent="0.25">
      <c r="A109" s="65">
        <v>16.75</v>
      </c>
      <c r="B109">
        <v>0.14865999999999999</v>
      </c>
      <c r="C109">
        <v>1.0674999999999999</v>
      </c>
      <c r="D109">
        <v>0.14349999999999999</v>
      </c>
      <c r="E109">
        <v>-5.3999999999999999E-2</v>
      </c>
      <c r="F109">
        <v>2.4E-2</v>
      </c>
      <c r="G109">
        <v>1</v>
      </c>
      <c r="I109">
        <f t="shared" si="9"/>
        <v>0.29234264970905016</v>
      </c>
      <c r="J109">
        <f t="shared" si="8"/>
        <v>7.1808152831965559</v>
      </c>
    </row>
    <row r="110" spans="1:10" x14ac:dyDescent="0.25">
      <c r="A110" s="65">
        <v>17</v>
      </c>
      <c r="B110">
        <v>0.16486999999999999</v>
      </c>
      <c r="C110">
        <v>1.0310999999999999</v>
      </c>
      <c r="D110">
        <v>0.15984000000000001</v>
      </c>
      <c r="E110">
        <v>-6.3600000000000004E-2</v>
      </c>
      <c r="F110">
        <v>2.4799999999999999E-2</v>
      </c>
      <c r="G110">
        <v>1</v>
      </c>
      <c r="I110">
        <f t="shared" si="9"/>
        <v>0.29670597283903605</v>
      </c>
      <c r="J110">
        <f t="shared" si="8"/>
        <v>6.2540183174622426</v>
      </c>
    </row>
  </sheetData>
  <hyperlinks>
    <hyperlink ref="A1" r:id="rId1" display="http://airfoiltools.com/airfoil/details?airfoil=waspsm-il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Nemo_CR</vt:lpstr>
      <vt:lpstr>Larrabee</vt:lpstr>
      <vt:lpstr>E193</vt:lpstr>
      <vt:lpstr>HOR04</vt:lpstr>
      <vt:lpstr>ARA-D</vt:lpstr>
      <vt:lpstr>HS1_712</vt:lpstr>
      <vt:lpstr>CR001</vt:lpstr>
      <vt:lpstr>MH42</vt:lpstr>
      <vt:lpstr>RG_15</vt:lpstr>
      <vt:lpstr>WASP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 Montero</cp:lastModifiedBy>
  <dcterms:created xsi:type="dcterms:W3CDTF">2016-05-30T16:53:41Z</dcterms:created>
  <dcterms:modified xsi:type="dcterms:W3CDTF">2016-07-06T20:22:37Z</dcterms:modified>
</cp:coreProperties>
</file>