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khngu\Documents\_GVSU\CIS 641\_Team_Project\_Term_Project\GVSU-CIS641-Lakeshore-Misfits\docs\gantt-chart\"/>
    </mc:Choice>
  </mc:AlternateContent>
  <xr:revisionPtr revIDLastSave="0" documentId="13_ncr:1_{5A5BF993-232A-453F-94C4-0747599B782D}" xr6:coauthVersionLast="47" xr6:coauthVersionMax="47" xr10:uidLastSave="{00000000-0000-0000-0000-000000000000}"/>
  <bookViews>
    <workbookView xWindow="-98" yWindow="-98" windowWidth="26116" windowHeight="16395" xr2:uid="{00000000-000D-0000-FFFF-FFFF00000000}"/>
  </bookViews>
  <sheets>
    <sheet name="Project schedule" sheetId="11" r:id="rId1"/>
    <sheet name="About" sheetId="12" r:id="rId2"/>
  </sheets>
  <definedNames>
    <definedName name="Display_Week">'Project schedule'!$R$3</definedName>
    <definedName name="_xlnm.Print_Titles" localSheetId="0">'Project schedule'!$5:$7</definedName>
    <definedName name="Project_Start">'Project schedule'!$Q$2</definedName>
    <definedName name="task_end" localSheetId="0">'Project schedule'!$G1</definedName>
    <definedName name="task_progress" localSheetId="0">'Project schedule'!$D1</definedName>
    <definedName name="task_start" localSheetId="0">'Project 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11" l="1"/>
  <c r="G27" i="11"/>
  <c r="I27" i="11" s="1"/>
  <c r="F27" i="11"/>
  <c r="F11" i="11"/>
  <c r="F10" i="11"/>
  <c r="Q1" i="11"/>
  <c r="G12" i="11"/>
  <c r="F16" i="11"/>
  <c r="F15" i="11"/>
  <c r="F12" i="11"/>
  <c r="F13" i="11"/>
  <c r="F17" i="11"/>
  <c r="G16" i="11"/>
  <c r="G15" i="11"/>
  <c r="G13" i="11"/>
  <c r="G17" i="11"/>
  <c r="Q2" i="11"/>
  <c r="F14" i="11" s="1"/>
  <c r="I39" i="11"/>
  <c r="G14" i="11"/>
  <c r="G36" i="11"/>
  <c r="F36" i="11"/>
  <c r="F28" i="11"/>
  <c r="F29" i="11"/>
  <c r="G29" i="11" s="1"/>
  <c r="F31" i="11" s="1"/>
  <c r="G31" i="11" s="1"/>
  <c r="F25" i="11"/>
  <c r="G25" i="11" s="1"/>
  <c r="I8" i="11"/>
  <c r="I11" i="11" l="1"/>
  <c r="I10" i="11"/>
  <c r="I16" i="11"/>
  <c r="I36" i="11"/>
  <c r="F32" i="11"/>
  <c r="G32" i="11" s="1"/>
  <c r="I28" i="11"/>
  <c r="J6" i="11" l="1"/>
  <c r="J5" i="11" s="1"/>
  <c r="I42" i="11"/>
  <c r="I41" i="11"/>
  <c r="I35" i="11"/>
  <c r="I24" i="11"/>
  <c r="I18" i="11"/>
  <c r="I9" i="11"/>
  <c r="I12" i="11" l="1"/>
  <c r="J7" i="11"/>
  <c r="F19" i="11" l="1"/>
  <c r="F20" i="11" s="1"/>
  <c r="G20" i="11" s="1"/>
  <c r="I13" i="11"/>
  <c r="K6" i="11"/>
  <c r="L6" i="11" s="1"/>
  <c r="M6" i="11" s="1"/>
  <c r="N6" i="11" s="1"/>
  <c r="O6" i="11" s="1"/>
  <c r="P6" i="11" s="1"/>
  <c r="Q6" i="11" s="1"/>
  <c r="G19" i="11" l="1"/>
  <c r="I19" i="11" s="1"/>
  <c r="I20" i="11"/>
  <c r="F21" i="11"/>
  <c r="F22" i="11" s="1"/>
  <c r="F23" i="11" s="1"/>
  <c r="I15" i="11"/>
  <c r="I17" i="11"/>
  <c r="Q5" i="11"/>
  <c r="R6" i="11"/>
  <c r="S6" i="11" s="1"/>
  <c r="T6" i="11" s="1"/>
  <c r="U6" i="11" s="1"/>
  <c r="V6" i="11" s="1"/>
  <c r="W6" i="11" s="1"/>
  <c r="X6" i="11" s="1"/>
  <c r="K7" i="11"/>
  <c r="F26" i="11" l="1"/>
  <c r="G26" i="11" s="1"/>
  <c r="F30" i="11" s="1"/>
  <c r="G23" i="11"/>
  <c r="I23" i="11" s="1"/>
  <c r="G22" i="11"/>
  <c r="I22" i="11" s="1"/>
  <c r="G21" i="11"/>
  <c r="I21" i="11" s="1"/>
  <c r="X5" i="11"/>
  <c r="Y6" i="11"/>
  <c r="Z6" i="11" s="1"/>
  <c r="AA6" i="11" s="1"/>
  <c r="AB6" i="11" s="1"/>
  <c r="AC6" i="11" s="1"/>
  <c r="AD6" i="11" s="1"/>
  <c r="AE6" i="11" s="1"/>
  <c r="L7" i="11"/>
  <c r="G30" i="11" l="1"/>
  <c r="F33" i="11" s="1"/>
  <c r="I30" i="11"/>
  <c r="I25" i="11"/>
  <c r="I32" i="11"/>
  <c r="I26" i="11"/>
  <c r="AF6" i="11"/>
  <c r="AG6" i="11" s="1"/>
  <c r="AH6" i="11" s="1"/>
  <c r="AI6" i="11" s="1"/>
  <c r="AJ6" i="11" s="1"/>
  <c r="AK6" i="11" s="1"/>
  <c r="AE5" i="11"/>
  <c r="M7" i="11"/>
  <c r="G33" i="11" l="1"/>
  <c r="F34" i="11" s="1"/>
  <c r="G34" i="11" s="1"/>
  <c r="I37" i="11"/>
  <c r="AL6" i="11"/>
  <c r="AM6" i="11" s="1"/>
  <c r="AN6" i="11" s="1"/>
  <c r="AO6" i="11" s="1"/>
  <c r="AP6" i="11" s="1"/>
  <c r="AQ6" i="11" s="1"/>
  <c r="AR6" i="11" s="1"/>
  <c r="N7" i="11"/>
  <c r="I34" i="11" l="1"/>
  <c r="I33" i="11"/>
  <c r="I40" i="11"/>
  <c r="I29" i="11"/>
  <c r="AS6" i="11"/>
  <c r="AT6" i="11" s="1"/>
  <c r="AL5" i="11"/>
  <c r="O7" i="11"/>
  <c r="AU6" i="11" l="1"/>
  <c r="AT7" i="11"/>
  <c r="AS5" i="11"/>
  <c r="P7" i="11"/>
  <c r="AV6" i="11" l="1"/>
  <c r="AU7" i="11"/>
  <c r="AW6" i="11" l="1"/>
  <c r="AV7" i="11"/>
  <c r="Q7" i="11"/>
  <c r="R7" i="11"/>
  <c r="AX6" i="11" l="1"/>
  <c r="AW7" i="11"/>
  <c r="S7" i="11"/>
  <c r="AY6" i="11" l="1"/>
  <c r="AZ6" i="11" s="1"/>
  <c r="AX7" i="11"/>
  <c r="T7" i="11"/>
  <c r="AZ7" i="11" l="1"/>
  <c r="BA6" i="11"/>
  <c r="AZ5" i="11"/>
  <c r="AY7" i="11"/>
  <c r="U7" i="11"/>
  <c r="BB6" i="11" l="1"/>
  <c r="BA7" i="11"/>
  <c r="V7" i="11"/>
  <c r="BB7" i="11" l="1"/>
  <c r="BC6" i="11"/>
  <c r="W7" i="11"/>
  <c r="BC7" i="11" l="1"/>
  <c r="BD6" i="11"/>
  <c r="X7" i="11"/>
  <c r="BD7" i="11" l="1"/>
  <c r="BE6" i="11"/>
  <c r="Y7" i="11"/>
  <c r="BF6" i="11" l="1"/>
  <c r="BE7" i="11"/>
  <c r="Z7" i="11"/>
  <c r="BF7" i="11" l="1"/>
  <c r="BG6" i="11"/>
  <c r="AA7" i="11"/>
  <c r="BG7" i="11" l="1"/>
  <c r="BH6" i="11"/>
  <c r="BG5" i="11"/>
  <c r="AB7" i="11"/>
  <c r="BH7" i="11" l="1"/>
  <c r="BI6" i="11"/>
  <c r="AC7" i="11"/>
  <c r="BJ6" i="11" l="1"/>
  <c r="BI7" i="11"/>
  <c r="AD7" i="11"/>
  <c r="BK6" i="11" l="1"/>
  <c r="BJ7" i="11"/>
  <c r="AE7" i="11"/>
  <c r="BL6" i="11" l="1"/>
  <c r="BK7" i="11"/>
  <c r="AF7" i="11"/>
  <c r="BM6" i="11" l="1"/>
  <c r="BN6" i="11" s="1"/>
  <c r="BL7" i="11"/>
  <c r="AG7" i="11"/>
  <c r="BN7" i="11" l="1"/>
  <c r="BO6" i="11"/>
  <c r="BN5" i="11"/>
  <c r="BM7" i="11"/>
  <c r="AH7" i="11"/>
  <c r="BO7" i="11" l="1"/>
  <c r="BP6" i="11"/>
  <c r="AI7" i="11"/>
  <c r="BP7" i="11" l="1"/>
  <c r="BQ6" i="11"/>
  <c r="AJ7" i="11"/>
  <c r="BQ7" i="11" l="1"/>
  <c r="BR6" i="11"/>
  <c r="AK7" i="11"/>
  <c r="BR7" i="11" l="1"/>
  <c r="BS6" i="11"/>
  <c r="AL7" i="11"/>
  <c r="BS7" i="11" l="1"/>
  <c r="BT6" i="11"/>
  <c r="BT7" i="11" s="1"/>
  <c r="AM7" i="11"/>
  <c r="AN7" i="11" l="1"/>
  <c r="AO7" i="11" l="1"/>
  <c r="AP7" i="11" l="1"/>
  <c r="AQ7" i="11" l="1"/>
  <c r="AR7" i="11" l="1"/>
  <c r="AS7" i="11" l="1"/>
</calcChain>
</file>

<file path=xl/sharedStrings.xml><?xml version="1.0" encoding="utf-8"?>
<sst xmlns="http://schemas.openxmlformats.org/spreadsheetml/2006/main" count="119" uniqueCount="95">
  <si>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</si>
  <si>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</si>
  <si>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</si>
  <si>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</si>
  <si>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</si>
  <si>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</si>
  <si>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</si>
  <si>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</si>
  <si>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</si>
  <si>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</si>
  <si>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</si>
  <si>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</si>
  <si>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</si>
  <si>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</si>
  <si>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</si>
  <si>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</si>
  <si>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</si>
  <si>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</si>
  <si>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</si>
  <si>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</si>
  <si>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</si>
  <si>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</si>
  <si>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</si>
  <si>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</si>
  <si>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</si>
  <si>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</si>
  <si>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Develop budget</t>
  </si>
  <si>
    <t>Define scope</t>
  </si>
  <si>
    <t>Identify risks</t>
  </si>
  <si>
    <t>Display week:</t>
  </si>
  <si>
    <t>ASSIGNED TO</t>
  </si>
  <si>
    <t>All</t>
  </si>
  <si>
    <t>Initiate Project</t>
  </si>
  <si>
    <t>Re</t>
  </si>
  <si>
    <t>Thanksgiving</t>
  </si>
  <si>
    <t>Khiem</t>
  </si>
  <si>
    <t>Setup and Kickoff Project Application</t>
  </si>
  <si>
    <t>Implementation</t>
  </si>
  <si>
    <t>Selena</t>
  </si>
  <si>
    <t>Design</t>
  </si>
  <si>
    <t>Fall Break</t>
  </si>
  <si>
    <t>Sprint 1</t>
  </si>
  <si>
    <t>Sprint 2</t>
  </si>
  <si>
    <t>Sprint 3</t>
  </si>
  <si>
    <t>Sprint 4</t>
  </si>
  <si>
    <t>Sprint 5</t>
  </si>
  <si>
    <t>Sprint 6</t>
  </si>
  <si>
    <t>Sprint 7</t>
  </si>
  <si>
    <t>Sprint 8</t>
  </si>
  <si>
    <t>Sprint 9</t>
  </si>
  <si>
    <t>Setup Initial Routes, Layout, and Pages</t>
  </si>
  <si>
    <t>Create API Services</t>
  </si>
  <si>
    <t>Populate Page Layouts</t>
  </si>
  <si>
    <t xml:space="preserve">Munmi </t>
  </si>
  <si>
    <t>SPRINT</t>
  </si>
  <si>
    <t>2 &amp; 3</t>
  </si>
  <si>
    <t>3 &amp; 4</t>
  </si>
  <si>
    <t>Website Color Generator</t>
  </si>
  <si>
    <t>Lakeshore Misfits</t>
  </si>
  <si>
    <t>CIS641</t>
  </si>
  <si>
    <t>Acceptance Testing &amp; Major Bug Fixes</t>
  </si>
  <si>
    <t>Timebox &amp; Wrap-Up</t>
  </si>
  <si>
    <t>4 &amp; 5</t>
  </si>
  <si>
    <t>6 &amp; 7</t>
  </si>
  <si>
    <t>Requirements Specification &amp; Refinement</t>
  </si>
  <si>
    <t>Sprint Tasks Planning  &amp; Refinement</t>
  </si>
  <si>
    <t>Create &amp; Prepare Final Presentation</t>
  </si>
  <si>
    <t>Planning / Analysis / Design</t>
  </si>
  <si>
    <t>Major Deliverables</t>
  </si>
  <si>
    <t>Create &amp; Prepare Midterm Presentation</t>
  </si>
  <si>
    <t>0 - 1</t>
  </si>
  <si>
    <t>1 - 6</t>
  </si>
  <si>
    <t>Prepare Final Deliverables</t>
  </si>
  <si>
    <t>Review and Finalize Deliverables</t>
  </si>
  <si>
    <t>Timebox &amp; Submit Final Deliverables</t>
  </si>
  <si>
    <t>Integrate Service Logic To All Components</t>
  </si>
  <si>
    <t>Pass Color Data from Parent to Child Components</t>
  </si>
  <si>
    <t>Finals Week</t>
  </si>
  <si>
    <t>7 - 8</t>
  </si>
  <si>
    <t>Design &amp; Refinement</t>
  </si>
  <si>
    <t>Analysis &amp; Refinement</t>
  </si>
  <si>
    <t>**NOTE: ANYTHING STARTED PRIOR TO 2023-10-16 IS CONSIDERED "SPRINT 0"</t>
  </si>
  <si>
    <t>Project Start</t>
  </si>
  <si>
    <t>Sprint Start:</t>
  </si>
  <si>
    <t>UI Mockup Design</t>
  </si>
  <si>
    <t>Create &amp; Manage Schedule</t>
  </si>
  <si>
    <t>Create &amp; Manage Repository</t>
  </si>
  <si>
    <t>8</t>
  </si>
  <si>
    <t>0 &amp; 1</t>
  </si>
  <si>
    <t>Write Proposal</t>
  </si>
  <si>
    <t>1 - 7</t>
  </si>
  <si>
    <t>0 - 6</t>
  </si>
  <si>
    <t>0 - 8</t>
  </si>
  <si>
    <t>Setup Global Color Palette State / Context</t>
  </si>
  <si>
    <t>Setup Color Service / Utilize TinyColor 2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</si>
</sst>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0" fillId="13" borderId="0" xfId="0" applyFill="1"/>
    <xf numFmtId="167" fontId="21" fillId="13" borderId="20" xfId="0" applyNumberFormat="1" applyFont="1" applyFill="1" applyBorder="1" applyAlignment="1">
      <alignment horizontal="center" vertical="center"/>
    </xf>
    <xf numFmtId="167" fontId="21" fillId="13" borderId="18" xfId="0" applyNumberFormat="1" applyFont="1" applyFill="1" applyBorder="1" applyAlignment="1">
      <alignment horizontal="center" vertical="center"/>
    </xf>
    <xf numFmtId="0" fontId="22" fillId="13" borderId="14" xfId="0" applyFont="1" applyFill="1" applyBorder="1" applyAlignment="1">
      <alignment horizontal="center" vertical="center" shrinkToFit="1"/>
    </xf>
    <xf numFmtId="0" fontId="4" fillId="13" borderId="3" xfId="0" applyFont="1" applyFill="1" applyBorder="1" applyAlignment="1">
      <alignment vertical="center"/>
    </xf>
    <xf numFmtId="0" fontId="4" fillId="13" borderId="12" xfId="0" applyFont="1" applyFill="1" applyBorder="1" applyAlignment="1">
      <alignment vertical="center"/>
    </xf>
    <xf numFmtId="0" fontId="4" fillId="13" borderId="4" xfId="0" applyFont="1" applyFill="1" applyBorder="1" applyAlignment="1">
      <alignmen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13" borderId="10" xfId="0" applyFont="1" applyFill="1" applyBorder="1" applyAlignment="1">
      <alignment vertical="center"/>
    </xf>
    <xf numFmtId="167" fontId="21" fillId="13" borderId="19" xfId="0" applyNumberFormat="1" applyFont="1" applyFill="1" applyBorder="1" applyAlignment="1">
      <alignment horizontal="center" vertical="center"/>
    </xf>
    <xf numFmtId="0" fontId="17" fillId="0" borderId="0" xfId="0" applyFont="1"/>
    <xf numFmtId="14" fontId="27" fillId="0" borderId="0" xfId="9" applyNumberFormat="1" applyFont="1" applyBorder="1" applyAlignment="1">
      <alignment horizontal="left"/>
    </xf>
    <xf numFmtId="0" fontId="1" fillId="3" borderId="6" xfId="2" applyNumberFormat="1" applyFont="1" applyFill="1" applyBorder="1" applyAlignment="1">
      <alignment horizontal="center" vertical="center"/>
    </xf>
    <xf numFmtId="0" fontId="1" fillId="6" borderId="0" xfId="2" applyNumberFormat="1" applyFont="1" applyFill="1" applyBorder="1" applyAlignment="1">
      <alignment horizontal="center" vertical="center"/>
    </xf>
    <xf numFmtId="0" fontId="1" fillId="7" borderId="0" xfId="2" applyNumberFormat="1" applyFont="1" applyFill="1" applyBorder="1" applyAlignment="1">
      <alignment horizontal="center" vertical="center"/>
    </xf>
    <xf numFmtId="0" fontId="1" fillId="4" borderId="5" xfId="2" applyNumberFormat="1" applyFont="1" applyFill="1" applyBorder="1" applyAlignment="1">
      <alignment horizontal="center" vertical="center"/>
    </xf>
    <xf numFmtId="0" fontId="1" fillId="8" borderId="0" xfId="2" applyNumberFormat="1" applyFont="1" applyFill="1" applyBorder="1" applyAlignment="1">
      <alignment horizontal="center" vertical="center"/>
    </xf>
    <xf numFmtId="0" fontId="1" fillId="9" borderId="0" xfId="2" applyNumberFormat="1" applyFont="1" applyFill="1" applyBorder="1" applyAlignment="1">
      <alignment horizontal="center" vertical="center"/>
    </xf>
    <xf numFmtId="0" fontId="19" fillId="5" borderId="8" xfId="10" applyNumberFormat="1" applyFont="1" applyFill="1" applyBorder="1">
      <alignment horizontal="center" vertical="center"/>
    </xf>
    <xf numFmtId="16" fontId="19" fillId="5" borderId="8" xfId="10" quotePrefix="1" applyNumberFormat="1" applyFont="1" applyFill="1" applyBorder="1">
      <alignment horizontal="center" vertical="center"/>
    </xf>
    <xf numFmtId="0" fontId="19" fillId="5" borderId="8" xfId="10" quotePrefix="1" applyNumberFormat="1" applyFont="1" applyFill="1" applyBorder="1">
      <alignment horizontal="center" vertical="center"/>
    </xf>
    <xf numFmtId="0" fontId="1" fillId="3" borderId="6" xfId="2" quotePrefix="1" applyNumberFormat="1" applyFont="1" applyFill="1" applyBorder="1" applyAlignment="1">
      <alignment horizontal="center" vertical="center"/>
    </xf>
    <xf numFmtId="0" fontId="19" fillId="10" borderId="9" xfId="10" applyNumberFormat="1" applyFont="1" applyFill="1" applyBorder="1">
      <alignment horizontal="center" vertical="center"/>
    </xf>
    <xf numFmtId="0" fontId="20" fillId="0" borderId="0" xfId="12" applyFont="1" applyBorder="1">
      <alignment horizontal="left" vertical="center" indent="2"/>
    </xf>
    <xf numFmtId="0" fontId="20" fillId="0" borderId="0" xfId="11" applyFont="1" applyBorder="1" applyAlignment="1">
      <alignment vertical="center"/>
    </xf>
    <xf numFmtId="9" fontId="10" fillId="0" borderId="0" xfId="2" applyFont="1" applyBorder="1" applyAlignment="1">
      <alignment horizontal="center" vertical="center"/>
    </xf>
    <xf numFmtId="16" fontId="19" fillId="10" borderId="9" xfId="10" quotePrefix="1" applyNumberFormat="1" applyFont="1" applyFill="1" applyBorder="1">
      <alignment horizontal="center" vertical="center"/>
    </xf>
    <xf numFmtId="0" fontId="19" fillId="10" borderId="9" xfId="10" quotePrefix="1" applyNumberFormat="1" applyFont="1" applyFill="1" applyBorder="1">
      <alignment horizontal="center" vertical="center"/>
    </xf>
    <xf numFmtId="166" fontId="19" fillId="2" borderId="13"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4" fontId="27" fillId="0" borderId="0" xfId="9" applyNumberFormat="1" applyFont="1" applyBorder="1" applyAlignment="1">
      <alignment horizontal="left"/>
    </xf>
    <xf numFmtId="14" fontId="28" fillId="0" borderId="0" xfId="0" applyNumberFormat="1" applyFont="1"/>
    <xf numFmtId="0" fontId="26" fillId="0" borderId="0" xfId="8" applyFont="1" applyFill="1" applyAlignment="1">
      <alignment horizontal="left"/>
    </xf>
    <xf numFmtId="0" fontId="4" fillId="0" borderId="0" xfId="0" applyFont="1"/>
    <xf numFmtId="166" fontId="19" fillId="2" borderId="18"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166" fontId="19"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T45"/>
  <sheetViews>
    <sheetView showGridLines="0" tabSelected="1" showRuler="0" topLeftCell="A2" zoomScale="55" zoomScaleNormal="55" zoomScalePageLayoutView="70" workbookViewId="0">
      <selection activeCell="D11" sqref="D11"/>
    </sheetView>
  </sheetViews>
  <sheetFormatPr defaultColWidth="8.6875" defaultRowHeight="30" customHeight="1" x14ac:dyDescent="0.35"/>
  <cols>
    <col min="1" max="1" width="2.6875" style="12" customWidth="1"/>
    <col min="2" max="2" width="43.8125" customWidth="1"/>
    <col min="3" max="3" width="16.6875" customWidth="1"/>
    <col min="4" max="5" width="10.6875" customWidth="1"/>
    <col min="6" max="6" width="10.6875" style="2" customWidth="1"/>
    <col min="7" max="7" width="10.6875" customWidth="1"/>
    <col min="8" max="8" width="2.6875" customWidth="1"/>
    <col min="9" max="9" width="6" hidden="1" customWidth="1"/>
    <col min="10" max="15" width="2.6875" customWidth="1"/>
    <col min="16" max="18" width="2.6875" style="101" customWidth="1"/>
    <col min="19" max="46" width="2.6875" customWidth="1"/>
    <col min="47" max="51" width="2.6875" style="101" customWidth="1"/>
    <col min="52" max="73" width="2.6875" customWidth="1"/>
  </cols>
  <sheetData>
    <row r="1" spans="1:72" ht="90" customHeight="1" x14ac:dyDescent="2.25">
      <c r="A1" s="13"/>
      <c r="B1" s="93" t="s">
        <v>57</v>
      </c>
      <c r="C1" s="17"/>
      <c r="D1" s="18"/>
      <c r="E1" s="18"/>
      <c r="F1" s="19"/>
      <c r="G1" s="20"/>
      <c r="I1" s="1"/>
      <c r="J1" s="137" t="s">
        <v>82</v>
      </c>
      <c r="K1" s="138"/>
      <c r="L1" s="138"/>
      <c r="M1" s="138"/>
      <c r="N1" s="138"/>
      <c r="O1" s="138"/>
      <c r="P1" s="138"/>
      <c r="Q1" s="135">
        <f>DATE(2023,9,13)</f>
        <v>45182</v>
      </c>
      <c r="R1" s="136"/>
      <c r="S1" s="136"/>
      <c r="T1" s="136"/>
      <c r="U1" s="136"/>
      <c r="V1" s="136"/>
      <c r="W1" s="136"/>
      <c r="X1" s="136"/>
      <c r="Y1" s="136"/>
      <c r="Z1" s="136"/>
      <c r="AA1" s="113"/>
      <c r="AU1"/>
      <c r="AV1"/>
      <c r="AW1"/>
      <c r="AX1"/>
      <c r="AY1"/>
    </row>
    <row r="2" spans="1:72" ht="30" customHeight="1" x14ac:dyDescent="0.9">
      <c r="B2" s="91" t="s">
        <v>58</v>
      </c>
      <c r="C2" s="92" t="s">
        <v>59</v>
      </c>
      <c r="D2" s="21"/>
      <c r="E2" s="21"/>
      <c r="F2" s="22"/>
      <c r="G2" s="21"/>
      <c r="I2" s="137" t="s">
        <v>83</v>
      </c>
      <c r="J2" s="138"/>
      <c r="K2" s="138"/>
      <c r="L2" s="138"/>
      <c r="M2" s="138"/>
      <c r="N2" s="138"/>
      <c r="O2" s="138"/>
      <c r="P2" s="112"/>
      <c r="Q2" s="135">
        <f>DATE(2023,10,16)</f>
        <v>45215</v>
      </c>
      <c r="R2" s="136"/>
      <c r="S2" s="136"/>
      <c r="T2" s="136"/>
      <c r="U2" s="136"/>
      <c r="V2" s="136"/>
      <c r="W2" s="136"/>
      <c r="X2" s="136"/>
      <c r="Y2" s="136"/>
      <c r="Z2" s="136"/>
      <c r="AU2"/>
      <c r="AV2"/>
      <c r="AW2"/>
      <c r="AX2"/>
      <c r="AY2"/>
    </row>
    <row r="3" spans="1:72" ht="30" customHeight="1" x14ac:dyDescent="0.9">
      <c r="B3" s="91"/>
      <c r="C3" s="92"/>
      <c r="D3" s="21"/>
      <c r="E3" s="21"/>
      <c r="F3" s="22"/>
      <c r="G3" s="21"/>
      <c r="J3" s="137" t="s">
        <v>29</v>
      </c>
      <c r="K3" s="138"/>
      <c r="L3" s="138"/>
      <c r="M3" s="138"/>
      <c r="N3" s="138"/>
      <c r="O3" s="138"/>
      <c r="P3" s="138"/>
      <c r="Q3" s="112"/>
      <c r="R3" s="133">
        <v>1</v>
      </c>
      <c r="S3" s="134"/>
      <c r="T3" s="134"/>
      <c r="U3" s="134"/>
      <c r="V3" s="134"/>
      <c r="W3" s="134"/>
      <c r="X3" s="134"/>
      <c r="Y3" s="134"/>
      <c r="Z3" s="134"/>
      <c r="AA3" s="134"/>
      <c r="AU3"/>
      <c r="AV3"/>
      <c r="AW3"/>
      <c r="AX3"/>
      <c r="AY3"/>
    </row>
    <row r="4" spans="1:72" s="24" customFormat="1" ht="30" customHeight="1" x14ac:dyDescent="0.4">
      <c r="A4" s="12"/>
      <c r="B4" s="23" t="s">
        <v>8</v>
      </c>
      <c r="D4" s="25"/>
      <c r="E4" s="25"/>
      <c r="F4" s="26"/>
      <c r="J4" s="139" t="s">
        <v>41</v>
      </c>
      <c r="K4" s="130"/>
      <c r="L4" s="130"/>
      <c r="M4" s="130"/>
      <c r="N4" s="130"/>
      <c r="O4" s="130"/>
      <c r="P4" s="130"/>
      <c r="Q4" s="130" t="s">
        <v>42</v>
      </c>
      <c r="R4" s="130"/>
      <c r="S4" s="130"/>
      <c r="T4" s="130"/>
      <c r="U4" s="130"/>
      <c r="V4" s="130"/>
      <c r="W4" s="130"/>
      <c r="X4" s="130" t="s">
        <v>43</v>
      </c>
      <c r="Y4" s="130"/>
      <c r="Z4" s="130"/>
      <c r="AA4" s="130"/>
      <c r="AB4" s="130"/>
      <c r="AC4" s="130"/>
      <c r="AD4" s="130"/>
      <c r="AE4" s="130" t="s">
        <v>44</v>
      </c>
      <c r="AF4" s="130"/>
      <c r="AG4" s="130"/>
      <c r="AH4" s="130"/>
      <c r="AI4" s="130"/>
      <c r="AJ4" s="130"/>
      <c r="AK4" s="130"/>
      <c r="AL4" s="130" t="s">
        <v>45</v>
      </c>
      <c r="AM4" s="130"/>
      <c r="AN4" s="130"/>
      <c r="AO4" s="130"/>
      <c r="AP4" s="130"/>
      <c r="AQ4" s="130"/>
      <c r="AR4" s="130"/>
      <c r="AS4" s="130" t="s">
        <v>46</v>
      </c>
      <c r="AT4" s="130"/>
      <c r="AU4" s="130"/>
      <c r="AV4" s="130"/>
      <c r="AW4" s="130"/>
      <c r="AX4" s="130"/>
      <c r="AY4" s="130"/>
      <c r="AZ4" s="130" t="s">
        <v>47</v>
      </c>
      <c r="BA4" s="130"/>
      <c r="BB4" s="130"/>
      <c r="BC4" s="130"/>
      <c r="BD4" s="130"/>
      <c r="BE4" s="130"/>
      <c r="BF4" s="130"/>
      <c r="BG4" s="130" t="s">
        <v>48</v>
      </c>
      <c r="BH4" s="130"/>
      <c r="BI4" s="130"/>
      <c r="BJ4" s="130"/>
      <c r="BK4" s="130"/>
      <c r="BL4" s="130"/>
      <c r="BM4" s="130"/>
      <c r="BN4" s="130" t="s">
        <v>49</v>
      </c>
      <c r="BO4" s="130"/>
      <c r="BP4" s="130"/>
      <c r="BQ4" s="130"/>
      <c r="BR4" s="130"/>
      <c r="BS4" s="130"/>
      <c r="BT4" s="130"/>
    </row>
    <row r="5" spans="1:72" s="24" customFormat="1" ht="30" customHeight="1" x14ac:dyDescent="0.35">
      <c r="A5" s="13"/>
      <c r="B5" s="27" t="s">
        <v>13</v>
      </c>
      <c r="F5" s="28"/>
      <c r="J5" s="139">
        <f>J6</f>
        <v>45215</v>
      </c>
      <c r="K5" s="130"/>
      <c r="L5" s="130"/>
      <c r="M5" s="130"/>
      <c r="N5" s="130"/>
      <c r="O5" s="130"/>
      <c r="P5" s="130"/>
      <c r="Q5" s="130">
        <f>Q6</f>
        <v>45222</v>
      </c>
      <c r="R5" s="130"/>
      <c r="S5" s="130"/>
      <c r="T5" s="130"/>
      <c r="U5" s="130"/>
      <c r="V5" s="130"/>
      <c r="W5" s="130"/>
      <c r="X5" s="130">
        <f>X6</f>
        <v>45229</v>
      </c>
      <c r="Y5" s="130"/>
      <c r="Z5" s="130"/>
      <c r="AA5" s="130"/>
      <c r="AB5" s="130"/>
      <c r="AC5" s="130"/>
      <c r="AD5" s="130"/>
      <c r="AE5" s="130">
        <f>AE6</f>
        <v>45236</v>
      </c>
      <c r="AF5" s="130"/>
      <c r="AG5" s="130"/>
      <c r="AH5" s="130"/>
      <c r="AI5" s="130"/>
      <c r="AJ5" s="130"/>
      <c r="AK5" s="130"/>
      <c r="AL5" s="130">
        <f>AL6</f>
        <v>45243</v>
      </c>
      <c r="AM5" s="130"/>
      <c r="AN5" s="130"/>
      <c r="AO5" s="130"/>
      <c r="AP5" s="130"/>
      <c r="AQ5" s="130"/>
      <c r="AR5" s="130"/>
      <c r="AS5" s="130">
        <f>AS6</f>
        <v>45250</v>
      </c>
      <c r="AT5" s="130"/>
      <c r="AU5" s="130"/>
      <c r="AV5" s="130"/>
      <c r="AW5" s="130"/>
      <c r="AX5" s="130"/>
      <c r="AY5" s="130"/>
      <c r="AZ5" s="130">
        <f>AZ6</f>
        <v>45257</v>
      </c>
      <c r="BA5" s="130"/>
      <c r="BB5" s="130"/>
      <c r="BC5" s="130"/>
      <c r="BD5" s="130"/>
      <c r="BE5" s="130"/>
      <c r="BF5" s="130"/>
      <c r="BG5" s="130">
        <f>BG6</f>
        <v>45264</v>
      </c>
      <c r="BH5" s="130"/>
      <c r="BI5" s="130"/>
      <c r="BJ5" s="130"/>
      <c r="BK5" s="130"/>
      <c r="BL5" s="130"/>
      <c r="BM5" s="144"/>
      <c r="BN5" s="130">
        <f>BN6</f>
        <v>45271</v>
      </c>
      <c r="BO5" s="130"/>
      <c r="BP5" s="130"/>
      <c r="BQ5" s="130"/>
      <c r="BR5" s="130"/>
      <c r="BS5" s="130"/>
      <c r="BT5" s="144"/>
    </row>
    <row r="6" spans="1:72" s="24" customFormat="1" ht="15" customHeight="1" x14ac:dyDescent="0.35">
      <c r="A6" s="140"/>
      <c r="B6" s="141" t="s">
        <v>5</v>
      </c>
      <c r="C6" s="143" t="s">
        <v>30</v>
      </c>
      <c r="D6" s="131" t="s">
        <v>1</v>
      </c>
      <c r="E6" s="131" t="s">
        <v>54</v>
      </c>
      <c r="F6" s="131" t="s">
        <v>3</v>
      </c>
      <c r="G6" s="131" t="s">
        <v>4</v>
      </c>
      <c r="J6" s="29">
        <f>Project_Start-WEEKDAY(Project_Start,1)+2+7*(Display_Week-1)</f>
        <v>45215</v>
      </c>
      <c r="K6" s="29">
        <f>J6+1</f>
        <v>45216</v>
      </c>
      <c r="L6" s="29">
        <f t="shared" ref="L6:AY6" si="0">K6+1</f>
        <v>45217</v>
      </c>
      <c r="M6" s="29">
        <f t="shared" si="0"/>
        <v>45218</v>
      </c>
      <c r="N6" s="29">
        <f t="shared" si="0"/>
        <v>45219</v>
      </c>
      <c r="O6" s="29">
        <f t="shared" si="0"/>
        <v>45220</v>
      </c>
      <c r="P6" s="103">
        <f t="shared" si="0"/>
        <v>45221</v>
      </c>
      <c r="Q6" s="111">
        <f>P6+1</f>
        <v>45222</v>
      </c>
      <c r="R6" s="102">
        <f>Q6+1</f>
        <v>45223</v>
      </c>
      <c r="S6" s="29">
        <f t="shared" si="0"/>
        <v>45224</v>
      </c>
      <c r="T6" s="29">
        <f t="shared" si="0"/>
        <v>45225</v>
      </c>
      <c r="U6" s="29">
        <f t="shared" si="0"/>
        <v>45226</v>
      </c>
      <c r="V6" s="29">
        <f t="shared" si="0"/>
        <v>45227</v>
      </c>
      <c r="W6" s="30">
        <f t="shared" si="0"/>
        <v>45228</v>
      </c>
      <c r="X6" s="31">
        <f>W6+1</f>
        <v>45229</v>
      </c>
      <c r="Y6" s="29">
        <f>X6+1</f>
        <v>45230</v>
      </c>
      <c r="Z6" s="29">
        <f t="shared" si="0"/>
        <v>45231</v>
      </c>
      <c r="AA6" s="29">
        <f t="shared" si="0"/>
        <v>45232</v>
      </c>
      <c r="AB6" s="29">
        <f t="shared" si="0"/>
        <v>45233</v>
      </c>
      <c r="AC6" s="29">
        <f t="shared" si="0"/>
        <v>45234</v>
      </c>
      <c r="AD6" s="30">
        <f t="shared" si="0"/>
        <v>45235</v>
      </c>
      <c r="AE6" s="31">
        <f>AD6+1</f>
        <v>45236</v>
      </c>
      <c r="AF6" s="29">
        <f>AE6+1</f>
        <v>45237</v>
      </c>
      <c r="AG6" s="29">
        <f t="shared" si="0"/>
        <v>45238</v>
      </c>
      <c r="AH6" s="29">
        <f t="shared" si="0"/>
        <v>45239</v>
      </c>
      <c r="AI6" s="29">
        <f t="shared" si="0"/>
        <v>45240</v>
      </c>
      <c r="AJ6" s="29">
        <f t="shared" si="0"/>
        <v>45241</v>
      </c>
      <c r="AK6" s="30">
        <f t="shared" si="0"/>
        <v>45242</v>
      </c>
      <c r="AL6" s="31">
        <f>AK6+1</f>
        <v>45243</v>
      </c>
      <c r="AM6" s="29">
        <f>AL6+1</f>
        <v>45244</v>
      </c>
      <c r="AN6" s="29">
        <f t="shared" si="0"/>
        <v>45245</v>
      </c>
      <c r="AO6" s="29">
        <f t="shared" si="0"/>
        <v>45246</v>
      </c>
      <c r="AP6" s="29">
        <f t="shared" si="0"/>
        <v>45247</v>
      </c>
      <c r="AQ6" s="29">
        <f t="shared" si="0"/>
        <v>45248</v>
      </c>
      <c r="AR6" s="30">
        <f t="shared" si="0"/>
        <v>45249</v>
      </c>
      <c r="AS6" s="31">
        <f>AR6+1</f>
        <v>45250</v>
      </c>
      <c r="AT6" s="29">
        <f>AS6+1</f>
        <v>45251</v>
      </c>
      <c r="AU6" s="102">
        <f t="shared" si="0"/>
        <v>45252</v>
      </c>
      <c r="AV6" s="102">
        <f t="shared" si="0"/>
        <v>45253</v>
      </c>
      <c r="AW6" s="102">
        <f t="shared" si="0"/>
        <v>45254</v>
      </c>
      <c r="AX6" s="102">
        <f t="shared" si="0"/>
        <v>45255</v>
      </c>
      <c r="AY6" s="103">
        <f t="shared" si="0"/>
        <v>45256</v>
      </c>
      <c r="AZ6" s="31">
        <f>AY6+1</f>
        <v>45257</v>
      </c>
      <c r="BA6" s="29">
        <f>AZ6+1</f>
        <v>45258</v>
      </c>
      <c r="BB6" s="29">
        <f t="shared" ref="BB6:BF6" si="1">BA6+1</f>
        <v>45259</v>
      </c>
      <c r="BC6" s="29">
        <f t="shared" si="1"/>
        <v>45260</v>
      </c>
      <c r="BD6" s="29">
        <f t="shared" si="1"/>
        <v>45261</v>
      </c>
      <c r="BE6" s="29">
        <f t="shared" si="1"/>
        <v>45262</v>
      </c>
      <c r="BF6" s="30">
        <f t="shared" si="1"/>
        <v>45263</v>
      </c>
      <c r="BG6" s="31">
        <f>BF6+1</f>
        <v>45264</v>
      </c>
      <c r="BH6" s="29">
        <f>BG6+1</f>
        <v>45265</v>
      </c>
      <c r="BI6" s="29">
        <f t="shared" ref="BI6:BM6" si="2">BH6+1</f>
        <v>45266</v>
      </c>
      <c r="BJ6" s="29">
        <f t="shared" si="2"/>
        <v>45267</v>
      </c>
      <c r="BK6" s="29">
        <f t="shared" si="2"/>
        <v>45268</v>
      </c>
      <c r="BL6" s="29">
        <f t="shared" si="2"/>
        <v>45269</v>
      </c>
      <c r="BM6" s="29">
        <f t="shared" si="2"/>
        <v>45270</v>
      </c>
      <c r="BN6" s="31">
        <f>BM6+1</f>
        <v>45271</v>
      </c>
      <c r="BO6" s="29">
        <f>BN6+1</f>
        <v>45272</v>
      </c>
      <c r="BP6" s="29">
        <f t="shared" ref="BP6" si="3">BO6+1</f>
        <v>45273</v>
      </c>
      <c r="BQ6" s="29">
        <f t="shared" ref="BQ6" si="4">BP6+1</f>
        <v>45274</v>
      </c>
      <c r="BR6" s="29">
        <f t="shared" ref="BR6" si="5">BQ6+1</f>
        <v>45275</v>
      </c>
      <c r="BS6" s="29">
        <f t="shared" ref="BS6" si="6">BR6+1</f>
        <v>45276</v>
      </c>
      <c r="BT6" s="29">
        <f t="shared" ref="BT6" si="7">BS6+1</f>
        <v>45277</v>
      </c>
    </row>
    <row r="7" spans="1:72" s="24" customFormat="1" ht="15" customHeight="1" thickBot="1" x14ac:dyDescent="0.4">
      <c r="A7" s="140"/>
      <c r="B7" s="142"/>
      <c r="C7" s="132"/>
      <c r="D7" s="132"/>
      <c r="E7" s="132"/>
      <c r="F7" s="132"/>
      <c r="G7" s="132"/>
      <c r="J7" s="32" t="str">
        <f t="shared" ref="J7:AO7" si="8">LEFT(TEXT(J6,"ddd"),1)</f>
        <v>M</v>
      </c>
      <c r="K7" s="33" t="str">
        <f t="shared" si="8"/>
        <v>T</v>
      </c>
      <c r="L7" s="33" t="str">
        <f t="shared" si="8"/>
        <v>W</v>
      </c>
      <c r="M7" s="33" t="str">
        <f t="shared" si="8"/>
        <v>T</v>
      </c>
      <c r="N7" s="33" t="str">
        <f t="shared" si="8"/>
        <v>F</v>
      </c>
      <c r="O7" s="33" t="str">
        <f t="shared" si="8"/>
        <v>S</v>
      </c>
      <c r="P7" s="104" t="str">
        <f t="shared" si="8"/>
        <v>S</v>
      </c>
      <c r="Q7" s="104" t="str">
        <f t="shared" si="8"/>
        <v>M</v>
      </c>
      <c r="R7" s="104" t="str">
        <f t="shared" si="8"/>
        <v>T</v>
      </c>
      <c r="S7" s="33" t="str">
        <f t="shared" si="8"/>
        <v>W</v>
      </c>
      <c r="T7" s="33" t="str">
        <f t="shared" si="8"/>
        <v>T</v>
      </c>
      <c r="U7" s="33" t="str">
        <f t="shared" si="8"/>
        <v>F</v>
      </c>
      <c r="V7" s="33" t="str">
        <f t="shared" si="8"/>
        <v>S</v>
      </c>
      <c r="W7" s="33" t="str">
        <f t="shared" si="8"/>
        <v>S</v>
      </c>
      <c r="X7" s="33" t="str">
        <f t="shared" si="8"/>
        <v>M</v>
      </c>
      <c r="Y7" s="33" t="str">
        <f t="shared" si="8"/>
        <v>T</v>
      </c>
      <c r="Z7" s="33" t="str">
        <f t="shared" si="8"/>
        <v>W</v>
      </c>
      <c r="AA7" s="33" t="str">
        <f t="shared" si="8"/>
        <v>T</v>
      </c>
      <c r="AB7" s="33" t="str">
        <f t="shared" si="8"/>
        <v>F</v>
      </c>
      <c r="AC7" s="33" t="str">
        <f t="shared" si="8"/>
        <v>S</v>
      </c>
      <c r="AD7" s="33" t="str">
        <f t="shared" si="8"/>
        <v>S</v>
      </c>
      <c r="AE7" s="33" t="str">
        <f t="shared" si="8"/>
        <v>M</v>
      </c>
      <c r="AF7" s="33" t="str">
        <f t="shared" si="8"/>
        <v>T</v>
      </c>
      <c r="AG7" s="33" t="str">
        <f t="shared" si="8"/>
        <v>W</v>
      </c>
      <c r="AH7" s="33" t="str">
        <f t="shared" si="8"/>
        <v>T</v>
      </c>
      <c r="AI7" s="33" t="str">
        <f t="shared" si="8"/>
        <v>F</v>
      </c>
      <c r="AJ7" s="33" t="str">
        <f t="shared" si="8"/>
        <v>S</v>
      </c>
      <c r="AK7" s="33" t="str">
        <f t="shared" si="8"/>
        <v>S</v>
      </c>
      <c r="AL7" s="33" t="str">
        <f t="shared" si="8"/>
        <v>M</v>
      </c>
      <c r="AM7" s="33" t="str">
        <f t="shared" si="8"/>
        <v>T</v>
      </c>
      <c r="AN7" s="33" t="str">
        <f t="shared" si="8"/>
        <v>W</v>
      </c>
      <c r="AO7" s="33" t="str">
        <f t="shared" si="8"/>
        <v>T</v>
      </c>
      <c r="AP7" s="33" t="str">
        <f t="shared" ref="AP7:BM7" si="9">LEFT(TEXT(AP6,"ddd"),1)</f>
        <v>F</v>
      </c>
      <c r="AQ7" s="33" t="str">
        <f t="shared" si="9"/>
        <v>S</v>
      </c>
      <c r="AR7" s="33" t="str">
        <f t="shared" si="9"/>
        <v>S</v>
      </c>
      <c r="AS7" s="33" t="str">
        <f t="shared" si="9"/>
        <v>M</v>
      </c>
      <c r="AT7" s="33" t="str">
        <f t="shared" si="9"/>
        <v>T</v>
      </c>
      <c r="AU7" s="104" t="str">
        <f t="shared" si="9"/>
        <v>W</v>
      </c>
      <c r="AV7" s="104" t="str">
        <f t="shared" si="9"/>
        <v>T</v>
      </c>
      <c r="AW7" s="104" t="str">
        <f t="shared" si="9"/>
        <v>F</v>
      </c>
      <c r="AX7" s="104" t="str">
        <f t="shared" si="9"/>
        <v>S</v>
      </c>
      <c r="AY7" s="104" t="str">
        <f t="shared" si="9"/>
        <v>S</v>
      </c>
      <c r="AZ7" s="33" t="str">
        <f t="shared" si="9"/>
        <v>M</v>
      </c>
      <c r="BA7" s="33" t="str">
        <f t="shared" si="9"/>
        <v>T</v>
      </c>
      <c r="BB7" s="33" t="str">
        <f t="shared" si="9"/>
        <v>W</v>
      </c>
      <c r="BC7" s="33" t="str">
        <f t="shared" si="9"/>
        <v>T</v>
      </c>
      <c r="BD7" s="33" t="str">
        <f t="shared" si="9"/>
        <v>F</v>
      </c>
      <c r="BE7" s="33" t="str">
        <f t="shared" si="9"/>
        <v>S</v>
      </c>
      <c r="BF7" s="33" t="str">
        <f t="shared" si="9"/>
        <v>S</v>
      </c>
      <c r="BG7" s="33" t="str">
        <f t="shared" si="9"/>
        <v>M</v>
      </c>
      <c r="BH7" s="33" t="str">
        <f t="shared" si="9"/>
        <v>T</v>
      </c>
      <c r="BI7" s="33" t="str">
        <f t="shared" si="9"/>
        <v>W</v>
      </c>
      <c r="BJ7" s="33" t="str">
        <f t="shared" si="9"/>
        <v>T</v>
      </c>
      <c r="BK7" s="33" t="str">
        <f t="shared" si="9"/>
        <v>F</v>
      </c>
      <c r="BL7" s="33" t="str">
        <f t="shared" si="9"/>
        <v>S</v>
      </c>
      <c r="BM7" s="34" t="str">
        <f t="shared" si="9"/>
        <v>S</v>
      </c>
      <c r="BN7" s="33" t="str">
        <f t="shared" ref="BN7:BT7" si="10">LEFT(TEXT(BN6,"ddd"),1)</f>
        <v>M</v>
      </c>
      <c r="BO7" s="33" t="str">
        <f t="shared" si="10"/>
        <v>T</v>
      </c>
      <c r="BP7" s="33" t="str">
        <f t="shared" si="10"/>
        <v>W</v>
      </c>
      <c r="BQ7" s="33" t="str">
        <f t="shared" si="10"/>
        <v>T</v>
      </c>
      <c r="BR7" s="33" t="str">
        <f t="shared" si="10"/>
        <v>F</v>
      </c>
      <c r="BS7" s="33" t="str">
        <f t="shared" si="10"/>
        <v>S</v>
      </c>
      <c r="BT7" s="34" t="str">
        <f t="shared" si="10"/>
        <v>S</v>
      </c>
    </row>
    <row r="8" spans="1:72" s="24" customFormat="1" ht="30" hidden="1" customHeight="1" thickBot="1" x14ac:dyDescent="0.4">
      <c r="A8" s="12" t="s">
        <v>20</v>
      </c>
      <c r="B8" s="35"/>
      <c r="C8" s="36"/>
      <c r="D8" s="35"/>
      <c r="E8" s="35"/>
      <c r="F8" s="35"/>
      <c r="G8" s="35"/>
      <c r="I8" s="24" t="str">
        <f>IF(OR(ISBLANK(task_start),ISBLANK(task_end)),"",task_end-task_start+1)</f>
        <v/>
      </c>
      <c r="J8" s="37"/>
      <c r="K8" s="37"/>
      <c r="L8" s="37"/>
      <c r="M8" s="37"/>
      <c r="N8" s="37"/>
      <c r="O8" s="37"/>
      <c r="P8" s="105"/>
      <c r="Q8" s="105"/>
      <c r="R8" s="105"/>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105"/>
      <c r="AV8" s="105"/>
      <c r="AW8" s="105"/>
      <c r="AX8" s="105"/>
      <c r="AY8" s="105"/>
      <c r="AZ8" s="37"/>
      <c r="BA8" s="37"/>
      <c r="BB8" s="37"/>
      <c r="BC8" s="37"/>
      <c r="BD8" s="37"/>
      <c r="BE8" s="37"/>
      <c r="BF8" s="37"/>
      <c r="BG8" s="37"/>
      <c r="BH8" s="37"/>
      <c r="BI8" s="37"/>
      <c r="BJ8" s="37"/>
      <c r="BK8" s="37"/>
      <c r="BL8" s="37"/>
      <c r="BM8" s="37"/>
      <c r="BN8" s="37"/>
      <c r="BO8" s="37"/>
      <c r="BP8" s="37"/>
      <c r="BQ8" s="37"/>
      <c r="BR8" s="37"/>
      <c r="BS8" s="37"/>
      <c r="BT8" s="37"/>
    </row>
    <row r="9" spans="1:72" s="44" customFormat="1" ht="30" customHeight="1" thickBot="1" x14ac:dyDescent="0.4">
      <c r="A9" s="13"/>
      <c r="B9" s="38" t="s">
        <v>67</v>
      </c>
      <c r="C9" s="39"/>
      <c r="D9" s="40"/>
      <c r="E9" s="115"/>
      <c r="F9" s="41"/>
      <c r="G9" s="42"/>
      <c r="H9" s="16"/>
      <c r="I9" s="5" t="str">
        <f t="shared" ref="I9:I42" si="11">IF(OR(ISBLANK(task_start),ISBLANK(task_end)),"",task_end-task_start+1)</f>
        <v/>
      </c>
      <c r="J9" s="43"/>
      <c r="K9" s="43"/>
      <c r="L9" s="43"/>
      <c r="M9" s="43"/>
      <c r="N9" s="43"/>
      <c r="O9" s="43"/>
      <c r="P9" s="106" t="s">
        <v>40</v>
      </c>
      <c r="Q9" s="106"/>
      <c r="R9" s="106"/>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106" t="s">
        <v>34</v>
      </c>
      <c r="AV9" s="106"/>
      <c r="AW9" s="106"/>
      <c r="AX9" s="106"/>
      <c r="AY9" s="106"/>
      <c r="AZ9" s="43"/>
      <c r="BA9" s="43"/>
      <c r="BB9" s="43"/>
      <c r="BC9" s="43"/>
      <c r="BD9" s="43"/>
      <c r="BE9" s="43"/>
      <c r="BF9" s="43"/>
      <c r="BG9" s="43"/>
      <c r="BH9" s="43"/>
      <c r="BI9" s="43"/>
      <c r="BJ9" s="43"/>
      <c r="BK9" s="43"/>
      <c r="BL9" s="43"/>
      <c r="BM9" s="43"/>
      <c r="BN9" s="106" t="s">
        <v>77</v>
      </c>
      <c r="BO9" s="106"/>
      <c r="BP9" s="106"/>
      <c r="BQ9" s="106"/>
      <c r="BR9" s="106"/>
      <c r="BS9" s="106"/>
      <c r="BT9" s="106"/>
    </row>
    <row r="10" spans="1:72" s="44" customFormat="1" ht="30" customHeight="1" thickBot="1" x14ac:dyDescent="0.4">
      <c r="A10" s="13"/>
      <c r="B10" s="45" t="s">
        <v>86</v>
      </c>
      <c r="C10" s="46" t="s">
        <v>31</v>
      </c>
      <c r="D10" s="47">
        <v>0.55000000000000004</v>
      </c>
      <c r="E10" s="114" t="s">
        <v>92</v>
      </c>
      <c r="F10" s="48">
        <f>Q1</f>
        <v>45182</v>
      </c>
      <c r="G10" s="53">
        <v>45270</v>
      </c>
      <c r="H10" s="16"/>
      <c r="I10" s="5">
        <f t="shared" si="11"/>
        <v>89</v>
      </c>
      <c r="J10" s="49"/>
      <c r="K10" s="49"/>
      <c r="L10" s="49"/>
      <c r="M10" s="49"/>
      <c r="N10" s="49"/>
      <c r="O10" s="49"/>
      <c r="P10" s="107"/>
      <c r="Q10" s="107"/>
      <c r="R10" s="107"/>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107"/>
      <c r="AV10" s="107"/>
      <c r="AW10" s="107"/>
      <c r="AX10" s="107"/>
      <c r="AY10" s="107"/>
      <c r="AZ10" s="49"/>
      <c r="BA10" s="49"/>
      <c r="BB10" s="49"/>
      <c r="BC10" s="49"/>
      <c r="BD10" s="49"/>
      <c r="BE10" s="49"/>
      <c r="BF10" s="49"/>
      <c r="BG10" s="49"/>
      <c r="BH10" s="49"/>
      <c r="BI10" s="49"/>
      <c r="BJ10" s="49"/>
      <c r="BK10" s="49"/>
      <c r="BL10" s="49"/>
      <c r="BM10" s="49"/>
      <c r="BN10" s="107"/>
      <c r="BO10" s="107"/>
      <c r="BP10" s="107"/>
      <c r="BQ10" s="107"/>
      <c r="BR10" s="107"/>
      <c r="BS10" s="107"/>
      <c r="BT10" s="107"/>
    </row>
    <row r="11" spans="1:72" s="44" customFormat="1" ht="30" customHeight="1" thickBot="1" x14ac:dyDescent="0.4">
      <c r="A11" s="13"/>
      <c r="B11" s="45" t="s">
        <v>85</v>
      </c>
      <c r="C11" s="46" t="s">
        <v>31</v>
      </c>
      <c r="D11" s="47">
        <v>0.5</v>
      </c>
      <c r="E11" s="114" t="s">
        <v>92</v>
      </c>
      <c r="F11" s="48">
        <f>DATE(2023,9,20)</f>
        <v>45189</v>
      </c>
      <c r="G11" s="53">
        <v>45270</v>
      </c>
      <c r="H11" s="16"/>
      <c r="I11" s="5">
        <f t="shared" si="11"/>
        <v>82</v>
      </c>
      <c r="J11" s="49"/>
      <c r="K11" s="49"/>
      <c r="L11" s="49"/>
      <c r="M11" s="49"/>
      <c r="N11" s="49"/>
      <c r="O11" s="49"/>
      <c r="P11" s="107"/>
      <c r="Q11" s="107"/>
      <c r="R11" s="107"/>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107"/>
      <c r="AV11" s="107"/>
      <c r="AW11" s="107"/>
      <c r="AX11" s="107"/>
      <c r="AY11" s="107"/>
      <c r="AZ11" s="49"/>
      <c r="BA11" s="49"/>
      <c r="BB11" s="49"/>
      <c r="BC11" s="49"/>
      <c r="BD11" s="49"/>
      <c r="BE11" s="49"/>
      <c r="BF11" s="49"/>
      <c r="BG11" s="49"/>
      <c r="BH11" s="49"/>
      <c r="BI11" s="49"/>
      <c r="BJ11" s="49"/>
      <c r="BK11" s="49"/>
      <c r="BL11" s="49"/>
      <c r="BM11" s="49"/>
      <c r="BN11" s="107"/>
      <c r="BO11" s="107"/>
      <c r="BP11" s="107"/>
      <c r="BQ11" s="107"/>
      <c r="BR11" s="107"/>
      <c r="BS11" s="107"/>
      <c r="BT11" s="107"/>
    </row>
    <row r="12" spans="1:72" s="44" customFormat="1" ht="30" customHeight="1" thickBot="1" x14ac:dyDescent="0.4">
      <c r="A12" s="13"/>
      <c r="B12" s="45" t="s">
        <v>89</v>
      </c>
      <c r="C12" s="46" t="s">
        <v>31</v>
      </c>
      <c r="D12" s="47">
        <v>1</v>
      </c>
      <c r="E12" s="114">
        <v>0</v>
      </c>
      <c r="F12" s="48">
        <f>DATE(2023,9,20)</f>
        <v>45189</v>
      </c>
      <c r="G12" s="53">
        <f>DATE(2023,9,27)</f>
        <v>45196</v>
      </c>
      <c r="H12" s="16"/>
      <c r="I12" s="5">
        <f t="shared" si="11"/>
        <v>8</v>
      </c>
      <c r="J12" s="49"/>
      <c r="K12" s="49"/>
      <c r="L12" s="49"/>
      <c r="M12" s="49"/>
      <c r="N12" s="49"/>
      <c r="O12" s="49"/>
      <c r="P12" s="107"/>
      <c r="Q12" s="107"/>
      <c r="R12" s="107"/>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107"/>
      <c r="AV12" s="107"/>
      <c r="AW12" s="107"/>
      <c r="AX12" s="107"/>
      <c r="AY12" s="107"/>
      <c r="AZ12" s="49"/>
      <c r="BA12" s="49"/>
      <c r="BB12" s="49"/>
      <c r="BC12" s="49"/>
      <c r="BD12" s="49"/>
      <c r="BE12" s="49"/>
      <c r="BF12" s="49"/>
      <c r="BG12" s="49"/>
      <c r="BH12" s="49"/>
      <c r="BI12" s="49"/>
      <c r="BJ12" s="49"/>
      <c r="BK12" s="49"/>
      <c r="BL12" s="49"/>
      <c r="BM12" s="49"/>
      <c r="BN12" s="107"/>
      <c r="BO12" s="107"/>
      <c r="BP12" s="107"/>
      <c r="BQ12" s="107"/>
      <c r="BR12" s="107"/>
      <c r="BS12" s="107"/>
      <c r="BT12" s="107"/>
    </row>
    <row r="13" spans="1:72" s="44" customFormat="1" ht="30" customHeight="1" thickBot="1" x14ac:dyDescent="0.4">
      <c r="A13" s="13"/>
      <c r="B13" s="50" t="s">
        <v>64</v>
      </c>
      <c r="C13" s="51" t="s">
        <v>31</v>
      </c>
      <c r="D13" s="47">
        <v>0.5</v>
      </c>
      <c r="E13" s="123" t="s">
        <v>91</v>
      </c>
      <c r="F13" s="53">
        <f>DATE(2023,10,13)</f>
        <v>45212</v>
      </c>
      <c r="G13" s="53">
        <f>DATE(2023,11,21)</f>
        <v>45251</v>
      </c>
      <c r="H13" s="16"/>
      <c r="I13" s="5">
        <f t="shared" si="11"/>
        <v>40</v>
      </c>
      <c r="J13" s="49"/>
      <c r="K13" s="49"/>
      <c r="L13" s="49"/>
      <c r="M13" s="49"/>
      <c r="N13" s="49"/>
      <c r="O13" s="49"/>
      <c r="P13" s="107"/>
      <c r="Q13" s="107"/>
      <c r="R13" s="107"/>
      <c r="S13" s="49"/>
      <c r="T13" s="49"/>
      <c r="U13" s="49"/>
      <c r="V13" s="54"/>
      <c r="W13" s="54"/>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107"/>
      <c r="AV13" s="107"/>
      <c r="AW13" s="107"/>
      <c r="AX13" s="107"/>
      <c r="AY13" s="107"/>
      <c r="AZ13" s="49"/>
      <c r="BA13" s="49"/>
      <c r="BB13" s="49"/>
      <c r="BC13" s="49"/>
      <c r="BD13" s="49"/>
      <c r="BE13" s="49"/>
      <c r="BF13" s="49"/>
      <c r="BG13" s="49"/>
      <c r="BH13" s="49"/>
      <c r="BI13" s="49"/>
      <c r="BJ13" s="49"/>
      <c r="BK13" s="49"/>
      <c r="BL13" s="49"/>
      <c r="BM13" s="49"/>
      <c r="BN13" s="107"/>
      <c r="BO13" s="107"/>
      <c r="BP13" s="107"/>
      <c r="BQ13" s="107"/>
      <c r="BR13" s="107"/>
      <c r="BS13" s="107"/>
      <c r="BT13" s="107"/>
    </row>
    <row r="14" spans="1:72" s="44" customFormat="1" ht="30" customHeight="1" thickBot="1" x14ac:dyDescent="0.4">
      <c r="A14" s="13"/>
      <c r="B14" s="50" t="s">
        <v>65</v>
      </c>
      <c r="C14" s="51" t="s">
        <v>31</v>
      </c>
      <c r="D14" s="52">
        <v>0.4</v>
      </c>
      <c r="E14" s="123" t="s">
        <v>90</v>
      </c>
      <c r="F14" s="53">
        <f>Project_Start</f>
        <v>45215</v>
      </c>
      <c r="G14" s="53">
        <f>DATE(2023,11,21)</f>
        <v>45251</v>
      </c>
      <c r="H14" s="16"/>
      <c r="I14" s="5"/>
      <c r="J14" s="49"/>
      <c r="K14" s="49"/>
      <c r="L14" s="49"/>
      <c r="M14" s="49"/>
      <c r="N14" s="49"/>
      <c r="O14" s="49"/>
      <c r="P14" s="107"/>
      <c r="Q14" s="107"/>
      <c r="R14" s="107"/>
      <c r="S14" s="49"/>
      <c r="T14" s="49"/>
      <c r="U14" s="49"/>
      <c r="V14" s="54"/>
      <c r="W14" s="54"/>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107"/>
      <c r="AV14" s="107"/>
      <c r="AW14" s="107"/>
      <c r="AX14" s="107"/>
      <c r="AY14" s="107"/>
      <c r="AZ14" s="49"/>
      <c r="BA14" s="49"/>
      <c r="BB14" s="49"/>
      <c r="BC14" s="49"/>
      <c r="BD14" s="49"/>
      <c r="BE14" s="49"/>
      <c r="BF14" s="49"/>
      <c r="BG14" s="49"/>
      <c r="BH14" s="49"/>
      <c r="BI14" s="49"/>
      <c r="BJ14" s="49"/>
      <c r="BK14" s="49"/>
      <c r="BL14" s="49"/>
      <c r="BM14" s="49"/>
      <c r="BN14" s="107"/>
      <c r="BO14" s="107"/>
      <c r="BP14" s="107"/>
      <c r="BQ14" s="107"/>
      <c r="BR14" s="107"/>
      <c r="BS14" s="107"/>
      <c r="BT14" s="107"/>
    </row>
    <row r="15" spans="1:72" s="44" customFormat="1" ht="30" customHeight="1" thickBot="1" x14ac:dyDescent="0.4">
      <c r="A15" s="12"/>
      <c r="B15" s="50" t="s">
        <v>80</v>
      </c>
      <c r="C15" s="51" t="s">
        <v>31</v>
      </c>
      <c r="D15" s="52">
        <v>0.4</v>
      </c>
      <c r="E15" s="114" t="s">
        <v>91</v>
      </c>
      <c r="F15" s="53">
        <f>DATE(2023,9,27)</f>
        <v>45196</v>
      </c>
      <c r="G15" s="53">
        <f>DATE(2023,11,21)</f>
        <v>45251</v>
      </c>
      <c r="H15" s="16"/>
      <c r="I15" s="5">
        <f t="shared" si="11"/>
        <v>56</v>
      </c>
      <c r="J15" s="49"/>
      <c r="K15" s="49"/>
      <c r="L15" s="49"/>
      <c r="M15" s="49"/>
      <c r="N15" s="49"/>
      <c r="O15" s="49"/>
      <c r="P15" s="107"/>
      <c r="Q15" s="107"/>
      <c r="R15" s="107"/>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107"/>
      <c r="AV15" s="107"/>
      <c r="AW15" s="107"/>
      <c r="AX15" s="107"/>
      <c r="AY15" s="107"/>
      <c r="AZ15" s="49"/>
      <c r="BA15" s="49"/>
      <c r="BB15" s="49"/>
      <c r="BC15" s="49"/>
      <c r="BD15" s="49"/>
      <c r="BE15" s="49"/>
      <c r="BF15" s="49"/>
      <c r="BG15" s="49"/>
      <c r="BH15" s="49"/>
      <c r="BI15" s="49"/>
      <c r="BJ15" s="49"/>
      <c r="BK15" s="49"/>
      <c r="BL15" s="49"/>
      <c r="BM15" s="49"/>
      <c r="BN15" s="107"/>
      <c r="BO15" s="107"/>
      <c r="BP15" s="107"/>
      <c r="BQ15" s="107"/>
      <c r="BR15" s="107"/>
      <c r="BS15" s="107"/>
      <c r="BT15" s="107"/>
    </row>
    <row r="16" spans="1:72" s="44" customFormat="1" ht="30" customHeight="1" thickBot="1" x14ac:dyDescent="0.4">
      <c r="A16" s="12"/>
      <c r="B16" s="50" t="s">
        <v>79</v>
      </c>
      <c r="C16" s="51" t="s">
        <v>31</v>
      </c>
      <c r="D16" s="52">
        <v>0.1</v>
      </c>
      <c r="E16" s="123" t="s">
        <v>71</v>
      </c>
      <c r="F16" s="53">
        <f>DATE(2023,10,25)</f>
        <v>45224</v>
      </c>
      <c r="G16" s="53">
        <f>DATE(2023,11,21)</f>
        <v>45251</v>
      </c>
      <c r="H16" s="16"/>
      <c r="I16" s="5">
        <f t="shared" si="11"/>
        <v>28</v>
      </c>
      <c r="J16" s="49"/>
      <c r="K16" s="49"/>
      <c r="L16" s="49"/>
      <c r="M16" s="49"/>
      <c r="N16" s="49"/>
      <c r="O16" s="49"/>
      <c r="P16" s="107"/>
      <c r="Q16" s="107"/>
      <c r="R16" s="107"/>
      <c r="S16" s="49"/>
      <c r="T16" s="49"/>
      <c r="U16" s="49"/>
      <c r="V16" s="49"/>
      <c r="W16" s="49"/>
      <c r="X16" s="49"/>
      <c r="Y16" s="49"/>
      <c r="Z16" s="54"/>
      <c r="AA16" s="49"/>
      <c r="AB16" s="49"/>
      <c r="AC16" s="49"/>
      <c r="AD16" s="49"/>
      <c r="AE16" s="49"/>
      <c r="AF16" s="49"/>
      <c r="AG16" s="49"/>
      <c r="AH16" s="49"/>
      <c r="AI16" s="49"/>
      <c r="AJ16" s="49"/>
      <c r="AK16" s="49"/>
      <c r="AL16" s="49"/>
      <c r="AM16" s="49"/>
      <c r="AN16" s="49"/>
      <c r="AO16" s="49"/>
      <c r="AP16" s="49"/>
      <c r="AQ16" s="49"/>
      <c r="AR16" s="49"/>
      <c r="AS16" s="49"/>
      <c r="AT16" s="49"/>
      <c r="AU16" s="107"/>
      <c r="AV16" s="107"/>
      <c r="AW16" s="107"/>
      <c r="AX16" s="107"/>
      <c r="AY16" s="107"/>
      <c r="AZ16" s="49"/>
      <c r="BA16" s="49"/>
      <c r="BB16" s="49"/>
      <c r="BC16" s="49"/>
      <c r="BD16" s="49"/>
      <c r="BE16" s="49"/>
      <c r="BF16" s="49"/>
      <c r="BG16" s="49"/>
      <c r="BH16" s="49"/>
      <c r="BI16" s="49"/>
      <c r="BJ16" s="49"/>
      <c r="BK16" s="49"/>
      <c r="BL16" s="49"/>
      <c r="BM16" s="49"/>
      <c r="BN16" s="107"/>
      <c r="BO16" s="107"/>
      <c r="BP16" s="107"/>
      <c r="BQ16" s="107"/>
      <c r="BR16" s="107"/>
      <c r="BS16" s="107"/>
      <c r="BT16" s="107"/>
    </row>
    <row r="17" spans="1:72" s="44" customFormat="1" ht="30" customHeight="1" thickBot="1" x14ac:dyDescent="0.4">
      <c r="A17" s="12"/>
      <c r="B17" s="50" t="s">
        <v>84</v>
      </c>
      <c r="C17" s="51" t="s">
        <v>31</v>
      </c>
      <c r="D17" s="52">
        <v>1</v>
      </c>
      <c r="E17" s="123" t="s">
        <v>88</v>
      </c>
      <c r="F17" s="53">
        <f>DATE(2023,10,12)</f>
        <v>45211</v>
      </c>
      <c r="G17" s="53">
        <f>DATE(2023,10,18)</f>
        <v>45217</v>
      </c>
      <c r="H17" s="16"/>
      <c r="I17" s="5">
        <f t="shared" si="11"/>
        <v>7</v>
      </c>
      <c r="J17" s="49"/>
      <c r="K17" s="49"/>
      <c r="L17" s="49"/>
      <c r="M17" s="49"/>
      <c r="N17" s="49"/>
      <c r="O17" s="49"/>
      <c r="P17" s="107"/>
      <c r="Q17" s="107"/>
      <c r="R17" s="107"/>
      <c r="S17" s="49"/>
      <c r="T17" s="49"/>
      <c r="U17" s="49"/>
      <c r="V17" s="49"/>
      <c r="W17" s="49"/>
      <c r="X17" s="49"/>
      <c r="Y17" s="49"/>
      <c r="Z17" s="54"/>
      <c r="AA17" s="49"/>
      <c r="AB17" s="49"/>
      <c r="AC17" s="49"/>
      <c r="AD17" s="49"/>
      <c r="AE17" s="49"/>
      <c r="AF17" s="49"/>
      <c r="AG17" s="49"/>
      <c r="AH17" s="49"/>
      <c r="AI17" s="49"/>
      <c r="AJ17" s="49"/>
      <c r="AK17" s="49"/>
      <c r="AL17" s="49"/>
      <c r="AM17" s="49"/>
      <c r="AN17" s="49"/>
      <c r="AO17" s="49"/>
      <c r="AP17" s="49"/>
      <c r="AQ17" s="49"/>
      <c r="AR17" s="49"/>
      <c r="AS17" s="49"/>
      <c r="AT17" s="49"/>
      <c r="AU17" s="107"/>
      <c r="AV17" s="107"/>
      <c r="AW17" s="107"/>
      <c r="AX17" s="107"/>
      <c r="AY17" s="107"/>
      <c r="AZ17" s="49"/>
      <c r="BA17" s="49"/>
      <c r="BB17" s="49"/>
      <c r="BC17" s="49"/>
      <c r="BD17" s="49"/>
      <c r="BE17" s="49"/>
      <c r="BF17" s="49"/>
      <c r="BG17" s="49"/>
      <c r="BH17" s="49"/>
      <c r="BI17" s="49"/>
      <c r="BJ17" s="49"/>
      <c r="BK17" s="49"/>
      <c r="BL17" s="49"/>
      <c r="BM17" s="49"/>
      <c r="BN17" s="107"/>
      <c r="BO17" s="107"/>
      <c r="BP17" s="107"/>
      <c r="BQ17" s="107"/>
      <c r="BR17" s="107"/>
      <c r="BS17" s="107"/>
      <c r="BT17" s="107"/>
    </row>
    <row r="18" spans="1:72" s="44" customFormat="1" ht="30" hidden="1" customHeight="1" thickBot="1" x14ac:dyDescent="0.4">
      <c r="A18" s="13"/>
      <c r="B18" s="55" t="s">
        <v>39</v>
      </c>
      <c r="C18" s="56"/>
      <c r="D18" s="57"/>
      <c r="E18" s="116"/>
      <c r="F18" s="58"/>
      <c r="G18" s="59"/>
      <c r="H18" s="16"/>
      <c r="I18" s="5" t="str">
        <f t="shared" si="11"/>
        <v/>
      </c>
      <c r="P18" s="108"/>
      <c r="Q18" s="108"/>
      <c r="R18" s="108"/>
      <c r="AU18" s="108"/>
      <c r="AV18" s="108"/>
      <c r="AW18" s="108"/>
      <c r="AX18" s="108"/>
      <c r="AY18" s="108"/>
      <c r="BN18" s="108"/>
      <c r="BO18" s="108"/>
      <c r="BP18" s="108"/>
      <c r="BQ18" s="108"/>
      <c r="BR18" s="108"/>
      <c r="BS18" s="108"/>
      <c r="BT18" s="108"/>
    </row>
    <row r="19" spans="1:72" s="44" customFormat="1" ht="30" hidden="1" customHeight="1" thickBot="1" x14ac:dyDescent="0.4">
      <c r="A19" s="13"/>
      <c r="B19" s="60" t="s">
        <v>33</v>
      </c>
      <c r="C19" s="61" t="s">
        <v>21</v>
      </c>
      <c r="D19" s="62">
        <v>0.5</v>
      </c>
      <c r="E19" s="117"/>
      <c r="F19" s="63" t="e">
        <f>#REF!-2</f>
        <v>#REF!</v>
      </c>
      <c r="G19" s="63" t="e">
        <f>F19+4</f>
        <v>#REF!</v>
      </c>
      <c r="H19" s="16"/>
      <c r="I19" s="5" t="e">
        <f t="shared" si="11"/>
        <v>#REF!</v>
      </c>
      <c r="J19" s="49"/>
      <c r="K19" s="49"/>
      <c r="L19" s="49"/>
      <c r="M19" s="49"/>
      <c r="N19" s="49"/>
      <c r="O19" s="49"/>
      <c r="P19" s="107"/>
      <c r="Q19" s="107"/>
      <c r="R19" s="107"/>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107"/>
      <c r="AV19" s="107"/>
      <c r="AW19" s="107"/>
      <c r="AX19" s="107"/>
      <c r="AY19" s="107"/>
      <c r="AZ19" s="49"/>
      <c r="BA19" s="49"/>
      <c r="BB19" s="49"/>
      <c r="BC19" s="49"/>
      <c r="BD19" s="49"/>
      <c r="BE19" s="49"/>
      <c r="BF19" s="49"/>
      <c r="BG19" s="49"/>
      <c r="BH19" s="49"/>
      <c r="BI19" s="49"/>
      <c r="BJ19" s="49"/>
      <c r="BK19" s="49"/>
      <c r="BL19" s="49"/>
      <c r="BM19" s="49"/>
      <c r="BN19" s="107"/>
      <c r="BO19" s="107"/>
      <c r="BP19" s="107"/>
      <c r="BQ19" s="107"/>
      <c r="BR19" s="107"/>
      <c r="BS19" s="107"/>
      <c r="BT19" s="107"/>
    </row>
    <row r="20" spans="1:72" s="44" customFormat="1" ht="30" hidden="1" customHeight="1" thickBot="1" x14ac:dyDescent="0.4">
      <c r="A20" s="12"/>
      <c r="B20" s="60" t="s">
        <v>32</v>
      </c>
      <c r="C20" s="61" t="s">
        <v>22</v>
      </c>
      <c r="D20" s="62">
        <v>0.5</v>
      </c>
      <c r="E20" s="117"/>
      <c r="F20" s="63" t="e">
        <f>F19+2</f>
        <v>#REF!</v>
      </c>
      <c r="G20" s="63" t="e">
        <f>F20+5</f>
        <v>#REF!</v>
      </c>
      <c r="H20" s="16"/>
      <c r="I20" s="5" t="e">
        <f t="shared" si="11"/>
        <v>#REF!</v>
      </c>
      <c r="J20" s="49"/>
      <c r="K20" s="49"/>
      <c r="L20" s="49"/>
      <c r="M20" s="49"/>
      <c r="N20" s="49"/>
      <c r="O20" s="49"/>
      <c r="P20" s="107"/>
      <c r="Q20" s="107"/>
      <c r="R20" s="107"/>
      <c r="S20" s="49"/>
      <c r="T20" s="49"/>
      <c r="U20" s="49"/>
      <c r="V20" s="54"/>
      <c r="W20" s="54"/>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107"/>
      <c r="AV20" s="107"/>
      <c r="AW20" s="107"/>
      <c r="AX20" s="107"/>
      <c r="AY20" s="107"/>
      <c r="AZ20" s="49"/>
      <c r="BA20" s="49"/>
      <c r="BB20" s="49"/>
      <c r="BC20" s="49"/>
      <c r="BD20" s="49"/>
      <c r="BE20" s="49"/>
      <c r="BF20" s="49"/>
      <c r="BG20" s="49"/>
      <c r="BH20" s="49"/>
      <c r="BI20" s="49"/>
      <c r="BJ20" s="49"/>
      <c r="BK20" s="49"/>
      <c r="BL20" s="49"/>
      <c r="BM20" s="49"/>
      <c r="BN20" s="107"/>
      <c r="BO20" s="107"/>
      <c r="BP20" s="107"/>
      <c r="BQ20" s="107"/>
      <c r="BR20" s="107"/>
      <c r="BS20" s="107"/>
      <c r="BT20" s="107"/>
    </row>
    <row r="21" spans="1:72" s="44" customFormat="1" ht="30" hidden="1" customHeight="1" thickBot="1" x14ac:dyDescent="0.4">
      <c r="A21" s="12"/>
      <c r="B21" s="60" t="s">
        <v>26</v>
      </c>
      <c r="C21" s="61" t="s">
        <v>23</v>
      </c>
      <c r="D21" s="62"/>
      <c r="E21" s="117"/>
      <c r="F21" s="63" t="e">
        <f>G20</f>
        <v>#REF!</v>
      </c>
      <c r="G21" s="63" t="e">
        <f>F21+3</f>
        <v>#REF!</v>
      </c>
      <c r="H21" s="16"/>
      <c r="I21" s="5" t="e">
        <f t="shared" si="11"/>
        <v>#REF!</v>
      </c>
      <c r="J21" s="49"/>
      <c r="K21" s="49"/>
      <c r="L21" s="49"/>
      <c r="M21" s="49"/>
      <c r="N21" s="49"/>
      <c r="O21" s="49"/>
      <c r="P21" s="107"/>
      <c r="Q21" s="107"/>
      <c r="R21" s="107"/>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107"/>
      <c r="AV21" s="107"/>
      <c r="AW21" s="107"/>
      <c r="AX21" s="107"/>
      <c r="AY21" s="107"/>
      <c r="AZ21" s="49"/>
      <c r="BA21" s="49"/>
      <c r="BB21" s="49"/>
      <c r="BC21" s="49"/>
      <c r="BD21" s="49"/>
      <c r="BE21" s="49"/>
      <c r="BF21" s="49"/>
      <c r="BG21" s="49"/>
      <c r="BH21" s="49"/>
      <c r="BI21" s="49"/>
      <c r="BJ21" s="49"/>
      <c r="BK21" s="49"/>
      <c r="BL21" s="49"/>
      <c r="BM21" s="49"/>
      <c r="BN21" s="107"/>
      <c r="BO21" s="107"/>
      <c r="BP21" s="107"/>
      <c r="BQ21" s="107"/>
      <c r="BR21" s="107"/>
      <c r="BS21" s="107"/>
      <c r="BT21" s="107"/>
    </row>
    <row r="22" spans="1:72" s="44" customFormat="1" ht="30" hidden="1" customHeight="1" thickBot="1" x14ac:dyDescent="0.4">
      <c r="A22" s="12"/>
      <c r="B22" s="60" t="s">
        <v>27</v>
      </c>
      <c r="C22" s="61" t="s">
        <v>24</v>
      </c>
      <c r="D22" s="62"/>
      <c r="E22" s="117"/>
      <c r="F22" s="63" t="e">
        <f>F21</f>
        <v>#REF!</v>
      </c>
      <c r="G22" s="63" t="e">
        <f>F22+2</f>
        <v>#REF!</v>
      </c>
      <c r="H22" s="16"/>
      <c r="I22" s="5" t="e">
        <f t="shared" si="11"/>
        <v>#REF!</v>
      </c>
      <c r="J22" s="49"/>
      <c r="K22" s="49"/>
      <c r="L22" s="49"/>
      <c r="M22" s="49"/>
      <c r="N22" s="49"/>
      <c r="O22" s="49"/>
      <c r="P22" s="107"/>
      <c r="Q22" s="107"/>
      <c r="R22" s="107"/>
      <c r="S22" s="49"/>
      <c r="T22" s="49"/>
      <c r="U22" s="49"/>
      <c r="V22" s="49"/>
      <c r="W22" s="49"/>
      <c r="X22" s="49"/>
      <c r="Y22" s="49"/>
      <c r="Z22" s="54"/>
      <c r="AA22" s="49"/>
      <c r="AB22" s="49"/>
      <c r="AC22" s="49"/>
      <c r="AD22" s="49"/>
      <c r="AE22" s="49"/>
      <c r="AF22" s="49"/>
      <c r="AG22" s="49"/>
      <c r="AH22" s="49"/>
      <c r="AI22" s="49"/>
      <c r="AJ22" s="49"/>
      <c r="AK22" s="49"/>
      <c r="AL22" s="49"/>
      <c r="AM22" s="49"/>
      <c r="AN22" s="49"/>
      <c r="AO22" s="49"/>
      <c r="AP22" s="49"/>
      <c r="AQ22" s="49"/>
      <c r="AR22" s="49"/>
      <c r="AS22" s="49"/>
      <c r="AT22" s="49"/>
      <c r="AU22" s="107"/>
      <c r="AV22" s="107"/>
      <c r="AW22" s="107"/>
      <c r="AX22" s="107"/>
      <c r="AY22" s="107"/>
      <c r="AZ22" s="49"/>
      <c r="BA22" s="49"/>
      <c r="BB22" s="49"/>
      <c r="BC22" s="49"/>
      <c r="BD22" s="49"/>
      <c r="BE22" s="49"/>
      <c r="BF22" s="49"/>
      <c r="BG22" s="49"/>
      <c r="BH22" s="49"/>
      <c r="BI22" s="49"/>
      <c r="BJ22" s="49"/>
      <c r="BK22" s="49"/>
      <c r="BL22" s="49"/>
      <c r="BM22" s="49"/>
      <c r="BN22" s="107"/>
      <c r="BO22" s="107"/>
      <c r="BP22" s="107"/>
      <c r="BQ22" s="107"/>
      <c r="BR22" s="107"/>
      <c r="BS22" s="107"/>
      <c r="BT22" s="107"/>
    </row>
    <row r="23" spans="1:72" s="44" customFormat="1" ht="30" hidden="1" customHeight="1" thickBot="1" x14ac:dyDescent="0.4">
      <c r="A23" s="12"/>
      <c r="B23" s="60" t="s">
        <v>28</v>
      </c>
      <c r="C23" s="61" t="s">
        <v>25</v>
      </c>
      <c r="D23" s="62"/>
      <c r="E23" s="117"/>
      <c r="F23" s="63" t="e">
        <f>F22</f>
        <v>#REF!</v>
      </c>
      <c r="G23" s="63" t="e">
        <f>F23+3</f>
        <v>#REF!</v>
      </c>
      <c r="H23" s="16"/>
      <c r="I23" s="5" t="e">
        <f t="shared" si="11"/>
        <v>#REF!</v>
      </c>
      <c r="J23" s="49"/>
      <c r="K23" s="49"/>
      <c r="L23" s="49"/>
      <c r="M23" s="49"/>
      <c r="N23" s="49"/>
      <c r="O23" s="49"/>
      <c r="P23" s="107"/>
      <c r="Q23" s="107"/>
      <c r="R23" s="107"/>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107"/>
      <c r="AV23" s="107"/>
      <c r="AW23" s="107"/>
      <c r="AX23" s="107"/>
      <c r="AY23" s="107"/>
      <c r="AZ23" s="49"/>
      <c r="BA23" s="49"/>
      <c r="BB23" s="49"/>
      <c r="BC23" s="49"/>
      <c r="BD23" s="49"/>
      <c r="BE23" s="49"/>
      <c r="BF23" s="49"/>
      <c r="BG23" s="49"/>
      <c r="BH23" s="49"/>
      <c r="BI23" s="49"/>
      <c r="BJ23" s="49"/>
      <c r="BK23" s="49"/>
      <c r="BL23" s="49"/>
      <c r="BM23" s="49"/>
      <c r="BN23" s="107"/>
      <c r="BO23" s="107"/>
      <c r="BP23" s="107"/>
      <c r="BQ23" s="107"/>
      <c r="BR23" s="107"/>
      <c r="BS23" s="107"/>
      <c r="BT23" s="107"/>
    </row>
    <row r="24" spans="1:72" s="44" customFormat="1" ht="30" customHeight="1" thickBot="1" x14ac:dyDescent="0.4">
      <c r="A24" s="12"/>
      <c r="B24" s="64" t="s">
        <v>37</v>
      </c>
      <c r="C24" s="65"/>
      <c r="D24" s="66"/>
      <c r="E24" s="118"/>
      <c r="F24" s="67"/>
      <c r="G24" s="68"/>
      <c r="H24" s="16"/>
      <c r="I24" s="5" t="str">
        <f t="shared" si="11"/>
        <v/>
      </c>
      <c r="J24" s="69"/>
      <c r="K24" s="69"/>
      <c r="L24" s="69"/>
      <c r="M24" s="69"/>
      <c r="N24" s="69"/>
      <c r="O24" s="69"/>
      <c r="P24" s="109"/>
      <c r="Q24" s="109"/>
      <c r="R24" s="10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109"/>
      <c r="AV24" s="109"/>
      <c r="AW24" s="109"/>
      <c r="AX24" s="109"/>
      <c r="AY24" s="109"/>
      <c r="AZ24" s="69"/>
      <c r="BA24" s="69"/>
      <c r="BB24" s="69"/>
      <c r="BC24" s="69"/>
      <c r="BD24" s="69"/>
      <c r="BE24" s="69"/>
      <c r="BF24" s="69"/>
      <c r="BG24" s="69"/>
      <c r="BH24" s="69"/>
      <c r="BI24" s="69"/>
      <c r="BJ24" s="69"/>
      <c r="BK24" s="69"/>
      <c r="BL24" s="69"/>
      <c r="BM24" s="69"/>
      <c r="BN24" s="109"/>
      <c r="BO24" s="109"/>
      <c r="BP24" s="109"/>
      <c r="BQ24" s="109"/>
      <c r="BR24" s="109"/>
      <c r="BS24" s="109"/>
      <c r="BT24" s="109"/>
    </row>
    <row r="25" spans="1:72" s="44" customFormat="1" ht="30" customHeight="1" thickBot="1" x14ac:dyDescent="0.4">
      <c r="A25" s="12"/>
      <c r="B25" s="70" t="s">
        <v>36</v>
      </c>
      <c r="C25" s="71" t="s">
        <v>35</v>
      </c>
      <c r="D25" s="72">
        <v>1</v>
      </c>
      <c r="E25" s="120">
        <v>1</v>
      </c>
      <c r="F25" s="73">
        <f>DATE(2023,10,18)</f>
        <v>45217</v>
      </c>
      <c r="G25" s="73">
        <f>F25+1</f>
        <v>45218</v>
      </c>
      <c r="H25" s="16"/>
      <c r="I25" s="5">
        <f t="shared" si="11"/>
        <v>2</v>
      </c>
      <c r="J25" s="49"/>
      <c r="K25" s="49"/>
      <c r="L25" s="49"/>
      <c r="M25" s="49"/>
      <c r="N25" s="49"/>
      <c r="O25" s="49"/>
      <c r="P25" s="107"/>
      <c r="Q25" s="107"/>
      <c r="R25" s="107"/>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107"/>
      <c r="AV25" s="107"/>
      <c r="AW25" s="107"/>
      <c r="AX25" s="107"/>
      <c r="AY25" s="107"/>
      <c r="AZ25" s="49"/>
      <c r="BA25" s="49"/>
      <c r="BB25" s="49"/>
      <c r="BC25" s="49"/>
      <c r="BD25" s="49"/>
      <c r="BE25" s="49"/>
      <c r="BF25" s="49"/>
      <c r="BG25" s="49"/>
      <c r="BH25" s="49"/>
      <c r="BI25" s="49"/>
      <c r="BJ25" s="49"/>
      <c r="BK25" s="49"/>
      <c r="BL25" s="49"/>
      <c r="BM25" s="49"/>
      <c r="BN25" s="107"/>
      <c r="BO25" s="107"/>
      <c r="BP25" s="107"/>
      <c r="BQ25" s="107"/>
      <c r="BR25" s="107"/>
      <c r="BS25" s="107"/>
      <c r="BT25" s="107"/>
    </row>
    <row r="26" spans="1:72" s="44" customFormat="1" ht="30" customHeight="1" thickBot="1" x14ac:dyDescent="0.4">
      <c r="A26" s="12"/>
      <c r="B26" s="70" t="s">
        <v>50</v>
      </c>
      <c r="C26" s="71" t="s">
        <v>35</v>
      </c>
      <c r="D26" s="72">
        <v>1</v>
      </c>
      <c r="E26" s="120">
        <v>1</v>
      </c>
      <c r="F26" s="73">
        <f>G25+1</f>
        <v>45219</v>
      </c>
      <c r="G26" s="73">
        <f>F26+2</f>
        <v>45221</v>
      </c>
      <c r="H26" s="16"/>
      <c r="I26" s="5">
        <f t="shared" si="11"/>
        <v>3</v>
      </c>
      <c r="J26" s="49"/>
      <c r="K26" s="49"/>
      <c r="L26" s="49"/>
      <c r="M26" s="49"/>
      <c r="N26" s="49"/>
      <c r="O26" s="49"/>
      <c r="P26" s="107"/>
      <c r="Q26" s="107"/>
      <c r="R26" s="107"/>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107"/>
      <c r="AV26" s="107"/>
      <c r="AW26" s="107"/>
      <c r="AX26" s="107"/>
      <c r="AY26" s="107"/>
      <c r="AZ26" s="49"/>
      <c r="BA26" s="49"/>
      <c r="BB26" s="49"/>
      <c r="BC26" s="49"/>
      <c r="BD26" s="49"/>
      <c r="BE26" s="49"/>
      <c r="BF26" s="49"/>
      <c r="BG26" s="49"/>
      <c r="BH26" s="49"/>
      <c r="BI26" s="49"/>
      <c r="BJ26" s="49"/>
      <c r="BK26" s="49"/>
      <c r="BL26" s="49"/>
      <c r="BM26" s="49"/>
      <c r="BN26" s="107"/>
      <c r="BO26" s="107"/>
      <c r="BP26" s="107"/>
      <c r="BQ26" s="107"/>
      <c r="BR26" s="107"/>
      <c r="BS26" s="107"/>
      <c r="BT26" s="107"/>
    </row>
    <row r="27" spans="1:72" s="44" customFormat="1" ht="30" customHeight="1" thickBot="1" x14ac:dyDescent="0.4">
      <c r="A27" s="12"/>
      <c r="B27" s="70" t="s">
        <v>93</v>
      </c>
      <c r="C27" s="71" t="s">
        <v>35</v>
      </c>
      <c r="D27" s="72">
        <v>1</v>
      </c>
      <c r="E27" s="120">
        <v>2</v>
      </c>
      <c r="F27" s="73">
        <f>DATE(2023,10,23)</f>
        <v>45222</v>
      </c>
      <c r="G27" s="73">
        <f>F27+6</f>
        <v>45228</v>
      </c>
      <c r="H27" s="16"/>
      <c r="I27" s="5">
        <f t="shared" si="11"/>
        <v>7</v>
      </c>
      <c r="J27" s="49"/>
      <c r="K27" s="49"/>
      <c r="L27" s="49"/>
      <c r="M27" s="49"/>
      <c r="N27" s="49"/>
      <c r="O27" s="49"/>
      <c r="P27" s="107"/>
      <c r="Q27" s="107"/>
      <c r="R27" s="107"/>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107"/>
      <c r="AV27" s="107"/>
      <c r="AW27" s="107"/>
      <c r="AX27" s="107"/>
      <c r="AY27" s="107"/>
      <c r="AZ27" s="49"/>
      <c r="BA27" s="49"/>
      <c r="BB27" s="49"/>
      <c r="BC27" s="49"/>
      <c r="BD27" s="49"/>
      <c r="BE27" s="49"/>
      <c r="BF27" s="49"/>
      <c r="BG27" s="49"/>
      <c r="BH27" s="49"/>
      <c r="BI27" s="49"/>
      <c r="BJ27" s="49"/>
      <c r="BK27" s="49"/>
      <c r="BL27" s="49"/>
      <c r="BM27" s="49"/>
      <c r="BN27" s="107"/>
      <c r="BO27" s="107"/>
      <c r="BP27" s="107"/>
      <c r="BQ27" s="107"/>
      <c r="BR27" s="107"/>
      <c r="BS27" s="107"/>
      <c r="BT27" s="107"/>
    </row>
    <row r="28" spans="1:72" s="44" customFormat="1" ht="30" customHeight="1" thickBot="1" x14ac:dyDescent="0.4">
      <c r="A28" s="12"/>
      <c r="B28" s="70" t="s">
        <v>94</v>
      </c>
      <c r="C28" s="71" t="s">
        <v>35</v>
      </c>
      <c r="D28" s="72">
        <v>0.5</v>
      </c>
      <c r="E28" s="121" t="s">
        <v>55</v>
      </c>
      <c r="F28" s="73">
        <f>DATE(2023,10,23)</f>
        <v>45222</v>
      </c>
      <c r="G28" s="73">
        <f>F28+13</f>
        <v>45235</v>
      </c>
      <c r="H28" s="16"/>
      <c r="I28" s="5">
        <f t="shared" si="11"/>
        <v>14</v>
      </c>
      <c r="J28" s="49"/>
      <c r="K28" s="49"/>
      <c r="L28" s="49"/>
      <c r="M28" s="49"/>
      <c r="N28" s="49"/>
      <c r="O28" s="49"/>
      <c r="P28" s="107"/>
      <c r="Q28" s="107"/>
      <c r="R28" s="107"/>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107"/>
      <c r="AV28" s="107"/>
      <c r="AW28" s="107"/>
      <c r="AX28" s="107"/>
      <c r="AY28" s="107"/>
      <c r="AZ28" s="49"/>
      <c r="BA28" s="49"/>
      <c r="BB28" s="49"/>
      <c r="BC28" s="49"/>
      <c r="BD28" s="49"/>
      <c r="BE28" s="49"/>
      <c r="BF28" s="49"/>
      <c r="BG28" s="49"/>
      <c r="BH28" s="49"/>
      <c r="BI28" s="49"/>
      <c r="BJ28" s="49"/>
      <c r="BK28" s="49"/>
      <c r="BL28" s="49"/>
      <c r="BM28" s="49"/>
      <c r="BN28" s="107"/>
      <c r="BO28" s="107"/>
      <c r="BP28" s="107"/>
      <c r="BQ28" s="107"/>
      <c r="BR28" s="107"/>
      <c r="BS28" s="107"/>
      <c r="BT28" s="107"/>
    </row>
    <row r="29" spans="1:72" s="44" customFormat="1" ht="30" customHeight="1" thickBot="1" x14ac:dyDescent="0.4">
      <c r="A29" s="12"/>
      <c r="B29" s="70" t="s">
        <v>51</v>
      </c>
      <c r="C29" s="71" t="s">
        <v>53</v>
      </c>
      <c r="D29" s="72">
        <v>0</v>
      </c>
      <c r="E29" s="120">
        <v>2</v>
      </c>
      <c r="F29" s="73">
        <f>DATE(2023,10,23)</f>
        <v>45222</v>
      </c>
      <c r="G29" s="73">
        <f>F29+6</f>
        <v>45228</v>
      </c>
      <c r="H29" s="16"/>
      <c r="I29" s="5">
        <f t="shared" si="11"/>
        <v>7</v>
      </c>
      <c r="J29" s="49"/>
      <c r="K29" s="49"/>
      <c r="L29" s="49"/>
      <c r="M29" s="49"/>
      <c r="N29" s="49"/>
      <c r="O29" s="49"/>
      <c r="P29" s="107"/>
      <c r="Q29" s="107"/>
      <c r="R29" s="107"/>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107"/>
      <c r="AV29" s="107"/>
      <c r="AW29" s="107"/>
      <c r="AX29" s="107"/>
      <c r="AY29" s="107"/>
      <c r="AZ29" s="49"/>
      <c r="BA29" s="49"/>
      <c r="BB29" s="49"/>
      <c r="BC29" s="49"/>
      <c r="BD29" s="49"/>
      <c r="BE29" s="49"/>
      <c r="BF29" s="49"/>
      <c r="BG29" s="49"/>
      <c r="BH29" s="49"/>
      <c r="BI29" s="49"/>
      <c r="BJ29" s="49"/>
      <c r="BK29" s="49"/>
      <c r="BL29" s="49"/>
      <c r="BM29" s="49"/>
      <c r="BN29" s="107"/>
      <c r="BO29" s="107"/>
      <c r="BP29" s="107"/>
      <c r="BQ29" s="107"/>
      <c r="BR29" s="107"/>
      <c r="BS29" s="107"/>
      <c r="BT29" s="107"/>
    </row>
    <row r="30" spans="1:72" s="44" customFormat="1" ht="30" customHeight="1" thickBot="1" x14ac:dyDescent="0.4">
      <c r="A30" s="12"/>
      <c r="B30" s="70" t="s">
        <v>52</v>
      </c>
      <c r="C30" s="71" t="s">
        <v>38</v>
      </c>
      <c r="D30" s="72">
        <v>0.2</v>
      </c>
      <c r="E30" s="121" t="s">
        <v>55</v>
      </c>
      <c r="F30" s="73">
        <f>G26+1</f>
        <v>45222</v>
      </c>
      <c r="G30" s="73">
        <f>F30+13</f>
        <v>45235</v>
      </c>
      <c r="H30" s="16"/>
      <c r="I30" s="5">
        <f t="shared" si="11"/>
        <v>14</v>
      </c>
      <c r="J30" s="49"/>
      <c r="K30" s="49"/>
      <c r="L30" s="49"/>
      <c r="M30" s="49"/>
      <c r="N30" s="49"/>
      <c r="O30" s="49"/>
      <c r="P30" s="107"/>
      <c r="Q30" s="107"/>
      <c r="R30" s="107"/>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107"/>
      <c r="AV30" s="107"/>
      <c r="AW30" s="107"/>
      <c r="AX30" s="107"/>
      <c r="AY30" s="107"/>
      <c r="AZ30" s="49"/>
      <c r="BA30" s="49"/>
      <c r="BB30" s="49"/>
      <c r="BC30" s="49"/>
      <c r="BD30" s="49"/>
      <c r="BE30" s="49"/>
      <c r="BF30" s="49"/>
      <c r="BG30" s="49"/>
      <c r="BH30" s="49"/>
      <c r="BI30" s="49"/>
      <c r="BJ30" s="49"/>
      <c r="BK30" s="49"/>
      <c r="BL30" s="49"/>
      <c r="BM30" s="49"/>
      <c r="BN30" s="107"/>
      <c r="BO30" s="107"/>
      <c r="BP30" s="107"/>
      <c r="BQ30" s="107"/>
      <c r="BR30" s="107"/>
      <c r="BS30" s="107"/>
      <c r="BT30" s="107"/>
    </row>
    <row r="31" spans="1:72" s="44" customFormat="1" ht="30" customHeight="1" thickBot="1" x14ac:dyDescent="0.4">
      <c r="A31" s="12"/>
      <c r="B31" s="70" t="s">
        <v>76</v>
      </c>
      <c r="C31" s="71" t="s">
        <v>31</v>
      </c>
      <c r="D31" s="72">
        <v>0.3</v>
      </c>
      <c r="E31" s="122" t="s">
        <v>56</v>
      </c>
      <c r="F31" s="73">
        <f>G29+1</f>
        <v>45229</v>
      </c>
      <c r="G31" s="73">
        <f>F31+13</f>
        <v>45242</v>
      </c>
      <c r="H31" s="16"/>
      <c r="I31" s="5"/>
      <c r="J31" s="49"/>
      <c r="K31" s="49"/>
      <c r="L31" s="49"/>
      <c r="M31" s="49"/>
      <c r="N31" s="49"/>
      <c r="O31" s="49"/>
      <c r="P31" s="107"/>
      <c r="Q31" s="107"/>
      <c r="R31" s="107"/>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107"/>
      <c r="AV31" s="107"/>
      <c r="AW31" s="107"/>
      <c r="AX31" s="107"/>
      <c r="AY31" s="107"/>
      <c r="AZ31" s="49"/>
      <c r="BA31" s="49"/>
      <c r="BB31" s="49"/>
      <c r="BC31" s="49"/>
      <c r="BD31" s="49"/>
      <c r="BE31" s="49"/>
      <c r="BF31" s="49"/>
      <c r="BG31" s="49"/>
      <c r="BH31" s="49"/>
      <c r="BI31" s="49"/>
      <c r="BJ31" s="49"/>
      <c r="BK31" s="49"/>
      <c r="BL31" s="49"/>
      <c r="BM31" s="49"/>
      <c r="BN31" s="107"/>
      <c r="BO31" s="107"/>
      <c r="BP31" s="107"/>
      <c r="BQ31" s="107"/>
      <c r="BR31" s="107"/>
      <c r="BS31" s="107"/>
      <c r="BT31" s="107"/>
    </row>
    <row r="32" spans="1:72" s="44" customFormat="1" ht="30" customHeight="1" thickBot="1" x14ac:dyDescent="0.4">
      <c r="A32" s="12"/>
      <c r="B32" s="70" t="s">
        <v>75</v>
      </c>
      <c r="C32" s="71" t="s">
        <v>31</v>
      </c>
      <c r="D32" s="72">
        <v>0.2</v>
      </c>
      <c r="E32" s="122" t="s">
        <v>56</v>
      </c>
      <c r="F32" s="73">
        <f>G29+1</f>
        <v>45229</v>
      </c>
      <c r="G32" s="73">
        <f>F32+13</f>
        <v>45242</v>
      </c>
      <c r="H32" s="16"/>
      <c r="I32" s="5">
        <f t="shared" si="11"/>
        <v>14</v>
      </c>
      <c r="J32" s="49"/>
      <c r="K32" s="49"/>
      <c r="L32" s="49"/>
      <c r="M32" s="49"/>
      <c r="N32" s="49"/>
      <c r="O32" s="49"/>
      <c r="P32" s="107"/>
      <c r="Q32" s="107"/>
      <c r="R32" s="107"/>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107"/>
      <c r="AV32" s="107"/>
      <c r="AW32" s="107"/>
      <c r="AX32" s="107"/>
      <c r="AY32" s="107"/>
      <c r="AZ32" s="49"/>
      <c r="BA32" s="49"/>
      <c r="BB32" s="49"/>
      <c r="BC32" s="49"/>
      <c r="BD32" s="49"/>
      <c r="BE32" s="49"/>
      <c r="BF32" s="49"/>
      <c r="BG32" s="49"/>
      <c r="BH32" s="49"/>
      <c r="BI32" s="49"/>
      <c r="BJ32" s="49"/>
      <c r="BK32" s="49"/>
      <c r="BL32" s="49"/>
      <c r="BM32" s="49"/>
      <c r="BN32" s="107"/>
      <c r="BO32" s="107"/>
      <c r="BP32" s="107"/>
      <c r="BQ32" s="107"/>
      <c r="BR32" s="107"/>
      <c r="BS32" s="107"/>
      <c r="BT32" s="107"/>
    </row>
    <row r="33" spans="1:72" s="44" customFormat="1" ht="30" customHeight="1" thickBot="1" x14ac:dyDescent="0.4">
      <c r="A33" s="12"/>
      <c r="B33" s="70" t="s">
        <v>60</v>
      </c>
      <c r="C33" s="71" t="s">
        <v>31</v>
      </c>
      <c r="D33" s="72">
        <v>0</v>
      </c>
      <c r="E33" s="120" t="s">
        <v>62</v>
      </c>
      <c r="F33" s="73">
        <f>G30+1</f>
        <v>45236</v>
      </c>
      <c r="G33" s="73">
        <f>F33+13</f>
        <v>45249</v>
      </c>
      <c r="H33" s="16"/>
      <c r="I33" s="5">
        <f t="shared" si="11"/>
        <v>14</v>
      </c>
      <c r="J33" s="49"/>
      <c r="K33" s="49"/>
      <c r="L33" s="49"/>
      <c r="M33" s="49"/>
      <c r="N33" s="49"/>
      <c r="O33" s="49"/>
      <c r="P33" s="107"/>
      <c r="Q33" s="107"/>
      <c r="R33" s="107"/>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107"/>
      <c r="AV33" s="107"/>
      <c r="AW33" s="107"/>
      <c r="AX33" s="107"/>
      <c r="AY33" s="107"/>
      <c r="AZ33" s="49"/>
      <c r="BA33" s="49"/>
      <c r="BB33" s="49"/>
      <c r="BC33" s="49"/>
      <c r="BD33" s="49"/>
      <c r="BE33" s="49"/>
      <c r="BF33" s="49"/>
      <c r="BG33" s="49"/>
      <c r="BH33" s="49"/>
      <c r="BI33" s="49"/>
      <c r="BJ33" s="49"/>
      <c r="BK33" s="49"/>
      <c r="BL33" s="49"/>
      <c r="BM33" s="49"/>
      <c r="BN33" s="107"/>
      <c r="BO33" s="107"/>
      <c r="BP33" s="107"/>
      <c r="BQ33" s="107"/>
      <c r="BR33" s="107"/>
      <c r="BS33" s="107"/>
      <c r="BT33" s="107"/>
    </row>
    <row r="34" spans="1:72" s="44" customFormat="1" ht="30" customHeight="1" thickBot="1" x14ac:dyDescent="0.4">
      <c r="A34" s="12"/>
      <c r="B34" s="70" t="s">
        <v>61</v>
      </c>
      <c r="C34" s="71" t="s">
        <v>31</v>
      </c>
      <c r="D34" s="72">
        <v>0</v>
      </c>
      <c r="E34" s="120" t="s">
        <v>63</v>
      </c>
      <c r="F34" s="73">
        <f>G33+1</f>
        <v>45250</v>
      </c>
      <c r="G34" s="73">
        <f>F34+1</f>
        <v>45251</v>
      </c>
      <c r="H34" s="16"/>
      <c r="I34" s="5">
        <f t="shared" si="11"/>
        <v>2</v>
      </c>
      <c r="J34" s="49"/>
      <c r="K34" s="49"/>
      <c r="L34" s="49"/>
      <c r="M34" s="49"/>
      <c r="N34" s="49"/>
      <c r="O34" s="49"/>
      <c r="P34" s="107"/>
      <c r="Q34" s="107"/>
      <c r="R34" s="107"/>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107"/>
      <c r="AV34" s="107"/>
      <c r="AW34" s="107"/>
      <c r="AX34" s="107"/>
      <c r="AY34" s="107"/>
      <c r="AZ34" s="49"/>
      <c r="BA34" s="49"/>
      <c r="BB34" s="49"/>
      <c r="BC34" s="49"/>
      <c r="BD34" s="49"/>
      <c r="BE34" s="49"/>
      <c r="BF34" s="49"/>
      <c r="BG34" s="49"/>
      <c r="BH34" s="49"/>
      <c r="BI34" s="49"/>
      <c r="BJ34" s="49"/>
      <c r="BK34" s="49"/>
      <c r="BL34" s="49"/>
      <c r="BM34" s="49"/>
      <c r="BN34" s="107"/>
      <c r="BO34" s="107"/>
      <c r="BP34" s="107"/>
      <c r="BQ34" s="107"/>
      <c r="BR34" s="107"/>
      <c r="BS34" s="107"/>
      <c r="BT34" s="107"/>
    </row>
    <row r="35" spans="1:72" s="44" customFormat="1" ht="30" customHeight="1" thickBot="1" x14ac:dyDescent="0.4">
      <c r="A35" s="12"/>
      <c r="B35" s="74" t="s">
        <v>68</v>
      </c>
      <c r="C35" s="75"/>
      <c r="D35" s="76"/>
      <c r="E35" s="119"/>
      <c r="F35" s="77"/>
      <c r="G35" s="78"/>
      <c r="H35" s="16"/>
      <c r="I35" s="5" t="str">
        <f t="shared" si="11"/>
        <v/>
      </c>
      <c r="J35" s="79"/>
      <c r="K35" s="79"/>
      <c r="L35" s="79"/>
      <c r="M35" s="79"/>
      <c r="N35" s="79"/>
      <c r="O35" s="79"/>
      <c r="P35" s="110"/>
      <c r="Q35" s="110"/>
      <c r="R35" s="110"/>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110"/>
      <c r="AV35" s="110"/>
      <c r="AW35" s="110"/>
      <c r="AX35" s="110"/>
      <c r="AY35" s="110"/>
      <c r="AZ35" s="79"/>
      <c r="BA35" s="79"/>
      <c r="BB35" s="79"/>
      <c r="BC35" s="79"/>
      <c r="BD35" s="79"/>
      <c r="BE35" s="79"/>
      <c r="BF35" s="79"/>
      <c r="BG35" s="79"/>
      <c r="BH35" s="79"/>
      <c r="BI35" s="79"/>
      <c r="BJ35" s="79"/>
      <c r="BK35" s="79"/>
      <c r="BL35" s="79"/>
      <c r="BM35" s="79"/>
      <c r="BN35" s="110"/>
      <c r="BO35" s="110"/>
      <c r="BP35" s="110"/>
      <c r="BQ35" s="110"/>
      <c r="BR35" s="110"/>
      <c r="BS35" s="110"/>
      <c r="BT35" s="110"/>
    </row>
    <row r="36" spans="1:72" s="44" customFormat="1" ht="30" customHeight="1" thickBot="1" x14ac:dyDescent="0.4">
      <c r="A36" s="12"/>
      <c r="B36" s="80" t="s">
        <v>69</v>
      </c>
      <c r="C36" s="81" t="s">
        <v>31</v>
      </c>
      <c r="D36" s="82">
        <v>1</v>
      </c>
      <c r="E36" s="124" t="s">
        <v>70</v>
      </c>
      <c r="F36" s="83">
        <f>DATE(2023,10,13)</f>
        <v>45212</v>
      </c>
      <c r="G36" s="83">
        <f>DATE(2023,10,18)</f>
        <v>45217</v>
      </c>
      <c r="H36" s="16"/>
      <c r="I36" s="5">
        <f t="shared" si="11"/>
        <v>6</v>
      </c>
      <c r="J36" s="49"/>
      <c r="K36" s="49"/>
      <c r="L36" s="49"/>
      <c r="M36" s="49"/>
      <c r="N36" s="49"/>
      <c r="O36" s="49"/>
      <c r="P36" s="107"/>
      <c r="Q36" s="107"/>
      <c r="R36" s="107"/>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107"/>
      <c r="AV36" s="107"/>
      <c r="AW36" s="107"/>
      <c r="AX36" s="107"/>
      <c r="AY36" s="107"/>
      <c r="AZ36" s="49"/>
      <c r="BA36" s="49"/>
      <c r="BB36" s="49"/>
      <c r="BC36" s="49"/>
      <c r="BD36" s="49"/>
      <c r="BE36" s="49"/>
      <c r="BF36" s="49"/>
      <c r="BG36" s="49"/>
      <c r="BH36" s="49"/>
      <c r="BI36" s="49"/>
      <c r="BJ36" s="49"/>
      <c r="BK36" s="49"/>
      <c r="BL36" s="49"/>
      <c r="BM36" s="49"/>
      <c r="BN36" s="107"/>
      <c r="BO36" s="107"/>
      <c r="BP36" s="107"/>
      <c r="BQ36" s="107"/>
      <c r="BR36" s="107"/>
      <c r="BS36" s="107"/>
      <c r="BT36" s="107"/>
    </row>
    <row r="37" spans="1:72" s="44" customFormat="1" ht="30" customHeight="1" thickBot="1" x14ac:dyDescent="0.4">
      <c r="A37" s="12"/>
      <c r="B37" s="80" t="s">
        <v>66</v>
      </c>
      <c r="C37" s="81" t="s">
        <v>31</v>
      </c>
      <c r="D37" s="82">
        <v>0</v>
      </c>
      <c r="E37" s="124">
        <v>7</v>
      </c>
      <c r="F37" s="83">
        <v>45257</v>
      </c>
      <c r="G37" s="83">
        <v>45263</v>
      </c>
      <c r="H37" s="16"/>
      <c r="I37" s="5">
        <f t="shared" si="11"/>
        <v>7</v>
      </c>
      <c r="J37" s="49"/>
      <c r="K37" s="49"/>
      <c r="L37" s="49"/>
      <c r="M37" s="49"/>
      <c r="N37" s="49"/>
      <c r="O37" s="49"/>
      <c r="P37" s="107"/>
      <c r="Q37" s="107"/>
      <c r="R37" s="107"/>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107"/>
      <c r="AV37" s="107"/>
      <c r="AW37" s="107"/>
      <c r="AX37" s="107"/>
      <c r="AY37" s="107"/>
      <c r="AZ37" s="49"/>
      <c r="BA37" s="49"/>
      <c r="BB37" s="49"/>
      <c r="BC37" s="49"/>
      <c r="BD37" s="49"/>
      <c r="BE37" s="49"/>
      <c r="BF37" s="49"/>
      <c r="BG37" s="49"/>
      <c r="BH37" s="49"/>
      <c r="BI37" s="49"/>
      <c r="BJ37" s="49"/>
      <c r="BK37" s="49"/>
      <c r="BL37" s="49"/>
      <c r="BM37" s="49"/>
      <c r="BN37" s="107"/>
      <c r="BO37" s="107"/>
      <c r="BP37" s="107"/>
      <c r="BQ37" s="107"/>
      <c r="BR37" s="107"/>
      <c r="BS37" s="107"/>
      <c r="BT37" s="107"/>
    </row>
    <row r="38" spans="1:72" s="44" customFormat="1" ht="30" customHeight="1" thickBot="1" x14ac:dyDescent="0.4">
      <c r="A38" s="12"/>
      <c r="B38" s="80" t="s">
        <v>72</v>
      </c>
      <c r="C38" s="81" t="s">
        <v>31</v>
      </c>
      <c r="D38" s="82">
        <v>0</v>
      </c>
      <c r="E38" s="124"/>
      <c r="F38" s="83">
        <v>45229</v>
      </c>
      <c r="G38" s="83">
        <v>45263</v>
      </c>
      <c r="H38" s="16"/>
      <c r="I38" s="5"/>
      <c r="J38" s="49"/>
      <c r="K38" s="49"/>
      <c r="L38" s="49"/>
      <c r="M38" s="49"/>
      <c r="N38" s="49"/>
      <c r="O38" s="49"/>
      <c r="P38" s="107"/>
      <c r="Q38" s="107"/>
      <c r="R38" s="107"/>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107"/>
      <c r="AV38" s="107"/>
      <c r="AW38" s="107"/>
      <c r="AX38" s="107"/>
      <c r="AY38" s="107"/>
      <c r="AZ38" s="49"/>
      <c r="BA38" s="49"/>
      <c r="BB38" s="49"/>
      <c r="BC38" s="49"/>
      <c r="BD38" s="49"/>
      <c r="BE38" s="49"/>
      <c r="BF38" s="49"/>
      <c r="BG38" s="49"/>
      <c r="BH38" s="49"/>
      <c r="BI38" s="49"/>
      <c r="BJ38" s="49"/>
      <c r="BK38" s="49"/>
      <c r="BL38" s="49"/>
      <c r="BM38" s="49"/>
      <c r="BN38" s="107"/>
      <c r="BO38" s="107"/>
      <c r="BP38" s="107"/>
      <c r="BQ38" s="107"/>
      <c r="BR38" s="107"/>
      <c r="BS38" s="107"/>
      <c r="BT38" s="107"/>
    </row>
    <row r="39" spans="1:72" s="44" customFormat="1" ht="30" customHeight="1" thickBot="1" x14ac:dyDescent="0.4">
      <c r="A39" s="12"/>
      <c r="B39" s="80" t="s">
        <v>73</v>
      </c>
      <c r="C39" s="81" t="s">
        <v>31</v>
      </c>
      <c r="D39" s="82">
        <v>0</v>
      </c>
      <c r="E39" s="129" t="s">
        <v>78</v>
      </c>
      <c r="F39" s="83">
        <v>45257</v>
      </c>
      <c r="G39" s="83">
        <v>45270</v>
      </c>
      <c r="H39" s="16"/>
      <c r="I39" s="5">
        <f t="shared" si="11"/>
        <v>14</v>
      </c>
      <c r="J39" s="49"/>
      <c r="K39" s="49"/>
      <c r="L39" s="49"/>
      <c r="M39" s="49"/>
      <c r="N39" s="49"/>
      <c r="O39" s="49"/>
      <c r="P39" s="107"/>
      <c r="Q39" s="107"/>
      <c r="R39" s="107"/>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107"/>
      <c r="AV39" s="107"/>
      <c r="AW39" s="107"/>
      <c r="AX39" s="107"/>
      <c r="AY39" s="107"/>
      <c r="AZ39" s="49"/>
      <c r="BA39" s="49"/>
      <c r="BB39" s="49"/>
      <c r="BC39" s="49"/>
      <c r="BD39" s="49"/>
      <c r="BE39" s="49"/>
      <c r="BF39" s="49"/>
      <c r="BG39" s="49"/>
      <c r="BH39" s="49"/>
      <c r="BI39" s="49"/>
      <c r="BJ39" s="49"/>
      <c r="BK39" s="49"/>
      <c r="BL39" s="49"/>
      <c r="BM39" s="49"/>
      <c r="BN39" s="107"/>
      <c r="BO39" s="107"/>
      <c r="BP39" s="107"/>
      <c r="BQ39" s="107"/>
      <c r="BR39" s="107"/>
      <c r="BS39" s="107"/>
      <c r="BT39" s="107"/>
    </row>
    <row r="40" spans="1:72" s="44" customFormat="1" ht="30" customHeight="1" thickBot="1" x14ac:dyDescent="0.4">
      <c r="A40" s="12"/>
      <c r="B40" s="80" t="s">
        <v>74</v>
      </c>
      <c r="C40" s="81" t="s">
        <v>31</v>
      </c>
      <c r="D40" s="82">
        <v>0</v>
      </c>
      <c r="E40" s="128" t="s">
        <v>87</v>
      </c>
      <c r="F40" s="83">
        <v>45264</v>
      </c>
      <c r="G40" s="83">
        <v>45270</v>
      </c>
      <c r="H40" s="16"/>
      <c r="I40" s="5">
        <f t="shared" si="11"/>
        <v>7</v>
      </c>
      <c r="J40" s="49"/>
      <c r="K40" s="49"/>
      <c r="L40" s="49"/>
      <c r="M40" s="49"/>
      <c r="N40" s="49"/>
      <c r="O40" s="49"/>
      <c r="P40" s="107"/>
      <c r="Q40" s="107"/>
      <c r="R40" s="107"/>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107"/>
      <c r="AV40" s="107"/>
      <c r="AW40" s="107"/>
      <c r="AX40" s="107"/>
      <c r="AY40" s="107"/>
      <c r="AZ40" s="49"/>
      <c r="BA40" s="49"/>
      <c r="BB40" s="49"/>
      <c r="BC40" s="49"/>
      <c r="BD40" s="49"/>
      <c r="BE40" s="49"/>
      <c r="BF40" s="49"/>
      <c r="BG40" s="49"/>
      <c r="BH40" s="49"/>
      <c r="BI40" s="49"/>
      <c r="BJ40" s="49"/>
      <c r="BK40" s="49"/>
      <c r="BL40" s="49"/>
      <c r="BM40" s="49"/>
      <c r="BN40" s="107"/>
      <c r="BO40" s="107"/>
      <c r="BP40" s="107"/>
      <c r="BQ40" s="107"/>
      <c r="BR40" s="107"/>
      <c r="BS40" s="107"/>
      <c r="BT40" s="107"/>
    </row>
    <row r="41" spans="1:72" s="44" customFormat="1" ht="30" customHeight="1" thickBot="1" x14ac:dyDescent="0.4">
      <c r="A41" s="12"/>
      <c r="B41" s="125" t="s">
        <v>81</v>
      </c>
      <c r="C41" s="126"/>
      <c r="D41" s="127"/>
      <c r="E41" s="84"/>
      <c r="F41" s="85"/>
      <c r="G41" s="85"/>
      <c r="H41" s="16"/>
      <c r="I41" s="5" t="str">
        <f t="shared" si="11"/>
        <v/>
      </c>
      <c r="J41" s="43"/>
      <c r="K41" s="43"/>
      <c r="L41" s="43"/>
      <c r="M41" s="43"/>
      <c r="N41" s="43"/>
      <c r="O41" s="43"/>
      <c r="P41" s="106"/>
      <c r="Q41" s="106"/>
      <c r="R41" s="106"/>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106"/>
      <c r="AV41" s="106"/>
      <c r="AW41" s="106"/>
      <c r="AX41" s="106"/>
      <c r="AY41" s="106"/>
      <c r="AZ41" s="43"/>
      <c r="BA41" s="43"/>
      <c r="BB41" s="43"/>
      <c r="BC41" s="43"/>
      <c r="BD41" s="43"/>
      <c r="BE41" s="43"/>
      <c r="BF41" s="43"/>
      <c r="BG41" s="43"/>
      <c r="BH41" s="43"/>
      <c r="BI41" s="43"/>
      <c r="BJ41" s="43"/>
      <c r="BK41" s="43"/>
      <c r="BL41" s="43"/>
      <c r="BM41" s="43"/>
      <c r="BN41" s="106"/>
      <c r="BO41" s="106"/>
      <c r="BP41" s="106"/>
      <c r="BQ41" s="106"/>
      <c r="BR41" s="106"/>
      <c r="BS41" s="106"/>
      <c r="BT41" s="106"/>
    </row>
    <row r="42" spans="1:72" s="44" customFormat="1" ht="30" customHeight="1" x14ac:dyDescent="0.35">
      <c r="A42" s="13"/>
      <c r="B42" s="86" t="s">
        <v>0</v>
      </c>
      <c r="C42" s="87"/>
      <c r="D42" s="88"/>
      <c r="E42" s="88"/>
      <c r="F42" s="89"/>
      <c r="G42" s="90"/>
      <c r="H42" s="90"/>
      <c r="I42" s="90" t="str">
        <f t="shared" si="11"/>
        <v/>
      </c>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row>
    <row r="43" spans="1:72" ht="30" customHeight="1" x14ac:dyDescent="0.35">
      <c r="H43" s="3"/>
    </row>
    <row r="44" spans="1:72" ht="30" customHeight="1" x14ac:dyDescent="0.4">
      <c r="C44" s="15"/>
      <c r="G44" s="14"/>
    </row>
    <row r="45" spans="1:72" ht="30" customHeight="1" x14ac:dyDescent="0.35">
      <c r="C45" s="4"/>
    </row>
  </sheetData>
  <mergeCells count="31">
    <mergeCell ref="J1:P1"/>
    <mergeCell ref="Q1:Z1"/>
    <mergeCell ref="BN5:BT5"/>
    <mergeCell ref="J4:P4"/>
    <mergeCell ref="Q4:W4"/>
    <mergeCell ref="X4:AD4"/>
    <mergeCell ref="AE4:AK4"/>
    <mergeCell ref="AL4:AR4"/>
    <mergeCell ref="AS4:AY4"/>
    <mergeCell ref="AZ4:BF4"/>
    <mergeCell ref="BG4:BM4"/>
    <mergeCell ref="BN4:BT4"/>
    <mergeCell ref="BG5:BM5"/>
    <mergeCell ref="AE5:AK5"/>
    <mergeCell ref="AL5:AR5"/>
    <mergeCell ref="AS5:AY5"/>
    <mergeCell ref="A6:A7"/>
    <mergeCell ref="B6:B7"/>
    <mergeCell ref="C6:C7"/>
    <mergeCell ref="D6:D7"/>
    <mergeCell ref="F6:F7"/>
    <mergeCell ref="E6:E7"/>
    <mergeCell ref="AZ5:BF5"/>
    <mergeCell ref="G6:G7"/>
    <mergeCell ref="R3:AA3"/>
    <mergeCell ref="Q2:Z2"/>
    <mergeCell ref="I2:O2"/>
    <mergeCell ref="J3:P3"/>
    <mergeCell ref="J5:P5"/>
    <mergeCell ref="Q5:W5"/>
    <mergeCell ref="X5:AD5"/>
  </mergeCells>
  <phoneticPr fontId="32" type="noConversion"/>
  <conditionalFormatting sqref="D35:E35 D41:E42 D36:D40 D8:E24 D25:D34">
    <cfRule type="dataBar" priority="7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12:BL17">
    <cfRule type="expression" dxfId="51" priority="55">
      <formula>AND(task_start&lt;=J$6,ROUNDDOWN((task_end-task_start+1)*task_progress,0)+task_start-1&gt;=J$6)</formula>
    </cfRule>
    <cfRule type="expression" dxfId="50" priority="56" stopIfTrue="1">
      <formula>AND(task_end&gt;=J$6,task_start&lt;K$6)</formula>
    </cfRule>
  </conditionalFormatting>
  <conditionalFormatting sqref="J19:BL23">
    <cfRule type="expression" dxfId="49" priority="53">
      <formula>AND(task_start&lt;=J$6,ROUNDDOWN((task_end-task_start+1)*task_progress,0)+task_start-1&gt;=J$6)</formula>
    </cfRule>
    <cfRule type="expression" dxfId="48" priority="54" stopIfTrue="1">
      <formula>AND(task_end&gt;=J$6,task_start&lt;K$6)</formula>
    </cfRule>
  </conditionalFormatting>
  <conditionalFormatting sqref="J25:BL34 BN25:BT34">
    <cfRule type="expression" dxfId="47" priority="51">
      <formula>AND(task_start&lt;=J$6,ROUNDDOWN((task_end-task_start+1)*task_progress,0)+task_start-1&gt;=J$6)</formula>
    </cfRule>
    <cfRule type="expression" dxfId="46" priority="52" stopIfTrue="1">
      <formula>AND(task_end&gt;=J$6,task_start&lt;K$6)</formula>
    </cfRule>
  </conditionalFormatting>
  <conditionalFormatting sqref="J37:BL40">
    <cfRule type="expression" dxfId="45" priority="85">
      <formula>AND(task_start&lt;=J$6,ROUNDDOWN((task_end-task_start+1)*task_progress,0)+task_start-1&gt;=J$6)</formula>
    </cfRule>
    <cfRule type="expression" dxfId="44" priority="86" stopIfTrue="1">
      <formula>AND(task_end&gt;=J$6,task_start&lt;K$6)</formula>
    </cfRule>
  </conditionalFormatting>
  <conditionalFormatting sqref="BN5:BS8 J5:BL9 J10:BM11 BN9:BT40 J12:BL40">
    <cfRule type="expression" dxfId="43" priority="50">
      <formula>AND(TODAY()&gt;=J$6, TODAY()&lt;K$6)</formula>
    </cfRule>
  </conditionalFormatting>
  <conditionalFormatting sqref="BM12:BM17">
    <cfRule type="expression" dxfId="42" priority="89">
      <formula>AND(task_start&lt;=BM$6,ROUNDDOWN((task_end-task_start+1)*task_progress,0)+task_start-1&gt;=BM$6)</formula>
    </cfRule>
    <cfRule type="expression" dxfId="41" priority="90" stopIfTrue="1">
      <formula>AND(task_end&gt;=BM$6,task_start&lt;BU$6)</formula>
    </cfRule>
  </conditionalFormatting>
  <conditionalFormatting sqref="BM19:BM23">
    <cfRule type="expression" dxfId="40" priority="93">
      <formula>AND(task_start&lt;=BM$6,ROUNDDOWN((task_end-task_start+1)*task_progress,0)+task_start-1&gt;=BM$6)</formula>
    </cfRule>
    <cfRule type="expression" dxfId="39" priority="94" stopIfTrue="1">
      <formula>AND(task_end&gt;=BM$6,task_start&lt;BU$6)</formula>
    </cfRule>
  </conditionalFormatting>
  <conditionalFormatting sqref="BM25:BM34">
    <cfRule type="expression" dxfId="38" priority="97">
      <formula>AND(task_start&lt;=BM$6,ROUNDDOWN((task_end-task_start+1)*task_progress,0)+task_start-1&gt;=BM$6)</formula>
    </cfRule>
    <cfRule type="expression" dxfId="37" priority="98" stopIfTrue="1">
      <formula>AND(task_end&gt;=BM$6,task_start&lt;BU$6)</formula>
    </cfRule>
  </conditionalFormatting>
  <conditionalFormatting sqref="BM36:BM38">
    <cfRule type="expression" dxfId="36" priority="101">
      <formula>AND(task_start&lt;=BM$6,ROUNDDOWN((task_end-task_start+1)*task_progress,0)+task_start-1&gt;=BM$6)</formula>
    </cfRule>
    <cfRule type="expression" dxfId="35" priority="102" stopIfTrue="1">
      <formula>AND(task_end&gt;=BM$6,task_start&lt;BU$6)</formula>
    </cfRule>
  </conditionalFormatting>
  <conditionalFormatting sqref="BT5:BT8 BM5:BM9 BM12:BM38">
    <cfRule type="expression" dxfId="34" priority="104">
      <formula>AND(TODAY()&gt;=BM$6, TODAY()&lt;BU$6)</formula>
    </cfRule>
  </conditionalFormatting>
  <conditionalFormatting sqref="J4:BT4">
    <cfRule type="expression" dxfId="33" priority="40">
      <formula>AND(TODAY()&gt;=J$6, TODAY()&lt;K$6)</formula>
    </cfRule>
  </conditionalFormatting>
  <conditionalFormatting sqref="J36:BL36">
    <cfRule type="expression" dxfId="32" priority="34">
      <formula>AND(task_start&lt;=J$6,ROUNDDOWN((task_end-task_start+1)*task_progress,0)+task_start-1&gt;=J$6)</formula>
    </cfRule>
    <cfRule type="expression" dxfId="31" priority="35" stopIfTrue="1">
      <formula>AND(task_end&gt;=J$6,task_start&lt;K$6)</formula>
    </cfRule>
  </conditionalFormatting>
  <conditionalFormatting sqref="BN12:BO17">
    <cfRule type="expression" dxfId="30" priority="28">
      <formula>AND(task_start&lt;=BN$6,ROUNDDOWN((task_end-task_start+1)*task_progress,0)+task_start-1&gt;=BN$6)</formula>
    </cfRule>
    <cfRule type="expression" dxfId="29" priority="29" stopIfTrue="1">
      <formula>AND(task_end&gt;=BN$6,task_start&lt;BO$6)</formula>
    </cfRule>
  </conditionalFormatting>
  <conditionalFormatting sqref="BN19:BO23">
    <cfRule type="expression" dxfId="28" priority="26">
      <formula>AND(task_start&lt;=BN$6,ROUNDDOWN((task_end-task_start+1)*task_progress,0)+task_start-1&gt;=BN$6)</formula>
    </cfRule>
    <cfRule type="expression" dxfId="27" priority="27" stopIfTrue="1">
      <formula>AND(task_end&gt;=BN$6,task_start&lt;BO$6)</formula>
    </cfRule>
  </conditionalFormatting>
  <conditionalFormatting sqref="BN37:BO40">
    <cfRule type="expression" dxfId="26" priority="30">
      <formula>AND(task_start&lt;=BN$6,ROUNDDOWN((task_end-task_start+1)*task_progress,0)+task_start-1&gt;=BN$6)</formula>
    </cfRule>
    <cfRule type="expression" dxfId="25" priority="31" stopIfTrue="1">
      <formula>AND(task_end&gt;=BN$6,task_start&lt;BO$6)</formula>
    </cfRule>
  </conditionalFormatting>
  <conditionalFormatting sqref="BN36:BO36">
    <cfRule type="expression" dxfId="24" priority="24">
      <formula>AND(task_start&lt;=BN$6,ROUNDDOWN((task_end-task_start+1)*task_progress,0)+task_start-1&gt;=BN$6)</formula>
    </cfRule>
    <cfRule type="expression" dxfId="23" priority="25" stopIfTrue="1">
      <formula>AND(task_end&gt;=BN$6,task_start&lt;BO$6)</formula>
    </cfRule>
  </conditionalFormatting>
  <conditionalFormatting sqref="BP12:BT17">
    <cfRule type="expression" dxfId="22" priority="20">
      <formula>AND(task_start&lt;=BP$6,ROUNDDOWN((task_end-task_start+1)*task_progress,0)+task_start-1&gt;=BP$6)</formula>
    </cfRule>
    <cfRule type="expression" dxfId="21" priority="21" stopIfTrue="1">
      <formula>AND(task_end&gt;=BP$6,task_start&lt;BQ$6)</formula>
    </cfRule>
  </conditionalFormatting>
  <conditionalFormatting sqref="BP19:BT23">
    <cfRule type="expression" dxfId="20" priority="18">
      <formula>AND(task_start&lt;=BP$6,ROUNDDOWN((task_end-task_start+1)*task_progress,0)+task_start-1&gt;=BP$6)</formula>
    </cfRule>
    <cfRule type="expression" dxfId="19" priority="19" stopIfTrue="1">
      <formula>AND(task_end&gt;=BP$6,task_start&lt;BQ$6)</formula>
    </cfRule>
  </conditionalFormatting>
  <conditionalFormatting sqref="BP37:BT40">
    <cfRule type="expression" dxfId="18" priority="22">
      <formula>AND(task_start&lt;=BP$6,ROUNDDOWN((task_end-task_start+1)*task_progress,0)+task_start-1&gt;=BP$6)</formula>
    </cfRule>
    <cfRule type="expression" dxfId="17" priority="23" stopIfTrue="1">
      <formula>AND(task_end&gt;=BP$6,task_start&lt;BQ$6)</formula>
    </cfRule>
  </conditionalFormatting>
  <conditionalFormatting sqref="BP36:BT36">
    <cfRule type="expression" dxfId="16" priority="16">
      <formula>AND(task_start&lt;=BP$6,ROUNDDOWN((task_end-task_start+1)*task_progress,0)+task_start-1&gt;=BP$6)</formula>
    </cfRule>
    <cfRule type="expression" dxfId="15" priority="17" stopIfTrue="1">
      <formula>AND(task_end&gt;=BP$6,task_start&lt;BQ$6)</formula>
    </cfRule>
  </conditionalFormatting>
  <conditionalFormatting sqref="BM39:BM40">
    <cfRule type="expression" dxfId="14" priority="14">
      <formula>AND(task_start&lt;=BM$6,ROUNDDOWN((task_end-task_start+1)*task_progress,0)+task_start-1&gt;=BM$6)</formula>
    </cfRule>
    <cfRule type="expression" dxfId="13" priority="15" stopIfTrue="1">
      <formula>AND(task_end&gt;=BM$6,task_start&lt;BN$6)</formula>
    </cfRule>
  </conditionalFormatting>
  <conditionalFormatting sqref="BM39:BM40">
    <cfRule type="expression" dxfId="12" priority="13">
      <formula>AND(TODAY()&gt;=BM$6, TODAY()&lt;BN$6)</formula>
    </cfRule>
  </conditionalFormatting>
  <conditionalFormatting sqref="J10:BK10 BL10:BM11">
    <cfRule type="expression" dxfId="11" priority="11">
      <formula>AND(task_start&lt;=J$6,ROUNDDOWN((task_end-task_start+1)*task_progress,0)+task_start-1&gt;=J$6)</formula>
    </cfRule>
    <cfRule type="expression" dxfId="10" priority="12" stopIfTrue="1">
      <formula>AND(task_end&gt;=J$6,task_start&lt;K$6)</formula>
    </cfRule>
  </conditionalFormatting>
  <conditionalFormatting sqref="BN10:BO10">
    <cfRule type="expression" dxfId="9" priority="9">
      <formula>AND(task_start&lt;=BN$6,ROUNDDOWN((task_end-task_start+1)*task_progress,0)+task_start-1&gt;=BN$6)</formula>
    </cfRule>
    <cfRule type="expression" dxfId="8" priority="10" stopIfTrue="1">
      <formula>AND(task_end&gt;=BN$6,task_start&lt;BO$6)</formula>
    </cfRule>
  </conditionalFormatting>
  <conditionalFormatting sqref="BP10:BT10">
    <cfRule type="expression" dxfId="7" priority="7">
      <formula>AND(task_start&lt;=BP$6,ROUNDDOWN((task_end-task_start+1)*task_progress,0)+task_start-1&gt;=BP$6)</formula>
    </cfRule>
    <cfRule type="expression" dxfId="6" priority="8" stopIfTrue="1">
      <formula>AND(task_end&gt;=BP$6,task_start&lt;BQ$6)</formula>
    </cfRule>
  </conditionalFormatting>
  <conditionalFormatting sqref="J11:BK11">
    <cfRule type="expression" dxfId="5" priority="5">
      <formula>AND(task_start&lt;=J$6,ROUNDDOWN((task_end-task_start+1)*task_progress,0)+task_start-1&gt;=J$6)</formula>
    </cfRule>
    <cfRule type="expression" dxfId="4" priority="6" stopIfTrue="1">
      <formula>AND(task_end&gt;=J$6,task_start&lt;K$6)</formula>
    </cfRule>
  </conditionalFormatting>
  <conditionalFormatting sqref="BN11:BO11">
    <cfRule type="expression" dxfId="3" priority="3">
      <formula>AND(task_start&lt;=BN$6,ROUNDDOWN((task_end-task_start+1)*task_progress,0)+task_start-1&gt;=BN$6)</formula>
    </cfRule>
    <cfRule type="expression" dxfId="2" priority="4" stopIfTrue="1">
      <formula>AND(task_end&gt;=BN$6,task_start&lt;BO$6)</formula>
    </cfRule>
  </conditionalFormatting>
  <conditionalFormatting sqref="BP11:BT11">
    <cfRule type="expression" dxfId="1" priority="1">
      <formula>AND(task_start&lt;=BP$6,ROUNDDOWN((task_end-task_start+1)*task_progress,0)+task_start-1&gt;=BP$6)</formula>
    </cfRule>
    <cfRule type="expression" dxfId="0" priority="2" stopIfTrue="1">
      <formula>AND(task_end&gt;=BP$6,task_start&lt;BQ$6)</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A10"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 type="whole" operator="greaterThanOrEqual" allowBlank="1" showInputMessage="1" promptTitle="Display Week" prompt="Changing this number will scroll the Gantt Chart view." sqref="R3" xr:uid="{00000000-0002-0000-0000-000000000000}">
      <formula1>1</formula1>
    </dataValidation>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2" xr:uid="{D870A2F6-6B07-4F5A-A81D-4BCCFADF8796}"/>
  </dataValidations>
  <hyperlinks>
    <hyperlink ref="B5" r:id="rId1" xr:uid="{00000000-0004-0000-0000-000000000000}"/>
    <hyperlink ref="B4" r:id="rId2" xr:uid="{00000000-0004-0000-0000-000001000000}"/>
  </hyperlinks>
  <printOptions horizontalCentered="1"/>
  <pageMargins left="0.35" right="0.35" top="0.35" bottom="0.5" header="0.3" footer="0.3"/>
  <pageSetup scale="44" fitToHeight="0" orientation="landscape" r:id="rId3"/>
  <headerFooter differentFirst="1" scaleWithDoc="0">
    <oddFooter>Page &amp;P of &amp;N</oddFooter>
  </headerFooter>
  <ignoredErrors>
    <ignoredError sqref="G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D35:E35 D41:E42 D36:D40 D8:E24 D25:D34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9" sqref="A9"/>
    </sheetView>
  </sheetViews>
  <sheetFormatPr defaultColWidth="9" defaultRowHeight="12.75" x14ac:dyDescent="0.35"/>
  <cols>
    <col min="1" max="1" width="87" style="6" customWidth="1"/>
    <col min="2" max="16384" width="9" style="1"/>
  </cols>
  <sheetData>
    <row r="1" spans="1:2" ht="46.5" customHeight="1" x14ac:dyDescent="0.35"/>
    <row r="2" spans="1:2" s="8" customFormat="1" ht="15" x14ac:dyDescent="0.35">
      <c r="A2" s="94" t="s">
        <v>8</v>
      </c>
      <c r="B2" s="7"/>
    </row>
    <row r="3" spans="1:2" s="10" customFormat="1" ht="27" customHeight="1" x14ac:dyDescent="0.35">
      <c r="A3" s="95"/>
      <c r="B3" s="11"/>
    </row>
    <row r="4" spans="1:2" s="9" customFormat="1" ht="30" x14ac:dyDescent="1.1000000000000001">
      <c r="A4" s="96" t="s">
        <v>7</v>
      </c>
    </row>
    <row r="5" spans="1:2" ht="74.25" customHeight="1" x14ac:dyDescent="0.35">
      <c r="A5" s="97" t="s">
        <v>16</v>
      </c>
    </row>
    <row r="6" spans="1:2" ht="26.25" customHeight="1" x14ac:dyDescent="0.35">
      <c r="A6" s="96" t="s">
        <v>19</v>
      </c>
    </row>
    <row r="7" spans="1:2" s="6" customFormat="1" ht="205.05" customHeight="1" x14ac:dyDescent="0.35">
      <c r="A7" s="98" t="s">
        <v>18</v>
      </c>
    </row>
    <row r="8" spans="1:2" s="9" customFormat="1" ht="30" x14ac:dyDescent="1.1000000000000001">
      <c r="A8" s="96" t="s">
        <v>9</v>
      </c>
    </row>
    <row r="9" spans="1:2" ht="40.5" x14ac:dyDescent="0.35">
      <c r="A9" s="97" t="s">
        <v>17</v>
      </c>
    </row>
    <row r="10" spans="1:2" s="6" customFormat="1" ht="28.05" customHeight="1" x14ac:dyDescent="0.35">
      <c r="A10" s="99" t="s">
        <v>15</v>
      </c>
    </row>
    <row r="11" spans="1:2" s="9" customFormat="1" ht="30" x14ac:dyDescent="1.1000000000000001">
      <c r="A11" s="96" t="s">
        <v>6</v>
      </c>
    </row>
    <row r="12" spans="1:2" ht="27" x14ac:dyDescent="0.35">
      <c r="A12" s="97" t="s">
        <v>14</v>
      </c>
    </row>
    <row r="13" spans="1:2" s="6" customFormat="1" ht="28.05" customHeight="1" x14ac:dyDescent="0.35">
      <c r="A13" s="99" t="s">
        <v>2</v>
      </c>
    </row>
    <row r="14" spans="1:2" s="9" customFormat="1" ht="30" x14ac:dyDescent="1.1000000000000001">
      <c r="A14" s="96" t="s">
        <v>10</v>
      </c>
    </row>
    <row r="15" spans="1:2" ht="75" customHeight="1" x14ac:dyDescent="0.35">
      <c r="A15" s="97" t="s">
        <v>11</v>
      </c>
    </row>
    <row r="16" spans="1:2" ht="67.5" x14ac:dyDescent="0.35">
      <c r="A16" s="97" t="s">
        <v>12</v>
      </c>
    </row>
    <row r="17" spans="1:1" x14ac:dyDescent="0.35">
      <c r="A17" s="100"/>
    </row>
    <row r="18" spans="1:1" x14ac:dyDescent="0.35">
      <c r="A18" s="100"/>
    </row>
    <row r="19" spans="1:1" x14ac:dyDescent="0.35">
      <c r="A19" s="100"/>
    </row>
    <row r="20" spans="1:1" x14ac:dyDescent="0.35">
      <c r="A20" s="100"/>
    </row>
    <row r="21" spans="1:1" x14ac:dyDescent="0.35">
      <c r="A21" s="100"/>
    </row>
    <row r="22" spans="1:1" x14ac:dyDescent="0.35">
      <c r="A22" s="100"/>
    </row>
    <row r="23" spans="1:1" x14ac:dyDescent="0.35">
      <c r="A23" s="100"/>
    </row>
    <row r="24" spans="1:1" x14ac:dyDescent="0.3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Khiem Nguyen</cp:lastModifiedBy>
  <cp:lastPrinted>2023-10-25T04:15:25Z</cp:lastPrinted>
  <dcterms:created xsi:type="dcterms:W3CDTF">2022-03-11T22:41:12Z</dcterms:created>
  <dcterms:modified xsi:type="dcterms:W3CDTF">2023-10-30T05:28:24Z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