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40009_{6F414111-6B66-4C3C-8F3A-8EF5D0C1F5E5}" xr6:coauthVersionLast="47" xr6:coauthVersionMax="47" xr10:uidLastSave="{00000000-0000-0000-0000-000000000000}"/>
  <bookViews>
    <workbookView xWindow="-106" yWindow="-106" windowWidth="20541" windowHeight="10927" tabRatio="796" activeTab="3"/>
  </bookViews>
  <sheets>
    <sheet name="Model_Conditions" sheetId="2" r:id="rId1"/>
    <sheet name="Warehouses" sheetId="1" r:id="rId2"/>
    <sheet name="Distribution_C's" sheetId="3" r:id="rId3"/>
    <sheet name="Model" sheetId="4" r:id="rId4"/>
    <sheet name="Stipulation #1" sheetId="6" r:id="rId5"/>
    <sheet name="Stipulation #2" sheetId="7" r:id="rId6"/>
  </sheets>
  <definedNames>
    <definedName name="solver_adj" localSheetId="3" hidden="1">Model!$C$13:$H$16,Model!$K$13:$K$16</definedName>
    <definedName name="solver_adj" localSheetId="4" hidden="1">'Stipulation #1'!$C$13:$H$16,'Stipulation #1'!$K$13:$K$16</definedName>
    <definedName name="solver_adj" localSheetId="5" hidden="1">'Stipulation #2'!$C$13:$H$16,'Stipulation #2'!$K$13:$K$16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3" hidden="1">2</definedName>
    <definedName name="solver_drv" localSheetId="4" hidden="1">2</definedName>
    <definedName name="solver_drv" localSheetId="5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3" hidden="1">Model!$C$13:$H$16</definedName>
    <definedName name="solver_lhs1" localSheetId="4" hidden="1">'Stipulation #1'!$C$13:$H$16</definedName>
    <definedName name="solver_lhs1" localSheetId="5" hidden="1">'Stipulation #2'!$C$13:$H$16</definedName>
    <definedName name="solver_lhs2" localSheetId="3" hidden="1">Model!$C$13:$H$16</definedName>
    <definedName name="solver_lhs2" localSheetId="4" hidden="1">'Stipulation #1'!$C$13:$H$16</definedName>
    <definedName name="solver_lhs2" localSheetId="5" hidden="1">'Stipulation #2'!$C$13:$H$16</definedName>
    <definedName name="solver_lhs3" localSheetId="3" hidden="1">Model!$C$17:$H$17</definedName>
    <definedName name="solver_lhs3" localSheetId="4" hidden="1">'Stipulation #1'!$C$17:$H$17</definedName>
    <definedName name="solver_lhs3" localSheetId="5" hidden="1">'Stipulation #2'!$C$17:$H$17</definedName>
    <definedName name="solver_lhs4" localSheetId="3" hidden="1">Model!$K$13:$K$16</definedName>
    <definedName name="solver_lhs4" localSheetId="4" hidden="1">'Stipulation #1'!$K$13:$K$16</definedName>
    <definedName name="solver_lhs4" localSheetId="5" hidden="1">'Stipulation #2'!$K$13:$K$16</definedName>
    <definedName name="solver_lhs5" localSheetId="3" hidden="1">Model!$K$17</definedName>
    <definedName name="solver_lhs5" localSheetId="4" hidden="1">'Stipulation #1'!$K$17</definedName>
    <definedName name="solver_lhs5" localSheetId="5" hidden="1">'Stipulation #2'!$K$17</definedName>
    <definedName name="solver_lhs6" localSheetId="3" hidden="1">Model!$L$13:$L$16</definedName>
    <definedName name="solver_lhs6" localSheetId="4" hidden="1">'Stipulation #1'!$L$13:$L$16</definedName>
    <definedName name="solver_lhs6" localSheetId="5" hidden="1">'Stipulation #2'!$L$13:$L$16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3" hidden="1">6</definedName>
    <definedName name="solver_num" localSheetId="4" hidden="1">6</definedName>
    <definedName name="solver_num" localSheetId="5" hidden="1">6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3" hidden="1">Model!$J$19</definedName>
    <definedName name="solver_opt" localSheetId="4" hidden="1">'Stipulation #1'!$J$19</definedName>
    <definedName name="solver_opt" localSheetId="5" hidden="1">'Stipulation #2'!$J$19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el1" localSheetId="3" hidden="1">4</definedName>
    <definedName name="solver_rel1" localSheetId="4" hidden="1">4</definedName>
    <definedName name="solver_rel1" localSheetId="5" hidden="1">4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4" localSheetId="3" hidden="1">5</definedName>
    <definedName name="solver_rel4" localSheetId="4" hidden="1">5</definedName>
    <definedName name="solver_rel4" localSheetId="5" hidden="1">5</definedName>
    <definedName name="solver_rel5" localSheetId="3" hidden="1">1</definedName>
    <definedName name="solver_rel5" localSheetId="4" hidden="1">1</definedName>
    <definedName name="solver_rel5" localSheetId="5" hidden="1">1</definedName>
    <definedName name="solver_rel6" localSheetId="3" hidden="1">1</definedName>
    <definedName name="solver_rel6" localSheetId="4" hidden="1">1</definedName>
    <definedName name="solver_rel6" localSheetId="5" hidden="1">1</definedName>
    <definedName name="solver_rhs1" localSheetId="3" hidden="1">"integer"</definedName>
    <definedName name="solver_rhs1" localSheetId="4" hidden="1">"integer"</definedName>
    <definedName name="solver_rhs1" localSheetId="5" hidden="1">"integer"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3" localSheetId="3" hidden="1">Model!$C$18:$H$18</definedName>
    <definedName name="solver_rhs3" localSheetId="4" hidden="1">'Stipulation #1'!$C$18:$H$18</definedName>
    <definedName name="solver_rhs3" localSheetId="5" hidden="1">'Stipulation #2'!$C$18:$H$18</definedName>
    <definedName name="solver_rhs4" localSheetId="3" hidden="1">"binary"</definedName>
    <definedName name="solver_rhs4" localSheetId="4" hidden="1">"binary"</definedName>
    <definedName name="solver_rhs4" localSheetId="5" hidden="1">"binary"</definedName>
    <definedName name="solver_rhs5" localSheetId="3" hidden="1">2</definedName>
    <definedName name="solver_rhs5" localSheetId="4" hidden="1">1</definedName>
    <definedName name="solver_rhs5" localSheetId="5" hidden="1">2</definedName>
    <definedName name="solver_rhs6" localSheetId="3" hidden="1">0</definedName>
    <definedName name="solver_rhs6" localSheetId="4" hidden="1">0</definedName>
    <definedName name="solver_rhs6" localSheetId="5" hidden="1">0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0"/>
</workbook>
</file>

<file path=xl/calcChain.xml><?xml version="1.0" encoding="utf-8"?>
<calcChain xmlns="http://schemas.openxmlformats.org/spreadsheetml/2006/main">
  <c r="K17" i="7" l="1"/>
  <c r="K17" i="6"/>
  <c r="O13" i="4"/>
  <c r="L13" i="4"/>
  <c r="Z27" i="7"/>
  <c r="Z26" i="7"/>
  <c r="Z25" i="7"/>
  <c r="Z24" i="7"/>
  <c r="Z23" i="7"/>
  <c r="Z22" i="7"/>
  <c r="Z21" i="7"/>
  <c r="Z20" i="7"/>
  <c r="Z19" i="7"/>
  <c r="Z18" i="7"/>
  <c r="I18" i="7"/>
  <c r="Z17" i="7"/>
  <c r="H17" i="7"/>
  <c r="G17" i="7"/>
  <c r="F17" i="7"/>
  <c r="E17" i="7"/>
  <c r="D17" i="7"/>
  <c r="C17" i="7"/>
  <c r="Z16" i="7"/>
  <c r="O16" i="7"/>
  <c r="I16" i="7"/>
  <c r="L16" i="7" s="1"/>
  <c r="Z15" i="7"/>
  <c r="O15" i="7"/>
  <c r="I15" i="7"/>
  <c r="L15" i="7" s="1"/>
  <c r="Z14" i="7"/>
  <c r="O14" i="7"/>
  <c r="I14" i="7"/>
  <c r="L14" i="7" s="1"/>
  <c r="Z13" i="7"/>
  <c r="O13" i="7"/>
  <c r="I13" i="7"/>
  <c r="L13" i="7" s="1"/>
  <c r="Z12" i="7"/>
  <c r="Z11" i="7"/>
  <c r="Z10" i="7"/>
  <c r="Z9" i="7"/>
  <c r="H9" i="7"/>
  <c r="G9" i="7"/>
  <c r="F9" i="7"/>
  <c r="E9" i="7"/>
  <c r="D9" i="7"/>
  <c r="C9" i="7"/>
  <c r="Z8" i="7"/>
  <c r="Z7" i="7"/>
  <c r="Z6" i="7"/>
  <c r="Z5" i="7"/>
  <c r="Z4" i="7"/>
  <c r="Z27" i="6"/>
  <c r="Z26" i="6"/>
  <c r="Z25" i="6"/>
  <c r="Z24" i="6"/>
  <c r="Z23" i="6"/>
  <c r="Z22" i="6"/>
  <c r="Z21" i="6"/>
  <c r="Z20" i="6"/>
  <c r="Z19" i="6"/>
  <c r="Z18" i="6"/>
  <c r="I18" i="6"/>
  <c r="Z17" i="6"/>
  <c r="H17" i="6"/>
  <c r="G17" i="6"/>
  <c r="F17" i="6"/>
  <c r="E17" i="6"/>
  <c r="D17" i="6"/>
  <c r="C17" i="6"/>
  <c r="Z16" i="6"/>
  <c r="O16" i="6"/>
  <c r="I16" i="6"/>
  <c r="L16" i="6" s="1"/>
  <c r="Z15" i="6"/>
  <c r="O15" i="6"/>
  <c r="I15" i="6"/>
  <c r="L15" i="6" s="1"/>
  <c r="Z14" i="6"/>
  <c r="O14" i="6"/>
  <c r="I14" i="6"/>
  <c r="L14" i="6" s="1"/>
  <c r="Z13" i="6"/>
  <c r="O13" i="6"/>
  <c r="I13" i="6"/>
  <c r="L13" i="6" s="1"/>
  <c r="Z12" i="6"/>
  <c r="Z11" i="6"/>
  <c r="Z10" i="6"/>
  <c r="Z9" i="6"/>
  <c r="H9" i="6"/>
  <c r="G9" i="6"/>
  <c r="F9" i="6"/>
  <c r="E9" i="6"/>
  <c r="D9" i="6"/>
  <c r="C9" i="6"/>
  <c r="Z8" i="6"/>
  <c r="Z7" i="6"/>
  <c r="Z6" i="6"/>
  <c r="Z5" i="6"/>
  <c r="Z4" i="6"/>
  <c r="K17" i="4"/>
  <c r="I13" i="4"/>
  <c r="I14" i="4"/>
  <c r="L14" i="4" s="1"/>
  <c r="I15" i="4"/>
  <c r="L15" i="4" s="1"/>
  <c r="I16" i="4"/>
  <c r="L16" i="4" s="1"/>
  <c r="F17" i="4"/>
  <c r="H17" i="4"/>
  <c r="D9" i="4"/>
  <c r="E9" i="4"/>
  <c r="F9" i="4"/>
  <c r="G9" i="4"/>
  <c r="H9" i="4"/>
  <c r="C9" i="4"/>
  <c r="O16" i="4"/>
  <c r="O15" i="4"/>
  <c r="I18" i="4"/>
  <c r="D17" i="4"/>
  <c r="E17" i="4"/>
  <c r="G17" i="4"/>
  <c r="Z4" i="4"/>
  <c r="Z6" i="4"/>
  <c r="Z5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J19" i="7" l="1" a="1"/>
  <c r="J19" i="7" s="1"/>
  <c r="J19" i="6"/>
  <c r="J19" i="4"/>
  <c r="O14" i="4"/>
  <c r="C1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<sst xmlns="http://schemas.openxmlformats.org/spreadsheetml/2006/main" count="279" uniqueCount="37">
  <si>
    <t>warehouse</t>
  </si>
  <si>
    <t>name</t>
  </si>
  <si>
    <t>set_up_cost</t>
  </si>
  <si>
    <t>latitude</t>
  </si>
  <si>
    <t>longitude</t>
  </si>
  <si>
    <t>Gumdrops Grove</t>
  </si>
  <si>
    <t>Cherry Jubilee Junction</t>
  </si>
  <si>
    <t>Frozen Fudge Fjords</t>
  </si>
  <si>
    <t>Caramel Corn Caverns</t>
  </si>
  <si>
    <t>manhattan</t>
  </si>
  <si>
    <t>method_to_calculate_distance</t>
  </si>
  <si>
    <t>cost_per_unit_distance</t>
  </si>
  <si>
    <t>max_dcs</t>
  </si>
  <si>
    <t>Meringue Mountains</t>
  </si>
  <si>
    <t>Soda Pop Springs</t>
  </si>
  <si>
    <t>Whipped Wonderland</t>
  </si>
  <si>
    <t>Mochi Metropolis</t>
  </si>
  <si>
    <t>Taffy Tundra</t>
  </si>
  <si>
    <t>Snickerdoodle Slopes</t>
  </si>
  <si>
    <t>demand</t>
  </si>
  <si>
    <t>distribution_center</t>
  </si>
  <si>
    <t>WH</t>
  </si>
  <si>
    <t>DC</t>
  </si>
  <si>
    <t>WH Lat</t>
  </si>
  <si>
    <t>WH Long</t>
  </si>
  <si>
    <t>DC Lat</t>
  </si>
  <si>
    <t>DC Long</t>
  </si>
  <si>
    <t>Manhattan</t>
  </si>
  <si>
    <t>WH --&gt; DC</t>
  </si>
  <si>
    <t>DC - Demand</t>
  </si>
  <si>
    <t>Total --&gt;</t>
  </si>
  <si>
    <t>Sum/units per WH</t>
  </si>
  <si>
    <t>DC - Sum</t>
  </si>
  <si>
    <t xml:space="preserve">Binary </t>
  </si>
  <si>
    <t>Linking</t>
  </si>
  <si>
    <t>Possible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</si>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</sst>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14" fillId="0" borderId="0" xfId="0" applyFont="1"/>
    <xf numFmtId="0" fontId="0" fillId="0" borderId="0" xfId="0" applyFill="1"/>
    <xf numFmtId="0" fontId="0" fillId="0" borderId="0" xfId="0" applyFill="1" applyBorder="1"/>
    <xf numFmtId="0" fontId="0" fillId="33" borderId="0" xfId="0" applyFill="1" applyAlignment="1">
      <alignment horizontal="center"/>
    </xf>
    <xf numFmtId="0" fontId="0" fillId="0" borderId="17" xfId="0" applyFill="1" applyBorder="1"/>
    <xf numFmtId="0" fontId="16" fillId="0" borderId="1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Border="1"/>
    <xf numFmtId="0" fontId="0" fillId="0" borderId="0" xfId="0" applyBorder="1"/>
    <xf numFmtId="0" fontId="0" fillId="0" borderId="17" xfId="0" applyBorder="1"/>
    <xf numFmtId="0" fontId="0" fillId="0" borderId="23" xfId="0" applyFill="1" applyBorder="1"/>
    <xf numFmtId="0" fontId="0" fillId="0" borderId="24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4" fillId="33" borderId="0" xfId="0" applyFont="1" applyFill="1"/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20" xfId="0" applyBorder="1"/>
    <xf numFmtId="0" fontId="0" fillId="0" borderId="24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0" borderId="18" xfId="0" applyBorder="1"/>
    <xf numFmtId="0" fontId="16" fillId="33" borderId="0" xfId="0" applyFont="1" applyFill="1"/>
    <xf numFmtId="0" fontId="19" fillId="34" borderId="0" xfId="0" applyFont="1" applyFill="1"/>
    <xf numFmtId="0" fontId="0" fillId="35" borderId="0" xfId="0" applyFill="1"/>
    <xf numFmtId="44" fontId="18" fillId="0" borderId="10" xfId="1" applyFont="1" applyBorder="1"/>
    <xf numFmtId="0" fontId="0" fillId="36" borderId="0" xfId="0" applyFill="1"/>
    <xf numFmtId="0" fontId="14" fillId="36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85" x14ac:dyDescent="0.35"/>
  <cols>
    <col min="2" max="2" width="19" bestFit="1" customWidth="1"/>
    <col min="3" max="3" width="24.90625" bestFit="1" customWidth="1"/>
  </cols>
  <sheetData>
    <row r="1" spans="1:3" x14ac:dyDescent="0.35">
      <c r="A1" s="2" t="s">
        <v>12</v>
      </c>
      <c r="B1" s="2" t="s">
        <v>11</v>
      </c>
      <c r="C1" s="2" t="s">
        <v>10</v>
      </c>
    </row>
    <row r="2" spans="1:3" x14ac:dyDescent="0.35">
      <c r="A2">
        <v>2</v>
      </c>
      <c r="B2">
        <v>1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85" x14ac:dyDescent="0.35"/>
  <cols>
    <col min="1" max="1" width="9.26953125" bestFit="1" customWidth="1"/>
    <col min="2" max="2" width="18.90625" bestFit="1" customWidth="1"/>
    <col min="3" max="3" width="10.089843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t="s">
        <v>5</v>
      </c>
      <c r="C2">
        <v>1399</v>
      </c>
      <c r="D2">
        <v>26.95</v>
      </c>
      <c r="E2">
        <v>-120.29</v>
      </c>
    </row>
    <row r="3" spans="1:5" x14ac:dyDescent="0.35">
      <c r="A3">
        <v>2</v>
      </c>
      <c r="B3" t="s">
        <v>6</v>
      </c>
      <c r="C3">
        <v>2572</v>
      </c>
      <c r="D3">
        <v>39.479999999999997</v>
      </c>
      <c r="E3">
        <v>-98.64</v>
      </c>
    </row>
    <row r="4" spans="1:5" x14ac:dyDescent="0.35">
      <c r="A4">
        <v>3</v>
      </c>
      <c r="B4" t="s">
        <v>7</v>
      </c>
      <c r="C4">
        <v>2669</v>
      </c>
      <c r="D4">
        <v>48.43</v>
      </c>
      <c r="E4">
        <v>-87.31</v>
      </c>
    </row>
    <row r="5" spans="1:5" x14ac:dyDescent="0.35">
      <c r="A5">
        <v>4</v>
      </c>
      <c r="B5" t="s">
        <v>8</v>
      </c>
      <c r="C5">
        <v>1472</v>
      </c>
      <c r="D5">
        <v>32.01</v>
      </c>
      <c r="E5">
        <v>-109.87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85" x14ac:dyDescent="0.35"/>
  <cols>
    <col min="1" max="1" width="15.7265625" bestFit="1" customWidth="1"/>
    <col min="2" max="2" width="18.1796875" bestFit="1" customWidth="1"/>
  </cols>
  <sheetData>
    <row r="1" spans="1:5" x14ac:dyDescent="0.35">
      <c r="A1" s="2" t="s">
        <v>20</v>
      </c>
      <c r="B1" s="2" t="s">
        <v>1</v>
      </c>
      <c r="C1" s="2" t="s">
        <v>19</v>
      </c>
      <c r="D1" s="2" t="s">
        <v>3</v>
      </c>
      <c r="E1" s="2" t="s">
        <v>4</v>
      </c>
    </row>
    <row r="2" spans="1:5" x14ac:dyDescent="0.35">
      <c r="A2">
        <v>1</v>
      </c>
      <c r="B2" t="s">
        <v>18</v>
      </c>
      <c r="C2">
        <v>639</v>
      </c>
      <c r="D2">
        <v>47.2</v>
      </c>
      <c r="E2">
        <v>-71.77</v>
      </c>
    </row>
    <row r="3" spans="1:5" x14ac:dyDescent="0.35">
      <c r="A3">
        <v>2</v>
      </c>
      <c r="B3" t="s">
        <v>17</v>
      </c>
      <c r="C3">
        <v>616</v>
      </c>
      <c r="D3">
        <v>34</v>
      </c>
      <c r="E3">
        <v>-99.81</v>
      </c>
    </row>
    <row r="4" spans="1:5" x14ac:dyDescent="0.35">
      <c r="A4">
        <v>3</v>
      </c>
      <c r="B4" t="s">
        <v>16</v>
      </c>
      <c r="C4">
        <v>907</v>
      </c>
      <c r="D4">
        <v>44.64</v>
      </c>
      <c r="E4">
        <v>-86.74</v>
      </c>
    </row>
    <row r="5" spans="1:5" x14ac:dyDescent="0.35">
      <c r="A5">
        <v>4</v>
      </c>
      <c r="B5" t="s">
        <v>15</v>
      </c>
      <c r="C5">
        <v>817</v>
      </c>
      <c r="D5">
        <v>42.36</v>
      </c>
      <c r="E5">
        <v>-93.66</v>
      </c>
    </row>
    <row r="6" spans="1:5" x14ac:dyDescent="0.35">
      <c r="A6">
        <v>5</v>
      </c>
      <c r="B6" t="s">
        <v>14</v>
      </c>
      <c r="C6">
        <v>632</v>
      </c>
      <c r="D6">
        <v>30.37</v>
      </c>
      <c r="E6">
        <v>-116.27</v>
      </c>
    </row>
    <row r="7" spans="1:5" x14ac:dyDescent="0.35">
      <c r="A7">
        <v>6</v>
      </c>
      <c r="B7" t="s">
        <v>13</v>
      </c>
      <c r="C7">
        <v>799</v>
      </c>
      <c r="D7">
        <v>30.78</v>
      </c>
      <c r="E7">
        <v>-120.26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27"/>
  <sheetViews>
    <sheetView tabSelected="1" zoomScale="80" zoomScaleNormal="80" workbookViewId="0">
      <selection activeCell="J19" sqref="J19"/>
    </sheetView>
  </sheetViews>
  <sheetFormatPr defaultRowHeight="14.85" x14ac:dyDescent="0.35"/>
  <cols>
    <col min="2" max="2" width="18.90625" bestFit="1" customWidth="1"/>
    <col min="3" max="3" width="17.453125" bestFit="1" customWidth="1"/>
    <col min="4" max="4" width="10.54296875" bestFit="1" customWidth="1"/>
    <col min="5" max="5" width="14.7265625" bestFit="1" customWidth="1"/>
    <col min="6" max="6" width="18.1796875" bestFit="1" customWidth="1"/>
    <col min="7" max="7" width="14.26953125" bestFit="1" customWidth="1"/>
    <col min="8" max="8" width="17.26953125" bestFit="1" customWidth="1"/>
    <col min="9" max="9" width="15.26953125" bestFit="1" customWidth="1"/>
    <col min="10" max="10" width="11.36328125" bestFit="1" customWidth="1"/>
    <col min="20" max="20" width="18.90625" bestFit="1" customWidth="1"/>
    <col min="21" max="21" width="18.1796875" bestFit="1" customWidth="1"/>
    <col min="24" max="24" width="7.453125" bestFit="1" customWidth="1"/>
    <col min="26" max="26" width="9.453125" bestFit="1" customWidth="1"/>
  </cols>
  <sheetData>
    <row r="3" spans="1:26" ht="15.35" thickBot="1" x14ac:dyDescent="0.4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 t="s">
        <v>21</v>
      </c>
      <c r="U3" s="58" t="s">
        <v>22</v>
      </c>
      <c r="V3" s="58" t="s">
        <v>23</v>
      </c>
      <c r="W3" s="58" t="s">
        <v>24</v>
      </c>
      <c r="X3" s="58" t="s">
        <v>25</v>
      </c>
      <c r="Y3" s="58" t="s">
        <v>26</v>
      </c>
      <c r="Z3" s="59" t="s">
        <v>27</v>
      </c>
    </row>
    <row r="4" spans="1:26" ht="15.35" thickBot="1" x14ac:dyDescent="0.4">
      <c r="B4" s="14" t="s">
        <v>28</v>
      </c>
      <c r="C4" s="5" t="s">
        <v>18</v>
      </c>
      <c r="D4" s="6" t="s">
        <v>17</v>
      </c>
      <c r="E4" s="6" t="s">
        <v>16</v>
      </c>
      <c r="F4" s="6" t="s">
        <v>15</v>
      </c>
      <c r="G4" s="6" t="s">
        <v>14</v>
      </c>
      <c r="H4" s="10" t="s">
        <v>13</v>
      </c>
      <c r="I4" s="37"/>
      <c r="J4" s="29"/>
      <c r="T4" t="s">
        <v>5</v>
      </c>
      <c r="U4" t="s">
        <v>18</v>
      </c>
      <c r="V4">
        <v>26.95</v>
      </c>
      <c r="W4">
        <v>-120.29</v>
      </c>
      <c r="X4">
        <v>47.2</v>
      </c>
      <c r="Y4">
        <v>-71.77</v>
      </c>
      <c r="Z4">
        <f>ABS(V4-X4)+ABS(W4-Y4)</f>
        <v>68.77000000000001</v>
      </c>
    </row>
    <row r="5" spans="1:26" x14ac:dyDescent="0.35">
      <c r="B5" s="7" t="s">
        <v>5</v>
      </c>
      <c r="C5" s="25">
        <v>68.77000000000001</v>
      </c>
      <c r="D5" s="26">
        <v>27.530000000000005</v>
      </c>
      <c r="E5" s="26">
        <v>51.240000000000009</v>
      </c>
      <c r="F5" s="26">
        <v>42.040000000000006</v>
      </c>
      <c r="G5" s="26">
        <v>7.4400000000000119</v>
      </c>
      <c r="H5" s="27">
        <v>3.860000000000003</v>
      </c>
      <c r="T5" t="s">
        <v>5</v>
      </c>
      <c r="U5" t="s">
        <v>17</v>
      </c>
      <c r="V5">
        <v>26.95</v>
      </c>
      <c r="W5">
        <v>-120.29</v>
      </c>
      <c r="X5">
        <v>34</v>
      </c>
      <c r="Y5">
        <v>-99.81</v>
      </c>
      <c r="Z5">
        <f>ABS(V5-X5)+ABS(W5-Y5)</f>
        <v>27.530000000000005</v>
      </c>
    </row>
    <row r="6" spans="1:26" x14ac:dyDescent="0.35">
      <c r="B6" s="8" t="s">
        <v>6</v>
      </c>
      <c r="C6" s="28">
        <v>34.590000000000003</v>
      </c>
      <c r="D6" s="29">
        <v>6.65</v>
      </c>
      <c r="E6" s="29">
        <v>17.059999999999999</v>
      </c>
      <c r="F6" s="29">
        <v>7.86</v>
      </c>
      <c r="G6" s="29">
        <v>26.74</v>
      </c>
      <c r="H6" s="30">
        <v>30.32</v>
      </c>
      <c r="T6" t="s">
        <v>5</v>
      </c>
      <c r="U6" t="s">
        <v>16</v>
      </c>
      <c r="V6">
        <v>26.95</v>
      </c>
      <c r="W6">
        <v>-120.29</v>
      </c>
      <c r="X6">
        <v>44.64</v>
      </c>
      <c r="Y6">
        <v>-86.74</v>
      </c>
      <c r="Z6">
        <f>ABS(V6-X6)+ABS(W6-Y6)</f>
        <v>51.240000000000009</v>
      </c>
    </row>
    <row r="7" spans="1:26" x14ac:dyDescent="0.35">
      <c r="B7" s="8" t="s">
        <v>7</v>
      </c>
      <c r="C7" s="31">
        <v>16.77</v>
      </c>
      <c r="D7" s="13">
        <v>26.93</v>
      </c>
      <c r="E7" s="13">
        <v>4.3600000000000003</v>
      </c>
      <c r="F7" s="13">
        <v>12.42</v>
      </c>
      <c r="G7" s="13">
        <v>47.02</v>
      </c>
      <c r="H7" s="15">
        <v>50.6</v>
      </c>
      <c r="T7" t="s">
        <v>5</v>
      </c>
      <c r="U7" t="s">
        <v>15</v>
      </c>
      <c r="V7">
        <v>26.95</v>
      </c>
      <c r="W7">
        <v>-120.29</v>
      </c>
      <c r="X7">
        <v>42.36</v>
      </c>
      <c r="Y7">
        <v>-93.66</v>
      </c>
      <c r="Z7">
        <f t="shared" ref="Z7:Z27" si="0">ABS(V7-X7)+ABS(W7-Y7)</f>
        <v>42.040000000000006</v>
      </c>
    </row>
    <row r="8" spans="1:26" ht="15.35" thickBot="1" x14ac:dyDescent="0.4">
      <c r="B8" s="9" t="s">
        <v>8</v>
      </c>
      <c r="C8" s="32">
        <v>53.29</v>
      </c>
      <c r="D8" s="33">
        <v>12.05</v>
      </c>
      <c r="E8" s="33">
        <v>35.76</v>
      </c>
      <c r="F8" s="33">
        <v>26.56</v>
      </c>
      <c r="G8" s="33">
        <v>8.0399999999999991</v>
      </c>
      <c r="H8" s="34">
        <v>11.62</v>
      </c>
      <c r="I8" s="53"/>
      <c r="T8" t="s">
        <v>5</v>
      </c>
      <c r="U8" t="s">
        <v>14</v>
      </c>
      <c r="V8">
        <v>26.95</v>
      </c>
      <c r="W8">
        <v>-120.29</v>
      </c>
      <c r="X8">
        <v>30.37</v>
      </c>
      <c r="Y8">
        <v>-116.27</v>
      </c>
      <c r="Z8">
        <f t="shared" si="0"/>
        <v>7.4400000000000119</v>
      </c>
    </row>
    <row r="9" spans="1:26" x14ac:dyDescent="0.35">
      <c r="C9" s="2">
        <f>SUM(C5:C8)</f>
        <v>173.42000000000002</v>
      </c>
      <c r="D9" s="2">
        <f t="shared" ref="D9:H9" si="1">SUM(D5:D8)</f>
        <v>73.160000000000011</v>
      </c>
      <c r="E9" s="2">
        <f t="shared" si="1"/>
        <v>108.42000000000002</v>
      </c>
      <c r="F9" s="2">
        <f t="shared" si="1"/>
        <v>88.88000000000001</v>
      </c>
      <c r="G9" s="2">
        <f t="shared" si="1"/>
        <v>89.240000000000009</v>
      </c>
      <c r="H9" s="2">
        <f t="shared" si="1"/>
        <v>96.4</v>
      </c>
      <c r="T9" t="s">
        <v>5</v>
      </c>
      <c r="U9" t="s">
        <v>13</v>
      </c>
      <c r="V9">
        <v>26.95</v>
      </c>
      <c r="W9">
        <v>-120.29</v>
      </c>
      <c r="X9">
        <v>30.78</v>
      </c>
      <c r="Y9">
        <v>-120.26</v>
      </c>
      <c r="Z9">
        <f t="shared" si="0"/>
        <v>3.860000000000003</v>
      </c>
    </row>
    <row r="10" spans="1:26" x14ac:dyDescent="0.35">
      <c r="T10" t="s">
        <v>6</v>
      </c>
      <c r="U10" t="s">
        <v>18</v>
      </c>
      <c r="V10">
        <v>39.479999999999997</v>
      </c>
      <c r="W10">
        <v>-98.64</v>
      </c>
      <c r="X10">
        <v>47.2</v>
      </c>
      <c r="Y10">
        <v>-71.77</v>
      </c>
      <c r="Z10">
        <f t="shared" si="0"/>
        <v>34.590000000000011</v>
      </c>
    </row>
    <row r="11" spans="1:26" ht="15.35" thickBot="1" x14ac:dyDescent="0.4">
      <c r="T11" t="s">
        <v>6</v>
      </c>
      <c r="U11" t="s">
        <v>17</v>
      </c>
      <c r="V11">
        <v>39.479999999999997</v>
      </c>
      <c r="W11">
        <v>-98.64</v>
      </c>
      <c r="X11">
        <v>34</v>
      </c>
      <c r="Y11">
        <v>-99.81</v>
      </c>
      <c r="Z11">
        <f t="shared" si="0"/>
        <v>6.6499999999999986</v>
      </c>
    </row>
    <row r="12" spans="1:26" ht="15.35" thickBot="1" x14ac:dyDescent="0.4">
      <c r="B12" s="14" t="s">
        <v>28</v>
      </c>
      <c r="C12" s="49" t="s">
        <v>18</v>
      </c>
      <c r="D12" s="50" t="s">
        <v>17</v>
      </c>
      <c r="E12" s="50" t="s">
        <v>16</v>
      </c>
      <c r="F12" s="50" t="s">
        <v>15</v>
      </c>
      <c r="G12" s="50" t="s">
        <v>14</v>
      </c>
      <c r="H12" s="51" t="s">
        <v>13</v>
      </c>
      <c r="I12" s="41" t="s">
        <v>31</v>
      </c>
      <c r="J12" s="13"/>
      <c r="K12" s="43" t="s">
        <v>33</v>
      </c>
      <c r="L12" s="44" t="s">
        <v>34</v>
      </c>
      <c r="N12" s="3" t="s">
        <v>35</v>
      </c>
      <c r="O12" s="4" t="s">
        <v>36</v>
      </c>
      <c r="P12" s="37"/>
      <c r="Q12" s="37"/>
      <c r="R12" s="37"/>
      <c r="T12" t="s">
        <v>6</v>
      </c>
      <c r="U12" t="s">
        <v>16</v>
      </c>
      <c r="V12">
        <v>39.479999999999997</v>
      </c>
      <c r="W12">
        <v>-98.64</v>
      </c>
      <c r="X12">
        <v>44.64</v>
      </c>
      <c r="Y12">
        <v>-86.74</v>
      </c>
      <c r="Z12">
        <f t="shared" si="0"/>
        <v>17.060000000000009</v>
      </c>
    </row>
    <row r="13" spans="1:26" x14ac:dyDescent="0.35">
      <c r="B13" s="47" t="s">
        <v>5</v>
      </c>
      <c r="C13" s="35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22">
        <f>SUM(C13:H13)</f>
        <v>0</v>
      </c>
      <c r="K13" s="18">
        <v>0</v>
      </c>
      <c r="L13" s="42">
        <f>I13-$I$18*K13</f>
        <v>0</v>
      </c>
      <c r="N13">
        <v>1399</v>
      </c>
      <c r="O13" s="54">
        <f>N13*K13</f>
        <v>0</v>
      </c>
      <c r="P13" s="12"/>
      <c r="Q13" s="12"/>
      <c r="R13" s="12"/>
      <c r="S13" s="12"/>
      <c r="T13" t="s">
        <v>6</v>
      </c>
      <c r="U13" t="s">
        <v>15</v>
      </c>
      <c r="V13">
        <v>39.479999999999997</v>
      </c>
      <c r="W13">
        <v>-98.64</v>
      </c>
      <c r="X13">
        <v>42.36</v>
      </c>
      <c r="Y13">
        <v>-93.66</v>
      </c>
      <c r="Z13">
        <f t="shared" si="0"/>
        <v>7.8600000000000065</v>
      </c>
    </row>
    <row r="14" spans="1:26" x14ac:dyDescent="0.35">
      <c r="B14" s="28" t="s">
        <v>6</v>
      </c>
      <c r="C14" s="38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23">
        <f t="shared" ref="I14:I16" si="2">SUM(C14:H14)</f>
        <v>0</v>
      </c>
      <c r="K14" s="18">
        <v>0</v>
      </c>
      <c r="L14" s="42">
        <f t="shared" ref="L14:L16" si="3">I14-$I$18*K14</f>
        <v>0</v>
      </c>
      <c r="N14">
        <v>2572</v>
      </c>
      <c r="O14" s="54">
        <f t="shared" ref="O14:O16" si="4">N14*K14</f>
        <v>0</v>
      </c>
      <c r="P14" s="12"/>
      <c r="Q14" s="12"/>
      <c r="R14" s="12"/>
      <c r="S14" s="12"/>
      <c r="T14" t="s">
        <v>6</v>
      </c>
      <c r="U14" t="s">
        <v>14</v>
      </c>
      <c r="V14">
        <v>39.479999999999997</v>
      </c>
      <c r="W14">
        <v>-98.64</v>
      </c>
      <c r="X14">
        <v>30.37</v>
      </c>
      <c r="Y14">
        <v>-116.27</v>
      </c>
      <c r="Z14">
        <f t="shared" si="0"/>
        <v>26.739999999999991</v>
      </c>
    </row>
    <row r="15" spans="1:26" x14ac:dyDescent="0.35">
      <c r="B15" s="28" t="s">
        <v>7</v>
      </c>
      <c r="C15" s="38">
        <v>639</v>
      </c>
      <c r="D15" s="17">
        <v>0</v>
      </c>
      <c r="E15" s="17">
        <v>907</v>
      </c>
      <c r="F15" s="17">
        <v>817</v>
      </c>
      <c r="G15" s="17">
        <v>0</v>
      </c>
      <c r="H15" s="17">
        <v>0</v>
      </c>
      <c r="I15" s="23">
        <f t="shared" si="2"/>
        <v>2363</v>
      </c>
      <c r="K15" s="18">
        <v>1</v>
      </c>
      <c r="L15" s="42">
        <f t="shared" si="3"/>
        <v>-2047</v>
      </c>
      <c r="N15">
        <v>2669</v>
      </c>
      <c r="O15" s="54">
        <f t="shared" si="4"/>
        <v>2669</v>
      </c>
      <c r="P15" s="12"/>
      <c r="Q15" s="12"/>
      <c r="R15" s="12"/>
      <c r="S15" s="12"/>
      <c r="T15" t="s">
        <v>6</v>
      </c>
      <c r="U15" t="s">
        <v>13</v>
      </c>
      <c r="V15">
        <v>39.479999999999997</v>
      </c>
      <c r="W15">
        <v>-98.64</v>
      </c>
      <c r="X15">
        <v>30.78</v>
      </c>
      <c r="Y15">
        <v>-120.26</v>
      </c>
      <c r="Z15">
        <f t="shared" si="0"/>
        <v>30.32</v>
      </c>
    </row>
    <row r="16" spans="1:26" ht="15.35" thickBot="1" x14ac:dyDescent="0.4">
      <c r="B16" s="48" t="s">
        <v>8</v>
      </c>
      <c r="C16" s="39">
        <v>0</v>
      </c>
      <c r="D16" s="40">
        <v>616</v>
      </c>
      <c r="E16" s="40">
        <v>0</v>
      </c>
      <c r="F16" s="40">
        <v>0</v>
      </c>
      <c r="G16" s="40">
        <v>632</v>
      </c>
      <c r="H16" s="40">
        <v>799</v>
      </c>
      <c r="I16" s="24">
        <f t="shared" si="2"/>
        <v>2047</v>
      </c>
      <c r="K16" s="18">
        <v>1</v>
      </c>
      <c r="L16" s="42">
        <f t="shared" si="3"/>
        <v>-2363</v>
      </c>
      <c r="N16">
        <v>1472</v>
      </c>
      <c r="O16" s="54">
        <f t="shared" si="4"/>
        <v>1472</v>
      </c>
      <c r="P16" s="12"/>
      <c r="Q16" s="12"/>
      <c r="R16" s="12"/>
      <c r="S16" s="12"/>
      <c r="T16" t="s">
        <v>7</v>
      </c>
      <c r="U16" t="s">
        <v>18</v>
      </c>
      <c r="V16">
        <v>48.43</v>
      </c>
      <c r="W16">
        <v>-87.31</v>
      </c>
      <c r="X16">
        <v>47.2</v>
      </c>
      <c r="Y16">
        <v>-71.77</v>
      </c>
      <c r="Z16">
        <f t="shared" si="0"/>
        <v>16.770000000000003</v>
      </c>
    </row>
    <row r="17" spans="2:26" ht="15.35" thickBot="1" x14ac:dyDescent="0.4">
      <c r="B17" s="19" t="s">
        <v>32</v>
      </c>
      <c r="C17" s="52">
        <f>SUM(C13:C16)</f>
        <v>639</v>
      </c>
      <c r="D17" s="20">
        <f>SUM(D13:D16)</f>
        <v>616</v>
      </c>
      <c r="E17" s="20">
        <f t="shared" ref="D17:H17" si="5">SUM(E13:E16)</f>
        <v>907</v>
      </c>
      <c r="F17" s="20">
        <f t="shared" si="5"/>
        <v>817</v>
      </c>
      <c r="G17" s="20">
        <f t="shared" si="5"/>
        <v>632</v>
      </c>
      <c r="H17" s="21">
        <f t="shared" si="5"/>
        <v>799</v>
      </c>
      <c r="K17" s="1">
        <f>SUM(K13:K16)</f>
        <v>2</v>
      </c>
      <c r="T17" t="s">
        <v>7</v>
      </c>
      <c r="U17" t="s">
        <v>17</v>
      </c>
      <c r="V17">
        <v>48.43</v>
      </c>
      <c r="W17">
        <v>-87.31</v>
      </c>
      <c r="X17">
        <v>34</v>
      </c>
      <c r="Y17">
        <v>-99.81</v>
      </c>
      <c r="Z17">
        <f t="shared" si="0"/>
        <v>26.93</v>
      </c>
    </row>
    <row r="18" spans="2:26" ht="15.35" thickBot="1" x14ac:dyDescent="0.4">
      <c r="B18" s="16" t="s">
        <v>29</v>
      </c>
      <c r="C18" s="20">
        <v>639</v>
      </c>
      <c r="D18" s="20">
        <v>616</v>
      </c>
      <c r="E18" s="20">
        <v>907</v>
      </c>
      <c r="F18" s="20">
        <v>817</v>
      </c>
      <c r="G18" s="20">
        <v>632</v>
      </c>
      <c r="H18" s="21">
        <v>799</v>
      </c>
      <c r="I18" s="45">
        <f>SUM(C18:H18)</f>
        <v>4410</v>
      </c>
      <c r="T18" t="s">
        <v>7</v>
      </c>
      <c r="U18" t="s">
        <v>16</v>
      </c>
      <c r="V18">
        <v>48.43</v>
      </c>
      <c r="W18">
        <v>-87.31</v>
      </c>
      <c r="X18">
        <v>44.64</v>
      </c>
      <c r="Y18">
        <v>-86.74</v>
      </c>
      <c r="Z18">
        <f t="shared" si="0"/>
        <v>4.3600000000000065</v>
      </c>
    </row>
    <row r="19" spans="2:26" ht="15.35" thickBot="1" x14ac:dyDescent="0.4">
      <c r="I19" s="46" t="s">
        <v>30</v>
      </c>
      <c r="J19" s="57">
        <f>SUMPRODUCT(C5:H8,C13:H16)+SUM(O13:O16)</f>
        <v>50747.149999999994</v>
      </c>
      <c r="T19" t="s">
        <v>7</v>
      </c>
      <c r="U19" t="s">
        <v>15</v>
      </c>
      <c r="V19">
        <v>48.43</v>
      </c>
      <c r="W19">
        <v>-87.31</v>
      </c>
      <c r="X19">
        <v>42.36</v>
      </c>
      <c r="Y19">
        <v>-93.66</v>
      </c>
      <c r="Z19">
        <f t="shared" si="0"/>
        <v>12.419999999999995</v>
      </c>
    </row>
    <row r="20" spans="2:26" x14ac:dyDescent="0.35">
      <c r="T20" t="s">
        <v>7</v>
      </c>
      <c r="U20" t="s">
        <v>14</v>
      </c>
      <c r="V20">
        <v>48.43</v>
      </c>
      <c r="W20">
        <v>-87.31</v>
      </c>
      <c r="X20">
        <v>30.37</v>
      </c>
      <c r="Y20">
        <v>-116.27</v>
      </c>
      <c r="Z20">
        <f t="shared" si="0"/>
        <v>47.019999999999996</v>
      </c>
    </row>
    <row r="21" spans="2:26" x14ac:dyDescent="0.35">
      <c r="T21" t="s">
        <v>7</v>
      </c>
      <c r="U21" t="s">
        <v>13</v>
      </c>
      <c r="V21">
        <v>48.43</v>
      </c>
      <c r="W21">
        <v>-87.31</v>
      </c>
      <c r="X21">
        <v>30.78</v>
      </c>
      <c r="Y21">
        <v>-120.26</v>
      </c>
      <c r="Z21">
        <f t="shared" si="0"/>
        <v>50.6</v>
      </c>
    </row>
    <row r="22" spans="2:26" x14ac:dyDescent="0.35">
      <c r="T22" t="s">
        <v>8</v>
      </c>
      <c r="U22" t="s">
        <v>18</v>
      </c>
      <c r="V22">
        <v>32.01</v>
      </c>
      <c r="W22">
        <v>-109.87</v>
      </c>
      <c r="X22">
        <v>47.2</v>
      </c>
      <c r="Y22">
        <v>-71.77</v>
      </c>
      <c r="Z22">
        <f t="shared" si="0"/>
        <v>53.290000000000013</v>
      </c>
    </row>
    <row r="23" spans="2:26" x14ac:dyDescent="0.35">
      <c r="T23" t="s">
        <v>8</v>
      </c>
      <c r="U23" t="s">
        <v>17</v>
      </c>
      <c r="V23">
        <v>32.01</v>
      </c>
      <c r="W23">
        <v>-109.87</v>
      </c>
      <c r="X23">
        <v>34</v>
      </c>
      <c r="Y23">
        <v>-99.81</v>
      </c>
      <c r="Z23">
        <f t="shared" si="0"/>
        <v>12.050000000000004</v>
      </c>
    </row>
    <row r="24" spans="2:26" x14ac:dyDescent="0.35">
      <c r="T24" t="s">
        <v>8</v>
      </c>
      <c r="U24" t="s">
        <v>16</v>
      </c>
      <c r="V24">
        <v>32.01</v>
      </c>
      <c r="W24">
        <v>-109.87</v>
      </c>
      <c r="X24">
        <v>44.64</v>
      </c>
      <c r="Y24">
        <v>-86.74</v>
      </c>
      <c r="Z24">
        <f t="shared" si="0"/>
        <v>35.760000000000012</v>
      </c>
    </row>
    <row r="25" spans="2:26" x14ac:dyDescent="0.35">
      <c r="T25" t="s">
        <v>8</v>
      </c>
      <c r="U25" t="s">
        <v>15</v>
      </c>
      <c r="V25">
        <v>32.01</v>
      </c>
      <c r="W25">
        <v>-109.87</v>
      </c>
      <c r="X25">
        <v>42.36</v>
      </c>
      <c r="Y25">
        <v>-93.66</v>
      </c>
      <c r="Z25">
        <f t="shared" si="0"/>
        <v>26.560000000000009</v>
      </c>
    </row>
    <row r="26" spans="2:26" x14ac:dyDescent="0.35">
      <c r="T26" t="s">
        <v>8</v>
      </c>
      <c r="U26" t="s">
        <v>14</v>
      </c>
      <c r="V26">
        <v>32.01</v>
      </c>
      <c r="W26">
        <v>-109.87</v>
      </c>
      <c r="X26">
        <v>30.37</v>
      </c>
      <c r="Y26">
        <v>-116.27</v>
      </c>
      <c r="Z26">
        <f t="shared" si="0"/>
        <v>8.0399999999999885</v>
      </c>
    </row>
    <row r="27" spans="2:26" x14ac:dyDescent="0.35">
      <c r="T27" t="s">
        <v>8</v>
      </c>
      <c r="U27" t="s">
        <v>13</v>
      </c>
      <c r="V27">
        <v>32.01</v>
      </c>
      <c r="W27">
        <v>-109.87</v>
      </c>
      <c r="X27">
        <v>30.78</v>
      </c>
      <c r="Y27">
        <v>-120.26</v>
      </c>
      <c r="Z27">
        <f t="shared" si="0"/>
        <v>11.619999999999997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27"/>
  <sheetViews>
    <sheetView zoomScale="90" zoomScaleNormal="90" workbookViewId="0">
      <selection activeCell="J19" sqref="J19"/>
    </sheetView>
  </sheetViews>
  <sheetFormatPr defaultRowHeight="14.85" x14ac:dyDescent="0.35"/>
  <cols>
    <col min="2" max="2" width="18.90625" bestFit="1" customWidth="1"/>
    <col min="3" max="3" width="17.453125" bestFit="1" customWidth="1"/>
    <col min="4" max="4" width="10.54296875" bestFit="1" customWidth="1"/>
    <col min="5" max="5" width="14.7265625" bestFit="1" customWidth="1"/>
    <col min="6" max="6" width="18.1796875" bestFit="1" customWidth="1"/>
    <col min="7" max="7" width="14.26953125" bestFit="1" customWidth="1"/>
    <col min="8" max="8" width="17.26953125" bestFit="1" customWidth="1"/>
    <col min="9" max="9" width="15.26953125" bestFit="1" customWidth="1"/>
    <col min="10" max="10" width="11.1796875" bestFit="1" customWidth="1"/>
    <col min="20" max="20" width="18.90625" bestFit="1" customWidth="1"/>
    <col min="21" max="21" width="18.1796875" bestFit="1" customWidth="1"/>
    <col min="24" max="24" width="7.453125" bestFit="1" customWidth="1"/>
    <col min="26" max="26" width="9.453125" bestFit="1" customWidth="1"/>
  </cols>
  <sheetData>
    <row r="3" spans="1:26" ht="15.35" thickBot="1" x14ac:dyDescent="0.4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s="11" t="s">
        <v>27</v>
      </c>
    </row>
    <row r="4" spans="1:26" ht="15.35" thickBot="1" x14ac:dyDescent="0.4">
      <c r="B4" s="14" t="s">
        <v>28</v>
      </c>
      <c r="C4" s="5" t="s">
        <v>18</v>
      </c>
      <c r="D4" s="6" t="s">
        <v>17</v>
      </c>
      <c r="E4" s="6" t="s">
        <v>16</v>
      </c>
      <c r="F4" s="6" t="s">
        <v>15</v>
      </c>
      <c r="G4" s="6" t="s">
        <v>14</v>
      </c>
      <c r="H4" s="10" t="s">
        <v>13</v>
      </c>
      <c r="I4" s="37"/>
      <c r="J4" s="29"/>
      <c r="T4" t="s">
        <v>5</v>
      </c>
      <c r="U4" t="s">
        <v>18</v>
      </c>
      <c r="V4">
        <v>26.95</v>
      </c>
      <c r="W4">
        <v>-120.29</v>
      </c>
      <c r="X4">
        <v>47.2</v>
      </c>
      <c r="Y4">
        <v>-71.77</v>
      </c>
      <c r="Z4">
        <f>ABS(V4-X4)+ABS(W4-Y4)</f>
        <v>68.77000000000001</v>
      </c>
    </row>
    <row r="5" spans="1:26" x14ac:dyDescent="0.35">
      <c r="B5" s="7" t="s">
        <v>5</v>
      </c>
      <c r="C5" s="25">
        <v>68.77000000000001</v>
      </c>
      <c r="D5" s="26">
        <v>27.530000000000005</v>
      </c>
      <c r="E5" s="26">
        <v>51.240000000000009</v>
      </c>
      <c r="F5" s="26">
        <v>42.040000000000006</v>
      </c>
      <c r="G5" s="26">
        <v>7.4400000000000119</v>
      </c>
      <c r="H5" s="27">
        <v>3.860000000000003</v>
      </c>
      <c r="T5" t="s">
        <v>5</v>
      </c>
      <c r="U5" t="s">
        <v>17</v>
      </c>
      <c r="V5">
        <v>26.95</v>
      </c>
      <c r="W5">
        <v>-120.29</v>
      </c>
      <c r="X5">
        <v>34</v>
      </c>
      <c r="Y5">
        <v>-99.81</v>
      </c>
      <c r="Z5">
        <f>ABS(V5-X5)+ABS(W5-Y5)</f>
        <v>27.530000000000005</v>
      </c>
    </row>
    <row r="6" spans="1:26" x14ac:dyDescent="0.35">
      <c r="B6" s="8" t="s">
        <v>6</v>
      </c>
      <c r="C6" s="28">
        <v>34.590000000000003</v>
      </c>
      <c r="D6" s="29">
        <v>6.65</v>
      </c>
      <c r="E6" s="29">
        <v>17.059999999999999</v>
      </c>
      <c r="F6" s="29">
        <v>7.86</v>
      </c>
      <c r="G6" s="29">
        <v>26.74</v>
      </c>
      <c r="H6" s="30">
        <v>30.32</v>
      </c>
      <c r="T6" t="s">
        <v>5</v>
      </c>
      <c r="U6" t="s">
        <v>16</v>
      </c>
      <c r="V6">
        <v>26.95</v>
      </c>
      <c r="W6">
        <v>-120.29</v>
      </c>
      <c r="X6">
        <v>44.64</v>
      </c>
      <c r="Y6">
        <v>-86.74</v>
      </c>
      <c r="Z6">
        <f>ABS(V6-X6)+ABS(W6-Y6)</f>
        <v>51.240000000000009</v>
      </c>
    </row>
    <row r="7" spans="1:26" x14ac:dyDescent="0.35">
      <c r="B7" s="8" t="s">
        <v>7</v>
      </c>
      <c r="C7" s="31">
        <v>16.77</v>
      </c>
      <c r="D7" s="13">
        <v>26.93</v>
      </c>
      <c r="E7" s="13">
        <v>4.3600000000000003</v>
      </c>
      <c r="F7" s="13">
        <v>12.42</v>
      </c>
      <c r="G7" s="13">
        <v>47.02</v>
      </c>
      <c r="H7" s="15">
        <v>50.6</v>
      </c>
      <c r="T7" t="s">
        <v>5</v>
      </c>
      <c r="U7" t="s">
        <v>15</v>
      </c>
      <c r="V7">
        <v>26.95</v>
      </c>
      <c r="W7">
        <v>-120.29</v>
      </c>
      <c r="X7">
        <v>42.36</v>
      </c>
      <c r="Y7">
        <v>-93.66</v>
      </c>
      <c r="Z7">
        <f t="shared" ref="Z7:Z27" si="0">ABS(V7-X7)+ABS(W7-Y7)</f>
        <v>42.040000000000006</v>
      </c>
    </row>
    <row r="8" spans="1:26" ht="15.35" thickBot="1" x14ac:dyDescent="0.4">
      <c r="B8" s="9" t="s">
        <v>8</v>
      </c>
      <c r="C8" s="32">
        <v>53.29</v>
      </c>
      <c r="D8" s="33">
        <v>12.05</v>
      </c>
      <c r="E8" s="33">
        <v>35.76</v>
      </c>
      <c r="F8" s="33">
        <v>26.56</v>
      </c>
      <c r="G8" s="33">
        <v>8.0399999999999991</v>
      </c>
      <c r="H8" s="34">
        <v>11.62</v>
      </c>
      <c r="I8" s="53"/>
      <c r="T8" t="s">
        <v>5</v>
      </c>
      <c r="U8" t="s">
        <v>14</v>
      </c>
      <c r="V8">
        <v>26.95</v>
      </c>
      <c r="W8">
        <v>-120.29</v>
      </c>
      <c r="X8">
        <v>30.37</v>
      </c>
      <c r="Y8">
        <v>-116.27</v>
      </c>
      <c r="Z8">
        <f t="shared" si="0"/>
        <v>7.4400000000000119</v>
      </c>
    </row>
    <row r="9" spans="1:26" x14ac:dyDescent="0.35">
      <c r="C9" s="2">
        <f>SUM(C5:C8)</f>
        <v>173.42000000000002</v>
      </c>
      <c r="D9" s="2">
        <f t="shared" ref="D9:H9" si="1">SUM(D5:D8)</f>
        <v>73.160000000000011</v>
      </c>
      <c r="E9" s="2">
        <f t="shared" si="1"/>
        <v>108.42000000000002</v>
      </c>
      <c r="F9" s="2">
        <f t="shared" si="1"/>
        <v>88.88000000000001</v>
      </c>
      <c r="G9" s="2">
        <f t="shared" si="1"/>
        <v>89.240000000000009</v>
      </c>
      <c r="H9" s="2">
        <f t="shared" si="1"/>
        <v>96.4</v>
      </c>
      <c r="T9" t="s">
        <v>5</v>
      </c>
      <c r="U9" t="s">
        <v>13</v>
      </c>
      <c r="V9">
        <v>26.95</v>
      </c>
      <c r="W9">
        <v>-120.29</v>
      </c>
      <c r="X9">
        <v>30.78</v>
      </c>
      <c r="Y9">
        <v>-120.26</v>
      </c>
      <c r="Z9">
        <f t="shared" si="0"/>
        <v>3.860000000000003</v>
      </c>
    </row>
    <row r="10" spans="1:26" x14ac:dyDescent="0.35">
      <c r="T10" t="s">
        <v>6</v>
      </c>
      <c r="U10" t="s">
        <v>18</v>
      </c>
      <c r="V10">
        <v>39.479999999999997</v>
      </c>
      <c r="W10">
        <v>-98.64</v>
      </c>
      <c r="X10">
        <v>47.2</v>
      </c>
      <c r="Y10">
        <v>-71.77</v>
      </c>
      <c r="Z10">
        <f t="shared" si="0"/>
        <v>34.590000000000011</v>
      </c>
    </row>
    <row r="11" spans="1:26" ht="15.35" thickBot="1" x14ac:dyDescent="0.4">
      <c r="T11" t="s">
        <v>6</v>
      </c>
      <c r="U11" t="s">
        <v>17</v>
      </c>
      <c r="V11">
        <v>39.479999999999997</v>
      </c>
      <c r="W11">
        <v>-98.64</v>
      </c>
      <c r="X11">
        <v>34</v>
      </c>
      <c r="Y11">
        <v>-99.81</v>
      </c>
      <c r="Z11">
        <f t="shared" si="0"/>
        <v>6.6499999999999986</v>
      </c>
    </row>
    <row r="12" spans="1:26" ht="15.35" thickBot="1" x14ac:dyDescent="0.4">
      <c r="B12" s="14" t="s">
        <v>28</v>
      </c>
      <c r="C12" s="49" t="s">
        <v>18</v>
      </c>
      <c r="D12" s="50" t="s">
        <v>17</v>
      </c>
      <c r="E12" s="50" t="s">
        <v>16</v>
      </c>
      <c r="F12" s="50" t="s">
        <v>15</v>
      </c>
      <c r="G12" s="50" t="s">
        <v>14</v>
      </c>
      <c r="H12" s="51" t="s">
        <v>13</v>
      </c>
      <c r="I12" s="41" t="s">
        <v>31</v>
      </c>
      <c r="J12" s="13"/>
      <c r="K12" s="43" t="s">
        <v>33</v>
      </c>
      <c r="L12" s="44" t="s">
        <v>34</v>
      </c>
      <c r="N12" s="3" t="s">
        <v>35</v>
      </c>
      <c r="O12" s="4" t="s">
        <v>36</v>
      </c>
      <c r="P12" s="37"/>
      <c r="Q12" s="37"/>
      <c r="R12" s="37"/>
      <c r="T12" t="s">
        <v>6</v>
      </c>
      <c r="U12" t="s">
        <v>16</v>
      </c>
      <c r="V12">
        <v>39.479999999999997</v>
      </c>
      <c r="W12">
        <v>-98.64</v>
      </c>
      <c r="X12">
        <v>44.64</v>
      </c>
      <c r="Y12">
        <v>-86.74</v>
      </c>
      <c r="Z12">
        <f t="shared" si="0"/>
        <v>17.060000000000009</v>
      </c>
    </row>
    <row r="13" spans="1:26" x14ac:dyDescent="0.35">
      <c r="B13" s="47" t="s">
        <v>5</v>
      </c>
      <c r="C13" s="35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22">
        <f>SUM(C13:H13)</f>
        <v>0</v>
      </c>
      <c r="K13" s="18">
        <v>0</v>
      </c>
      <c r="L13" s="42">
        <f>I13-$I$18*K13</f>
        <v>0</v>
      </c>
      <c r="N13">
        <v>1399</v>
      </c>
      <c r="O13" s="54">
        <f>N13*K13</f>
        <v>0</v>
      </c>
      <c r="P13" s="12"/>
      <c r="Q13" s="12"/>
      <c r="R13" s="12"/>
      <c r="S13" s="12"/>
      <c r="T13" t="s">
        <v>6</v>
      </c>
      <c r="U13" t="s">
        <v>15</v>
      </c>
      <c r="V13">
        <v>39.479999999999997</v>
      </c>
      <c r="W13">
        <v>-98.64</v>
      </c>
      <c r="X13">
        <v>42.36</v>
      </c>
      <c r="Y13">
        <v>-93.66</v>
      </c>
      <c r="Z13">
        <f t="shared" si="0"/>
        <v>7.8600000000000065</v>
      </c>
    </row>
    <row r="14" spans="1:26" x14ac:dyDescent="0.35">
      <c r="B14" s="28" t="s">
        <v>6</v>
      </c>
      <c r="C14" s="38">
        <v>639</v>
      </c>
      <c r="D14" s="17">
        <v>616</v>
      </c>
      <c r="E14" s="17">
        <v>907</v>
      </c>
      <c r="F14" s="17">
        <v>817</v>
      </c>
      <c r="G14" s="17">
        <v>632</v>
      </c>
      <c r="H14" s="17">
        <v>799</v>
      </c>
      <c r="I14" s="23">
        <f t="shared" ref="I14:I16" si="2">SUM(C14:H14)</f>
        <v>4410</v>
      </c>
      <c r="K14" s="18">
        <v>1</v>
      </c>
      <c r="L14" s="42">
        <f t="shared" ref="L14:L16" si="3">I14-$I$18*K14</f>
        <v>0</v>
      </c>
      <c r="N14">
        <v>2572</v>
      </c>
      <c r="O14" s="54">
        <f t="shared" ref="O14:O16" si="4">N14*K14</f>
        <v>2572</v>
      </c>
      <c r="P14" s="12"/>
      <c r="Q14" s="12"/>
      <c r="R14" s="12"/>
      <c r="S14" s="12"/>
      <c r="T14" t="s">
        <v>6</v>
      </c>
      <c r="U14" t="s">
        <v>14</v>
      </c>
      <c r="V14">
        <v>39.479999999999997</v>
      </c>
      <c r="W14">
        <v>-98.64</v>
      </c>
      <c r="X14">
        <v>30.37</v>
      </c>
      <c r="Y14">
        <v>-116.27</v>
      </c>
      <c r="Z14">
        <f t="shared" si="0"/>
        <v>26.739999999999991</v>
      </c>
    </row>
    <row r="15" spans="1:26" x14ac:dyDescent="0.35">
      <c r="B15" s="28" t="s">
        <v>7</v>
      </c>
      <c r="C15" s="38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23">
        <f t="shared" si="2"/>
        <v>0</v>
      </c>
      <c r="K15" s="18">
        <v>0</v>
      </c>
      <c r="L15" s="42">
        <f t="shared" si="3"/>
        <v>0</v>
      </c>
      <c r="N15">
        <v>2669</v>
      </c>
      <c r="O15" s="54">
        <f t="shared" si="4"/>
        <v>0</v>
      </c>
      <c r="P15" s="12"/>
      <c r="Q15" s="12"/>
      <c r="R15" s="12"/>
      <c r="S15" s="12"/>
      <c r="T15" t="s">
        <v>6</v>
      </c>
      <c r="U15" t="s">
        <v>13</v>
      </c>
      <c r="V15">
        <v>39.479999999999997</v>
      </c>
      <c r="W15">
        <v>-98.64</v>
      </c>
      <c r="X15">
        <v>30.78</v>
      </c>
      <c r="Y15">
        <v>-120.26</v>
      </c>
      <c r="Z15">
        <f t="shared" si="0"/>
        <v>30.32</v>
      </c>
    </row>
    <row r="16" spans="1:26" ht="15.35" thickBot="1" x14ac:dyDescent="0.4">
      <c r="B16" s="48" t="s">
        <v>8</v>
      </c>
      <c r="C16" s="39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24">
        <f t="shared" si="2"/>
        <v>0</v>
      </c>
      <c r="K16" s="18">
        <v>0</v>
      </c>
      <c r="L16" s="42">
        <f t="shared" si="3"/>
        <v>0</v>
      </c>
      <c r="N16">
        <v>1472</v>
      </c>
      <c r="O16" s="54">
        <f t="shared" si="4"/>
        <v>0</v>
      </c>
      <c r="P16" s="12"/>
      <c r="Q16" s="12"/>
      <c r="R16" s="12"/>
      <c r="S16" s="12"/>
      <c r="T16" t="s">
        <v>7</v>
      </c>
      <c r="U16" t="s">
        <v>18</v>
      </c>
      <c r="V16">
        <v>48.43</v>
      </c>
      <c r="W16">
        <v>-87.31</v>
      </c>
      <c r="X16">
        <v>47.2</v>
      </c>
      <c r="Y16">
        <v>-71.77</v>
      </c>
      <c r="Z16">
        <f t="shared" si="0"/>
        <v>16.770000000000003</v>
      </c>
    </row>
    <row r="17" spans="2:26" ht="15.35" thickBot="1" x14ac:dyDescent="0.4">
      <c r="B17" s="19" t="s">
        <v>32</v>
      </c>
      <c r="C17" s="52">
        <f>SUM(C13:C16)</f>
        <v>639</v>
      </c>
      <c r="D17" s="20">
        <f>SUM(D13:D16)</f>
        <v>616</v>
      </c>
      <c r="E17" s="20">
        <f t="shared" ref="E17:H17" si="5">SUM(E13:E16)</f>
        <v>907</v>
      </c>
      <c r="F17" s="20">
        <f t="shared" si="5"/>
        <v>817</v>
      </c>
      <c r="G17" s="20">
        <f t="shared" si="5"/>
        <v>632</v>
      </c>
      <c r="H17" s="21">
        <f t="shared" si="5"/>
        <v>799</v>
      </c>
      <c r="K17" s="1">
        <f>SUM(K13:K16)</f>
        <v>1</v>
      </c>
      <c r="T17" t="s">
        <v>7</v>
      </c>
      <c r="U17" t="s">
        <v>17</v>
      </c>
      <c r="V17">
        <v>48.43</v>
      </c>
      <c r="W17">
        <v>-87.31</v>
      </c>
      <c r="X17">
        <v>34</v>
      </c>
      <c r="Y17">
        <v>-99.81</v>
      </c>
      <c r="Z17">
        <f t="shared" si="0"/>
        <v>26.93</v>
      </c>
    </row>
    <row r="18" spans="2:26" ht="15.35" thickBot="1" x14ac:dyDescent="0.4">
      <c r="B18" s="16" t="s">
        <v>29</v>
      </c>
      <c r="C18" s="20">
        <v>639</v>
      </c>
      <c r="D18" s="20">
        <v>616</v>
      </c>
      <c r="E18" s="20">
        <v>907</v>
      </c>
      <c r="F18" s="20">
        <v>817</v>
      </c>
      <c r="G18" s="20">
        <v>632</v>
      </c>
      <c r="H18" s="21">
        <v>799</v>
      </c>
      <c r="I18" s="45">
        <f>SUM(C18:H18)</f>
        <v>4410</v>
      </c>
      <c r="T18" t="s">
        <v>7</v>
      </c>
      <c r="U18" t="s">
        <v>16</v>
      </c>
      <c r="V18">
        <v>48.43</v>
      </c>
      <c r="W18">
        <v>-87.31</v>
      </c>
      <c r="X18">
        <v>44.64</v>
      </c>
      <c r="Y18">
        <v>-86.74</v>
      </c>
      <c r="Z18">
        <f t="shared" si="0"/>
        <v>4.3600000000000065</v>
      </c>
    </row>
    <row r="19" spans="2:26" ht="15.35" thickBot="1" x14ac:dyDescent="0.4">
      <c r="I19" s="46" t="s">
        <v>30</v>
      </c>
      <c r="J19" s="57">
        <f>SUMPRODUCT(C5:H8,C13:H16)+SUM(O13:O16)</f>
        <v>91791.81</v>
      </c>
      <c r="T19" t="s">
        <v>7</v>
      </c>
      <c r="U19" t="s">
        <v>15</v>
      </c>
      <c r="V19">
        <v>48.43</v>
      </c>
      <c r="W19">
        <v>-87.31</v>
      </c>
      <c r="X19">
        <v>42.36</v>
      </c>
      <c r="Y19">
        <v>-93.66</v>
      </c>
      <c r="Z19">
        <f t="shared" si="0"/>
        <v>12.419999999999995</v>
      </c>
    </row>
    <row r="20" spans="2:26" x14ac:dyDescent="0.35">
      <c r="T20" t="s">
        <v>7</v>
      </c>
      <c r="U20" t="s">
        <v>14</v>
      </c>
      <c r="V20">
        <v>48.43</v>
      </c>
      <c r="W20">
        <v>-87.31</v>
      </c>
      <c r="X20">
        <v>30.37</v>
      </c>
      <c r="Y20">
        <v>-116.27</v>
      </c>
      <c r="Z20">
        <f t="shared" si="0"/>
        <v>47.019999999999996</v>
      </c>
    </row>
    <row r="21" spans="2:26" x14ac:dyDescent="0.35">
      <c r="T21" t="s">
        <v>7</v>
      </c>
      <c r="U21" t="s">
        <v>13</v>
      </c>
      <c r="V21">
        <v>48.43</v>
      </c>
      <c r="W21">
        <v>-87.31</v>
      </c>
      <c r="X21">
        <v>30.78</v>
      </c>
      <c r="Y21">
        <v>-120.26</v>
      </c>
      <c r="Z21">
        <f t="shared" si="0"/>
        <v>50.6</v>
      </c>
    </row>
    <row r="22" spans="2:26" x14ac:dyDescent="0.35">
      <c r="T22" t="s">
        <v>8</v>
      </c>
      <c r="U22" t="s">
        <v>18</v>
      </c>
      <c r="V22">
        <v>32.01</v>
      </c>
      <c r="W22">
        <v>-109.87</v>
      </c>
      <c r="X22">
        <v>47.2</v>
      </c>
      <c r="Y22">
        <v>-71.77</v>
      </c>
      <c r="Z22">
        <f t="shared" si="0"/>
        <v>53.290000000000013</v>
      </c>
    </row>
    <row r="23" spans="2:26" x14ac:dyDescent="0.35">
      <c r="T23" t="s">
        <v>8</v>
      </c>
      <c r="U23" t="s">
        <v>17</v>
      </c>
      <c r="V23">
        <v>32.01</v>
      </c>
      <c r="W23">
        <v>-109.87</v>
      </c>
      <c r="X23">
        <v>34</v>
      </c>
      <c r="Y23">
        <v>-99.81</v>
      </c>
      <c r="Z23">
        <f t="shared" si="0"/>
        <v>12.050000000000004</v>
      </c>
    </row>
    <row r="24" spans="2:26" x14ac:dyDescent="0.35">
      <c r="T24" t="s">
        <v>8</v>
      </c>
      <c r="U24" t="s">
        <v>16</v>
      </c>
      <c r="V24">
        <v>32.01</v>
      </c>
      <c r="W24">
        <v>-109.87</v>
      </c>
      <c r="X24">
        <v>44.64</v>
      </c>
      <c r="Y24">
        <v>-86.74</v>
      </c>
      <c r="Z24">
        <f t="shared" si="0"/>
        <v>35.760000000000012</v>
      </c>
    </row>
    <row r="25" spans="2:26" x14ac:dyDescent="0.35">
      <c r="T25" t="s">
        <v>8</v>
      </c>
      <c r="U25" t="s">
        <v>15</v>
      </c>
      <c r="V25">
        <v>32.01</v>
      </c>
      <c r="W25">
        <v>-109.87</v>
      </c>
      <c r="X25">
        <v>42.36</v>
      </c>
      <c r="Y25">
        <v>-93.66</v>
      </c>
      <c r="Z25">
        <f t="shared" si="0"/>
        <v>26.560000000000009</v>
      </c>
    </row>
    <row r="26" spans="2:26" x14ac:dyDescent="0.35">
      <c r="T26" t="s">
        <v>8</v>
      </c>
      <c r="U26" t="s">
        <v>14</v>
      </c>
      <c r="V26">
        <v>32.01</v>
      </c>
      <c r="W26">
        <v>-109.87</v>
      </c>
      <c r="X26">
        <v>30.37</v>
      </c>
      <c r="Y26">
        <v>-116.27</v>
      </c>
      <c r="Z26">
        <f t="shared" si="0"/>
        <v>8.0399999999999885</v>
      </c>
    </row>
    <row r="27" spans="2:26" x14ac:dyDescent="0.35">
      <c r="T27" t="s">
        <v>8</v>
      </c>
      <c r="U27" t="s">
        <v>13</v>
      </c>
      <c r="V27">
        <v>32.01</v>
      </c>
      <c r="W27">
        <v>-109.87</v>
      </c>
      <c r="X27">
        <v>30.78</v>
      </c>
      <c r="Y27">
        <v>-120.26</v>
      </c>
      <c r="Z27">
        <f t="shared" si="0"/>
        <v>11.619999999999997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27"/>
  <sheetViews>
    <sheetView zoomScale="90" zoomScaleNormal="90" workbookViewId="0">
      <selection activeCell="J19" sqref="J19"/>
    </sheetView>
  </sheetViews>
  <sheetFormatPr defaultRowHeight="14.85" x14ac:dyDescent="0.35"/>
  <cols>
    <col min="2" max="2" width="18.90625" bestFit="1" customWidth="1"/>
    <col min="3" max="3" width="17.453125" bestFit="1" customWidth="1"/>
    <col min="4" max="4" width="10.54296875" bestFit="1" customWidth="1"/>
    <col min="5" max="5" width="14.7265625" bestFit="1" customWidth="1"/>
    <col min="6" max="6" width="18.1796875" bestFit="1" customWidth="1"/>
    <col min="7" max="7" width="14.26953125" bestFit="1" customWidth="1"/>
    <col min="8" max="8" width="17.26953125" bestFit="1" customWidth="1"/>
    <col min="9" max="9" width="15.26953125" bestFit="1" customWidth="1"/>
    <col min="10" max="10" width="13.81640625" bestFit="1" customWidth="1"/>
    <col min="20" max="20" width="18.90625" bestFit="1" customWidth="1"/>
    <col min="21" max="21" width="18.1796875" bestFit="1" customWidth="1"/>
    <col min="24" max="24" width="7.453125" bestFit="1" customWidth="1"/>
    <col min="26" max="26" width="9.453125" bestFit="1" customWidth="1"/>
  </cols>
  <sheetData>
    <row r="3" spans="1:26" ht="15.35" thickBot="1" x14ac:dyDescent="0.4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s="11" t="s">
        <v>27</v>
      </c>
    </row>
    <row r="4" spans="1:26" ht="15.35" thickBot="1" x14ac:dyDescent="0.4">
      <c r="B4" s="14" t="s">
        <v>28</v>
      </c>
      <c r="C4" s="5" t="s">
        <v>18</v>
      </c>
      <c r="D4" s="6" t="s">
        <v>17</v>
      </c>
      <c r="E4" s="6" t="s">
        <v>16</v>
      </c>
      <c r="F4" s="6" t="s">
        <v>15</v>
      </c>
      <c r="G4" s="6" t="s">
        <v>14</v>
      </c>
      <c r="H4" s="10" t="s">
        <v>13</v>
      </c>
      <c r="I4" s="37"/>
      <c r="J4" s="29"/>
      <c r="T4" t="s">
        <v>5</v>
      </c>
      <c r="U4" t="s">
        <v>18</v>
      </c>
      <c r="V4">
        <v>26.95</v>
      </c>
      <c r="W4">
        <v>-120.29</v>
      </c>
      <c r="X4">
        <v>47.2</v>
      </c>
      <c r="Y4">
        <v>-71.77</v>
      </c>
      <c r="Z4">
        <f>ABS(V4-X4)+ABS(W4-Y4)</f>
        <v>68.77000000000001</v>
      </c>
    </row>
    <row r="5" spans="1:26" x14ac:dyDescent="0.35">
      <c r="B5" s="7" t="s">
        <v>5</v>
      </c>
      <c r="C5" s="25">
        <v>68.77000000000001</v>
      </c>
      <c r="D5" s="26">
        <v>27.530000000000005</v>
      </c>
      <c r="E5" s="26">
        <v>51.240000000000009</v>
      </c>
      <c r="F5" s="26">
        <v>42.040000000000006</v>
      </c>
      <c r="G5" s="26">
        <v>7.4400000000000119</v>
      </c>
      <c r="H5" s="27">
        <v>3.860000000000003</v>
      </c>
      <c r="T5" t="s">
        <v>5</v>
      </c>
      <c r="U5" t="s">
        <v>17</v>
      </c>
      <c r="V5">
        <v>26.95</v>
      </c>
      <c r="W5">
        <v>-120.29</v>
      </c>
      <c r="X5">
        <v>34</v>
      </c>
      <c r="Y5">
        <v>-99.81</v>
      </c>
      <c r="Z5">
        <f>ABS(V5-X5)+ABS(W5-Y5)</f>
        <v>27.530000000000005</v>
      </c>
    </row>
    <row r="6" spans="1:26" x14ac:dyDescent="0.35">
      <c r="B6" s="8" t="s">
        <v>6</v>
      </c>
      <c r="C6" s="28">
        <v>34.590000000000003</v>
      </c>
      <c r="D6" s="29">
        <v>6.65</v>
      </c>
      <c r="E6" s="29">
        <v>17.059999999999999</v>
      </c>
      <c r="F6" s="29">
        <v>7.86</v>
      </c>
      <c r="G6" s="29">
        <v>26.74</v>
      </c>
      <c r="H6" s="30">
        <v>30.32</v>
      </c>
      <c r="T6" t="s">
        <v>5</v>
      </c>
      <c r="U6" t="s">
        <v>16</v>
      </c>
      <c r="V6">
        <v>26.95</v>
      </c>
      <c r="W6">
        <v>-120.29</v>
      </c>
      <c r="X6">
        <v>44.64</v>
      </c>
      <c r="Y6">
        <v>-86.74</v>
      </c>
      <c r="Z6">
        <f>ABS(V6-X6)+ABS(W6-Y6)</f>
        <v>51.240000000000009</v>
      </c>
    </row>
    <row r="7" spans="1:26" x14ac:dyDescent="0.35">
      <c r="B7" s="8" t="s">
        <v>7</v>
      </c>
      <c r="C7" s="31">
        <v>16.77</v>
      </c>
      <c r="D7" s="13">
        <v>26.93</v>
      </c>
      <c r="E7" s="13">
        <v>4.3600000000000003</v>
      </c>
      <c r="F7" s="13">
        <v>12.42</v>
      </c>
      <c r="G7" s="13">
        <v>47.02</v>
      </c>
      <c r="H7" s="15">
        <v>50.6</v>
      </c>
      <c r="T7" t="s">
        <v>5</v>
      </c>
      <c r="U7" t="s">
        <v>15</v>
      </c>
      <c r="V7">
        <v>26.95</v>
      </c>
      <c r="W7">
        <v>-120.29</v>
      </c>
      <c r="X7">
        <v>42.36</v>
      </c>
      <c r="Y7">
        <v>-93.66</v>
      </c>
      <c r="Z7">
        <f t="shared" ref="Z7:Z27" si="0">ABS(V7-X7)+ABS(W7-Y7)</f>
        <v>42.040000000000006</v>
      </c>
    </row>
    <row r="8" spans="1:26" ht="15.35" thickBot="1" x14ac:dyDescent="0.4">
      <c r="B8" s="9" t="s">
        <v>8</v>
      </c>
      <c r="C8" s="32">
        <v>53.29</v>
      </c>
      <c r="D8" s="33">
        <v>12.05</v>
      </c>
      <c r="E8" s="33">
        <v>35.76</v>
      </c>
      <c r="F8" s="33">
        <v>26.56</v>
      </c>
      <c r="G8" s="33">
        <v>8.0399999999999991</v>
      </c>
      <c r="H8" s="34">
        <v>11.62</v>
      </c>
      <c r="I8" s="53"/>
      <c r="T8" t="s">
        <v>5</v>
      </c>
      <c r="U8" t="s">
        <v>14</v>
      </c>
      <c r="V8">
        <v>26.95</v>
      </c>
      <c r="W8">
        <v>-120.29</v>
      </c>
      <c r="X8">
        <v>30.37</v>
      </c>
      <c r="Y8">
        <v>-116.27</v>
      </c>
      <c r="Z8">
        <f t="shared" si="0"/>
        <v>7.4400000000000119</v>
      </c>
    </row>
    <row r="9" spans="1:26" x14ac:dyDescent="0.35">
      <c r="C9" s="2">
        <f>SUM(C5:C8)</f>
        <v>173.42000000000002</v>
      </c>
      <c r="D9" s="2">
        <f t="shared" ref="D9:H9" si="1">SUM(D5:D8)</f>
        <v>73.160000000000011</v>
      </c>
      <c r="E9" s="2">
        <f t="shared" si="1"/>
        <v>108.42000000000002</v>
      </c>
      <c r="F9" s="2">
        <f t="shared" si="1"/>
        <v>88.88000000000001</v>
      </c>
      <c r="G9" s="2">
        <f t="shared" si="1"/>
        <v>89.240000000000009</v>
      </c>
      <c r="H9" s="2">
        <f t="shared" si="1"/>
        <v>96.4</v>
      </c>
      <c r="T9" t="s">
        <v>5</v>
      </c>
      <c r="U9" t="s">
        <v>13</v>
      </c>
      <c r="V9">
        <v>26.95</v>
      </c>
      <c r="W9">
        <v>-120.29</v>
      </c>
      <c r="X9">
        <v>30.78</v>
      </c>
      <c r="Y9">
        <v>-120.26</v>
      </c>
      <c r="Z9">
        <f t="shared" si="0"/>
        <v>3.860000000000003</v>
      </c>
    </row>
    <row r="10" spans="1:26" x14ac:dyDescent="0.35">
      <c r="T10" t="s">
        <v>6</v>
      </c>
      <c r="U10" t="s">
        <v>18</v>
      </c>
      <c r="V10">
        <v>39.479999999999997</v>
      </c>
      <c r="W10">
        <v>-98.64</v>
      </c>
      <c r="X10">
        <v>47.2</v>
      </c>
      <c r="Y10">
        <v>-71.77</v>
      </c>
      <c r="Z10">
        <f t="shared" si="0"/>
        <v>34.590000000000011</v>
      </c>
    </row>
    <row r="11" spans="1:26" ht="15.35" thickBot="1" x14ac:dyDescent="0.4">
      <c r="T11" t="s">
        <v>6</v>
      </c>
      <c r="U11" t="s">
        <v>17</v>
      </c>
      <c r="V11">
        <v>39.479999999999997</v>
      </c>
      <c r="W11">
        <v>-98.64</v>
      </c>
      <c r="X11">
        <v>34</v>
      </c>
      <c r="Y11">
        <v>-99.81</v>
      </c>
      <c r="Z11">
        <f t="shared" si="0"/>
        <v>6.6499999999999986</v>
      </c>
    </row>
    <row r="12" spans="1:26" ht="15.35" thickBot="1" x14ac:dyDescent="0.4">
      <c r="B12" s="14" t="s">
        <v>28</v>
      </c>
      <c r="C12" s="49" t="s">
        <v>18</v>
      </c>
      <c r="D12" s="50" t="s">
        <v>17</v>
      </c>
      <c r="E12" s="50" t="s">
        <v>16</v>
      </c>
      <c r="F12" s="50" t="s">
        <v>15</v>
      </c>
      <c r="G12" s="50" t="s">
        <v>14</v>
      </c>
      <c r="H12" s="51" t="s">
        <v>13</v>
      </c>
      <c r="I12" s="41" t="s">
        <v>31</v>
      </c>
      <c r="J12" s="13"/>
      <c r="K12" s="43" t="s">
        <v>33</v>
      </c>
      <c r="L12" s="44" t="s">
        <v>34</v>
      </c>
      <c r="N12" s="3" t="s">
        <v>35</v>
      </c>
      <c r="O12" s="4" t="s">
        <v>36</v>
      </c>
      <c r="P12" s="37"/>
      <c r="Q12" s="37"/>
      <c r="R12" s="37"/>
      <c r="T12" t="s">
        <v>6</v>
      </c>
      <c r="U12" t="s">
        <v>16</v>
      </c>
      <c r="V12">
        <v>39.479999999999997</v>
      </c>
      <c r="W12">
        <v>-98.64</v>
      </c>
      <c r="X12">
        <v>44.64</v>
      </c>
      <c r="Y12">
        <v>-86.74</v>
      </c>
      <c r="Z12">
        <f t="shared" si="0"/>
        <v>17.060000000000009</v>
      </c>
    </row>
    <row r="13" spans="1:26" x14ac:dyDescent="0.35">
      <c r="B13" s="47" t="s">
        <v>5</v>
      </c>
      <c r="C13" s="35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22">
        <f>SUM(C13:H13)</f>
        <v>0</v>
      </c>
      <c r="K13" s="18">
        <v>0</v>
      </c>
      <c r="L13" s="42">
        <f>I13-$I$18*K13</f>
        <v>0</v>
      </c>
      <c r="N13">
        <v>1399</v>
      </c>
      <c r="O13" s="54">
        <f>N13*K13</f>
        <v>0</v>
      </c>
      <c r="P13" s="12"/>
      <c r="Q13" s="12"/>
      <c r="R13" s="12"/>
      <c r="S13" s="12"/>
      <c r="T13" t="s">
        <v>6</v>
      </c>
      <c r="U13" t="s">
        <v>15</v>
      </c>
      <c r="V13">
        <v>39.479999999999997</v>
      </c>
      <c r="W13">
        <v>-98.64</v>
      </c>
      <c r="X13">
        <v>42.36</v>
      </c>
      <c r="Y13">
        <v>-93.66</v>
      </c>
      <c r="Z13">
        <f t="shared" si="0"/>
        <v>7.8600000000000065</v>
      </c>
    </row>
    <row r="14" spans="1:26" x14ac:dyDescent="0.35">
      <c r="B14" s="28" t="s">
        <v>6</v>
      </c>
      <c r="C14" s="38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23">
        <f t="shared" ref="I14:I16" si="2">SUM(C14:H14)</f>
        <v>0</v>
      </c>
      <c r="K14" s="18">
        <v>0</v>
      </c>
      <c r="L14" s="42">
        <f t="shared" ref="L14:L16" si="3">I14-$I$18*K14</f>
        <v>0</v>
      </c>
      <c r="N14">
        <v>2572</v>
      </c>
      <c r="O14" s="54">
        <f t="shared" ref="O14:O16" si="4">N14*K14</f>
        <v>0</v>
      </c>
      <c r="P14" s="12"/>
      <c r="Q14" s="12"/>
      <c r="R14" s="12"/>
      <c r="S14" s="12"/>
      <c r="T14" t="s">
        <v>6</v>
      </c>
      <c r="U14" t="s">
        <v>14</v>
      </c>
      <c r="V14">
        <v>39.479999999999997</v>
      </c>
      <c r="W14">
        <v>-98.64</v>
      </c>
      <c r="X14">
        <v>30.37</v>
      </c>
      <c r="Y14">
        <v>-116.27</v>
      </c>
      <c r="Z14">
        <f t="shared" si="0"/>
        <v>26.739999999999991</v>
      </c>
    </row>
    <row r="15" spans="1:26" x14ac:dyDescent="0.35">
      <c r="B15" s="28" t="s">
        <v>7</v>
      </c>
      <c r="C15" s="38">
        <v>639</v>
      </c>
      <c r="D15" s="17">
        <v>0</v>
      </c>
      <c r="E15" s="17">
        <v>907</v>
      </c>
      <c r="F15" s="17">
        <v>817</v>
      </c>
      <c r="G15" s="17">
        <v>0</v>
      </c>
      <c r="H15" s="17">
        <v>0</v>
      </c>
      <c r="I15" s="23">
        <f t="shared" si="2"/>
        <v>2363</v>
      </c>
      <c r="K15" s="18">
        <v>1</v>
      </c>
      <c r="L15" s="42">
        <f t="shared" si="3"/>
        <v>-2047</v>
      </c>
      <c r="N15">
        <v>2669</v>
      </c>
      <c r="O15" s="54">
        <f t="shared" si="4"/>
        <v>2669</v>
      </c>
      <c r="P15" s="12"/>
      <c r="Q15" s="12"/>
      <c r="R15" s="12"/>
      <c r="S15" s="12"/>
      <c r="T15" t="s">
        <v>6</v>
      </c>
      <c r="U15" t="s">
        <v>13</v>
      </c>
      <c r="V15">
        <v>39.479999999999997</v>
      </c>
      <c r="W15">
        <v>-98.64</v>
      </c>
      <c r="X15">
        <v>30.78</v>
      </c>
      <c r="Y15">
        <v>-120.26</v>
      </c>
      <c r="Z15">
        <f t="shared" si="0"/>
        <v>30.32</v>
      </c>
    </row>
    <row r="16" spans="1:26" ht="15.35" thickBot="1" x14ac:dyDescent="0.4">
      <c r="B16" s="48" t="s">
        <v>8</v>
      </c>
      <c r="C16" s="39">
        <v>0</v>
      </c>
      <c r="D16" s="40">
        <v>616</v>
      </c>
      <c r="E16" s="40">
        <v>0</v>
      </c>
      <c r="F16" s="40">
        <v>0</v>
      </c>
      <c r="G16" s="40">
        <v>632</v>
      </c>
      <c r="H16" s="40">
        <v>799</v>
      </c>
      <c r="I16" s="24">
        <f t="shared" si="2"/>
        <v>2047</v>
      </c>
      <c r="K16" s="18">
        <v>1</v>
      </c>
      <c r="L16" s="42">
        <f t="shared" si="3"/>
        <v>-2363</v>
      </c>
      <c r="N16">
        <v>1472</v>
      </c>
      <c r="O16" s="54">
        <f t="shared" si="4"/>
        <v>1472</v>
      </c>
      <c r="P16" s="12"/>
      <c r="Q16" s="12"/>
      <c r="R16" s="12"/>
      <c r="S16" s="12"/>
      <c r="T16" t="s">
        <v>7</v>
      </c>
      <c r="U16" t="s">
        <v>18</v>
      </c>
      <c r="V16">
        <v>48.43</v>
      </c>
      <c r="W16">
        <v>-87.31</v>
      </c>
      <c r="X16">
        <v>47.2</v>
      </c>
      <c r="Y16">
        <v>-71.77</v>
      </c>
      <c r="Z16">
        <f t="shared" si="0"/>
        <v>16.770000000000003</v>
      </c>
    </row>
    <row r="17" spans="2:26" ht="15.35" thickBot="1" x14ac:dyDescent="0.4">
      <c r="B17" s="19" t="s">
        <v>32</v>
      </c>
      <c r="C17" s="52">
        <f>SUM(C13:C16)</f>
        <v>639</v>
      </c>
      <c r="D17" s="20">
        <f>SUM(D13:D16)</f>
        <v>616</v>
      </c>
      <c r="E17" s="20">
        <f t="shared" ref="E17:H17" si="5">SUM(E13:E16)</f>
        <v>907</v>
      </c>
      <c r="F17" s="20">
        <f t="shared" si="5"/>
        <v>817</v>
      </c>
      <c r="G17" s="20">
        <f t="shared" si="5"/>
        <v>632</v>
      </c>
      <c r="H17" s="21">
        <f t="shared" si="5"/>
        <v>799</v>
      </c>
      <c r="K17" s="1">
        <f>SUM(K13:K16)</f>
        <v>2</v>
      </c>
      <c r="T17" t="s">
        <v>7</v>
      </c>
      <c r="U17" t="s">
        <v>17</v>
      </c>
      <c r="V17">
        <v>48.43</v>
      </c>
      <c r="W17">
        <v>-87.31</v>
      </c>
      <c r="X17">
        <v>34</v>
      </c>
      <c r="Y17">
        <v>-99.81</v>
      </c>
      <c r="Z17">
        <f t="shared" si="0"/>
        <v>26.93</v>
      </c>
    </row>
    <row r="18" spans="2:26" ht="15.35" thickBot="1" x14ac:dyDescent="0.4">
      <c r="B18" s="16" t="s">
        <v>29</v>
      </c>
      <c r="C18" s="20">
        <v>639</v>
      </c>
      <c r="D18" s="20">
        <v>616</v>
      </c>
      <c r="E18" s="20">
        <v>907</v>
      </c>
      <c r="F18" s="20">
        <v>817</v>
      </c>
      <c r="G18" s="20">
        <v>632</v>
      </c>
      <c r="H18" s="21">
        <v>799</v>
      </c>
      <c r="I18" s="45">
        <f>SUM(C18:H18)</f>
        <v>4410</v>
      </c>
      <c r="T18" t="s">
        <v>7</v>
      </c>
      <c r="U18" t="s">
        <v>16</v>
      </c>
      <c r="V18">
        <v>48.43</v>
      </c>
      <c r="W18">
        <v>-87.31</v>
      </c>
      <c r="X18">
        <v>44.64</v>
      </c>
      <c r="Y18">
        <v>-86.74</v>
      </c>
      <c r="Z18">
        <f t="shared" si="0"/>
        <v>4.3600000000000065</v>
      </c>
    </row>
    <row r="19" spans="2:26" ht="15.35" thickBot="1" x14ac:dyDescent="0.4">
      <c r="I19" s="46" t="s">
        <v>30</v>
      </c>
      <c r="J19" s="57" cm="1">
        <f t="array" ref="J19">SUMPRODUCT(30*'Stipulation #2'!C5:H8,C13:H16)+SUM(O13:O16)</f>
        <v>1402325.4999999998</v>
      </c>
      <c r="T19" t="s">
        <v>7</v>
      </c>
      <c r="U19" t="s">
        <v>15</v>
      </c>
      <c r="V19">
        <v>48.43</v>
      </c>
      <c r="W19">
        <v>-87.31</v>
      </c>
      <c r="X19">
        <v>42.36</v>
      </c>
      <c r="Y19">
        <v>-93.66</v>
      </c>
      <c r="Z19">
        <f t="shared" si="0"/>
        <v>12.419999999999995</v>
      </c>
    </row>
    <row r="20" spans="2:26" x14ac:dyDescent="0.35">
      <c r="T20" t="s">
        <v>7</v>
      </c>
      <c r="U20" t="s">
        <v>14</v>
      </c>
      <c r="V20">
        <v>48.43</v>
      </c>
      <c r="W20">
        <v>-87.31</v>
      </c>
      <c r="X20">
        <v>30.37</v>
      </c>
      <c r="Y20">
        <v>-116.27</v>
      </c>
      <c r="Z20">
        <f t="shared" si="0"/>
        <v>47.019999999999996</v>
      </c>
    </row>
    <row r="21" spans="2:26" x14ac:dyDescent="0.35">
      <c r="T21" t="s">
        <v>7</v>
      </c>
      <c r="U21" t="s">
        <v>13</v>
      </c>
      <c r="V21">
        <v>48.43</v>
      </c>
      <c r="W21">
        <v>-87.31</v>
      </c>
      <c r="X21">
        <v>30.78</v>
      </c>
      <c r="Y21">
        <v>-120.26</v>
      </c>
      <c r="Z21">
        <f t="shared" si="0"/>
        <v>50.6</v>
      </c>
    </row>
    <row r="22" spans="2:26" x14ac:dyDescent="0.35">
      <c r="T22" t="s">
        <v>8</v>
      </c>
      <c r="U22" t="s">
        <v>18</v>
      </c>
      <c r="V22">
        <v>32.01</v>
      </c>
      <c r="W22">
        <v>-109.87</v>
      </c>
      <c r="X22">
        <v>47.2</v>
      </c>
      <c r="Y22">
        <v>-71.77</v>
      </c>
      <c r="Z22">
        <f t="shared" si="0"/>
        <v>53.290000000000013</v>
      </c>
    </row>
    <row r="23" spans="2:26" x14ac:dyDescent="0.35">
      <c r="T23" t="s">
        <v>8</v>
      </c>
      <c r="U23" t="s">
        <v>17</v>
      </c>
      <c r="V23">
        <v>32.01</v>
      </c>
      <c r="W23">
        <v>-109.87</v>
      </c>
      <c r="X23">
        <v>34</v>
      </c>
      <c r="Y23">
        <v>-99.81</v>
      </c>
      <c r="Z23">
        <f t="shared" si="0"/>
        <v>12.050000000000004</v>
      </c>
    </row>
    <row r="24" spans="2:26" x14ac:dyDescent="0.35">
      <c r="T24" t="s">
        <v>8</v>
      </c>
      <c r="U24" t="s">
        <v>16</v>
      </c>
      <c r="V24">
        <v>32.01</v>
      </c>
      <c r="W24">
        <v>-109.87</v>
      </c>
      <c r="X24">
        <v>44.64</v>
      </c>
      <c r="Y24">
        <v>-86.74</v>
      </c>
      <c r="Z24">
        <f t="shared" si="0"/>
        <v>35.760000000000012</v>
      </c>
    </row>
    <row r="25" spans="2:26" x14ac:dyDescent="0.35">
      <c r="T25" t="s">
        <v>8</v>
      </c>
      <c r="U25" t="s">
        <v>15</v>
      </c>
      <c r="V25">
        <v>32.01</v>
      </c>
      <c r="W25">
        <v>-109.87</v>
      </c>
      <c r="X25">
        <v>42.36</v>
      </c>
      <c r="Y25">
        <v>-93.66</v>
      </c>
      <c r="Z25">
        <f t="shared" si="0"/>
        <v>26.560000000000009</v>
      </c>
    </row>
    <row r="26" spans="2:26" x14ac:dyDescent="0.35">
      <c r="T26" t="s">
        <v>8</v>
      </c>
      <c r="U26" t="s">
        <v>14</v>
      </c>
      <c r="V26">
        <v>32.01</v>
      </c>
      <c r="W26">
        <v>-109.87</v>
      </c>
      <c r="X26">
        <v>30.37</v>
      </c>
      <c r="Y26">
        <v>-116.27</v>
      </c>
      <c r="Z26">
        <f t="shared" si="0"/>
        <v>8.0399999999999885</v>
      </c>
    </row>
    <row r="27" spans="2:26" x14ac:dyDescent="0.35">
      <c r="T27" t="s">
        <v>8</v>
      </c>
      <c r="U27" t="s">
        <v>13</v>
      </c>
      <c r="V27">
        <v>32.01</v>
      </c>
      <c r="W27">
        <v>-109.87</v>
      </c>
      <c r="X27">
        <v>30.78</v>
      </c>
      <c r="Y27">
        <v>-120.26</v>
      </c>
      <c r="Z27">
        <f t="shared" si="0"/>
        <v>11.619999999999997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Model_Conditions</vt:lpstr>
      <vt:lpstr>Warehouses</vt:lpstr>
      <vt:lpstr>Distribution_C's</vt:lpstr>
      <vt:lpstr>Model</vt:lpstr>
      <vt:lpstr>Stipulation #1</vt:lpstr>
      <vt:lpstr>Stipulation 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2025-04-09T22:21:56Z</dcterms:created>
  <dcterms:modified xsi:type="dcterms:W3CDTF">2025-04-10T02:02:18Z</dcterms:modified>
</cp:coreProperties>
</file>