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B6D83855-43C9-45AC-ADA5-8E36CA839543}" xr6:coauthVersionLast="47" xr6:coauthVersionMax="47" xr10:uidLastSave="{00000000-0000-0000-0000-000000000000}"/>
  <bookViews>
    <workbookView xWindow="-106" yWindow="-106" windowWidth="20541" windowHeight="10927" activeTab="2" xr2:uid="{00000000-000D-0000-FFFF-FFFF00000000}"/>
  </bookViews>
  <sheets>
    <sheet name="Current_DCs" sheetId="1" r:id="rId1"/>
    <sheet name="Projected_Growth" sheetId="2" r:id="rId2"/>
    <sheet name="Model" sheetId="6" r:id="rId3"/>
    <sheet name="Stipulation" sheetId="8" r:id="rId4"/>
  </sheets>
  <definedNames>
    <definedName name="solver_adj" localSheetId="2" hidden="1">Model!$H$2:$I$2</definedName>
    <definedName name="solver_adj" localSheetId="3" hidden="1">Stipulation!$H$2:$I$2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Model!$C$2</definedName>
    <definedName name="solver_opt" localSheetId="3" hidden="1">Stipulation!$C$2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8" l="1"/>
  <c r="P6" i="8"/>
  <c r="Q6" i="8"/>
  <c r="O2" i="8"/>
  <c r="L6" i="6"/>
  <c r="C2" i="6"/>
  <c r="S6" i="8"/>
  <c r="Q11" i="8"/>
  <c r="O7" i="8"/>
  <c r="Q7" i="8" s="1"/>
  <c r="O8" i="8"/>
  <c r="Q8" i="8" s="1"/>
  <c r="O9" i="8"/>
  <c r="Q9" i="8" s="1"/>
  <c r="O10" i="8"/>
  <c r="O11" i="8"/>
  <c r="O12" i="8"/>
  <c r="O13" i="8"/>
  <c r="O6" i="8"/>
  <c r="C16" i="8"/>
  <c r="B16" i="8"/>
  <c r="I13" i="8"/>
  <c r="H13" i="8"/>
  <c r="J13" i="8" s="1"/>
  <c r="Q13" i="8" s="1"/>
  <c r="F13" i="8"/>
  <c r="P13" i="8" s="1"/>
  <c r="I12" i="8"/>
  <c r="H12" i="8"/>
  <c r="F12" i="8"/>
  <c r="I11" i="8"/>
  <c r="H11" i="8"/>
  <c r="J11" i="8" s="1"/>
  <c r="F11" i="8"/>
  <c r="P11" i="8" s="1"/>
  <c r="I10" i="8"/>
  <c r="H10" i="8"/>
  <c r="F10" i="8"/>
  <c r="I9" i="8"/>
  <c r="H9" i="8"/>
  <c r="J9" i="8" s="1"/>
  <c r="F9" i="8"/>
  <c r="I8" i="8"/>
  <c r="H8" i="8"/>
  <c r="J8" i="8" s="1"/>
  <c r="K8" i="8" s="1"/>
  <c r="L8" i="8" s="1"/>
  <c r="F8" i="8"/>
  <c r="I7" i="8"/>
  <c r="H7" i="8"/>
  <c r="J7" i="8" s="1"/>
  <c r="K7" i="8" s="1"/>
  <c r="L7" i="8" s="1"/>
  <c r="F7" i="8"/>
  <c r="I6" i="8"/>
  <c r="H6" i="8"/>
  <c r="F6" i="8"/>
  <c r="I6" i="6"/>
  <c r="H6" i="6"/>
  <c r="I7" i="6"/>
  <c r="I8" i="6"/>
  <c r="I9" i="6"/>
  <c r="I10" i="6"/>
  <c r="I11" i="6"/>
  <c r="I12" i="6"/>
  <c r="I13" i="6"/>
  <c r="H7" i="6"/>
  <c r="H8" i="6"/>
  <c r="H9" i="6"/>
  <c r="H10" i="6"/>
  <c r="H11" i="6"/>
  <c r="H12" i="6"/>
  <c r="H13" i="6"/>
  <c r="C16" i="6"/>
  <c r="B16" i="6"/>
  <c r="F6" i="6"/>
  <c r="F7" i="6"/>
  <c r="F8" i="6"/>
  <c r="F9" i="6"/>
  <c r="F10" i="6"/>
  <c r="F11" i="6"/>
  <c r="F12" i="6"/>
  <c r="F13" i="6"/>
  <c r="R13" i="8" l="1"/>
  <c r="S13" i="8" s="1"/>
  <c r="R7" i="8"/>
  <c r="S7" i="8" s="1"/>
  <c r="R11" i="8"/>
  <c r="S11" i="8" s="1"/>
  <c r="P12" i="8"/>
  <c r="J10" i="8"/>
  <c r="K10" i="8" s="1"/>
  <c r="L10" i="8" s="1"/>
  <c r="K13" i="8"/>
  <c r="L13" i="8" s="1"/>
  <c r="P10" i="8"/>
  <c r="K11" i="8"/>
  <c r="L11" i="8" s="1"/>
  <c r="P9" i="8"/>
  <c r="R9" i="8" s="1"/>
  <c r="S9" i="8" s="1"/>
  <c r="P8" i="8"/>
  <c r="R8" i="8" s="1"/>
  <c r="S8" i="8" s="1"/>
  <c r="J6" i="8"/>
  <c r="K6" i="8" s="1"/>
  <c r="L6" i="8" s="1"/>
  <c r="C2" i="8" s="1"/>
  <c r="K9" i="8"/>
  <c r="L9" i="8" s="1"/>
  <c r="O15" i="8"/>
  <c r="P7" i="8"/>
  <c r="J12" i="8"/>
  <c r="K12" i="8" s="1"/>
  <c r="L12" i="8" s="1"/>
  <c r="J7" i="6"/>
  <c r="K7" i="6" s="1"/>
  <c r="L7" i="6" s="1"/>
  <c r="J13" i="6"/>
  <c r="K13" i="6" s="1"/>
  <c r="L13" i="6" s="1"/>
  <c r="J9" i="6"/>
  <c r="K9" i="6" s="1"/>
  <c r="L9" i="6" s="1"/>
  <c r="J8" i="6"/>
  <c r="K8" i="6" s="1"/>
  <c r="L8" i="6" s="1"/>
  <c r="J12" i="6"/>
  <c r="K12" i="6" s="1"/>
  <c r="L12" i="6" s="1"/>
  <c r="J11" i="6"/>
  <c r="K11" i="6" s="1"/>
  <c r="L11" i="6" s="1"/>
  <c r="J10" i="6"/>
  <c r="K10" i="6" s="1"/>
  <c r="L10" i="6" s="1"/>
  <c r="J6" i="6"/>
  <c r="K6" i="6" s="1"/>
  <c r="Q12" i="8" l="1"/>
  <c r="R12" i="8" s="1"/>
  <c r="S12" i="8" s="1"/>
  <c r="Q10" i="8"/>
  <c r="R10" i="8" s="1"/>
  <c r="S10" i="8" s="1"/>
</calcChain>
</file>

<file path=xl/sharedStrings.xml><?xml version="1.0" encoding="utf-8"?>
<sst xmlns="http://schemas.openxmlformats.org/spreadsheetml/2006/main" count="85" uniqueCount="39">
  <si>
    <t>dc_name</t>
  </si>
  <si>
    <t>lat</t>
  </si>
  <si>
    <t>long</t>
  </si>
  <si>
    <t>Vanilla Chai Vortex</t>
  </si>
  <si>
    <t>Starburst Starlit Skies</t>
  </si>
  <si>
    <t>Smores Summit</t>
  </si>
  <si>
    <t>Rock Candy Ridge</t>
  </si>
  <si>
    <t>Meringue Mountains</t>
  </si>
  <si>
    <t>Marzipan Metropolis</t>
  </si>
  <si>
    <t>Creme Brulee Cliffs</t>
  </si>
  <si>
    <t>Coconut Cluster Caves</t>
  </si>
  <si>
    <t>Cinnamon Swamp</t>
  </si>
  <si>
    <t>expected_yoy_change</t>
  </si>
  <si>
    <t>last_year_demand</t>
  </si>
  <si>
    <t>store_name</t>
  </si>
  <si>
    <t>Euclidean</t>
  </si>
  <si>
    <t>Long</t>
  </si>
  <si>
    <t>Lat</t>
  </si>
  <si>
    <t>Stores</t>
  </si>
  <si>
    <t>Current DC</t>
  </si>
  <si>
    <t>Store Location</t>
  </si>
  <si>
    <t>Current DC Dist</t>
  </si>
  <si>
    <t>New DC</t>
  </si>
  <si>
    <t>New DC Dist</t>
  </si>
  <si>
    <t>Model Decision</t>
  </si>
  <si>
    <t>Use New?</t>
  </si>
  <si>
    <t>Dist</t>
  </si>
  <si>
    <t>New DC:</t>
  </si>
  <si>
    <t>Objective:</t>
  </si>
  <si>
    <t>(With averages)</t>
  </si>
  <si>
    <t>Next Year Demand</t>
  </si>
  <si>
    <t>Expected YOY change</t>
  </si>
  <si>
    <t>Last year demand</t>
  </si>
  <si>
    <t>Total Expected Demand</t>
  </si>
  <si>
    <t>Current DC Weight</t>
  </si>
  <si>
    <t>New DC Weight</t>
  </si>
  <si>
    <t>Objective (#2)</t>
  </si>
  <si>
    <t>Use New</t>
  </si>
  <si>
    <t>Weight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</si>
</sst>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0" fillId="0" borderId="0" xfId="0" applyAlignment="1">
      <alignment horizontal="right"/>
    </xf>
    <xf numFmtId="0" fontId="14" fillId="33" borderId="0" xfId="0" applyFon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34" borderId="0" xfId="0" applyFill="1"/>
    <xf numFmtId="0" fontId="14" fillId="34" borderId="0" xfId="0" applyFont="1" applyFill="1" applyAlignment="1">
      <alignment horizontal="center"/>
    </xf>
    <xf numFmtId="0" fontId="18" fillId="0" borderId="0" xfId="0" applyFont="1"/>
    <xf numFmtId="0" fontId="14" fillId="0" borderId="0" xfId="0" applyFont="1"/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4.85" x14ac:dyDescent="0.35"/>
  <cols>
    <col min="1" max="1" width="15.542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39.94</v>
      </c>
      <c r="C2">
        <v>-117.9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8576"/>
  <sheetViews>
    <sheetView workbookViewId="0"/>
  </sheetViews>
  <sheetFormatPr defaultRowHeight="14.85" x14ac:dyDescent="0.35"/>
  <cols>
    <col min="1" max="1" width="18.08984375" bestFit="1" customWidth="1"/>
    <col min="4" max="4" width="15.1796875" bestFit="1" customWidth="1"/>
    <col min="5" max="5" width="18.1796875" bestFit="1" customWidth="1"/>
  </cols>
  <sheetData>
    <row r="1" spans="1:5" x14ac:dyDescent="0.35">
      <c r="A1" s="1" t="s">
        <v>14</v>
      </c>
      <c r="B1" s="1" t="s">
        <v>1</v>
      </c>
      <c r="C1" s="1" t="s">
        <v>2</v>
      </c>
      <c r="D1" s="1" t="s">
        <v>13</v>
      </c>
      <c r="E1" s="1" t="s">
        <v>12</v>
      </c>
    </row>
    <row r="2" spans="1:5" x14ac:dyDescent="0.35">
      <c r="A2" t="s">
        <v>11</v>
      </c>
      <c r="B2">
        <v>39.64</v>
      </c>
      <c r="C2">
        <v>-101.38</v>
      </c>
      <c r="D2">
        <v>1397.2</v>
      </c>
      <c r="E2">
        <v>7.0000000000000007E-2</v>
      </c>
    </row>
    <row r="3" spans="1:5" x14ac:dyDescent="0.35">
      <c r="A3" t="s">
        <v>10</v>
      </c>
      <c r="B3">
        <v>44.61</v>
      </c>
      <c r="C3">
        <v>-90.14</v>
      </c>
      <c r="D3">
        <v>1411.11</v>
      </c>
      <c r="E3">
        <v>-0.1</v>
      </c>
    </row>
    <row r="4" spans="1:5" x14ac:dyDescent="0.35">
      <c r="A4" t="s">
        <v>9</v>
      </c>
      <c r="B4">
        <v>34.35</v>
      </c>
      <c r="C4">
        <v>-102.74</v>
      </c>
      <c r="D4">
        <v>2020.88</v>
      </c>
      <c r="E4">
        <v>-0.09</v>
      </c>
    </row>
    <row r="5" spans="1:5" x14ac:dyDescent="0.35">
      <c r="A5" t="s">
        <v>8</v>
      </c>
      <c r="B5">
        <v>38.17</v>
      </c>
      <c r="C5">
        <v>-118.8</v>
      </c>
      <c r="D5">
        <v>1257.6600000000001</v>
      </c>
      <c r="E5">
        <v>0.11</v>
      </c>
    </row>
    <row r="6" spans="1:5" x14ac:dyDescent="0.35">
      <c r="A6" t="s">
        <v>7</v>
      </c>
      <c r="B6">
        <v>32.99</v>
      </c>
      <c r="C6">
        <v>-92.66</v>
      </c>
      <c r="D6">
        <v>1574.77</v>
      </c>
      <c r="E6">
        <v>7.0000000000000007E-2</v>
      </c>
    </row>
    <row r="7" spans="1:5" x14ac:dyDescent="0.35">
      <c r="A7" t="s">
        <v>6</v>
      </c>
      <c r="B7">
        <v>37.11</v>
      </c>
      <c r="C7">
        <v>-105.48</v>
      </c>
      <c r="D7">
        <v>1221.7</v>
      </c>
      <c r="E7">
        <v>0.06</v>
      </c>
    </row>
    <row r="8" spans="1:5" x14ac:dyDescent="0.35">
      <c r="A8" t="s">
        <v>5</v>
      </c>
      <c r="B8">
        <v>34.880000000000003</v>
      </c>
      <c r="C8">
        <v>-115.16</v>
      </c>
      <c r="D8">
        <v>1438.68</v>
      </c>
      <c r="E8">
        <v>0.06</v>
      </c>
    </row>
    <row r="9" spans="1:5" x14ac:dyDescent="0.35">
      <c r="A9" t="s">
        <v>4</v>
      </c>
      <c r="B9">
        <v>35.94</v>
      </c>
      <c r="C9">
        <v>-113.98</v>
      </c>
      <c r="D9">
        <v>1780</v>
      </c>
      <c r="E9">
        <v>-0.1</v>
      </c>
    </row>
    <row r="1048576" spans="1:1" x14ac:dyDescent="0.35">
      <c r="A1048576" s="3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tabSelected="1" workbookViewId="0">
      <selection activeCell="C2" sqref="C2"/>
    </sheetView>
  </sheetViews>
  <sheetFormatPr defaultRowHeight="14.85" x14ac:dyDescent="0.35"/>
  <cols>
    <col min="1" max="1" width="18.08984375" bestFit="1" customWidth="1"/>
    <col min="10" max="10" width="10.453125" bestFit="1" customWidth="1"/>
  </cols>
  <sheetData>
    <row r="1" spans="1:12" x14ac:dyDescent="0.35">
      <c r="H1" s="4" t="s">
        <v>17</v>
      </c>
      <c r="I1" s="4" t="s">
        <v>16</v>
      </c>
    </row>
    <row r="2" spans="1:12" x14ac:dyDescent="0.35">
      <c r="B2" t="s">
        <v>28</v>
      </c>
      <c r="C2" s="10">
        <f>SUM(L6:L13)</f>
        <v>55.670478333384843</v>
      </c>
      <c r="G2" t="s">
        <v>27</v>
      </c>
      <c r="H2" s="11">
        <v>37.110000014285859</v>
      </c>
      <c r="I2" s="11">
        <v>-101.3799999938571</v>
      </c>
    </row>
    <row r="3" spans="1:12" ht="15.35" thickBot="1" x14ac:dyDescent="0.4"/>
    <row r="4" spans="1:12" ht="15.35" thickBot="1" x14ac:dyDescent="0.4">
      <c r="B4" s="20" t="s">
        <v>20</v>
      </c>
      <c r="C4" s="18"/>
      <c r="D4" s="18" t="s">
        <v>19</v>
      </c>
      <c r="E4" s="19"/>
      <c r="H4" s="20" t="s">
        <v>22</v>
      </c>
      <c r="I4" s="19"/>
      <c r="K4" s="20" t="s">
        <v>24</v>
      </c>
      <c r="L4" s="19"/>
    </row>
    <row r="5" spans="1:12" ht="15.35" thickBot="1" x14ac:dyDescent="0.4">
      <c r="A5" s="6" t="s">
        <v>18</v>
      </c>
      <c r="B5" s="5" t="s">
        <v>17</v>
      </c>
      <c r="C5" s="5" t="s">
        <v>16</v>
      </c>
      <c r="D5" s="5" t="s">
        <v>17</v>
      </c>
      <c r="E5" s="5" t="s">
        <v>16</v>
      </c>
      <c r="F5" s="20" t="s">
        <v>21</v>
      </c>
      <c r="G5" s="19"/>
      <c r="H5" s="5" t="s">
        <v>17</v>
      </c>
      <c r="I5" s="5" t="s">
        <v>16</v>
      </c>
      <c r="J5" s="6" t="s">
        <v>23</v>
      </c>
      <c r="K5" s="5" t="s">
        <v>25</v>
      </c>
      <c r="L5" s="5" t="s">
        <v>26</v>
      </c>
    </row>
    <row r="6" spans="1:12" ht="15.35" thickBot="1" x14ac:dyDescent="0.4">
      <c r="A6" s="7" t="s">
        <v>11</v>
      </c>
      <c r="B6">
        <v>39.64</v>
      </c>
      <c r="C6">
        <v>-101.38</v>
      </c>
      <c r="D6">
        <v>39.94</v>
      </c>
      <c r="E6">
        <v>-117.9</v>
      </c>
      <c r="F6" s="14">
        <f>SQRT(ABS((B6-D6)^2+(C6-E6)^2))</f>
        <v>16.522723746404534</v>
      </c>
      <c r="G6" s="15"/>
      <c r="H6">
        <f>$H$2</f>
        <v>37.110000014285859</v>
      </c>
      <c r="I6">
        <f>$I$2</f>
        <v>-101.3799999938571</v>
      </c>
      <c r="J6">
        <f>ABS(B6-H6)+ABS(C6-I6)</f>
        <v>2.5299999918570393</v>
      </c>
      <c r="K6" t="b">
        <f>IF(J6&lt;F6,TRUE,FALSE)</f>
        <v>1</v>
      </c>
      <c r="L6">
        <f>IF(K6,J6,F6)</f>
        <v>2.5299999918570393</v>
      </c>
    </row>
    <row r="7" spans="1:12" ht="15.35" thickBot="1" x14ac:dyDescent="0.4">
      <c r="A7" s="8" t="s">
        <v>10</v>
      </c>
      <c r="B7">
        <v>44.61</v>
      </c>
      <c r="C7">
        <v>-90.14</v>
      </c>
      <c r="D7">
        <v>39.94</v>
      </c>
      <c r="E7">
        <v>-117.9</v>
      </c>
      <c r="F7" s="16">
        <f t="shared" ref="F7:F13" si="0">SQRT(ABS((B7-D7)^2+(C7-E7)^2))</f>
        <v>28.150071047867716</v>
      </c>
      <c r="G7" s="17"/>
      <c r="H7">
        <f t="shared" ref="H7:H13" si="1">$H$2</f>
        <v>37.110000014285859</v>
      </c>
      <c r="I7">
        <f t="shared" ref="I7:I13" si="2">$I$2</f>
        <v>-101.3799999938571</v>
      </c>
      <c r="J7">
        <f t="shared" ref="J7:J12" si="3">ABS(B7-H7)+ABS(C7-I7)</f>
        <v>18.739999979571238</v>
      </c>
      <c r="K7" t="b">
        <f t="shared" ref="K7:K13" si="4">IF(J7&lt;F7,TRUE,FALSE)</f>
        <v>1</v>
      </c>
      <c r="L7">
        <f t="shared" ref="L7:L13" si="5">IF(K7,J7,F7)</f>
        <v>18.739999979571238</v>
      </c>
    </row>
    <row r="8" spans="1:12" ht="15.35" thickBot="1" x14ac:dyDescent="0.4">
      <c r="A8" s="8" t="s">
        <v>9</v>
      </c>
      <c r="B8">
        <v>34.35</v>
      </c>
      <c r="C8">
        <v>-102.74</v>
      </c>
      <c r="D8">
        <v>39.94</v>
      </c>
      <c r="E8">
        <v>-117.9</v>
      </c>
      <c r="F8" s="16">
        <f t="shared" si="0"/>
        <v>16.157775218141893</v>
      </c>
      <c r="G8" s="17"/>
      <c r="H8">
        <f t="shared" si="1"/>
        <v>37.110000014285859</v>
      </c>
      <c r="I8">
        <f t="shared" si="2"/>
        <v>-101.3799999938571</v>
      </c>
      <c r="J8">
        <f t="shared" si="3"/>
        <v>4.1200000204287548</v>
      </c>
      <c r="K8" t="b">
        <f t="shared" si="4"/>
        <v>1</v>
      </c>
      <c r="L8">
        <f t="shared" si="5"/>
        <v>4.1200000204287548</v>
      </c>
    </row>
    <row r="9" spans="1:12" ht="15.35" thickBot="1" x14ac:dyDescent="0.4">
      <c r="A9" s="8" t="s">
        <v>8</v>
      </c>
      <c r="B9">
        <v>38.17</v>
      </c>
      <c r="C9">
        <v>-118.8</v>
      </c>
      <c r="D9">
        <v>39.94</v>
      </c>
      <c r="E9">
        <v>-117.9</v>
      </c>
      <c r="F9" s="16">
        <f t="shared" si="0"/>
        <v>1.985673689204742</v>
      </c>
      <c r="G9" s="17"/>
      <c r="H9">
        <f t="shared" si="1"/>
        <v>37.110000014285859</v>
      </c>
      <c r="I9">
        <f t="shared" si="2"/>
        <v>-101.3799999938571</v>
      </c>
      <c r="J9">
        <f>ABS(B9-H9)+ABS(C9-I9)</f>
        <v>18.479999991857042</v>
      </c>
      <c r="K9" t="b">
        <f t="shared" si="4"/>
        <v>0</v>
      </c>
      <c r="L9">
        <f t="shared" si="5"/>
        <v>1.985673689204742</v>
      </c>
    </row>
    <row r="10" spans="1:12" ht="15.35" thickBot="1" x14ac:dyDescent="0.4">
      <c r="A10" s="8" t="s">
        <v>7</v>
      </c>
      <c r="B10">
        <v>32.99</v>
      </c>
      <c r="C10">
        <v>-92.66</v>
      </c>
      <c r="D10">
        <v>39.94</v>
      </c>
      <c r="E10">
        <v>-117.9</v>
      </c>
      <c r="F10" s="16">
        <f t="shared" si="0"/>
        <v>26.179383109615099</v>
      </c>
      <c r="G10" s="17"/>
      <c r="H10">
        <f t="shared" si="1"/>
        <v>37.110000014285859</v>
      </c>
      <c r="I10">
        <f t="shared" si="2"/>
        <v>-101.3799999938571</v>
      </c>
      <c r="J10">
        <f t="shared" si="3"/>
        <v>12.840000008142958</v>
      </c>
      <c r="K10" t="b">
        <f t="shared" si="4"/>
        <v>1</v>
      </c>
      <c r="L10">
        <f t="shared" si="5"/>
        <v>12.840000008142958</v>
      </c>
    </row>
    <row r="11" spans="1:12" ht="15.35" thickBot="1" x14ac:dyDescent="0.4">
      <c r="A11" s="8" t="s">
        <v>6</v>
      </c>
      <c r="B11">
        <v>37.11</v>
      </c>
      <c r="C11">
        <v>-105.48</v>
      </c>
      <c r="D11">
        <v>39.94</v>
      </c>
      <c r="E11">
        <v>-117.9</v>
      </c>
      <c r="F11" s="16">
        <f t="shared" si="0"/>
        <v>12.738339766233276</v>
      </c>
      <c r="G11" s="17"/>
      <c r="H11">
        <f t="shared" si="1"/>
        <v>37.110000014285859</v>
      </c>
      <c r="I11">
        <f t="shared" si="2"/>
        <v>-101.3799999938571</v>
      </c>
      <c r="J11">
        <f t="shared" si="3"/>
        <v>4.1000000204287659</v>
      </c>
      <c r="K11" t="b">
        <f t="shared" si="4"/>
        <v>1</v>
      </c>
      <c r="L11">
        <f t="shared" si="5"/>
        <v>4.1000000204287659</v>
      </c>
    </row>
    <row r="12" spans="1:12" ht="15.35" thickBot="1" x14ac:dyDescent="0.4">
      <c r="A12" s="8" t="s">
        <v>5</v>
      </c>
      <c r="B12">
        <v>34.880000000000003</v>
      </c>
      <c r="C12">
        <v>-115.16</v>
      </c>
      <c r="D12">
        <v>39.94</v>
      </c>
      <c r="E12">
        <v>-117.9</v>
      </c>
      <c r="F12" s="16">
        <f t="shared" si="0"/>
        <v>5.7542332243314567</v>
      </c>
      <c r="G12" s="17"/>
      <c r="H12">
        <f t="shared" si="1"/>
        <v>37.110000014285859</v>
      </c>
      <c r="I12">
        <f t="shared" si="2"/>
        <v>-101.3799999938571</v>
      </c>
      <c r="J12">
        <f t="shared" si="3"/>
        <v>16.010000020428755</v>
      </c>
      <c r="K12" t="b">
        <f t="shared" si="4"/>
        <v>0</v>
      </c>
      <c r="L12">
        <f t="shared" si="5"/>
        <v>5.7542332243314567</v>
      </c>
    </row>
    <row r="13" spans="1:12" ht="15.35" thickBot="1" x14ac:dyDescent="0.4">
      <c r="A13" s="9" t="s">
        <v>4</v>
      </c>
      <c r="B13">
        <v>35.94</v>
      </c>
      <c r="C13">
        <v>-113.98</v>
      </c>
      <c r="D13">
        <v>39.94</v>
      </c>
      <c r="E13">
        <v>-117.9</v>
      </c>
      <c r="F13" s="20">
        <f t="shared" si="0"/>
        <v>5.6005713994198851</v>
      </c>
      <c r="G13" s="19"/>
      <c r="H13">
        <f t="shared" si="1"/>
        <v>37.110000014285859</v>
      </c>
      <c r="I13">
        <f t="shared" si="2"/>
        <v>-101.3799999938571</v>
      </c>
      <c r="J13">
        <f>ABS(B13-H13)+ABS(C13-I13)</f>
        <v>13.770000020428768</v>
      </c>
      <c r="K13" t="b">
        <f t="shared" si="4"/>
        <v>0</v>
      </c>
      <c r="L13">
        <f t="shared" si="5"/>
        <v>5.6005713994198851</v>
      </c>
    </row>
    <row r="16" spans="1:12" x14ac:dyDescent="0.35">
      <c r="A16" s="2" t="s">
        <v>27</v>
      </c>
      <c r="B16">
        <f>AVERAGE(B6:B13)</f>
        <v>37.21125</v>
      </c>
      <c r="C16">
        <f>AVERAGE(C6:C13)</f>
        <v>-105.0425</v>
      </c>
    </row>
    <row r="17" spans="2:3" x14ac:dyDescent="0.35">
      <c r="B17" s="21" t="s">
        <v>29</v>
      </c>
      <c r="C17" s="21"/>
    </row>
  </sheetData>
  <mergeCells count="14">
    <mergeCell ref="F11:G11"/>
    <mergeCell ref="F12:G12"/>
    <mergeCell ref="F13:G13"/>
    <mergeCell ref="B17:C17"/>
    <mergeCell ref="B4:C4"/>
    <mergeCell ref="F5:G5"/>
    <mergeCell ref="H4:I4"/>
    <mergeCell ref="K4:L4"/>
    <mergeCell ref="F10:G10"/>
    <mergeCell ref="F6:G6"/>
    <mergeCell ref="F7:G7"/>
    <mergeCell ref="F8:G8"/>
    <mergeCell ref="F9:G9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zoomScale="90" zoomScaleNormal="90" workbookViewId="0">
      <selection activeCell="O2" sqref="O2"/>
    </sheetView>
  </sheetViews>
  <sheetFormatPr defaultRowHeight="14.85" x14ac:dyDescent="0.35"/>
  <cols>
    <col min="1" max="1" width="18.08984375" bestFit="1" customWidth="1"/>
    <col min="10" max="10" width="10.453125" bestFit="1" customWidth="1"/>
    <col min="13" max="13" width="15.1796875" bestFit="1" customWidth="1"/>
    <col min="14" max="14" width="19.36328125" bestFit="1" customWidth="1"/>
    <col min="15" max="15" width="15.36328125" bestFit="1" customWidth="1"/>
    <col min="16" max="16" width="15.453125" bestFit="1" customWidth="1"/>
    <col min="17" max="17" width="13.1796875" bestFit="1" customWidth="1"/>
    <col min="19" max="19" width="12.54296875" bestFit="1" customWidth="1"/>
  </cols>
  <sheetData>
    <row r="1" spans="1:19" x14ac:dyDescent="0.35">
      <c r="H1" s="4" t="s">
        <v>17</v>
      </c>
      <c r="I1" s="4" t="s">
        <v>16</v>
      </c>
    </row>
    <row r="2" spans="1:19" x14ac:dyDescent="0.35">
      <c r="B2" t="s">
        <v>28</v>
      </c>
      <c r="C2" s="10">
        <f>SUM(L6:L13)</f>
        <v>55.670478333384843</v>
      </c>
      <c r="G2" t="s">
        <v>27</v>
      </c>
      <c r="H2" s="11">
        <v>37.110000014285859</v>
      </c>
      <c r="I2" s="11">
        <v>-101.3799999938571</v>
      </c>
      <c r="N2" s="2" t="s">
        <v>36</v>
      </c>
      <c r="O2" s="10">
        <f>SUM(S6:S13)</f>
        <v>82623.114276870561</v>
      </c>
    </row>
    <row r="3" spans="1:19" ht="15.35" thickBot="1" x14ac:dyDescent="0.4"/>
    <row r="4" spans="1:19" ht="15.35" thickBot="1" x14ac:dyDescent="0.4">
      <c r="B4" s="20" t="s">
        <v>20</v>
      </c>
      <c r="C4" s="18"/>
      <c r="D4" s="18" t="s">
        <v>19</v>
      </c>
      <c r="E4" s="19"/>
      <c r="H4" s="20" t="s">
        <v>22</v>
      </c>
      <c r="I4" s="19"/>
      <c r="K4" s="20" t="s">
        <v>24</v>
      </c>
      <c r="L4" s="19"/>
    </row>
    <row r="5" spans="1:19" ht="15.35" thickBot="1" x14ac:dyDescent="0.4">
      <c r="A5" s="6" t="s">
        <v>18</v>
      </c>
      <c r="B5" s="5" t="s">
        <v>17</v>
      </c>
      <c r="C5" s="5" t="s">
        <v>16</v>
      </c>
      <c r="D5" s="5" t="s">
        <v>17</v>
      </c>
      <c r="E5" s="5" t="s">
        <v>16</v>
      </c>
      <c r="F5" s="20" t="s">
        <v>21</v>
      </c>
      <c r="G5" s="19"/>
      <c r="H5" s="5" t="s">
        <v>17</v>
      </c>
      <c r="I5" s="5" t="s">
        <v>16</v>
      </c>
      <c r="J5" s="6" t="s">
        <v>23</v>
      </c>
      <c r="K5" s="5" t="s">
        <v>25</v>
      </c>
      <c r="L5" s="5" t="s">
        <v>26</v>
      </c>
      <c r="M5" s="1" t="s">
        <v>32</v>
      </c>
      <c r="N5" s="1" t="s">
        <v>31</v>
      </c>
      <c r="O5" s="1" t="s">
        <v>30</v>
      </c>
      <c r="P5" s="1" t="s">
        <v>34</v>
      </c>
      <c r="Q5" s="1" t="s">
        <v>35</v>
      </c>
      <c r="R5" s="1" t="s">
        <v>37</v>
      </c>
      <c r="S5" s="1" t="s">
        <v>38</v>
      </c>
    </row>
    <row r="6" spans="1:19" ht="15.35" thickBot="1" x14ac:dyDescent="0.4">
      <c r="A6" s="7" t="s">
        <v>11</v>
      </c>
      <c r="B6">
        <v>39.64</v>
      </c>
      <c r="C6">
        <v>-101.38</v>
      </c>
      <c r="D6">
        <v>39.94</v>
      </c>
      <c r="E6">
        <v>-117.9</v>
      </c>
      <c r="F6" s="14">
        <f>SQRT(ABS((B6-D6)^2+(C6-E6)^2))</f>
        <v>16.522723746404534</v>
      </c>
      <c r="G6" s="15"/>
      <c r="H6">
        <f>$H$2</f>
        <v>37.110000014285859</v>
      </c>
      <c r="I6">
        <f>$I$2</f>
        <v>-101.3799999938571</v>
      </c>
      <c r="J6">
        <f>ABS(B6-H6)+ABS(C6-I6)</f>
        <v>2.5299999918570393</v>
      </c>
      <c r="K6" t="b">
        <f>IF(J6&lt;F6,TRUE,FALSE)</f>
        <v>1</v>
      </c>
      <c r="L6">
        <f>IF(K6,J6,F6)</f>
        <v>2.5299999918570393</v>
      </c>
      <c r="M6">
        <v>1397.2</v>
      </c>
      <c r="N6">
        <v>7.0000000000000007E-2</v>
      </c>
      <c r="O6" s="13">
        <f>M6*(1+N6)</f>
        <v>1495.0040000000001</v>
      </c>
      <c r="P6">
        <f>O6*F6</f>
        <v>24701.538091769766</v>
      </c>
      <c r="Q6">
        <f>O6*J6</f>
        <v>3782.3601078262413</v>
      </c>
      <c r="R6" t="b">
        <f>Q6&lt;P6</f>
        <v>1</v>
      </c>
      <c r="S6">
        <f>IF(R6,Q6,P6)</f>
        <v>3782.3601078262413</v>
      </c>
    </row>
    <row r="7" spans="1:19" ht="15.35" thickBot="1" x14ac:dyDescent="0.4">
      <c r="A7" s="8" t="s">
        <v>10</v>
      </c>
      <c r="B7">
        <v>44.61</v>
      </c>
      <c r="C7">
        <v>-90.14</v>
      </c>
      <c r="D7">
        <v>39.94</v>
      </c>
      <c r="E7">
        <v>-117.9</v>
      </c>
      <c r="F7" s="16">
        <f t="shared" ref="F7:F13" si="0">SQRT(ABS((B7-D7)^2+(C7-E7)^2))</f>
        <v>28.150071047867716</v>
      </c>
      <c r="G7" s="17"/>
      <c r="H7">
        <f t="shared" ref="H7:H13" si="1">$H$2</f>
        <v>37.110000014285859</v>
      </c>
      <c r="I7">
        <f t="shared" ref="I7:I13" si="2">$I$2</f>
        <v>-101.3799999938571</v>
      </c>
      <c r="J7">
        <f t="shared" ref="J7:J12" si="3">ABS(B7-H7)+ABS(C7-I7)</f>
        <v>18.739999979571238</v>
      </c>
      <c r="K7" t="b">
        <f t="shared" ref="K7:K13" si="4">IF(J7&lt;F7,TRUE,FALSE)</f>
        <v>1</v>
      </c>
      <c r="L7">
        <f t="shared" ref="L7:L13" si="5">IF(K7,J7,F7)</f>
        <v>18.739999979571238</v>
      </c>
      <c r="M7">
        <v>1411.11</v>
      </c>
      <c r="N7">
        <v>-0.1</v>
      </c>
      <c r="O7" s="13">
        <f t="shared" ref="O7:O13" si="6">M7*(1+N7)</f>
        <v>1269.999</v>
      </c>
      <c r="P7">
        <f t="shared" ref="P7:P13" si="7">O7*F7</f>
        <v>35750.562080720949</v>
      </c>
      <c r="Q7">
        <f t="shared" ref="Q7:Q13" si="8">O7*J7</f>
        <v>23799.781234055492</v>
      </c>
      <c r="R7" t="b">
        <f t="shared" ref="R7:R13" si="9">Q7&lt;P7</f>
        <v>1</v>
      </c>
      <c r="S7">
        <f t="shared" ref="S7:S13" si="10">IF(R7,Q7,P7)</f>
        <v>23799.781234055492</v>
      </c>
    </row>
    <row r="8" spans="1:19" ht="15.35" thickBot="1" x14ac:dyDescent="0.4">
      <c r="A8" s="8" t="s">
        <v>9</v>
      </c>
      <c r="B8">
        <v>34.35</v>
      </c>
      <c r="C8">
        <v>-102.74</v>
      </c>
      <c r="D8">
        <v>39.94</v>
      </c>
      <c r="E8">
        <v>-117.9</v>
      </c>
      <c r="F8" s="16">
        <f t="shared" si="0"/>
        <v>16.157775218141893</v>
      </c>
      <c r="G8" s="17"/>
      <c r="H8">
        <f t="shared" si="1"/>
        <v>37.110000014285859</v>
      </c>
      <c r="I8">
        <f t="shared" si="2"/>
        <v>-101.3799999938571</v>
      </c>
      <c r="J8">
        <f t="shared" si="3"/>
        <v>4.1200000204287548</v>
      </c>
      <c r="K8" t="b">
        <f t="shared" si="4"/>
        <v>1</v>
      </c>
      <c r="L8">
        <f t="shared" si="5"/>
        <v>4.1200000204287548</v>
      </c>
      <c r="M8">
        <v>2020.88</v>
      </c>
      <c r="N8">
        <v>-0.09</v>
      </c>
      <c r="O8" s="13">
        <f t="shared" si="6"/>
        <v>1839.0008000000003</v>
      </c>
      <c r="P8">
        <f t="shared" si="7"/>
        <v>29714.161552383121</v>
      </c>
      <c r="Q8">
        <f t="shared" si="8"/>
        <v>7576.6833335684978</v>
      </c>
      <c r="R8" t="b">
        <f t="shared" si="9"/>
        <v>1</v>
      </c>
      <c r="S8">
        <f t="shared" si="10"/>
        <v>7576.6833335684978</v>
      </c>
    </row>
    <row r="9" spans="1:19" ht="15.35" thickBot="1" x14ac:dyDescent="0.4">
      <c r="A9" s="8" t="s">
        <v>8</v>
      </c>
      <c r="B9">
        <v>38.17</v>
      </c>
      <c r="C9">
        <v>-118.8</v>
      </c>
      <c r="D9">
        <v>39.94</v>
      </c>
      <c r="E9">
        <v>-117.9</v>
      </c>
      <c r="F9" s="16">
        <f t="shared" si="0"/>
        <v>1.985673689204742</v>
      </c>
      <c r="G9" s="17"/>
      <c r="H9">
        <f t="shared" si="1"/>
        <v>37.110000014285859</v>
      </c>
      <c r="I9">
        <f t="shared" si="2"/>
        <v>-101.3799999938571</v>
      </c>
      <c r="J9">
        <f>ABS(B9-H9)+ABS(C9-I9)</f>
        <v>18.479999991857042</v>
      </c>
      <c r="K9" t="b">
        <f t="shared" si="4"/>
        <v>0</v>
      </c>
      <c r="L9">
        <f t="shared" si="5"/>
        <v>1.985673689204742</v>
      </c>
      <c r="M9">
        <v>1257.6600000000001</v>
      </c>
      <c r="N9">
        <v>0.11</v>
      </c>
      <c r="O9" s="13">
        <f t="shared" si="6"/>
        <v>1396.0026000000003</v>
      </c>
      <c r="P9">
        <f t="shared" si="7"/>
        <v>2772.0056328814121</v>
      </c>
      <c r="Q9">
        <f t="shared" si="8"/>
        <v>25798.128036632414</v>
      </c>
      <c r="R9" t="b">
        <f t="shared" si="9"/>
        <v>0</v>
      </c>
      <c r="S9">
        <f t="shared" si="10"/>
        <v>2772.0056328814121</v>
      </c>
    </row>
    <row r="10" spans="1:19" ht="15.35" thickBot="1" x14ac:dyDescent="0.4">
      <c r="A10" s="8" t="s">
        <v>7</v>
      </c>
      <c r="B10">
        <v>32.99</v>
      </c>
      <c r="C10">
        <v>-92.66</v>
      </c>
      <c r="D10">
        <v>39.94</v>
      </c>
      <c r="E10">
        <v>-117.9</v>
      </c>
      <c r="F10" s="16">
        <f t="shared" si="0"/>
        <v>26.179383109615099</v>
      </c>
      <c r="G10" s="17"/>
      <c r="H10">
        <f t="shared" si="1"/>
        <v>37.110000014285859</v>
      </c>
      <c r="I10">
        <f t="shared" si="2"/>
        <v>-101.3799999938571</v>
      </c>
      <c r="J10">
        <f t="shared" si="3"/>
        <v>12.840000008142958</v>
      </c>
      <c r="K10" t="b">
        <f t="shared" si="4"/>
        <v>1</v>
      </c>
      <c r="L10">
        <f t="shared" si="5"/>
        <v>12.840000008142958</v>
      </c>
      <c r="M10">
        <v>1574.77</v>
      </c>
      <c r="N10">
        <v>7.0000000000000007E-2</v>
      </c>
      <c r="O10" s="13">
        <f t="shared" si="6"/>
        <v>1685.0039000000002</v>
      </c>
      <c r="P10">
        <f t="shared" si="7"/>
        <v>44112.36263929557</v>
      </c>
      <c r="Q10">
        <f t="shared" si="8"/>
        <v>21635.450089720918</v>
      </c>
      <c r="R10" t="b">
        <f t="shared" si="9"/>
        <v>1</v>
      </c>
      <c r="S10">
        <f t="shared" si="10"/>
        <v>21635.450089720918</v>
      </c>
    </row>
    <row r="11" spans="1:19" ht="15.35" thickBot="1" x14ac:dyDescent="0.4">
      <c r="A11" s="8" t="s">
        <v>6</v>
      </c>
      <c r="B11">
        <v>37.11</v>
      </c>
      <c r="C11">
        <v>-105.48</v>
      </c>
      <c r="D11">
        <v>39.94</v>
      </c>
      <c r="E11">
        <v>-117.9</v>
      </c>
      <c r="F11" s="16">
        <f t="shared" si="0"/>
        <v>12.738339766233276</v>
      </c>
      <c r="G11" s="17"/>
      <c r="H11">
        <f t="shared" si="1"/>
        <v>37.110000014285859</v>
      </c>
      <c r="I11">
        <f t="shared" si="2"/>
        <v>-101.3799999938571</v>
      </c>
      <c r="J11">
        <f t="shared" si="3"/>
        <v>4.1000000204287659</v>
      </c>
      <c r="K11" t="b">
        <f t="shared" si="4"/>
        <v>1</v>
      </c>
      <c r="L11">
        <f t="shared" si="5"/>
        <v>4.1000000204287659</v>
      </c>
      <c r="M11">
        <v>1221.7</v>
      </c>
      <c r="N11">
        <v>0.06</v>
      </c>
      <c r="O11" s="13">
        <f t="shared" si="6"/>
        <v>1295.0020000000002</v>
      </c>
      <c r="P11">
        <f t="shared" si="7"/>
        <v>16496.175473951625</v>
      </c>
      <c r="Q11">
        <f t="shared" si="8"/>
        <v>5309.508226455293</v>
      </c>
      <c r="R11" t="b">
        <f t="shared" si="9"/>
        <v>1</v>
      </c>
      <c r="S11">
        <f t="shared" si="10"/>
        <v>5309.508226455293</v>
      </c>
    </row>
    <row r="12" spans="1:19" ht="15.35" thickBot="1" x14ac:dyDescent="0.4">
      <c r="A12" s="8" t="s">
        <v>5</v>
      </c>
      <c r="B12">
        <v>34.880000000000003</v>
      </c>
      <c r="C12">
        <v>-115.16</v>
      </c>
      <c r="D12">
        <v>39.94</v>
      </c>
      <c r="E12">
        <v>-117.9</v>
      </c>
      <c r="F12" s="16">
        <f t="shared" si="0"/>
        <v>5.7542332243314567</v>
      </c>
      <c r="G12" s="17"/>
      <c r="H12">
        <f t="shared" si="1"/>
        <v>37.110000014285859</v>
      </c>
      <c r="I12">
        <f t="shared" si="2"/>
        <v>-101.3799999938571</v>
      </c>
      <c r="J12">
        <f t="shared" si="3"/>
        <v>16.010000020428755</v>
      </c>
      <c r="K12" t="b">
        <f t="shared" si="4"/>
        <v>0</v>
      </c>
      <c r="L12">
        <f t="shared" si="5"/>
        <v>5.7542332243314567</v>
      </c>
      <c r="M12">
        <v>1438.68</v>
      </c>
      <c r="N12">
        <v>0.06</v>
      </c>
      <c r="O12" s="13">
        <f t="shared" si="6"/>
        <v>1525.0008000000003</v>
      </c>
      <c r="P12">
        <f t="shared" si="7"/>
        <v>8775.2102704920526</v>
      </c>
      <c r="Q12">
        <f t="shared" si="8"/>
        <v>24415.262839153871</v>
      </c>
      <c r="R12" t="b">
        <f t="shared" si="9"/>
        <v>0</v>
      </c>
      <c r="S12">
        <f t="shared" si="10"/>
        <v>8775.2102704920526</v>
      </c>
    </row>
    <row r="13" spans="1:19" ht="15.35" thickBot="1" x14ac:dyDescent="0.4">
      <c r="A13" s="9" t="s">
        <v>4</v>
      </c>
      <c r="B13">
        <v>35.94</v>
      </c>
      <c r="C13">
        <v>-113.98</v>
      </c>
      <c r="D13">
        <v>39.94</v>
      </c>
      <c r="E13">
        <v>-117.9</v>
      </c>
      <c r="F13" s="20">
        <f t="shared" si="0"/>
        <v>5.6005713994198851</v>
      </c>
      <c r="G13" s="19"/>
      <c r="H13">
        <f t="shared" si="1"/>
        <v>37.110000014285859</v>
      </c>
      <c r="I13">
        <f t="shared" si="2"/>
        <v>-101.3799999938571</v>
      </c>
      <c r="J13">
        <f>ABS(B13-H13)+ABS(C13-I13)</f>
        <v>13.770000020428768</v>
      </c>
      <c r="K13" t="b">
        <f t="shared" si="4"/>
        <v>0</v>
      </c>
      <c r="L13">
        <f t="shared" si="5"/>
        <v>5.6005713994198851</v>
      </c>
      <c r="M13" s="12">
        <v>1780</v>
      </c>
      <c r="N13">
        <v>-0.1</v>
      </c>
      <c r="O13" s="13">
        <f t="shared" si="6"/>
        <v>1602</v>
      </c>
      <c r="P13">
        <f t="shared" si="7"/>
        <v>8972.1153818706553</v>
      </c>
      <c r="Q13">
        <f t="shared" si="8"/>
        <v>22059.540032726887</v>
      </c>
      <c r="R13" t="b">
        <f t="shared" si="9"/>
        <v>0</v>
      </c>
      <c r="S13">
        <f t="shared" si="10"/>
        <v>8972.1153818706553</v>
      </c>
    </row>
    <row r="15" spans="1:19" x14ac:dyDescent="0.35">
      <c r="N15" t="s">
        <v>33</v>
      </c>
      <c r="O15" s="13">
        <f>SUM(O6:O13)</f>
        <v>12107.0131</v>
      </c>
    </row>
    <row r="16" spans="1:19" x14ac:dyDescent="0.35">
      <c r="A16" s="2" t="s">
        <v>27</v>
      </c>
      <c r="B16">
        <f>AVERAGE(B6:B13)</f>
        <v>37.21125</v>
      </c>
      <c r="C16">
        <f>AVERAGE(C6:C13)</f>
        <v>-105.0425</v>
      </c>
    </row>
    <row r="17" spans="2:3" x14ac:dyDescent="0.35">
      <c r="B17" s="21" t="s">
        <v>29</v>
      </c>
      <c r="C17" s="21"/>
    </row>
  </sheetData>
  <mergeCells count="14">
    <mergeCell ref="F13:G13"/>
    <mergeCell ref="B17:C17"/>
    <mergeCell ref="F7:G7"/>
    <mergeCell ref="F8:G8"/>
    <mergeCell ref="F9:G9"/>
    <mergeCell ref="F10:G10"/>
    <mergeCell ref="F11:G11"/>
    <mergeCell ref="F12:G12"/>
    <mergeCell ref="F6:G6"/>
    <mergeCell ref="B4:C4"/>
    <mergeCell ref="D4:E4"/>
    <mergeCell ref="H4:I4"/>
    <mergeCell ref="K4:L4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Current_DCs</vt:lpstr>
      <vt:lpstr>Projected_Growth</vt:lpstr>
      <vt:lpstr>Model</vt:lpstr>
      <vt:lpstr>Stipulation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2025-04-30T22:25:26Z</dcterms:created>
  <dcterms:modified xsi:type="dcterms:W3CDTF">2025-05-06T20:02:16Z</dcterms:modified>
</cp:coreProperties>
</file>