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aha\OneDrive\Documents\GitHub\application_tracker\excel\"/>
    </mc:Choice>
  </mc:AlternateContent>
  <xr:revisionPtr revIDLastSave="0" documentId="13_ncr:1_{8436C7F0-20EC-4FFB-8BF6-505AC879929E}" xr6:coauthVersionLast="47" xr6:coauthVersionMax="47" xr10:uidLastSave="{00000000-0000-0000-0000-000000000000}"/>
  <bookViews>
    <workbookView xWindow="1520" yWindow="1520" windowWidth="19440" windowHeight="13720" xr2:uid="{85E7A6A4-6F22-48D9-815F-FC03736B7AC4}"/>
  </bookViews>
  <sheets>
    <sheet name="Tracker" sheetId="1" r:id="rId1"/>
    <sheet name="Interviews" sheetId="6" r:id="rId2"/>
    <sheet name="ROE Calculation" sheetId="4" r:id="rId3"/>
    <sheet name="Weights" sheetId="7" r:id="rId4"/>
    <sheet name="Glossary" sheetId="5" r:id="rId5"/>
  </sheets>
  <definedNames>
    <definedName name="_xlnm._FilterDatabase" localSheetId="2" hidden="1">'ROE Calculation'!$L$1:$L$15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2" i="1"/>
  <c r="A4" i="4"/>
  <c r="B4" i="4"/>
  <c r="C4" i="4"/>
  <c r="F4" i="4"/>
  <c r="G4" i="4"/>
  <c r="H4" i="4"/>
  <c r="I4" i="4"/>
  <c r="J4" i="4"/>
  <c r="M4" i="4"/>
  <c r="A5" i="4"/>
  <c r="B5" i="4"/>
  <c r="C5" i="4"/>
  <c r="F5" i="4"/>
  <c r="G5" i="4"/>
  <c r="H5" i="4"/>
  <c r="I5" i="4"/>
  <c r="J5" i="4"/>
  <c r="M5" i="4" s="1"/>
  <c r="A6" i="4"/>
  <c r="B6" i="4"/>
  <c r="C6" i="4"/>
  <c r="F6" i="4"/>
  <c r="G6" i="4"/>
  <c r="H6" i="4"/>
  <c r="I6" i="4"/>
  <c r="J6" i="4"/>
  <c r="M6" i="4"/>
  <c r="A7" i="4"/>
  <c r="B7" i="4"/>
  <c r="C7" i="4"/>
  <c r="F7" i="4"/>
  <c r="G7" i="4"/>
  <c r="H7" i="4"/>
  <c r="I7" i="4"/>
  <c r="J7" i="4"/>
  <c r="M7" i="4" s="1"/>
  <c r="A8" i="4"/>
  <c r="B8" i="4"/>
  <c r="C8" i="4"/>
  <c r="F8" i="4"/>
  <c r="G8" i="4"/>
  <c r="H8" i="4"/>
  <c r="I8" i="4"/>
  <c r="J8" i="4"/>
  <c r="M8" i="4"/>
  <c r="A9" i="4"/>
  <c r="B9" i="4"/>
  <c r="C9" i="4"/>
  <c r="F9" i="4"/>
  <c r="G9" i="4"/>
  <c r="H9" i="4"/>
  <c r="I9" i="4"/>
  <c r="J9" i="4"/>
  <c r="A10" i="4"/>
  <c r="B10" i="4"/>
  <c r="C10" i="4"/>
  <c r="F10" i="4"/>
  <c r="G10" i="4"/>
  <c r="H10" i="4"/>
  <c r="I10" i="4"/>
  <c r="J10" i="4"/>
  <c r="M10" i="4" s="1"/>
  <c r="A11" i="4"/>
  <c r="B11" i="4"/>
  <c r="C11" i="4"/>
  <c r="F11" i="4"/>
  <c r="G11" i="4"/>
  <c r="H11" i="4"/>
  <c r="I11" i="4"/>
  <c r="J11" i="4"/>
  <c r="M11" i="4" s="1"/>
  <c r="A12" i="4"/>
  <c r="B12" i="4"/>
  <c r="C12" i="4"/>
  <c r="F12" i="4"/>
  <c r="G12" i="4"/>
  <c r="H12" i="4"/>
  <c r="I12" i="4"/>
  <c r="J12" i="4"/>
  <c r="M12" i="4" s="1"/>
  <c r="A13" i="4"/>
  <c r="B13" i="4"/>
  <c r="C13" i="4"/>
  <c r="F13" i="4"/>
  <c r="G13" i="4"/>
  <c r="H13" i="4"/>
  <c r="I13" i="4"/>
  <c r="J13" i="4"/>
  <c r="M13" i="4" s="1"/>
  <c r="A14" i="4"/>
  <c r="B14" i="4"/>
  <c r="C14" i="4"/>
  <c r="F14" i="4"/>
  <c r="G14" i="4"/>
  <c r="H14" i="4"/>
  <c r="I14" i="4"/>
  <c r="J14" i="4"/>
  <c r="M14" i="4" s="1"/>
  <c r="A15" i="4"/>
  <c r="B15" i="4"/>
  <c r="C15" i="4"/>
  <c r="F15" i="4"/>
  <c r="G15" i="4"/>
  <c r="H15" i="4"/>
  <c r="I15" i="4"/>
  <c r="J15" i="4"/>
  <c r="M15" i="4" s="1"/>
  <c r="A16" i="4"/>
  <c r="B16" i="4"/>
  <c r="C16" i="4"/>
  <c r="F16" i="4"/>
  <c r="G16" i="4"/>
  <c r="H16" i="4"/>
  <c r="I16" i="4"/>
  <c r="J16" i="4"/>
  <c r="M16" i="4" s="1"/>
  <c r="A17" i="4"/>
  <c r="B17" i="4"/>
  <c r="C17" i="4"/>
  <c r="F17" i="4"/>
  <c r="G17" i="4"/>
  <c r="H17" i="4"/>
  <c r="I17" i="4"/>
  <c r="J17" i="4"/>
  <c r="M17" i="4" s="1"/>
  <c r="A18" i="4"/>
  <c r="B18" i="4"/>
  <c r="C18" i="4"/>
  <c r="F18" i="4"/>
  <c r="G18" i="4"/>
  <c r="H18" i="4"/>
  <c r="I18" i="4"/>
  <c r="J18" i="4"/>
  <c r="M18" i="4"/>
  <c r="A19" i="4"/>
  <c r="B19" i="4"/>
  <c r="C19" i="4"/>
  <c r="F19" i="4"/>
  <c r="G19" i="4"/>
  <c r="H19" i="4"/>
  <c r="I19" i="4"/>
  <c r="J19" i="4"/>
  <c r="M19" i="4" s="1"/>
  <c r="A20" i="4"/>
  <c r="B20" i="4"/>
  <c r="C20" i="4"/>
  <c r="F20" i="4"/>
  <c r="G20" i="4"/>
  <c r="H20" i="4"/>
  <c r="I20" i="4"/>
  <c r="J20" i="4"/>
  <c r="M20" i="4"/>
  <c r="A21" i="4"/>
  <c r="B21" i="4"/>
  <c r="C21" i="4"/>
  <c r="F21" i="4"/>
  <c r="G21" i="4"/>
  <c r="H21" i="4"/>
  <c r="I21" i="4"/>
  <c r="J21" i="4"/>
  <c r="M21" i="4" s="1"/>
  <c r="A22" i="4"/>
  <c r="B22" i="4"/>
  <c r="C22" i="4"/>
  <c r="F22" i="4"/>
  <c r="G22" i="4"/>
  <c r="H22" i="4"/>
  <c r="I22" i="4"/>
  <c r="J22" i="4"/>
  <c r="M22" i="4"/>
  <c r="A23" i="4"/>
  <c r="B23" i="4"/>
  <c r="C23" i="4"/>
  <c r="F23" i="4"/>
  <c r="G23" i="4"/>
  <c r="H23" i="4"/>
  <c r="I23" i="4"/>
  <c r="J23" i="4"/>
  <c r="M23" i="4" s="1"/>
  <c r="A24" i="4"/>
  <c r="B24" i="4"/>
  <c r="C24" i="4"/>
  <c r="F24" i="4"/>
  <c r="G24" i="4"/>
  <c r="H24" i="4"/>
  <c r="I24" i="4"/>
  <c r="J24" i="4"/>
  <c r="M24" i="4" s="1"/>
  <c r="A25" i="4"/>
  <c r="B25" i="4"/>
  <c r="C25" i="4"/>
  <c r="F25" i="4"/>
  <c r="G25" i="4"/>
  <c r="H25" i="4"/>
  <c r="I25" i="4"/>
  <c r="J25" i="4"/>
  <c r="M25" i="4" s="1"/>
  <c r="A26" i="4"/>
  <c r="B26" i="4"/>
  <c r="C26" i="4"/>
  <c r="F26" i="4"/>
  <c r="G26" i="4"/>
  <c r="H26" i="4"/>
  <c r="I26" i="4"/>
  <c r="M26" i="4" s="1"/>
  <c r="J26" i="4"/>
  <c r="A27" i="4"/>
  <c r="B27" i="4"/>
  <c r="C27" i="4"/>
  <c r="F27" i="4"/>
  <c r="G27" i="4"/>
  <c r="H27" i="4"/>
  <c r="I27" i="4"/>
  <c r="J27" i="4"/>
  <c r="A28" i="4"/>
  <c r="B28" i="4"/>
  <c r="C28" i="4"/>
  <c r="F28" i="4"/>
  <c r="G28" i="4"/>
  <c r="H28" i="4"/>
  <c r="I28" i="4"/>
  <c r="J28" i="4"/>
  <c r="M28" i="4"/>
  <c r="A29" i="4"/>
  <c r="B29" i="4"/>
  <c r="C29" i="4"/>
  <c r="F29" i="4"/>
  <c r="G29" i="4"/>
  <c r="H29" i="4"/>
  <c r="I29" i="4"/>
  <c r="J29" i="4"/>
  <c r="A30" i="4"/>
  <c r="B30" i="4"/>
  <c r="C30" i="4"/>
  <c r="F30" i="4"/>
  <c r="G30" i="4"/>
  <c r="H30" i="4"/>
  <c r="I30" i="4"/>
  <c r="J30" i="4"/>
  <c r="M30" i="4"/>
  <c r="A31" i="4"/>
  <c r="B31" i="4"/>
  <c r="C31" i="4"/>
  <c r="F31" i="4"/>
  <c r="G31" i="4"/>
  <c r="H31" i="4"/>
  <c r="I31" i="4"/>
  <c r="J31" i="4"/>
  <c r="M31" i="4" s="1"/>
  <c r="A32" i="4"/>
  <c r="B32" i="4"/>
  <c r="C32" i="4"/>
  <c r="F32" i="4"/>
  <c r="G32" i="4"/>
  <c r="H32" i="4"/>
  <c r="I32" i="4"/>
  <c r="J32" i="4"/>
  <c r="M32" i="4"/>
  <c r="A33" i="4"/>
  <c r="B33" i="4"/>
  <c r="C33" i="4"/>
  <c r="F33" i="4"/>
  <c r="G33" i="4"/>
  <c r="H33" i="4"/>
  <c r="I33" i="4"/>
  <c r="J33" i="4"/>
  <c r="A34" i="4"/>
  <c r="B34" i="4"/>
  <c r="C34" i="4"/>
  <c r="F34" i="4"/>
  <c r="G34" i="4"/>
  <c r="H34" i="4"/>
  <c r="I34" i="4"/>
  <c r="J34" i="4"/>
  <c r="M34" i="4"/>
  <c r="A35" i="4"/>
  <c r="B35" i="4"/>
  <c r="C35" i="4"/>
  <c r="F35" i="4"/>
  <c r="G35" i="4"/>
  <c r="H35" i="4"/>
  <c r="I35" i="4"/>
  <c r="J35" i="4"/>
  <c r="M35" i="4" s="1"/>
  <c r="A36" i="4"/>
  <c r="B36" i="4"/>
  <c r="C36" i="4"/>
  <c r="F36" i="4"/>
  <c r="G36" i="4"/>
  <c r="H36" i="4"/>
  <c r="I36" i="4"/>
  <c r="J36" i="4"/>
  <c r="M36" i="4"/>
  <c r="A37" i="4"/>
  <c r="B37" i="4"/>
  <c r="C37" i="4"/>
  <c r="F37" i="4"/>
  <c r="G37" i="4"/>
  <c r="H37" i="4"/>
  <c r="I37" i="4"/>
  <c r="J37" i="4"/>
  <c r="M37" i="4" s="1"/>
  <c r="A38" i="4"/>
  <c r="B38" i="4"/>
  <c r="C38" i="4"/>
  <c r="F38" i="4"/>
  <c r="G38" i="4"/>
  <c r="H38" i="4"/>
  <c r="I38" i="4"/>
  <c r="J38" i="4"/>
  <c r="M38" i="4"/>
  <c r="A39" i="4"/>
  <c r="B39" i="4"/>
  <c r="C39" i="4"/>
  <c r="F39" i="4"/>
  <c r="G39" i="4"/>
  <c r="H39" i="4"/>
  <c r="I39" i="4"/>
  <c r="J39" i="4"/>
  <c r="M39" i="4" s="1"/>
  <c r="A40" i="4"/>
  <c r="B40" i="4"/>
  <c r="C40" i="4"/>
  <c r="F40" i="4"/>
  <c r="G40" i="4"/>
  <c r="H40" i="4"/>
  <c r="I40" i="4"/>
  <c r="J40" i="4"/>
  <c r="M40" i="4"/>
  <c r="A41" i="4"/>
  <c r="B41" i="4"/>
  <c r="C41" i="4"/>
  <c r="F41" i="4"/>
  <c r="G41" i="4"/>
  <c r="H41" i="4"/>
  <c r="I41" i="4"/>
  <c r="J41" i="4"/>
  <c r="A42" i="4"/>
  <c r="B42" i="4"/>
  <c r="C42" i="4"/>
  <c r="F42" i="4"/>
  <c r="G42" i="4"/>
  <c r="H42" i="4"/>
  <c r="I42" i="4"/>
  <c r="J42" i="4"/>
  <c r="M42" i="4" s="1"/>
  <c r="A43" i="4"/>
  <c r="B43" i="4"/>
  <c r="C43" i="4"/>
  <c r="F43" i="4"/>
  <c r="G43" i="4"/>
  <c r="H43" i="4"/>
  <c r="I43" i="4"/>
  <c r="J43" i="4"/>
  <c r="M43" i="4" s="1"/>
  <c r="A44" i="4"/>
  <c r="B44" i="4"/>
  <c r="C44" i="4"/>
  <c r="F44" i="4"/>
  <c r="G44" i="4"/>
  <c r="H44" i="4"/>
  <c r="I44" i="4"/>
  <c r="J44" i="4"/>
  <c r="M44" i="4" s="1"/>
  <c r="A45" i="4"/>
  <c r="B45" i="4"/>
  <c r="C45" i="4"/>
  <c r="F45" i="4"/>
  <c r="G45" i="4"/>
  <c r="H45" i="4"/>
  <c r="I45" i="4"/>
  <c r="J45" i="4"/>
  <c r="M45" i="4" s="1"/>
  <c r="A46" i="4"/>
  <c r="B46" i="4"/>
  <c r="C46" i="4"/>
  <c r="F46" i="4"/>
  <c r="G46" i="4"/>
  <c r="H46" i="4"/>
  <c r="I46" i="4"/>
  <c r="J46" i="4"/>
  <c r="M46" i="4"/>
  <c r="A47" i="4"/>
  <c r="B47" i="4"/>
  <c r="C47" i="4"/>
  <c r="F47" i="4"/>
  <c r="G47" i="4"/>
  <c r="H47" i="4"/>
  <c r="I47" i="4"/>
  <c r="J47" i="4"/>
  <c r="M47" i="4" s="1"/>
  <c r="A48" i="4"/>
  <c r="B48" i="4"/>
  <c r="C48" i="4"/>
  <c r="F48" i="4"/>
  <c r="G48" i="4"/>
  <c r="H48" i="4"/>
  <c r="I48" i="4"/>
  <c r="J48" i="4"/>
  <c r="M48" i="4" s="1"/>
  <c r="A49" i="4"/>
  <c r="B49" i="4"/>
  <c r="C49" i="4"/>
  <c r="F49" i="4"/>
  <c r="G49" i="4"/>
  <c r="H49" i="4"/>
  <c r="I49" i="4"/>
  <c r="J49" i="4"/>
  <c r="M49" i="4" s="1"/>
  <c r="A50" i="4"/>
  <c r="B50" i="4"/>
  <c r="C50" i="4"/>
  <c r="F50" i="4"/>
  <c r="G50" i="4"/>
  <c r="H50" i="4"/>
  <c r="I50" i="4"/>
  <c r="J50" i="4"/>
  <c r="M50" i="4"/>
  <c r="A51" i="4"/>
  <c r="B51" i="4"/>
  <c r="C51" i="4"/>
  <c r="F51" i="4"/>
  <c r="G51" i="4"/>
  <c r="H51" i="4"/>
  <c r="I51" i="4"/>
  <c r="J51" i="4"/>
  <c r="M51" i="4" s="1"/>
  <c r="A52" i="4"/>
  <c r="B52" i="4"/>
  <c r="C52" i="4"/>
  <c r="F52" i="4"/>
  <c r="G52" i="4"/>
  <c r="H52" i="4"/>
  <c r="I52" i="4"/>
  <c r="J52" i="4"/>
  <c r="M52" i="4"/>
  <c r="A53" i="4"/>
  <c r="B53" i="4"/>
  <c r="C53" i="4"/>
  <c r="F53" i="4"/>
  <c r="G53" i="4"/>
  <c r="H53" i="4"/>
  <c r="I53" i="4"/>
  <c r="J53" i="4"/>
  <c r="M53" i="4" s="1"/>
  <c r="A54" i="4"/>
  <c r="B54" i="4"/>
  <c r="C54" i="4"/>
  <c r="F54" i="4"/>
  <c r="G54" i="4"/>
  <c r="H54" i="4"/>
  <c r="I54" i="4"/>
  <c r="J54" i="4"/>
  <c r="M54" i="4"/>
  <c r="A55" i="4"/>
  <c r="B55" i="4"/>
  <c r="C55" i="4"/>
  <c r="F55" i="4"/>
  <c r="G55" i="4"/>
  <c r="H55" i="4"/>
  <c r="I55" i="4"/>
  <c r="J55" i="4"/>
  <c r="M55" i="4" s="1"/>
  <c r="A56" i="4"/>
  <c r="B56" i="4"/>
  <c r="C56" i="4"/>
  <c r="F56" i="4"/>
  <c r="G56" i="4"/>
  <c r="H56" i="4"/>
  <c r="I56" i="4"/>
  <c r="J56" i="4"/>
  <c r="M56" i="4" s="1"/>
  <c r="A57" i="4"/>
  <c r="B57" i="4"/>
  <c r="C57" i="4"/>
  <c r="F57" i="4"/>
  <c r="G57" i="4"/>
  <c r="H57" i="4"/>
  <c r="I57" i="4"/>
  <c r="J57" i="4"/>
  <c r="M57" i="4" s="1"/>
  <c r="A58" i="4"/>
  <c r="B58" i="4"/>
  <c r="C58" i="4"/>
  <c r="F58" i="4"/>
  <c r="G58" i="4"/>
  <c r="H58" i="4"/>
  <c r="I58" i="4"/>
  <c r="M58" i="4" s="1"/>
  <c r="J58" i="4"/>
  <c r="A59" i="4"/>
  <c r="B59" i="4"/>
  <c r="C59" i="4"/>
  <c r="F59" i="4"/>
  <c r="G59" i="4"/>
  <c r="H59" i="4"/>
  <c r="I59" i="4"/>
  <c r="J59" i="4"/>
  <c r="A60" i="4"/>
  <c r="B60" i="4"/>
  <c r="C60" i="4"/>
  <c r="F60" i="4"/>
  <c r="G60" i="4"/>
  <c r="H60" i="4"/>
  <c r="I60" i="4"/>
  <c r="J60" i="4"/>
  <c r="M60" i="4"/>
  <c r="A61" i="4"/>
  <c r="B61" i="4"/>
  <c r="C61" i="4"/>
  <c r="F61" i="4"/>
  <c r="G61" i="4"/>
  <c r="H61" i="4"/>
  <c r="I61" i="4"/>
  <c r="J61" i="4"/>
  <c r="A62" i="4"/>
  <c r="B62" i="4"/>
  <c r="C62" i="4"/>
  <c r="F62" i="4"/>
  <c r="G62" i="4"/>
  <c r="H62" i="4"/>
  <c r="I62" i="4"/>
  <c r="J62" i="4"/>
  <c r="M62" i="4"/>
  <c r="A63" i="4"/>
  <c r="B63" i="4"/>
  <c r="C63" i="4"/>
  <c r="F63" i="4"/>
  <c r="G63" i="4"/>
  <c r="H63" i="4"/>
  <c r="I63" i="4"/>
  <c r="J63" i="4"/>
  <c r="M63" i="4" s="1"/>
  <c r="A64" i="4"/>
  <c r="B64" i="4"/>
  <c r="C64" i="4"/>
  <c r="F64" i="4"/>
  <c r="G64" i="4"/>
  <c r="H64" i="4"/>
  <c r="I64" i="4"/>
  <c r="J64" i="4"/>
  <c r="M64" i="4"/>
  <c r="A65" i="4"/>
  <c r="B65" i="4"/>
  <c r="C65" i="4"/>
  <c r="F65" i="4"/>
  <c r="G65" i="4"/>
  <c r="H65" i="4"/>
  <c r="I65" i="4"/>
  <c r="J65" i="4"/>
  <c r="A66" i="4"/>
  <c r="B66" i="4"/>
  <c r="C66" i="4"/>
  <c r="F66" i="4"/>
  <c r="G66" i="4"/>
  <c r="H66" i="4"/>
  <c r="I66" i="4"/>
  <c r="J66" i="4"/>
  <c r="M66" i="4"/>
  <c r="A67" i="4"/>
  <c r="B67" i="4"/>
  <c r="C67" i="4"/>
  <c r="F67" i="4"/>
  <c r="G67" i="4"/>
  <c r="H67" i="4"/>
  <c r="I67" i="4"/>
  <c r="J67" i="4"/>
  <c r="M67" i="4" s="1"/>
  <c r="A68" i="4"/>
  <c r="B68" i="4"/>
  <c r="C68" i="4"/>
  <c r="F68" i="4"/>
  <c r="G68" i="4"/>
  <c r="H68" i="4"/>
  <c r="I68" i="4"/>
  <c r="J68" i="4"/>
  <c r="M68" i="4"/>
  <c r="A69" i="4"/>
  <c r="B69" i="4"/>
  <c r="C69" i="4"/>
  <c r="F69" i="4"/>
  <c r="G69" i="4"/>
  <c r="H69" i="4"/>
  <c r="I69" i="4"/>
  <c r="J69" i="4"/>
  <c r="M69" i="4" s="1"/>
  <c r="A70" i="4"/>
  <c r="B70" i="4"/>
  <c r="C70" i="4"/>
  <c r="F70" i="4"/>
  <c r="G70" i="4"/>
  <c r="H70" i="4"/>
  <c r="I70" i="4"/>
  <c r="J70" i="4"/>
  <c r="M70" i="4"/>
  <c r="A71" i="4"/>
  <c r="B71" i="4"/>
  <c r="C71" i="4"/>
  <c r="F71" i="4"/>
  <c r="G71" i="4"/>
  <c r="H71" i="4"/>
  <c r="I71" i="4"/>
  <c r="J71" i="4"/>
  <c r="M71" i="4" s="1"/>
  <c r="A72" i="4"/>
  <c r="B72" i="4"/>
  <c r="C72" i="4"/>
  <c r="F72" i="4"/>
  <c r="G72" i="4"/>
  <c r="H72" i="4"/>
  <c r="I72" i="4"/>
  <c r="J72" i="4"/>
  <c r="M72" i="4"/>
  <c r="A73" i="4"/>
  <c r="B73" i="4"/>
  <c r="C73" i="4"/>
  <c r="F73" i="4"/>
  <c r="G73" i="4"/>
  <c r="H73" i="4"/>
  <c r="I73" i="4"/>
  <c r="J73" i="4"/>
  <c r="A74" i="4"/>
  <c r="B74" i="4"/>
  <c r="C74" i="4"/>
  <c r="F74" i="4"/>
  <c r="G74" i="4"/>
  <c r="H74" i="4"/>
  <c r="I74" i="4"/>
  <c r="J74" i="4"/>
  <c r="M74" i="4" s="1"/>
  <c r="A75" i="4"/>
  <c r="B75" i="4"/>
  <c r="C75" i="4"/>
  <c r="F75" i="4"/>
  <c r="G75" i="4"/>
  <c r="H75" i="4"/>
  <c r="I75" i="4"/>
  <c r="J75" i="4"/>
  <c r="M75" i="4" s="1"/>
  <c r="A76" i="4"/>
  <c r="B76" i="4"/>
  <c r="C76" i="4"/>
  <c r="F76" i="4"/>
  <c r="G76" i="4"/>
  <c r="H76" i="4"/>
  <c r="I76" i="4"/>
  <c r="J76" i="4"/>
  <c r="M76" i="4" s="1"/>
  <c r="A77" i="4"/>
  <c r="B77" i="4"/>
  <c r="C77" i="4"/>
  <c r="F77" i="4"/>
  <c r="G77" i="4"/>
  <c r="H77" i="4"/>
  <c r="I77" i="4"/>
  <c r="J77" i="4"/>
  <c r="M77" i="4" s="1"/>
  <c r="A78" i="4"/>
  <c r="B78" i="4"/>
  <c r="C78" i="4"/>
  <c r="F78" i="4"/>
  <c r="G78" i="4"/>
  <c r="H78" i="4"/>
  <c r="I78" i="4"/>
  <c r="J78" i="4"/>
  <c r="M78" i="4"/>
  <c r="A79" i="4"/>
  <c r="B79" i="4"/>
  <c r="C79" i="4"/>
  <c r="F79" i="4"/>
  <c r="G79" i="4"/>
  <c r="H79" i="4"/>
  <c r="I79" i="4"/>
  <c r="J79" i="4"/>
  <c r="M79" i="4" s="1"/>
  <c r="A80" i="4"/>
  <c r="B80" i="4"/>
  <c r="C80" i="4"/>
  <c r="F80" i="4"/>
  <c r="G80" i="4"/>
  <c r="H80" i="4"/>
  <c r="I80" i="4"/>
  <c r="J80" i="4"/>
  <c r="M80" i="4" s="1"/>
  <c r="A81" i="4"/>
  <c r="B81" i="4"/>
  <c r="C81" i="4"/>
  <c r="F81" i="4"/>
  <c r="G81" i="4"/>
  <c r="H81" i="4"/>
  <c r="I81" i="4"/>
  <c r="J81" i="4"/>
  <c r="M81" i="4" s="1"/>
  <c r="A82" i="4"/>
  <c r="B82" i="4"/>
  <c r="C82" i="4"/>
  <c r="F82" i="4"/>
  <c r="G82" i="4"/>
  <c r="H82" i="4"/>
  <c r="I82" i="4"/>
  <c r="J82" i="4"/>
  <c r="M82" i="4"/>
  <c r="A83" i="4"/>
  <c r="B83" i="4"/>
  <c r="C83" i="4"/>
  <c r="F83" i="4"/>
  <c r="G83" i="4"/>
  <c r="H83" i="4"/>
  <c r="I83" i="4"/>
  <c r="J83" i="4"/>
  <c r="M83" i="4" s="1"/>
  <c r="A84" i="4"/>
  <c r="B84" i="4"/>
  <c r="C84" i="4"/>
  <c r="F84" i="4"/>
  <c r="G84" i="4"/>
  <c r="H84" i="4"/>
  <c r="I84" i="4"/>
  <c r="J84" i="4"/>
  <c r="M84" i="4"/>
  <c r="A85" i="4"/>
  <c r="B85" i="4"/>
  <c r="C85" i="4"/>
  <c r="F85" i="4"/>
  <c r="G85" i="4"/>
  <c r="H85" i="4"/>
  <c r="I85" i="4"/>
  <c r="J85" i="4"/>
  <c r="M85" i="4" s="1"/>
  <c r="A86" i="4"/>
  <c r="B86" i="4"/>
  <c r="C86" i="4"/>
  <c r="F86" i="4"/>
  <c r="G86" i="4"/>
  <c r="H86" i="4"/>
  <c r="I86" i="4"/>
  <c r="J86" i="4"/>
  <c r="M86" i="4"/>
  <c r="M32" i="1"/>
  <c r="M56" i="1"/>
  <c r="M59" i="1"/>
  <c r="M61" i="1"/>
  <c r="M27" i="1"/>
  <c r="M64" i="1"/>
  <c r="M67" i="1"/>
  <c r="M69" i="1"/>
  <c r="M6" i="1"/>
  <c r="M70" i="1"/>
  <c r="M72" i="1"/>
  <c r="M78" i="1"/>
  <c r="M11" i="1"/>
  <c r="M17" i="1"/>
  <c r="M18" i="1"/>
  <c r="M19" i="1"/>
  <c r="M74" i="1"/>
  <c r="M86" i="1"/>
  <c r="M66" i="1"/>
  <c r="M80" i="1"/>
  <c r="M20" i="1"/>
  <c r="M21" i="1"/>
  <c r="M3" i="1"/>
  <c r="M22" i="1"/>
  <c r="M25" i="1"/>
  <c r="M26" i="1"/>
  <c r="M28" i="1"/>
  <c r="M12" i="1"/>
  <c r="M33" i="1"/>
  <c r="M8" i="1"/>
  <c r="M4" i="1"/>
  <c r="M35" i="1"/>
  <c r="M36" i="1"/>
  <c r="M37" i="1"/>
  <c r="M38" i="1"/>
  <c r="M39" i="1"/>
  <c r="M40" i="1"/>
  <c r="M41" i="1"/>
  <c r="M43" i="1"/>
  <c r="M75" i="1"/>
  <c r="M7" i="1"/>
  <c r="M5" i="1"/>
  <c r="M34" i="1"/>
  <c r="M47" i="1"/>
  <c r="M45" i="1"/>
  <c r="M44" i="1"/>
  <c r="M13" i="1"/>
  <c r="M46" i="1"/>
  <c r="M29" i="1"/>
  <c r="M48" i="1"/>
  <c r="M49" i="1"/>
  <c r="M50" i="1"/>
  <c r="M14" i="1"/>
  <c r="M9" i="1"/>
  <c r="M51" i="1"/>
  <c r="M52" i="1"/>
  <c r="M53" i="1"/>
  <c r="M54" i="1"/>
  <c r="M57" i="1"/>
  <c r="M30" i="1"/>
  <c r="M42" i="1"/>
  <c r="M55" i="1"/>
  <c r="M58" i="1"/>
  <c r="M60" i="1"/>
  <c r="M62" i="1"/>
  <c r="M10" i="1"/>
  <c r="M63" i="1"/>
  <c r="M65" i="1"/>
  <c r="M15" i="1"/>
  <c r="M68" i="1"/>
  <c r="M31" i="1"/>
  <c r="M71" i="1"/>
  <c r="M73" i="1"/>
  <c r="M77" i="1"/>
  <c r="M79" i="1"/>
  <c r="M76" i="1"/>
  <c r="M23" i="1"/>
  <c r="M81" i="1"/>
  <c r="M16" i="1"/>
  <c r="M82" i="1"/>
  <c r="M83" i="1"/>
  <c r="M84" i="1"/>
  <c r="M85" i="1"/>
  <c r="M24" i="1"/>
  <c r="M2" i="1"/>
  <c r="F3" i="4"/>
  <c r="G3" i="4"/>
  <c r="H3" i="4"/>
  <c r="I3" i="4"/>
  <c r="J3" i="4"/>
  <c r="J2" i="4"/>
  <c r="I2" i="4"/>
  <c r="H2" i="4"/>
  <c r="F2" i="4"/>
  <c r="O6" i="1"/>
  <c r="O7" i="1"/>
  <c r="O8" i="1"/>
  <c r="O5" i="1"/>
  <c r="O9" i="1"/>
  <c r="O10" i="1"/>
  <c r="O11" i="1"/>
  <c r="O17" i="1"/>
  <c r="O18" i="1"/>
  <c r="O19" i="1"/>
  <c r="O20" i="1"/>
  <c r="O21" i="1"/>
  <c r="O3" i="1"/>
  <c r="O22" i="1"/>
  <c r="O23" i="1"/>
  <c r="O24" i="1"/>
  <c r="O25" i="1"/>
  <c r="O26" i="1"/>
  <c r="O28" i="1"/>
  <c r="O32" i="1"/>
  <c r="O12" i="1"/>
  <c r="O33" i="1"/>
  <c r="O4" i="1"/>
  <c r="O34" i="1"/>
  <c r="O35" i="1"/>
  <c r="O36" i="1"/>
  <c r="O37" i="1"/>
  <c r="O38" i="1"/>
  <c r="O39" i="1"/>
  <c r="O40" i="1"/>
  <c r="O41" i="1"/>
  <c r="O42" i="1"/>
  <c r="O43" i="1"/>
  <c r="O44" i="1"/>
  <c r="O45" i="1"/>
  <c r="O13" i="1"/>
  <c r="O46" i="1"/>
  <c r="O47" i="1"/>
  <c r="O29" i="1"/>
  <c r="O48" i="1"/>
  <c r="O49" i="1"/>
  <c r="O50" i="1"/>
  <c r="O14" i="1"/>
  <c r="O51" i="1"/>
  <c r="O52" i="1"/>
  <c r="O53" i="1"/>
  <c r="O54" i="1"/>
  <c r="O30" i="1"/>
  <c r="O55" i="1"/>
  <c r="O56" i="1"/>
  <c r="O57" i="1"/>
  <c r="O58" i="1"/>
  <c r="O59" i="1"/>
  <c r="O60" i="1"/>
  <c r="O61" i="1"/>
  <c r="O62" i="1"/>
  <c r="O27" i="1"/>
  <c r="O63" i="1"/>
  <c r="O64" i="1"/>
  <c r="O65" i="1"/>
  <c r="O66" i="1"/>
  <c r="O15" i="1"/>
  <c r="O67" i="1"/>
  <c r="O68" i="1"/>
  <c r="O69" i="1"/>
  <c r="O31" i="1"/>
  <c r="O70" i="1"/>
  <c r="O71" i="1"/>
  <c r="O72" i="1"/>
  <c r="O73" i="1"/>
  <c r="O75" i="1"/>
  <c r="O77" i="1"/>
  <c r="O78" i="1"/>
  <c r="O79" i="1"/>
  <c r="O80" i="1"/>
  <c r="O76" i="1"/>
  <c r="O81" i="1"/>
  <c r="O16" i="1"/>
  <c r="O82" i="1"/>
  <c r="O83" i="1"/>
  <c r="O84" i="1"/>
  <c r="O85" i="1"/>
  <c r="O74" i="1"/>
  <c r="O86" i="1"/>
  <c r="O2" i="1"/>
  <c r="G2" i="4"/>
  <c r="A3" i="4"/>
  <c r="B3" i="4"/>
  <c r="C3" i="4"/>
  <c r="C2" i="4"/>
  <c r="B2" i="4"/>
  <c r="A2" i="4"/>
  <c r="I6" i="1"/>
  <c r="I7" i="1"/>
  <c r="I8" i="1"/>
  <c r="I5" i="1"/>
  <c r="I9" i="1"/>
  <c r="I10" i="1"/>
  <c r="I11" i="1"/>
  <c r="I17" i="1"/>
  <c r="I18" i="1"/>
  <c r="I19" i="1"/>
  <c r="I20" i="1"/>
  <c r="I21" i="1"/>
  <c r="I3" i="1"/>
  <c r="I22" i="1"/>
  <c r="I23" i="1"/>
  <c r="I24" i="1"/>
  <c r="I25" i="1"/>
  <c r="I26" i="1"/>
  <c r="I28" i="1"/>
  <c r="I32" i="1"/>
  <c r="I12" i="1"/>
  <c r="I33" i="1"/>
  <c r="I4" i="1"/>
  <c r="I34" i="1"/>
  <c r="I35" i="1"/>
  <c r="I36" i="1"/>
  <c r="I37" i="1"/>
  <c r="I38" i="1"/>
  <c r="I39" i="1"/>
  <c r="I40" i="1"/>
  <c r="I41" i="1"/>
  <c r="I42" i="1"/>
  <c r="I43" i="1"/>
  <c r="I44" i="1"/>
  <c r="I45" i="1"/>
  <c r="I13" i="1"/>
  <c r="I46" i="1"/>
  <c r="I47" i="1"/>
  <c r="I29" i="1"/>
  <c r="I48" i="1"/>
  <c r="I49" i="1"/>
  <c r="I50" i="1"/>
  <c r="I14" i="1"/>
  <c r="I51" i="1"/>
  <c r="I52" i="1"/>
  <c r="I53" i="1"/>
  <c r="I54" i="1"/>
  <c r="I30" i="1"/>
  <c r="I55" i="1"/>
  <c r="I56" i="1"/>
  <c r="I57" i="1"/>
  <c r="I58" i="1"/>
  <c r="I59" i="1"/>
  <c r="I60" i="1"/>
  <c r="I61" i="1"/>
  <c r="I62" i="1"/>
  <c r="I27" i="1"/>
  <c r="I63" i="1"/>
  <c r="I64" i="1"/>
  <c r="I65" i="1"/>
  <c r="I66" i="1"/>
  <c r="I15" i="1"/>
  <c r="I67" i="1"/>
  <c r="I68" i="1"/>
  <c r="I69" i="1"/>
  <c r="I31" i="1"/>
  <c r="I70" i="1"/>
  <c r="I71" i="1"/>
  <c r="I72" i="1"/>
  <c r="I73" i="1"/>
  <c r="I75" i="1"/>
  <c r="I77" i="1"/>
  <c r="I78" i="1"/>
  <c r="I79" i="1"/>
  <c r="I80" i="1"/>
  <c r="I76" i="1"/>
  <c r="I81" i="1"/>
  <c r="I16" i="1"/>
  <c r="I82" i="1"/>
  <c r="I83" i="1"/>
  <c r="I84" i="1"/>
  <c r="I85" i="1"/>
  <c r="I74" i="1"/>
  <c r="I86" i="1"/>
  <c r="I2" i="1"/>
  <c r="H6" i="1"/>
  <c r="H7" i="1"/>
  <c r="H8" i="1"/>
  <c r="H5" i="1"/>
  <c r="H9" i="1"/>
  <c r="H10" i="1"/>
  <c r="H11" i="1"/>
  <c r="H17" i="1"/>
  <c r="H18" i="1"/>
  <c r="H19" i="1"/>
  <c r="H20" i="1"/>
  <c r="H21" i="1"/>
  <c r="H3" i="1"/>
  <c r="H22" i="1"/>
  <c r="H23" i="1"/>
  <c r="H24" i="1"/>
  <c r="H25" i="1"/>
  <c r="H26" i="1"/>
  <c r="H28" i="1"/>
  <c r="H32" i="1"/>
  <c r="H12" i="1"/>
  <c r="H33" i="1"/>
  <c r="H4" i="1"/>
  <c r="H34" i="1"/>
  <c r="H35" i="1"/>
  <c r="H36" i="1"/>
  <c r="H37" i="1"/>
  <c r="H38" i="1"/>
  <c r="H39" i="1"/>
  <c r="H40" i="1"/>
  <c r="H41" i="1"/>
  <c r="H42" i="1"/>
  <c r="H43" i="1"/>
  <c r="H44" i="1"/>
  <c r="H45" i="1"/>
  <c r="H13" i="1"/>
  <c r="H46" i="1"/>
  <c r="H47" i="1"/>
  <c r="H29" i="1"/>
  <c r="H48" i="1"/>
  <c r="H49" i="1"/>
  <c r="H50" i="1"/>
  <c r="H14" i="1"/>
  <c r="H51" i="1"/>
  <c r="H52" i="1"/>
  <c r="H53" i="1"/>
  <c r="H54" i="1"/>
  <c r="H30" i="1"/>
  <c r="H55" i="1"/>
  <c r="H56" i="1"/>
  <c r="H57" i="1"/>
  <c r="H58" i="1"/>
  <c r="H59" i="1"/>
  <c r="H60" i="1"/>
  <c r="H61" i="1"/>
  <c r="H62" i="1"/>
  <c r="H27" i="1"/>
  <c r="H63" i="1"/>
  <c r="H64" i="1"/>
  <c r="H65" i="1"/>
  <c r="H66" i="1"/>
  <c r="H15" i="1"/>
  <c r="H67" i="1"/>
  <c r="H68" i="1"/>
  <c r="H69" i="1"/>
  <c r="H31" i="1"/>
  <c r="H70" i="1"/>
  <c r="H71" i="1"/>
  <c r="H72" i="1"/>
  <c r="H73" i="1"/>
  <c r="H75" i="1"/>
  <c r="H77" i="1"/>
  <c r="H78" i="1"/>
  <c r="H79" i="1"/>
  <c r="H80" i="1"/>
  <c r="H76" i="1"/>
  <c r="H81" i="1"/>
  <c r="H16" i="1"/>
  <c r="H82" i="1"/>
  <c r="H83" i="1"/>
  <c r="H84" i="1"/>
  <c r="H85" i="1"/>
  <c r="H74" i="1"/>
  <c r="H86" i="1"/>
  <c r="H2" i="1"/>
  <c r="M73" i="4" l="1"/>
  <c r="M41" i="4"/>
  <c r="M9" i="4"/>
  <c r="M65" i="4"/>
  <c r="M33" i="4"/>
  <c r="M61" i="4"/>
  <c r="M29" i="4"/>
  <c r="M59" i="4"/>
  <c r="M27" i="4"/>
  <c r="D81" i="4"/>
  <c r="L81" i="4" s="1"/>
  <c r="O81" i="4" s="1"/>
  <c r="D52" i="4"/>
  <c r="L52" i="4" s="1"/>
  <c r="O52" i="4" s="1"/>
  <c r="D80" i="4"/>
  <c r="L80" i="4" s="1"/>
  <c r="O80" i="4" s="1"/>
  <c r="D66" i="4"/>
  <c r="L66" i="4" s="1"/>
  <c r="O66" i="4" s="1"/>
  <c r="D20" i="4"/>
  <c r="L20" i="4" s="1"/>
  <c r="O20" i="4" s="1"/>
  <c r="D39" i="4"/>
  <c r="L39" i="4" s="1"/>
  <c r="O39" i="4" s="1"/>
  <c r="D76" i="4"/>
  <c r="L76" i="4" s="1"/>
  <c r="O76" i="4" s="1"/>
  <c r="D38" i="4"/>
  <c r="L38" i="4" s="1"/>
  <c r="O38" i="4" s="1"/>
  <c r="D21" i="4"/>
  <c r="L21" i="4" s="1"/>
  <c r="O21" i="4" s="1"/>
  <c r="D64" i="4"/>
  <c r="L64" i="4" s="1"/>
  <c r="O64" i="4" s="1"/>
  <c r="D14" i="4"/>
  <c r="L14" i="4" s="1"/>
  <c r="O14" i="4" s="1"/>
  <c r="D10" i="4"/>
  <c r="L10" i="4" s="1"/>
  <c r="O10" i="4" s="1"/>
  <c r="D84" i="4"/>
  <c r="L84" i="4" s="1"/>
  <c r="O84" i="4" s="1"/>
  <c r="D69" i="4"/>
  <c r="L69" i="4" s="1"/>
  <c r="O69" i="4" s="1"/>
  <c r="D43" i="4"/>
  <c r="L43" i="4" s="1"/>
  <c r="O43" i="4" s="1"/>
  <c r="D25" i="4"/>
  <c r="L25" i="4" s="1"/>
  <c r="O25" i="4" s="1"/>
  <c r="D6" i="4"/>
  <c r="L6" i="4" s="1"/>
  <c r="O6" i="4" s="1"/>
  <c r="D83" i="4"/>
  <c r="L83" i="4" s="1"/>
  <c r="O83" i="4" s="1"/>
  <c r="D30" i="4"/>
  <c r="L30" i="4" s="1"/>
  <c r="O30" i="4" s="1"/>
  <c r="D42" i="4"/>
  <c r="L42" i="4" s="1"/>
  <c r="O42" i="4" s="1"/>
  <c r="D55" i="4"/>
  <c r="L55" i="4" s="1"/>
  <c r="O55" i="4" s="1"/>
  <c r="D68" i="4"/>
  <c r="L68" i="4" s="1"/>
  <c r="O68" i="4" s="1"/>
  <c r="D24" i="4"/>
  <c r="L24" i="4" s="1"/>
  <c r="O24" i="4" s="1"/>
  <c r="D41" i="4"/>
  <c r="L41" i="4" s="1"/>
  <c r="O41" i="4" s="1"/>
  <c r="D86" i="4"/>
  <c r="L86" i="4" s="1"/>
  <c r="O86" i="4" s="1"/>
  <c r="D70" i="4"/>
  <c r="L70" i="4" s="1"/>
  <c r="O70" i="4" s="1"/>
  <c r="D57" i="4"/>
  <c r="L57" i="4" s="1"/>
  <c r="O57" i="4" s="1"/>
  <c r="D45" i="4"/>
  <c r="L45" i="4" s="1"/>
  <c r="O45" i="4" s="1"/>
  <c r="D28" i="4"/>
  <c r="L28" i="4" s="1"/>
  <c r="O28" i="4" s="1"/>
  <c r="D8" i="4"/>
  <c r="L8" i="4" s="1"/>
  <c r="O8" i="4" s="1"/>
  <c r="D74" i="4"/>
  <c r="L74" i="4" s="1"/>
  <c r="O74" i="4" s="1"/>
  <c r="D56" i="4"/>
  <c r="L56" i="4" s="1"/>
  <c r="O56" i="4" s="1"/>
  <c r="D44" i="4"/>
  <c r="L44" i="4" s="1"/>
  <c r="O44" i="4" s="1"/>
  <c r="D26" i="4"/>
  <c r="L26" i="4" s="1"/>
  <c r="O26" i="4" s="1"/>
  <c r="D46" i="4"/>
  <c r="L46" i="4" s="1"/>
  <c r="O46" i="4" s="1"/>
  <c r="D23" i="4"/>
  <c r="L23" i="4" s="1"/>
  <c r="O23" i="4" s="1"/>
  <c r="D71" i="4"/>
  <c r="L71" i="4" s="1"/>
  <c r="O71" i="4" s="1"/>
  <c r="D58" i="4"/>
  <c r="L58" i="4" s="1"/>
  <c r="O58" i="4" s="1"/>
  <c r="D16" i="4"/>
  <c r="L16" i="4" s="1"/>
  <c r="O16" i="4" s="1"/>
  <c r="D40" i="4"/>
  <c r="L40" i="4" s="1"/>
  <c r="O40" i="4" s="1"/>
  <c r="D63" i="4"/>
  <c r="L63" i="4" s="1"/>
  <c r="O63" i="4" s="1"/>
  <c r="D50" i="4"/>
  <c r="L50" i="4" s="1"/>
  <c r="O50" i="4" s="1"/>
  <c r="D27" i="4"/>
  <c r="L27" i="4" s="1"/>
  <c r="D35" i="4"/>
  <c r="L35" i="4" s="1"/>
  <c r="O35" i="4" s="1"/>
  <c r="D18" i="4"/>
  <c r="L18" i="4" s="1"/>
  <c r="O18" i="4" s="1"/>
  <c r="D34" i="4"/>
  <c r="L34" i="4" s="1"/>
  <c r="O34" i="4" s="1"/>
  <c r="D65" i="4"/>
  <c r="L65" i="4" s="1"/>
  <c r="O65" i="4" s="1"/>
  <c r="D79" i="4"/>
  <c r="L79" i="4" s="1"/>
  <c r="O79" i="4" s="1"/>
  <c r="D36" i="4"/>
  <c r="L36" i="4" s="1"/>
  <c r="O36" i="4" s="1"/>
  <c r="D19" i="4"/>
  <c r="L19" i="4" s="1"/>
  <c r="O19" i="4" s="1"/>
  <c r="D78" i="4"/>
  <c r="L78" i="4" s="1"/>
  <c r="O78" i="4" s="1"/>
  <c r="D49" i="4"/>
  <c r="L49" i="4" s="1"/>
  <c r="O49" i="4" s="1"/>
  <c r="D62" i="4"/>
  <c r="L62" i="4" s="1"/>
  <c r="O62" i="4" s="1"/>
  <c r="D85" i="4"/>
  <c r="L85" i="4" s="1"/>
  <c r="O85" i="4" s="1"/>
  <c r="D31" i="4"/>
  <c r="L31" i="4" s="1"/>
  <c r="O31" i="4" s="1"/>
  <c r="D7" i="4"/>
  <c r="L7" i="4" s="1"/>
  <c r="O7" i="4" s="1"/>
  <c r="D67" i="4"/>
  <c r="L67" i="4" s="1"/>
  <c r="O67" i="4" s="1"/>
  <c r="D54" i="4"/>
  <c r="L54" i="4" s="1"/>
  <c r="O54" i="4" s="1"/>
  <c r="D22" i="4"/>
  <c r="L22" i="4" s="1"/>
  <c r="O22" i="4" s="1"/>
  <c r="D15" i="4"/>
  <c r="L15" i="4" s="1"/>
  <c r="O15" i="4" s="1"/>
  <c r="D53" i="4"/>
  <c r="L53" i="4" s="1"/>
  <c r="O53" i="4" s="1"/>
  <c r="D77" i="4"/>
  <c r="L77" i="4" s="1"/>
  <c r="O77" i="4" s="1"/>
  <c r="D48" i="4"/>
  <c r="L48" i="4" s="1"/>
  <c r="O48" i="4" s="1"/>
  <c r="D17" i="4"/>
  <c r="L17" i="4" s="1"/>
  <c r="O17" i="4" s="1"/>
  <c r="D51" i="4"/>
  <c r="L51" i="4" s="1"/>
  <c r="O51" i="4" s="1"/>
  <c r="D82" i="4"/>
  <c r="L82" i="4" s="1"/>
  <c r="O82" i="4" s="1"/>
  <c r="D75" i="4"/>
  <c r="L75" i="4" s="1"/>
  <c r="O75" i="4" s="1"/>
  <c r="D11" i="4"/>
  <c r="L11" i="4" s="1"/>
  <c r="O11" i="4" s="1"/>
  <c r="D73" i="4"/>
  <c r="L73" i="4" s="1"/>
  <c r="O73" i="4" s="1"/>
  <c r="D37" i="4"/>
  <c r="L37" i="4" s="1"/>
  <c r="O37" i="4" s="1"/>
  <c r="D61" i="4"/>
  <c r="L61" i="4" s="1"/>
  <c r="O61" i="4" s="1"/>
  <c r="D47" i="4"/>
  <c r="L47" i="4" s="1"/>
  <c r="O47" i="4" s="1"/>
  <c r="D33" i="4"/>
  <c r="L33" i="4" s="1"/>
  <c r="D72" i="4"/>
  <c r="L72" i="4" s="1"/>
  <c r="O72" i="4" s="1"/>
  <c r="D59" i="4"/>
  <c r="L59" i="4" s="1"/>
  <c r="O59" i="4" s="1"/>
  <c r="D12" i="4"/>
  <c r="L12" i="4" s="1"/>
  <c r="O12" i="4" s="1"/>
  <c r="D9" i="4"/>
  <c r="L9" i="4" s="1"/>
  <c r="O9" i="4" s="1"/>
  <c r="D29" i="4"/>
  <c r="L29" i="4" s="1"/>
  <c r="O29" i="4" s="1"/>
  <c r="D4" i="4"/>
  <c r="L4" i="4" s="1"/>
  <c r="O4" i="4" s="1"/>
  <c r="D60" i="4"/>
  <c r="L60" i="4" s="1"/>
  <c r="O60" i="4" s="1"/>
  <c r="D13" i="4"/>
  <c r="L13" i="4" s="1"/>
  <c r="O13" i="4" s="1"/>
  <c r="D32" i="4"/>
  <c r="L32" i="4" s="1"/>
  <c r="O32" i="4" s="1"/>
  <c r="D5" i="4"/>
  <c r="L5" i="4" s="1"/>
  <c r="O5" i="4" s="1"/>
  <c r="M3" i="4"/>
  <c r="M2" i="4"/>
  <c r="D3" i="4"/>
  <c r="D2" i="4"/>
  <c r="L2" i="4" s="1"/>
  <c r="O33" i="4" l="1"/>
  <c r="O27" i="4"/>
  <c r="L3" i="4"/>
  <c r="O3" i="4" s="1"/>
  <c r="O2" i="4"/>
</calcChain>
</file>

<file path=xl/sharedStrings.xml><?xml version="1.0" encoding="utf-8"?>
<sst xmlns="http://schemas.openxmlformats.org/spreadsheetml/2006/main" count="969" uniqueCount="258">
  <si>
    <t>Company</t>
  </si>
  <si>
    <t>Status</t>
  </si>
  <si>
    <t>Pending</t>
  </si>
  <si>
    <t>Interviewing</t>
  </si>
  <si>
    <t>Denied</t>
  </si>
  <si>
    <t>Product Manager</t>
  </si>
  <si>
    <t>Date</t>
  </si>
  <si>
    <t>Analyst</t>
  </si>
  <si>
    <t>Project Manager</t>
  </si>
  <si>
    <t>Platform</t>
  </si>
  <si>
    <t>On Hold</t>
  </si>
  <si>
    <t>Offer</t>
  </si>
  <si>
    <t>Industry</t>
  </si>
  <si>
    <t>Other</t>
  </si>
  <si>
    <t>Consultant</t>
  </si>
  <si>
    <t>Role Type</t>
  </si>
  <si>
    <t>Rejected</t>
  </si>
  <si>
    <t>Job Title</t>
  </si>
  <si>
    <t>Number of Interviews</t>
  </si>
  <si>
    <t>Company Name</t>
  </si>
  <si>
    <t>Salary Average (Min+Max/2)</t>
  </si>
  <si>
    <t>Status Effort</t>
  </si>
  <si>
    <t>Platform Effort</t>
  </si>
  <si>
    <t>Role Likeliness</t>
  </si>
  <si>
    <t>ROE</t>
  </si>
  <si>
    <t>ROE Calculation</t>
  </si>
  <si>
    <t>Salary Likeliness</t>
  </si>
  <si>
    <t>Interview Weight</t>
  </si>
  <si>
    <t>No Response</t>
  </si>
  <si>
    <r>
      <rPr>
        <b/>
        <sz val="11"/>
        <color theme="1"/>
        <rFont val="Aptos Narrow"/>
        <family val="2"/>
        <scheme val="minor"/>
      </rPr>
      <t>Status Effort</t>
    </r>
    <r>
      <rPr>
        <sz val="11"/>
        <color theme="1"/>
        <rFont val="Aptos Narrow"/>
        <family val="2"/>
        <scheme val="minor"/>
      </rPr>
      <t>: how likely I am to get the job based on the status</t>
    </r>
  </si>
  <si>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: how much effort it took to apply on the site</t>
    </r>
  </si>
  <si>
    <r>
      <rPr>
        <b/>
        <sz val="11"/>
        <color theme="1"/>
        <rFont val="Aptos Narrow"/>
        <family val="2"/>
        <scheme val="minor"/>
      </rPr>
      <t>Role Likeliness:</t>
    </r>
    <r>
      <rPr>
        <sz val="11"/>
        <color theme="1"/>
        <rFont val="Aptos Narrow"/>
        <family val="2"/>
        <scheme val="minor"/>
      </rPr>
      <t xml:space="preserve"> How likely I am to get the job based on the job type</t>
    </r>
  </si>
  <si>
    <r>
      <rPr>
        <b/>
        <sz val="11"/>
        <color theme="1"/>
        <rFont val="Aptos Narrow"/>
        <family val="2"/>
        <scheme val="minor"/>
      </rPr>
      <t>Salary Likeliness</t>
    </r>
    <r>
      <rPr>
        <sz val="11"/>
        <color theme="1"/>
        <rFont val="Aptos Narrow"/>
        <family val="2"/>
        <scheme val="minor"/>
      </rPr>
      <t>: piecewise linear function that determines how likely I am to get the job based on the salary range</t>
    </r>
  </si>
  <si>
    <r>
      <rPr>
        <b/>
        <sz val="11"/>
        <color theme="1"/>
        <rFont val="Aptos Narrow"/>
        <family val="2"/>
        <scheme val="minor"/>
      </rPr>
      <t>Interview Weight</t>
    </r>
    <r>
      <rPr>
        <sz val="11"/>
        <color theme="1"/>
        <rFont val="Aptos Narrow"/>
        <family val="2"/>
        <scheme val="minor"/>
      </rPr>
      <t>: How many interviews I've had (more interviews lower the denominator)</t>
    </r>
  </si>
  <si>
    <r>
      <t>No Interview Calculation: (</t>
    </r>
    <r>
      <rPr>
        <b/>
        <sz val="11"/>
        <color theme="1"/>
        <rFont val="Aptos Narrow"/>
        <family val="2"/>
        <scheme val="minor"/>
      </rPr>
      <t>Average Salary x Role Likeliness x Salary Likeliness</t>
    </r>
    <r>
      <rPr>
        <sz val="11"/>
        <color theme="1"/>
        <rFont val="Aptos Narrow"/>
        <family val="2"/>
        <scheme val="minor"/>
      </rPr>
      <t>) / 10, plus normalizing constants</t>
    </r>
  </si>
  <si>
    <r>
      <t>With Interview Calculation: Same as above, times (</t>
    </r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) / (</t>
    </r>
    <r>
      <rPr>
        <b/>
        <sz val="11"/>
        <color theme="1"/>
        <rFont val="Aptos Narrow"/>
        <family val="2"/>
        <scheme val="minor"/>
      </rPr>
      <t>Role Likeliness x Interview Weight</t>
    </r>
    <r>
      <rPr>
        <sz val="11"/>
        <color theme="1"/>
        <rFont val="Aptos Narrow"/>
        <family val="2"/>
        <scheme val="minor"/>
      </rPr>
      <t>) * 10</t>
    </r>
  </si>
  <si>
    <t>Week</t>
  </si>
  <si>
    <t>Application Status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</si>
  <si>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</si>
  <si>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</si>
  <si>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</si>
  <si>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</si>
  <si>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</si>
  <si>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</si>
  <si>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</si>
  <si>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</si>
  <si>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</si>
  <si>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</si>
  <si>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Company 1</t>
  </si>
  <si>
    <t>Company 2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</si>
  <si>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</si>
  <si>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</si>
  <si>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</si>
  <si>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</si>
  <si>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</si>
  <si>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</si>
  <si>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</si>
  <si>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Title 11</t>
  </si>
  <si>
    <t>Company 12</t>
  </si>
  <si>
    <t>Title 12</t>
  </si>
  <si>
    <t>Company 13</t>
  </si>
  <si>
    <t>Title 13</t>
  </si>
  <si>
    <t>Company 14</t>
  </si>
  <si>
    <t>Title 14</t>
  </si>
  <si>
    <t>Company 15</t>
  </si>
  <si>
    <t>Title 15</t>
  </si>
  <si>
    <t>Company 16</t>
  </si>
  <si>
    <t>Title 16</t>
  </si>
  <si>
    <t>Title 17</t>
  </si>
  <si>
    <t>Company 18</t>
  </si>
  <si>
    <t>Title 18</t>
  </si>
  <si>
    <t>Company 19</t>
  </si>
  <si>
    <t>Title 19</t>
  </si>
  <si>
    <t>Company 20</t>
  </si>
  <si>
    <t>Title 20</t>
  </si>
  <si>
    <t>Company 21</t>
  </si>
  <si>
    <t>Title 21</t>
  </si>
  <si>
    <t>Company 22</t>
  </si>
  <si>
    <t>Title 22</t>
  </si>
  <si>
    <t>Company 23</t>
  </si>
  <si>
    <t>Title 23</t>
  </si>
  <si>
    <t>Title 24</t>
  </si>
  <si>
    <t>Company 25</t>
  </si>
  <si>
    <t>Title 25</t>
  </si>
  <si>
    <t>Company 26</t>
  </si>
  <si>
    <t>Title 26</t>
  </si>
  <si>
    <t>Company 27</t>
  </si>
  <si>
    <t>Title 27</t>
  </si>
  <si>
    <t>Company 28</t>
  </si>
  <si>
    <t>Title 28</t>
  </si>
  <si>
    <t>Company 29</t>
  </si>
  <si>
    <t>Title 29</t>
  </si>
  <si>
    <t>Company 30</t>
  </si>
  <si>
    <t>Title 30</t>
  </si>
  <si>
    <t>Company 31</t>
  </si>
  <si>
    <t>Title 31</t>
  </si>
  <si>
    <t>Company 32</t>
  </si>
  <si>
    <t>Title 32</t>
  </si>
  <si>
    <t>Company 33</t>
  </si>
  <si>
    <t>Title 33</t>
  </si>
  <si>
    <t>Company 34</t>
  </si>
  <si>
    <t>Title 34</t>
  </si>
  <si>
    <t>Company 35</t>
  </si>
  <si>
    <t>Title 35</t>
  </si>
  <si>
    <t>Company 36</t>
  </si>
  <si>
    <t>Title 36</t>
  </si>
  <si>
    <t>Company 37</t>
  </si>
  <si>
    <t>Title 37</t>
  </si>
  <si>
    <t>Company 38</t>
  </si>
  <si>
    <t>Title 38</t>
  </si>
  <si>
    <t>Company 39</t>
  </si>
  <si>
    <t>Title 39</t>
  </si>
  <si>
    <t>Company 40</t>
  </si>
  <si>
    <t>Title 40</t>
  </si>
  <si>
    <t>Company 41</t>
  </si>
  <si>
    <t>Title 41</t>
  </si>
  <si>
    <t>Company 42</t>
  </si>
  <si>
    <t>Title 42</t>
  </si>
  <si>
    <t>Company 43</t>
  </si>
  <si>
    <t>Title 43</t>
  </si>
  <si>
    <t>Company 44</t>
  </si>
  <si>
    <t>Title 44</t>
  </si>
  <si>
    <t>Company 45</t>
  </si>
  <si>
    <t>Title 45</t>
  </si>
  <si>
    <t>Company 46</t>
  </si>
  <si>
    <t>Title 46</t>
  </si>
  <si>
    <t>Company 47</t>
  </si>
  <si>
    <t>Title 47</t>
  </si>
  <si>
    <t>Title 48</t>
  </si>
  <si>
    <t>Company 49</t>
  </si>
  <si>
    <t>Title 49</t>
  </si>
  <si>
    <t>Company 50</t>
  </si>
  <si>
    <t>Title 50</t>
  </si>
  <si>
    <t>Title 51</t>
  </si>
  <si>
    <t>Company 52</t>
  </si>
  <si>
    <t>Title 52</t>
  </si>
  <si>
    <t>Company 53</t>
  </si>
  <si>
    <t>Title 53</t>
  </si>
  <si>
    <t>Title 54</t>
  </si>
  <si>
    <t>Company 55</t>
  </si>
  <si>
    <t>Title 55</t>
  </si>
  <si>
    <t>Company 56</t>
  </si>
  <si>
    <t>Title 56</t>
  </si>
  <si>
    <t>Company 57</t>
  </si>
  <si>
    <t>Title 57</t>
  </si>
  <si>
    <t>Company 58</t>
  </si>
  <si>
    <t>Title 58</t>
  </si>
  <si>
    <t>Company 59</t>
  </si>
  <si>
    <t>Title 59</t>
  </si>
  <si>
    <t>Company 60</t>
  </si>
  <si>
    <t>Title 60</t>
  </si>
  <si>
    <t>Company 61</t>
  </si>
  <si>
    <t>Title 61</t>
  </si>
  <si>
    <t>Company 62</t>
  </si>
  <si>
    <t>Title 62</t>
  </si>
  <si>
    <t>Company 63</t>
  </si>
  <si>
    <t>Title 63</t>
  </si>
  <si>
    <t>Company 64</t>
  </si>
  <si>
    <t>Title 64</t>
  </si>
  <si>
    <t>Title 65</t>
  </si>
  <si>
    <t>Title 66</t>
  </si>
  <si>
    <t>Company 67</t>
  </si>
  <si>
    <t>Title 67</t>
  </si>
  <si>
    <t>Company 68</t>
  </si>
  <si>
    <t>Title 68</t>
  </si>
  <si>
    <t>Company 69</t>
  </si>
  <si>
    <t>Title 69</t>
  </si>
  <si>
    <t>Company 70</t>
  </si>
  <si>
    <t>Title 70</t>
  </si>
  <si>
    <t>Title 71</t>
  </si>
  <si>
    <t>Title 72</t>
  </si>
  <si>
    <t>Title 73</t>
  </si>
  <si>
    <t>Title 74</t>
  </si>
  <si>
    <t>Company 71</t>
  </si>
  <si>
    <t>Company 72</t>
  </si>
  <si>
    <t>Company 73</t>
  </si>
  <si>
    <t>Company 74</t>
  </si>
  <si>
    <t>Ghosted</t>
  </si>
  <si>
    <t>Round</t>
  </si>
  <si>
    <t>Type of Interview</t>
  </si>
  <si>
    <t>Location</t>
  </si>
  <si>
    <t>Performance</t>
  </si>
  <si>
    <t>Experience</t>
  </si>
  <si>
    <t>State</t>
  </si>
  <si>
    <t>Introduction</t>
  </si>
  <si>
    <t>Virtual</t>
  </si>
  <si>
    <t>Complete</t>
  </si>
  <si>
    <t>Behavioral</t>
  </si>
  <si>
    <t>Phone Call</t>
  </si>
  <si>
    <t>Case Study</t>
  </si>
  <si>
    <t>In Person</t>
  </si>
  <si>
    <t>Video Recorded</t>
  </si>
  <si>
    <t>Recording</t>
  </si>
  <si>
    <t>Company 75</t>
  </si>
  <si>
    <t>Title 75</t>
  </si>
  <si>
    <t>Company 76</t>
  </si>
  <si>
    <t>Title 76</t>
  </si>
  <si>
    <t>Company 77</t>
  </si>
  <si>
    <t>Title 77</t>
  </si>
  <si>
    <t>Company 78</t>
  </si>
  <si>
    <t>Title 78</t>
  </si>
  <si>
    <t>Company 79</t>
  </si>
  <si>
    <t>Title 79</t>
  </si>
  <si>
    <t>Company 80</t>
  </si>
  <si>
    <t>Title 80</t>
  </si>
  <si>
    <t>Company 81</t>
  </si>
  <si>
    <t>Title 81</t>
  </si>
  <si>
    <t>Company 82</t>
  </si>
  <si>
    <t>Title 82</t>
  </si>
  <si>
    <t>Company 83</t>
  </si>
  <si>
    <t>Title 83</t>
  </si>
  <si>
    <t>Company 84</t>
  </si>
  <si>
    <t>Title 84</t>
  </si>
  <si>
    <t>Company 85</t>
  </si>
  <si>
    <t>Title 85</t>
  </si>
  <si>
    <t>Bailed</t>
  </si>
  <si>
    <t>Score</t>
  </si>
  <si>
    <t>Role</t>
  </si>
  <si>
    <t>Industry Likeliness</t>
  </si>
  <si>
    <t>Chance of Success</t>
  </si>
  <si>
    <t>Application Effort</t>
  </si>
  <si>
    <t>Weights</t>
  </si>
  <si>
    <t>Dynamic inputs that measure the application difficulty, chance of success, and return on effort</t>
  </si>
  <si>
    <t>If you add new dropdown items, make sure to add them to this list!!</t>
  </si>
  <si>
    <t>NOTE: Build your own salary function for better prediction. The default is 95% for all roles.</t>
  </si>
  <si>
    <t>Industry 1</t>
  </si>
  <si>
    <t>Industry 2</t>
  </si>
  <si>
    <t>Industry 3</t>
  </si>
  <si>
    <t>Industry 4</t>
  </si>
  <si>
    <t>Industry 5</t>
  </si>
  <si>
    <t>Role 1</t>
  </si>
  <si>
    <t>Role 2</t>
  </si>
  <si>
    <t>Role 3</t>
  </si>
  <si>
    <t>Role 4</t>
  </si>
  <si>
    <t>Role 5</t>
  </si>
  <si>
    <t>Platform 1</t>
  </si>
  <si>
    <t>Platform 2</t>
  </si>
  <si>
    <t>Platform 3</t>
  </si>
  <si>
    <t>Platform 4</t>
  </si>
  <si>
    <t>Platform 5</t>
  </si>
  <si>
    <t>Salary Spread</t>
  </si>
  <si>
    <t>Response Date</t>
  </si>
  <si>
    <t>Response Time (Days)</t>
  </si>
  <si>
    <t>Cover Letter</t>
  </si>
  <si>
    <t>Yes</t>
  </si>
  <si>
    <t>No</t>
  </si>
  <si>
    <t>Company Size</t>
  </si>
  <si>
    <t>Startup</t>
  </si>
  <si>
    <t>Midsize</t>
  </si>
  <si>
    <t>Fortune 500</t>
  </si>
  <si>
    <t>Month</t>
  </si>
  <si>
    <t>Salary Min</t>
  </si>
  <si>
    <t>Salary Max</t>
  </si>
  <si>
    <t>Resume 1</t>
  </si>
  <si>
    <t>Resume 2</t>
  </si>
  <si>
    <t>Resume 3</t>
  </si>
  <si>
    <t>Resume 4</t>
  </si>
  <si>
    <t>Resume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</si>
</sst>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2" borderId="0" xfId="0" applyFill="1"/>
    <xf numFmtId="1" fontId="0" fillId="0" borderId="0" xfId="0" applyNumberFormat="1"/>
    <xf numFmtId="16" fontId="0" fillId="0" borderId="0" xfId="0" applyNumberFormat="1"/>
    <xf numFmtId="0" fontId="0" fillId="3" borderId="0" xfId="0" applyFill="1" applyAlignment="1">
      <alignment wrapText="1"/>
    </xf>
    <xf numFmtId="0" fontId="1" fillId="4" borderId="2" xfId="0" applyFont="1" applyFill="1" applyBorder="1"/>
    <xf numFmtId="0" fontId="1" fillId="4" borderId="2" xfId="0" applyFont="1" applyFill="1" applyBorder="1" applyAlignment="1">
      <alignment wrapText="1"/>
    </xf>
    <xf numFmtId="1" fontId="1" fillId="4" borderId="2" xfId="0" applyNumberFormat="1" applyFont="1" applyFill="1" applyBorder="1"/>
    <xf numFmtId="0" fontId="1" fillId="4" borderId="1" xfId="0" applyFont="1" applyFill="1" applyBorder="1"/>
    <xf numFmtId="0" fontId="0" fillId="5" borderId="0" xfId="0" applyFill="1"/>
    <xf numFmtId="0" fontId="3" fillId="0" borderId="0" xfId="0" applyFont="1"/>
    <xf numFmtId="0" fontId="4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0" borderId="0" xfId="0" applyFont="1"/>
  </cellXfs>
  <cellStyles count="1">
    <cellStyle name="Normal" xfId="0" builtinId="0"/>
  </cellStyles>
  <dxfs count="14"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theme="5" tint="0.79998168889431442"/>
        </patternFill>
      </fill>
    </dxf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rgb="FFF8E0EE"/>
        </patternFill>
      </fill>
    </dxf>
    <dxf>
      <fill>
        <patternFill>
          <bgColor rgb="FFFFFFB9"/>
        </patternFill>
      </fill>
    </dxf>
    <dxf>
      <fill>
        <patternFill>
          <bgColor theme="7" tint="0.59996337778862885"/>
        </patternFill>
      </fill>
    </dxf>
    <dxf>
      <fill>
        <patternFill>
          <bgColor rgb="FFF0E6C2"/>
        </patternFill>
      </fill>
    </dxf>
    <dxf>
      <fill>
        <patternFill>
          <bgColor rgb="FFB2D6C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B2D6CC"/>
      <color rgb="FFB2CAD6"/>
      <color rgb="FFF0E6C2"/>
      <color rgb="FFEB9FCC"/>
      <color rgb="FFF1B9DA"/>
      <color rgb="FFECA6D0"/>
      <color rgb="FFF8E0EE"/>
      <color rgb="FFF5CFE6"/>
      <color rgb="FFF1BDDC"/>
      <color rgb="FFD5F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50F9-523E-4C88-ABEB-54BB5869DFA0}">
  <dimension ref="A1:Q86"/>
  <sheetViews>
    <sheetView tabSelected="1" workbookViewId="0">
      <pane ySplit="1" topLeftCell="A40" activePane="bottomLeft" state="frozen"/>
      <selection pane="bottomLeft" activeCell="Q1" sqref="Q1"/>
    </sheetView>
  </sheetViews>
  <sheetFormatPr defaultRowHeight="14.5" x14ac:dyDescent="0.35"/>
  <cols>
    <col min="1" max="1" width="19" customWidth="1"/>
    <col min="2" max="2" width="15.81640625" style="5" customWidth="1"/>
    <col min="3" max="3" width="12.6328125" customWidth="1"/>
    <col min="4" max="4" width="9.36328125" customWidth="1"/>
    <col min="5" max="5" width="6.7265625" bestFit="1" customWidth="1"/>
    <col min="6" max="6" width="6.7265625" customWidth="1"/>
    <col min="7" max="7" width="11.36328125" customWidth="1"/>
    <col min="8" max="8" width="4.453125" customWidth="1"/>
    <col min="9" max="9" width="4.7265625" customWidth="1"/>
    <col min="10" max="11" width="12.36328125" style="1" customWidth="1"/>
    <col min="12" max="12" width="8" customWidth="1"/>
    <col min="13" max="13" width="5" customWidth="1"/>
    <col min="14" max="14" width="5.08984375" style="2" customWidth="1"/>
    <col min="15" max="15" width="8.26953125" style="3" customWidth="1"/>
  </cols>
  <sheetData>
    <row r="1" spans="1:17" s="9" customFormat="1" ht="19" thickBot="1" x14ac:dyDescent="0.5">
      <c r="A1" s="6" t="s">
        <v>0</v>
      </c>
      <c r="B1" s="7" t="s">
        <v>17</v>
      </c>
      <c r="C1" s="6" t="s">
        <v>12</v>
      </c>
      <c r="D1" s="6" t="s">
        <v>15</v>
      </c>
      <c r="E1" s="6" t="s">
        <v>6</v>
      </c>
      <c r="F1" s="6" t="s">
        <v>243</v>
      </c>
      <c r="G1" s="6" t="s">
        <v>1</v>
      </c>
      <c r="H1" s="6" t="s">
        <v>251</v>
      </c>
      <c r="I1" s="6" t="s">
        <v>252</v>
      </c>
      <c r="J1" s="6" t="s">
        <v>9</v>
      </c>
      <c r="K1" s="6" t="s">
        <v>246</v>
      </c>
      <c r="L1" s="6" t="s">
        <v>241</v>
      </c>
      <c r="M1" s="6" t="s">
        <v>242</v>
      </c>
      <c r="N1" s="6" t="s">
        <v>18</v>
      </c>
      <c r="O1" s="8" t="s">
        <v>36</v>
      </c>
      <c r="P1" s="9" t="s">
        <v>250</v>
      </c>
      <c r="Q1" s="9" t="s">
        <v>257</v>
      </c>
    </row>
    <row r="2" spans="1:17" ht="15" thickTop="1" x14ac:dyDescent="0.35">
      <c r="A2" t="s">
        <v>48</v>
      </c>
      <c r="B2" s="5" t="s">
        <v>38</v>
      </c>
      <c r="C2" t="s">
        <v>229</v>
      </c>
      <c r="D2" t="s">
        <v>231</v>
      </c>
      <c r="E2" s="4">
        <v>45778</v>
      </c>
      <c r="F2" s="4" t="s">
        <v>244</v>
      </c>
      <c r="G2" t="s">
        <v>28</v>
      </c>
      <c r="H2">
        <f t="shared" ref="H2:H33" ca="1" si="0">ROUND(RAND()*60+40,0)</f>
        <v>83</v>
      </c>
      <c r="I2">
        <f t="shared" ref="I2:I33" ca="1" si="1">ROUND(RAND()*40+90,0)</f>
        <v>108</v>
      </c>
      <c r="J2" s="1" t="s">
        <v>239</v>
      </c>
      <c r="K2" s="1" t="s">
        <v>247</v>
      </c>
      <c r="L2" s="4">
        <v>45809</v>
      </c>
      <c r="M2" s="3">
        <f t="shared" ref="M2:M33" si="2">IF(L2&lt;&gt;"",DATEDIF(E2,L2,"d"),"")</f>
        <v>31</v>
      </c>
      <c r="N2" s="2">
        <v>1</v>
      </c>
      <c r="O2" s="3">
        <f t="shared" ref="O2:O33" si="3">WEEKNUM(E2)</f>
        <v>18</v>
      </c>
      <c r="P2" t="str">
        <f>TEXT(E2,"m/yy")</f>
        <v>5/25</v>
      </c>
      <c r="Q2" t="s">
        <v>253</v>
      </c>
    </row>
    <row r="3" spans="1:17" x14ac:dyDescent="0.35">
      <c r="A3" t="s">
        <v>98</v>
      </c>
      <c r="B3" s="5" t="s">
        <v>99</v>
      </c>
      <c r="C3" t="s">
        <v>226</v>
      </c>
      <c r="D3" t="s">
        <v>230</v>
      </c>
      <c r="E3" s="4">
        <v>45779</v>
      </c>
      <c r="F3" s="4" t="s">
        <v>244</v>
      </c>
      <c r="G3" t="s">
        <v>2</v>
      </c>
      <c r="H3">
        <f t="shared" ca="1" si="0"/>
        <v>60</v>
      </c>
      <c r="I3">
        <f t="shared" ca="1" si="1"/>
        <v>103</v>
      </c>
      <c r="J3" s="1" t="s">
        <v>236</v>
      </c>
      <c r="K3" s="1" t="s">
        <v>247</v>
      </c>
      <c r="L3" s="4">
        <v>45779</v>
      </c>
      <c r="M3" s="3">
        <f t="shared" si="2"/>
        <v>0</v>
      </c>
      <c r="N3" s="2">
        <v>2</v>
      </c>
      <c r="O3" s="3">
        <f t="shared" si="3"/>
        <v>18</v>
      </c>
      <c r="P3" t="str">
        <f t="shared" ref="P3:P66" si="4">TEXT(E3,"m/yy")</f>
        <v>5/25</v>
      </c>
      <c r="Q3" t="s">
        <v>253</v>
      </c>
    </row>
    <row r="4" spans="1:17" x14ac:dyDescent="0.35">
      <c r="A4" t="s">
        <v>112</v>
      </c>
      <c r="B4" s="5" t="s">
        <v>113</v>
      </c>
      <c r="C4" t="s">
        <v>225</v>
      </c>
      <c r="D4" t="s">
        <v>230</v>
      </c>
      <c r="E4" s="4">
        <v>45780</v>
      </c>
      <c r="F4" s="4" t="s">
        <v>244</v>
      </c>
      <c r="G4" t="s">
        <v>2</v>
      </c>
      <c r="H4">
        <f t="shared" ca="1" si="0"/>
        <v>76</v>
      </c>
      <c r="I4">
        <f t="shared" ca="1" si="1"/>
        <v>102</v>
      </c>
      <c r="J4" s="1" t="s">
        <v>237</v>
      </c>
      <c r="K4" s="1" t="s">
        <v>247</v>
      </c>
      <c r="L4" s="4"/>
      <c r="M4" s="3" t="str">
        <f t="shared" si="2"/>
        <v/>
      </c>
      <c r="O4" s="3">
        <f t="shared" si="3"/>
        <v>18</v>
      </c>
      <c r="P4" t="str">
        <f t="shared" si="4"/>
        <v>5/25</v>
      </c>
      <c r="Q4" t="s">
        <v>253</v>
      </c>
    </row>
    <row r="5" spans="1:17" x14ac:dyDescent="0.35">
      <c r="A5" t="s">
        <v>51</v>
      </c>
      <c r="B5" s="5" t="s">
        <v>42</v>
      </c>
      <c r="C5" t="s">
        <v>226</v>
      </c>
      <c r="D5" t="s">
        <v>231</v>
      </c>
      <c r="E5" s="4">
        <v>45781</v>
      </c>
      <c r="F5" s="4" t="s">
        <v>244</v>
      </c>
      <c r="G5" t="s">
        <v>4</v>
      </c>
      <c r="H5">
        <f t="shared" ca="1" si="0"/>
        <v>52</v>
      </c>
      <c r="I5">
        <f t="shared" ca="1" si="1"/>
        <v>113</v>
      </c>
      <c r="J5" s="1" t="s">
        <v>238</v>
      </c>
      <c r="K5" s="1" t="s">
        <v>247</v>
      </c>
      <c r="L5" s="4">
        <v>45814</v>
      </c>
      <c r="M5" s="3">
        <f t="shared" si="2"/>
        <v>33</v>
      </c>
      <c r="O5" s="3">
        <f t="shared" si="3"/>
        <v>19</v>
      </c>
      <c r="P5" t="str">
        <f t="shared" si="4"/>
        <v>5/25</v>
      </c>
      <c r="Q5" t="s">
        <v>253</v>
      </c>
    </row>
    <row r="6" spans="1:17" x14ac:dyDescent="0.35">
      <c r="A6" t="s">
        <v>49</v>
      </c>
      <c r="B6" s="5" t="s">
        <v>39</v>
      </c>
      <c r="C6" t="s">
        <v>226</v>
      </c>
      <c r="D6" t="s">
        <v>231</v>
      </c>
      <c r="E6" s="4">
        <v>45782</v>
      </c>
      <c r="F6" s="4" t="s">
        <v>244</v>
      </c>
      <c r="G6" t="s">
        <v>16</v>
      </c>
      <c r="H6">
        <f t="shared" ca="1" si="0"/>
        <v>93</v>
      </c>
      <c r="I6">
        <f t="shared" ca="1" si="1"/>
        <v>126</v>
      </c>
      <c r="J6" s="1" t="s">
        <v>235</v>
      </c>
      <c r="K6" s="1" t="s">
        <v>247</v>
      </c>
      <c r="L6" s="4">
        <v>45815</v>
      </c>
      <c r="M6" s="3">
        <f t="shared" si="2"/>
        <v>33</v>
      </c>
      <c r="N6" s="2">
        <v>3</v>
      </c>
      <c r="O6" s="3">
        <f t="shared" si="3"/>
        <v>19</v>
      </c>
      <c r="P6" t="str">
        <f t="shared" si="4"/>
        <v>5/25</v>
      </c>
      <c r="Q6" t="s">
        <v>253</v>
      </c>
    </row>
    <row r="7" spans="1:17" x14ac:dyDescent="0.35">
      <c r="A7" t="s">
        <v>51</v>
      </c>
      <c r="B7" s="5" t="s">
        <v>40</v>
      </c>
      <c r="C7" t="s">
        <v>227</v>
      </c>
      <c r="D7" t="s">
        <v>231</v>
      </c>
      <c r="E7" s="4">
        <v>45783</v>
      </c>
      <c r="F7" s="4" t="s">
        <v>244</v>
      </c>
      <c r="G7" t="s">
        <v>4</v>
      </c>
      <c r="H7">
        <f t="shared" ca="1" si="0"/>
        <v>76</v>
      </c>
      <c r="I7">
        <f t="shared" ca="1" si="1"/>
        <v>92</v>
      </c>
      <c r="J7" s="1" t="s">
        <v>235</v>
      </c>
      <c r="K7" s="1" t="s">
        <v>247</v>
      </c>
      <c r="L7" s="4">
        <v>45783</v>
      </c>
      <c r="M7" s="3">
        <f t="shared" si="2"/>
        <v>0</v>
      </c>
      <c r="O7" s="3">
        <f t="shared" si="3"/>
        <v>19</v>
      </c>
      <c r="P7" t="str">
        <f t="shared" si="4"/>
        <v>5/25</v>
      </c>
      <c r="Q7" t="s">
        <v>253</v>
      </c>
    </row>
    <row r="8" spans="1:17" x14ac:dyDescent="0.35">
      <c r="A8" t="s">
        <v>50</v>
      </c>
      <c r="B8" s="5" t="s">
        <v>41</v>
      </c>
      <c r="C8" t="s">
        <v>225</v>
      </c>
      <c r="D8" t="s">
        <v>232</v>
      </c>
      <c r="E8" s="4">
        <v>45784</v>
      </c>
      <c r="F8" s="4" t="s">
        <v>244</v>
      </c>
      <c r="G8" t="s">
        <v>16</v>
      </c>
      <c r="H8">
        <f t="shared" ca="1" si="0"/>
        <v>45</v>
      </c>
      <c r="I8">
        <f t="shared" ca="1" si="1"/>
        <v>113</v>
      </c>
      <c r="J8" s="1" t="s">
        <v>236</v>
      </c>
      <c r="K8" s="1" t="s">
        <v>247</v>
      </c>
      <c r="L8" s="4"/>
      <c r="M8" s="3" t="str">
        <f t="shared" si="2"/>
        <v/>
      </c>
      <c r="N8" s="2">
        <v>1</v>
      </c>
      <c r="O8" s="3">
        <f t="shared" si="3"/>
        <v>19</v>
      </c>
      <c r="P8" t="str">
        <f t="shared" si="4"/>
        <v>5/25</v>
      </c>
      <c r="Q8" t="s">
        <v>253</v>
      </c>
    </row>
    <row r="9" spans="1:17" x14ac:dyDescent="0.35">
      <c r="A9" t="s">
        <v>52</v>
      </c>
      <c r="B9" s="5" t="s">
        <v>43</v>
      </c>
      <c r="C9" t="s">
        <v>226</v>
      </c>
      <c r="D9" t="s">
        <v>234</v>
      </c>
      <c r="E9" s="4">
        <v>45785</v>
      </c>
      <c r="F9" s="4" t="s">
        <v>244</v>
      </c>
      <c r="G9" t="s">
        <v>28</v>
      </c>
      <c r="H9">
        <f t="shared" ca="1" si="0"/>
        <v>45</v>
      </c>
      <c r="I9">
        <f t="shared" ca="1" si="1"/>
        <v>101</v>
      </c>
      <c r="J9" s="1" t="s">
        <v>237</v>
      </c>
      <c r="K9" s="1" t="s">
        <v>247</v>
      </c>
      <c r="L9" s="4">
        <v>45816</v>
      </c>
      <c r="M9" s="3">
        <f t="shared" si="2"/>
        <v>31</v>
      </c>
      <c r="N9" s="2">
        <v>4</v>
      </c>
      <c r="O9" s="3">
        <f t="shared" si="3"/>
        <v>19</v>
      </c>
      <c r="P9" t="str">
        <f t="shared" si="4"/>
        <v>5/25</v>
      </c>
      <c r="Q9" t="s">
        <v>253</v>
      </c>
    </row>
    <row r="10" spans="1:17" x14ac:dyDescent="0.35">
      <c r="A10" t="s">
        <v>53</v>
      </c>
      <c r="B10" s="5" t="s">
        <v>44</v>
      </c>
      <c r="C10" t="s">
        <v>225</v>
      </c>
      <c r="D10" t="s">
        <v>230</v>
      </c>
      <c r="E10" s="4">
        <v>45786</v>
      </c>
      <c r="F10" s="4" t="s">
        <v>244</v>
      </c>
      <c r="G10" t="s">
        <v>2</v>
      </c>
      <c r="H10">
        <f t="shared" ca="1" si="0"/>
        <v>50</v>
      </c>
      <c r="I10">
        <f t="shared" ca="1" si="1"/>
        <v>97</v>
      </c>
      <c r="J10" s="1" t="s">
        <v>236</v>
      </c>
      <c r="K10" s="1" t="s">
        <v>247</v>
      </c>
      <c r="L10" s="4"/>
      <c r="M10" s="3" t="str">
        <f t="shared" si="2"/>
        <v/>
      </c>
      <c r="O10" s="3">
        <f t="shared" si="3"/>
        <v>19</v>
      </c>
      <c r="P10" t="str">
        <f t="shared" si="4"/>
        <v>5/25</v>
      </c>
      <c r="Q10" t="s">
        <v>253</v>
      </c>
    </row>
    <row r="11" spans="1:17" x14ac:dyDescent="0.35">
      <c r="A11" t="s">
        <v>82</v>
      </c>
      <c r="B11" s="5" t="s">
        <v>83</v>
      </c>
      <c r="C11" t="s">
        <v>226</v>
      </c>
      <c r="D11" t="s">
        <v>230</v>
      </c>
      <c r="E11" s="4">
        <v>45787</v>
      </c>
      <c r="F11" s="4" t="s">
        <v>244</v>
      </c>
      <c r="G11" t="s">
        <v>177</v>
      </c>
      <c r="H11">
        <f t="shared" ca="1" si="0"/>
        <v>82</v>
      </c>
      <c r="I11">
        <f t="shared" ca="1" si="1"/>
        <v>115</v>
      </c>
      <c r="J11" s="1" t="s">
        <v>237</v>
      </c>
      <c r="K11" s="1" t="s">
        <v>247</v>
      </c>
      <c r="L11" s="4">
        <v>45790</v>
      </c>
      <c r="M11" s="3">
        <f t="shared" si="2"/>
        <v>3</v>
      </c>
      <c r="O11" s="3">
        <f t="shared" si="3"/>
        <v>19</v>
      </c>
      <c r="P11" t="str">
        <f t="shared" si="4"/>
        <v>5/25</v>
      </c>
      <c r="Q11" t="s">
        <v>253</v>
      </c>
    </row>
    <row r="12" spans="1:17" x14ac:dyDescent="0.35">
      <c r="A12" t="s">
        <v>108</v>
      </c>
      <c r="B12" s="5" t="s">
        <v>109</v>
      </c>
      <c r="C12" t="s">
        <v>226</v>
      </c>
      <c r="D12" t="s">
        <v>231</v>
      </c>
      <c r="E12" s="4">
        <v>45788</v>
      </c>
      <c r="F12" s="4" t="s">
        <v>244</v>
      </c>
      <c r="G12" t="s">
        <v>28</v>
      </c>
      <c r="H12">
        <f t="shared" ca="1" si="0"/>
        <v>54</v>
      </c>
      <c r="I12">
        <f t="shared" ca="1" si="1"/>
        <v>94</v>
      </c>
      <c r="J12" s="1" t="s">
        <v>237</v>
      </c>
      <c r="K12" s="1" t="s">
        <v>247</v>
      </c>
      <c r="L12" s="4">
        <v>45791</v>
      </c>
      <c r="M12" s="3">
        <f t="shared" si="2"/>
        <v>3</v>
      </c>
      <c r="N12" s="2">
        <v>1</v>
      </c>
      <c r="O12" s="3">
        <f t="shared" si="3"/>
        <v>20</v>
      </c>
      <c r="P12" t="str">
        <f t="shared" si="4"/>
        <v>5/25</v>
      </c>
      <c r="Q12" t="s">
        <v>253</v>
      </c>
    </row>
    <row r="13" spans="1:17" x14ac:dyDescent="0.35">
      <c r="A13" t="s">
        <v>134</v>
      </c>
      <c r="B13" s="5" t="s">
        <v>135</v>
      </c>
      <c r="C13" t="s">
        <v>226</v>
      </c>
      <c r="D13" t="s">
        <v>231</v>
      </c>
      <c r="E13" s="4">
        <v>45789</v>
      </c>
      <c r="F13" s="4" t="s">
        <v>244</v>
      </c>
      <c r="G13" t="s">
        <v>3</v>
      </c>
      <c r="H13">
        <f t="shared" ca="1" si="0"/>
        <v>82</v>
      </c>
      <c r="I13">
        <f t="shared" ca="1" si="1"/>
        <v>99</v>
      </c>
      <c r="J13" s="1" t="s">
        <v>236</v>
      </c>
      <c r="K13" s="1" t="s">
        <v>247</v>
      </c>
      <c r="L13" s="4">
        <v>45792</v>
      </c>
      <c r="M13" s="3">
        <f t="shared" si="2"/>
        <v>3</v>
      </c>
      <c r="O13" s="3">
        <f t="shared" si="3"/>
        <v>20</v>
      </c>
      <c r="P13" t="str">
        <f t="shared" si="4"/>
        <v>5/25</v>
      </c>
      <c r="Q13" t="s">
        <v>253</v>
      </c>
    </row>
    <row r="14" spans="1:17" x14ac:dyDescent="0.35">
      <c r="A14" t="s">
        <v>147</v>
      </c>
      <c r="B14" s="5" t="s">
        <v>148</v>
      </c>
      <c r="C14" t="s">
        <v>227</v>
      </c>
      <c r="D14" t="s">
        <v>232</v>
      </c>
      <c r="E14" s="4">
        <v>45790</v>
      </c>
      <c r="F14" s="4" t="s">
        <v>244</v>
      </c>
      <c r="G14" t="s">
        <v>4</v>
      </c>
      <c r="H14">
        <f t="shared" ca="1" si="0"/>
        <v>80</v>
      </c>
      <c r="I14">
        <f t="shared" ca="1" si="1"/>
        <v>112</v>
      </c>
      <c r="J14" s="1" t="s">
        <v>237</v>
      </c>
      <c r="K14" s="1" t="s">
        <v>247</v>
      </c>
      <c r="L14" s="4">
        <v>45821</v>
      </c>
      <c r="M14" s="3">
        <f t="shared" si="2"/>
        <v>31</v>
      </c>
      <c r="O14" s="3">
        <f t="shared" si="3"/>
        <v>20</v>
      </c>
      <c r="P14" t="str">
        <f t="shared" si="4"/>
        <v>5/25</v>
      </c>
      <c r="Q14" t="s">
        <v>253</v>
      </c>
    </row>
    <row r="15" spans="1:17" x14ac:dyDescent="0.35">
      <c r="A15" t="s">
        <v>174</v>
      </c>
      <c r="B15" s="5" t="s">
        <v>170</v>
      </c>
      <c r="C15" t="s">
        <v>226</v>
      </c>
      <c r="D15" t="s">
        <v>230</v>
      </c>
      <c r="E15" s="4">
        <v>45791</v>
      </c>
      <c r="F15" s="4" t="s">
        <v>244</v>
      </c>
      <c r="G15" t="s">
        <v>2</v>
      </c>
      <c r="H15">
        <f t="shared" ca="1" si="0"/>
        <v>47</v>
      </c>
      <c r="I15">
        <f t="shared" ca="1" si="1"/>
        <v>94</v>
      </c>
      <c r="J15" s="1" t="s">
        <v>236</v>
      </c>
      <c r="K15" s="1" t="s">
        <v>247</v>
      </c>
      <c r="M15" s="3" t="str">
        <f t="shared" si="2"/>
        <v/>
      </c>
      <c r="O15" s="3">
        <f t="shared" si="3"/>
        <v>20</v>
      </c>
      <c r="P15" t="str">
        <f t="shared" si="4"/>
        <v>5/25</v>
      </c>
      <c r="Q15" t="s">
        <v>253</v>
      </c>
    </row>
    <row r="16" spans="1:17" x14ac:dyDescent="0.35">
      <c r="A16" t="s">
        <v>205</v>
      </c>
      <c r="B16" s="5" t="s">
        <v>206</v>
      </c>
      <c r="C16" t="s">
        <v>225</v>
      </c>
      <c r="D16" t="s">
        <v>230</v>
      </c>
      <c r="E16" s="4">
        <v>45792</v>
      </c>
      <c r="F16" s="4" t="s">
        <v>244</v>
      </c>
      <c r="G16" t="s">
        <v>2</v>
      </c>
      <c r="H16">
        <f t="shared" ca="1" si="0"/>
        <v>78</v>
      </c>
      <c r="I16">
        <f t="shared" ca="1" si="1"/>
        <v>99</v>
      </c>
      <c r="J16" s="1" t="s">
        <v>238</v>
      </c>
      <c r="K16" s="1" t="s">
        <v>247</v>
      </c>
      <c r="M16" s="3" t="str">
        <f t="shared" si="2"/>
        <v/>
      </c>
      <c r="O16" s="3">
        <f t="shared" si="3"/>
        <v>20</v>
      </c>
      <c r="P16" t="str">
        <f t="shared" si="4"/>
        <v>5/25</v>
      </c>
      <c r="Q16" t="s">
        <v>253</v>
      </c>
    </row>
    <row r="17" spans="1:17" x14ac:dyDescent="0.35">
      <c r="A17" t="s">
        <v>84</v>
      </c>
      <c r="B17" s="5" t="s">
        <v>85</v>
      </c>
      <c r="C17" t="s">
        <v>225</v>
      </c>
      <c r="D17" t="s">
        <v>234</v>
      </c>
      <c r="E17" s="4">
        <v>45666</v>
      </c>
      <c r="F17" s="4" t="s">
        <v>244</v>
      </c>
      <c r="G17" t="s">
        <v>2</v>
      </c>
      <c r="H17">
        <f t="shared" ca="1" si="0"/>
        <v>93</v>
      </c>
      <c r="I17">
        <f t="shared" ca="1" si="1"/>
        <v>121</v>
      </c>
      <c r="J17" s="1" t="s">
        <v>236</v>
      </c>
      <c r="K17" s="1" t="s">
        <v>247</v>
      </c>
      <c r="L17" s="4">
        <v>45740</v>
      </c>
      <c r="M17" s="3">
        <f t="shared" si="2"/>
        <v>74</v>
      </c>
      <c r="O17" s="3">
        <f t="shared" si="3"/>
        <v>2</v>
      </c>
      <c r="P17" t="str">
        <f t="shared" si="4"/>
        <v>1/25</v>
      </c>
      <c r="Q17" t="s">
        <v>253</v>
      </c>
    </row>
    <row r="18" spans="1:17" x14ac:dyDescent="0.35">
      <c r="A18" t="s">
        <v>86</v>
      </c>
      <c r="B18" s="5" t="s">
        <v>87</v>
      </c>
      <c r="C18" t="s">
        <v>225</v>
      </c>
      <c r="D18" t="s">
        <v>234</v>
      </c>
      <c r="E18" s="4">
        <v>45667</v>
      </c>
      <c r="F18" s="4" t="s">
        <v>244</v>
      </c>
      <c r="G18" t="s">
        <v>2</v>
      </c>
      <c r="H18">
        <f t="shared" ca="1" si="0"/>
        <v>44</v>
      </c>
      <c r="I18">
        <f t="shared" ca="1" si="1"/>
        <v>116</v>
      </c>
      <c r="J18" s="1" t="s">
        <v>237</v>
      </c>
      <c r="K18" s="1" t="s">
        <v>247</v>
      </c>
      <c r="M18" s="3" t="str">
        <f t="shared" si="2"/>
        <v/>
      </c>
      <c r="N18" s="2">
        <v>1</v>
      </c>
      <c r="O18" s="3">
        <f t="shared" si="3"/>
        <v>2</v>
      </c>
      <c r="P18" t="str">
        <f t="shared" si="4"/>
        <v>1/25</v>
      </c>
      <c r="Q18" t="s">
        <v>253</v>
      </c>
    </row>
    <row r="19" spans="1:17" x14ac:dyDescent="0.35">
      <c r="A19" t="s">
        <v>88</v>
      </c>
      <c r="B19" s="5" t="s">
        <v>89</v>
      </c>
      <c r="C19" t="s">
        <v>229</v>
      </c>
      <c r="D19" t="s">
        <v>230</v>
      </c>
      <c r="E19" s="4">
        <v>45668</v>
      </c>
      <c r="F19" s="4" t="s">
        <v>244</v>
      </c>
      <c r="G19" t="s">
        <v>3</v>
      </c>
      <c r="H19">
        <f t="shared" ca="1" si="0"/>
        <v>68</v>
      </c>
      <c r="I19">
        <f t="shared" ca="1" si="1"/>
        <v>96</v>
      </c>
      <c r="J19" s="1" t="s">
        <v>236</v>
      </c>
      <c r="K19" s="1" t="s">
        <v>247</v>
      </c>
      <c r="L19" s="4">
        <v>45669</v>
      </c>
      <c r="M19" s="3">
        <f t="shared" si="2"/>
        <v>1</v>
      </c>
      <c r="O19" s="3">
        <f t="shared" si="3"/>
        <v>2</v>
      </c>
      <c r="P19" t="str">
        <f t="shared" si="4"/>
        <v>1/25</v>
      </c>
      <c r="Q19" t="s">
        <v>253</v>
      </c>
    </row>
    <row r="20" spans="1:17" x14ac:dyDescent="0.35">
      <c r="A20" t="s">
        <v>94</v>
      </c>
      <c r="B20" s="5" t="s">
        <v>95</v>
      </c>
      <c r="C20" t="s">
        <v>225</v>
      </c>
      <c r="D20" t="s">
        <v>234</v>
      </c>
      <c r="E20" s="4">
        <v>45669</v>
      </c>
      <c r="F20" s="4" t="s">
        <v>244</v>
      </c>
      <c r="G20" t="s">
        <v>2</v>
      </c>
      <c r="H20">
        <f t="shared" ca="1" si="0"/>
        <v>41</v>
      </c>
      <c r="I20">
        <f t="shared" ca="1" si="1"/>
        <v>109</v>
      </c>
      <c r="J20" s="1" t="s">
        <v>238</v>
      </c>
      <c r="K20" s="1" t="s">
        <v>247</v>
      </c>
      <c r="L20" s="4">
        <v>45674</v>
      </c>
      <c r="M20" s="3">
        <f t="shared" si="2"/>
        <v>5</v>
      </c>
      <c r="O20" s="3">
        <f t="shared" si="3"/>
        <v>3</v>
      </c>
      <c r="P20" t="str">
        <f t="shared" si="4"/>
        <v>1/25</v>
      </c>
      <c r="Q20" t="s">
        <v>253</v>
      </c>
    </row>
    <row r="21" spans="1:17" x14ac:dyDescent="0.35">
      <c r="A21" t="s">
        <v>96</v>
      </c>
      <c r="B21" s="5" t="s">
        <v>97</v>
      </c>
      <c r="C21" t="s">
        <v>228</v>
      </c>
      <c r="D21" t="s">
        <v>231</v>
      </c>
      <c r="E21" s="4">
        <v>45670</v>
      </c>
      <c r="F21" s="4" t="s">
        <v>244</v>
      </c>
      <c r="G21" t="s">
        <v>16</v>
      </c>
      <c r="H21">
        <f t="shared" ca="1" si="0"/>
        <v>100</v>
      </c>
      <c r="I21">
        <f t="shared" ca="1" si="1"/>
        <v>91</v>
      </c>
      <c r="J21" s="1" t="s">
        <v>238</v>
      </c>
      <c r="K21" s="1" t="s">
        <v>247</v>
      </c>
      <c r="M21" s="3" t="str">
        <f t="shared" si="2"/>
        <v/>
      </c>
      <c r="O21" s="3">
        <f t="shared" si="3"/>
        <v>3</v>
      </c>
      <c r="P21" t="str">
        <f t="shared" si="4"/>
        <v>1/25</v>
      </c>
      <c r="Q21" t="s">
        <v>253</v>
      </c>
    </row>
    <row r="22" spans="1:17" x14ac:dyDescent="0.35">
      <c r="A22" t="s">
        <v>100</v>
      </c>
      <c r="B22" s="5" t="s">
        <v>101</v>
      </c>
      <c r="C22" t="s">
        <v>225</v>
      </c>
      <c r="D22" t="s">
        <v>230</v>
      </c>
      <c r="E22" s="4">
        <v>45672</v>
      </c>
      <c r="F22" s="4" t="s">
        <v>244</v>
      </c>
      <c r="G22" t="s">
        <v>3</v>
      </c>
      <c r="H22">
        <f t="shared" ca="1" si="0"/>
        <v>77</v>
      </c>
      <c r="I22">
        <f t="shared" ca="1" si="1"/>
        <v>116</v>
      </c>
      <c r="J22" s="1" t="s">
        <v>235</v>
      </c>
      <c r="K22" s="1" t="s">
        <v>247</v>
      </c>
      <c r="M22" s="3" t="str">
        <f t="shared" si="2"/>
        <v/>
      </c>
      <c r="N22" s="2">
        <v>3</v>
      </c>
      <c r="O22" s="3">
        <f t="shared" si="3"/>
        <v>3</v>
      </c>
      <c r="P22" t="str">
        <f t="shared" si="4"/>
        <v>1/25</v>
      </c>
      <c r="Q22" t="s">
        <v>253</v>
      </c>
    </row>
    <row r="23" spans="1:17" x14ac:dyDescent="0.35">
      <c r="A23" t="s">
        <v>54</v>
      </c>
      <c r="B23" s="5" t="s">
        <v>45</v>
      </c>
      <c r="C23" t="s">
        <v>225</v>
      </c>
      <c r="D23" t="s">
        <v>230</v>
      </c>
      <c r="E23" s="4">
        <v>45673</v>
      </c>
      <c r="F23" s="4" t="s">
        <v>244</v>
      </c>
      <c r="G23" t="s">
        <v>4</v>
      </c>
      <c r="H23">
        <f t="shared" ca="1" si="0"/>
        <v>86</v>
      </c>
      <c r="I23">
        <f t="shared" ca="1" si="1"/>
        <v>93</v>
      </c>
      <c r="J23" s="1" t="s">
        <v>235</v>
      </c>
      <c r="K23" s="1" t="s">
        <v>247</v>
      </c>
      <c r="M23" s="3" t="str">
        <f t="shared" si="2"/>
        <v/>
      </c>
      <c r="N23" s="2">
        <v>1</v>
      </c>
      <c r="O23" s="3">
        <f t="shared" si="3"/>
        <v>3</v>
      </c>
      <c r="P23" t="str">
        <f t="shared" si="4"/>
        <v>1/25</v>
      </c>
      <c r="Q23" t="s">
        <v>253</v>
      </c>
    </row>
    <row r="24" spans="1:17" x14ac:dyDescent="0.35">
      <c r="A24" t="s">
        <v>55</v>
      </c>
      <c r="B24" s="5" t="s">
        <v>46</v>
      </c>
      <c r="C24" t="s">
        <v>227</v>
      </c>
      <c r="D24" t="s">
        <v>231</v>
      </c>
      <c r="E24" s="4">
        <v>45674</v>
      </c>
      <c r="F24" s="4" t="s">
        <v>244</v>
      </c>
      <c r="G24" t="s">
        <v>16</v>
      </c>
      <c r="H24">
        <f t="shared" ca="1" si="0"/>
        <v>82</v>
      </c>
      <c r="I24">
        <f t="shared" ca="1" si="1"/>
        <v>95</v>
      </c>
      <c r="J24" s="1" t="s">
        <v>238</v>
      </c>
      <c r="K24" s="1" t="s">
        <v>247</v>
      </c>
      <c r="L24" s="4">
        <v>45677</v>
      </c>
      <c r="M24" s="3">
        <f t="shared" si="2"/>
        <v>3</v>
      </c>
      <c r="N24" s="2">
        <v>1</v>
      </c>
      <c r="O24" s="3">
        <f t="shared" si="3"/>
        <v>3</v>
      </c>
      <c r="P24" t="str">
        <f t="shared" si="4"/>
        <v>1/25</v>
      </c>
      <c r="Q24" t="s">
        <v>253</v>
      </c>
    </row>
    <row r="25" spans="1:17" x14ac:dyDescent="0.35">
      <c r="A25" t="s">
        <v>102</v>
      </c>
      <c r="B25" s="5" t="s">
        <v>103</v>
      </c>
      <c r="C25" t="s">
        <v>226</v>
      </c>
      <c r="D25" t="s">
        <v>231</v>
      </c>
      <c r="E25" s="4">
        <v>45675</v>
      </c>
      <c r="F25" s="4" t="s">
        <v>244</v>
      </c>
      <c r="G25" t="s">
        <v>4</v>
      </c>
      <c r="H25">
        <f t="shared" ca="1" si="0"/>
        <v>51</v>
      </c>
      <c r="I25">
        <f t="shared" ca="1" si="1"/>
        <v>103</v>
      </c>
      <c r="J25" s="1" t="s">
        <v>237</v>
      </c>
      <c r="K25" s="1" t="s">
        <v>247</v>
      </c>
      <c r="L25" s="4">
        <v>45751</v>
      </c>
      <c r="M25" s="3">
        <f t="shared" si="2"/>
        <v>76</v>
      </c>
      <c r="O25" s="3">
        <f t="shared" si="3"/>
        <v>3</v>
      </c>
      <c r="P25" t="str">
        <f t="shared" si="4"/>
        <v>1/25</v>
      </c>
      <c r="Q25" t="s">
        <v>253</v>
      </c>
    </row>
    <row r="26" spans="1:17" x14ac:dyDescent="0.35">
      <c r="A26" t="s">
        <v>104</v>
      </c>
      <c r="B26" s="5" t="s">
        <v>105</v>
      </c>
      <c r="C26" t="s">
        <v>225</v>
      </c>
      <c r="D26" t="s">
        <v>230</v>
      </c>
      <c r="E26" s="4">
        <v>45676</v>
      </c>
      <c r="F26" s="4" t="s">
        <v>244</v>
      </c>
      <c r="G26" t="s">
        <v>28</v>
      </c>
      <c r="H26">
        <f t="shared" ca="1" si="0"/>
        <v>49</v>
      </c>
      <c r="I26">
        <f t="shared" ca="1" si="1"/>
        <v>102</v>
      </c>
      <c r="J26" s="1" t="s">
        <v>237</v>
      </c>
      <c r="K26" s="1" t="s">
        <v>247</v>
      </c>
      <c r="M26" s="3" t="str">
        <f t="shared" si="2"/>
        <v/>
      </c>
      <c r="O26" s="3">
        <f t="shared" si="3"/>
        <v>4</v>
      </c>
      <c r="P26" t="str">
        <f t="shared" si="4"/>
        <v>1/25</v>
      </c>
      <c r="Q26" t="s">
        <v>253</v>
      </c>
    </row>
    <row r="27" spans="1:17" x14ac:dyDescent="0.35">
      <c r="A27" t="s">
        <v>64</v>
      </c>
      <c r="B27" s="5" t="s">
        <v>65</v>
      </c>
      <c r="C27" t="s">
        <v>225</v>
      </c>
      <c r="D27" t="s">
        <v>233</v>
      </c>
      <c r="E27" s="4">
        <v>45677</v>
      </c>
      <c r="F27" s="4" t="s">
        <v>245</v>
      </c>
      <c r="G27" t="s">
        <v>2</v>
      </c>
      <c r="H27">
        <f t="shared" ca="1" si="0"/>
        <v>86</v>
      </c>
      <c r="I27">
        <f t="shared" ca="1" si="1"/>
        <v>114</v>
      </c>
      <c r="J27" s="1" t="s">
        <v>238</v>
      </c>
      <c r="K27" s="1" t="s">
        <v>247</v>
      </c>
      <c r="M27" s="3" t="str">
        <f t="shared" si="2"/>
        <v/>
      </c>
      <c r="O27" s="3">
        <f t="shared" si="3"/>
        <v>4</v>
      </c>
      <c r="P27" t="str">
        <f t="shared" si="4"/>
        <v>1/25</v>
      </c>
      <c r="Q27" t="s">
        <v>253</v>
      </c>
    </row>
    <row r="28" spans="1:17" x14ac:dyDescent="0.35">
      <c r="A28" t="s">
        <v>106</v>
      </c>
      <c r="B28" s="5" t="s">
        <v>107</v>
      </c>
      <c r="C28" t="s">
        <v>226</v>
      </c>
      <c r="D28" t="s">
        <v>230</v>
      </c>
      <c r="E28" s="4">
        <v>45677</v>
      </c>
      <c r="F28" s="4" t="s">
        <v>245</v>
      </c>
      <c r="G28" t="s">
        <v>177</v>
      </c>
      <c r="H28">
        <f t="shared" ca="1" si="0"/>
        <v>90</v>
      </c>
      <c r="I28">
        <f t="shared" ca="1" si="1"/>
        <v>109</v>
      </c>
      <c r="J28" s="1" t="s">
        <v>236</v>
      </c>
      <c r="K28" s="1" t="s">
        <v>247</v>
      </c>
      <c r="L28" s="4">
        <v>45690</v>
      </c>
      <c r="M28" s="3">
        <f t="shared" si="2"/>
        <v>13</v>
      </c>
      <c r="O28" s="3">
        <f t="shared" si="3"/>
        <v>4</v>
      </c>
      <c r="P28" t="str">
        <f t="shared" si="4"/>
        <v>1/25</v>
      </c>
      <c r="Q28" t="s">
        <v>253</v>
      </c>
    </row>
    <row r="29" spans="1:17" x14ac:dyDescent="0.35">
      <c r="A29" t="s">
        <v>139</v>
      </c>
      <c r="B29" s="5" t="s">
        <v>140</v>
      </c>
      <c r="C29" t="s">
        <v>226</v>
      </c>
      <c r="D29" t="s">
        <v>232</v>
      </c>
      <c r="E29" s="4">
        <v>45677</v>
      </c>
      <c r="F29" s="4" t="s">
        <v>245</v>
      </c>
      <c r="G29" t="s">
        <v>2</v>
      </c>
      <c r="H29">
        <f t="shared" ca="1" si="0"/>
        <v>74</v>
      </c>
      <c r="I29">
        <f t="shared" ca="1" si="1"/>
        <v>107</v>
      </c>
      <c r="J29" s="1" t="s">
        <v>237</v>
      </c>
      <c r="K29" s="1" t="s">
        <v>247</v>
      </c>
      <c r="M29" s="3" t="str">
        <f t="shared" si="2"/>
        <v/>
      </c>
      <c r="O29" s="3">
        <f t="shared" si="3"/>
        <v>4</v>
      </c>
      <c r="P29" t="str">
        <f t="shared" si="4"/>
        <v>1/25</v>
      </c>
      <c r="Q29" t="s">
        <v>253</v>
      </c>
    </row>
    <row r="30" spans="1:17" x14ac:dyDescent="0.35">
      <c r="A30" t="s">
        <v>157</v>
      </c>
      <c r="B30" s="5" t="s">
        <v>158</v>
      </c>
      <c r="C30" t="s">
        <v>227</v>
      </c>
      <c r="D30" t="s">
        <v>233</v>
      </c>
      <c r="E30" s="4">
        <v>45677</v>
      </c>
      <c r="F30" s="4" t="s">
        <v>245</v>
      </c>
      <c r="G30" t="s">
        <v>2</v>
      </c>
      <c r="H30">
        <f t="shared" ca="1" si="0"/>
        <v>100</v>
      </c>
      <c r="I30">
        <f t="shared" ca="1" si="1"/>
        <v>92</v>
      </c>
      <c r="J30" s="1" t="s">
        <v>236</v>
      </c>
      <c r="K30" s="1" t="s">
        <v>247</v>
      </c>
      <c r="L30" s="4">
        <v>45740</v>
      </c>
      <c r="M30" s="3">
        <f t="shared" si="2"/>
        <v>63</v>
      </c>
      <c r="O30" s="3">
        <f t="shared" si="3"/>
        <v>4</v>
      </c>
      <c r="P30" t="str">
        <f t="shared" si="4"/>
        <v>1/25</v>
      </c>
      <c r="Q30" t="s">
        <v>253</v>
      </c>
    </row>
    <row r="31" spans="1:17" x14ac:dyDescent="0.35">
      <c r="A31" t="s">
        <v>176</v>
      </c>
      <c r="B31" s="5" t="s">
        <v>172</v>
      </c>
      <c r="C31" t="s">
        <v>225</v>
      </c>
      <c r="D31" t="s">
        <v>230</v>
      </c>
      <c r="E31" s="4">
        <v>45677</v>
      </c>
      <c r="F31" s="4" t="s">
        <v>245</v>
      </c>
      <c r="G31" t="s">
        <v>2</v>
      </c>
      <c r="H31">
        <f t="shared" ca="1" si="0"/>
        <v>97</v>
      </c>
      <c r="I31">
        <f t="shared" ca="1" si="1"/>
        <v>103</v>
      </c>
      <c r="J31" s="1" t="s">
        <v>239</v>
      </c>
      <c r="K31" s="1" t="s">
        <v>247</v>
      </c>
      <c r="M31" s="3" t="str">
        <f t="shared" si="2"/>
        <v/>
      </c>
      <c r="N31" s="2">
        <v>3</v>
      </c>
      <c r="O31" s="3">
        <f t="shared" si="3"/>
        <v>4</v>
      </c>
      <c r="P31" t="str">
        <f t="shared" si="4"/>
        <v>1/25</v>
      </c>
      <c r="Q31" t="s">
        <v>253</v>
      </c>
    </row>
    <row r="32" spans="1:17" x14ac:dyDescent="0.35">
      <c r="A32" t="s">
        <v>56</v>
      </c>
      <c r="B32" s="5" t="s">
        <v>47</v>
      </c>
      <c r="C32" t="s">
        <v>227</v>
      </c>
      <c r="D32" t="s">
        <v>231</v>
      </c>
      <c r="E32" s="4">
        <v>45678</v>
      </c>
      <c r="F32" s="4" t="s">
        <v>245</v>
      </c>
      <c r="G32" t="s">
        <v>28</v>
      </c>
      <c r="H32">
        <f t="shared" ca="1" si="0"/>
        <v>42</v>
      </c>
      <c r="I32">
        <f t="shared" ca="1" si="1"/>
        <v>126</v>
      </c>
      <c r="J32" s="1" t="s">
        <v>239</v>
      </c>
      <c r="K32" s="1" t="s">
        <v>247</v>
      </c>
      <c r="L32" s="4"/>
      <c r="M32" s="3" t="str">
        <f t="shared" si="2"/>
        <v/>
      </c>
      <c r="O32" s="3">
        <f t="shared" si="3"/>
        <v>4</v>
      </c>
      <c r="P32" t="str">
        <f t="shared" si="4"/>
        <v>1/25</v>
      </c>
      <c r="Q32" t="s">
        <v>253</v>
      </c>
    </row>
    <row r="33" spans="1:17" x14ac:dyDescent="0.35">
      <c r="A33" t="s">
        <v>110</v>
      </c>
      <c r="B33" s="5" t="s">
        <v>111</v>
      </c>
      <c r="C33" t="s">
        <v>225</v>
      </c>
      <c r="D33" t="s">
        <v>230</v>
      </c>
      <c r="E33" s="4">
        <v>45680</v>
      </c>
      <c r="F33" s="4" t="s">
        <v>245</v>
      </c>
      <c r="G33" t="s">
        <v>215</v>
      </c>
      <c r="H33">
        <f t="shared" ca="1" si="0"/>
        <v>53</v>
      </c>
      <c r="I33">
        <f t="shared" ca="1" si="1"/>
        <v>117</v>
      </c>
      <c r="J33" s="1" t="s">
        <v>238</v>
      </c>
      <c r="K33" s="1" t="s">
        <v>247</v>
      </c>
      <c r="L33" s="4"/>
      <c r="M33" s="3" t="str">
        <f t="shared" si="2"/>
        <v/>
      </c>
      <c r="O33" s="3">
        <f t="shared" si="3"/>
        <v>4</v>
      </c>
      <c r="P33" t="str">
        <f t="shared" si="4"/>
        <v>1/25</v>
      </c>
      <c r="Q33" t="s">
        <v>253</v>
      </c>
    </row>
    <row r="34" spans="1:17" x14ac:dyDescent="0.35">
      <c r="A34" t="s">
        <v>51</v>
      </c>
      <c r="B34" s="5" t="s">
        <v>57</v>
      </c>
      <c r="C34" t="s">
        <v>228</v>
      </c>
      <c r="D34" t="s">
        <v>231</v>
      </c>
      <c r="E34" s="4">
        <v>45682</v>
      </c>
      <c r="F34" s="4" t="s">
        <v>245</v>
      </c>
      <c r="G34" t="s">
        <v>16</v>
      </c>
      <c r="H34">
        <f t="shared" ref="H34:H65" ca="1" si="5">ROUND(RAND()*60+40,0)</f>
        <v>54</v>
      </c>
      <c r="I34">
        <f t="shared" ref="I34:I65" ca="1" si="6">ROUND(RAND()*40+90,0)</f>
        <v>99</v>
      </c>
      <c r="J34" s="1" t="s">
        <v>239</v>
      </c>
      <c r="K34" s="1" t="s">
        <v>247</v>
      </c>
      <c r="M34" s="3" t="str">
        <f t="shared" ref="M34:M65" si="7">IF(L34&lt;&gt;"",DATEDIF(E34,L34,"d"),"")</f>
        <v/>
      </c>
      <c r="O34" s="3">
        <f t="shared" ref="O34:O65" si="8">WEEKNUM(E34)</f>
        <v>4</v>
      </c>
      <c r="P34" t="str">
        <f t="shared" si="4"/>
        <v>1/25</v>
      </c>
      <c r="Q34" t="s">
        <v>253</v>
      </c>
    </row>
    <row r="35" spans="1:17" x14ac:dyDescent="0.35">
      <c r="A35" t="s">
        <v>114</v>
      </c>
      <c r="B35" s="5" t="s">
        <v>115</v>
      </c>
      <c r="C35" t="s">
        <v>229</v>
      </c>
      <c r="D35" t="s">
        <v>231</v>
      </c>
      <c r="E35" s="4">
        <v>45683</v>
      </c>
      <c r="F35" s="4" t="s">
        <v>245</v>
      </c>
      <c r="G35" t="s">
        <v>16</v>
      </c>
      <c r="H35">
        <f t="shared" ca="1" si="5"/>
        <v>54</v>
      </c>
      <c r="I35">
        <f t="shared" ca="1" si="6"/>
        <v>97</v>
      </c>
      <c r="J35" s="1" t="s">
        <v>237</v>
      </c>
      <c r="K35" s="1" t="s">
        <v>247</v>
      </c>
      <c r="L35" s="4">
        <v>45740</v>
      </c>
      <c r="M35" s="3">
        <f t="shared" si="7"/>
        <v>57</v>
      </c>
      <c r="N35" s="2">
        <v>2</v>
      </c>
      <c r="O35" s="3">
        <f t="shared" si="8"/>
        <v>5</v>
      </c>
      <c r="P35" t="str">
        <f t="shared" si="4"/>
        <v>1/25</v>
      </c>
      <c r="Q35" t="s">
        <v>253</v>
      </c>
    </row>
    <row r="36" spans="1:17" x14ac:dyDescent="0.35">
      <c r="A36" t="s">
        <v>116</v>
      </c>
      <c r="B36" s="5" t="s">
        <v>117</v>
      </c>
      <c r="C36" t="s">
        <v>228</v>
      </c>
      <c r="D36" t="s">
        <v>231</v>
      </c>
      <c r="E36" s="4">
        <v>45684</v>
      </c>
      <c r="F36" s="4" t="s">
        <v>245</v>
      </c>
      <c r="G36" t="s">
        <v>2</v>
      </c>
      <c r="H36">
        <f t="shared" ca="1" si="5"/>
        <v>76</v>
      </c>
      <c r="I36">
        <f t="shared" ca="1" si="6"/>
        <v>90</v>
      </c>
      <c r="J36" s="1" t="s">
        <v>239</v>
      </c>
      <c r="K36" s="1" t="s">
        <v>248</v>
      </c>
      <c r="L36" s="4"/>
      <c r="M36" s="3" t="str">
        <f t="shared" si="7"/>
        <v/>
      </c>
      <c r="O36" s="3">
        <f t="shared" si="8"/>
        <v>5</v>
      </c>
      <c r="P36" t="str">
        <f t="shared" si="4"/>
        <v>1/25</v>
      </c>
      <c r="Q36" t="s">
        <v>253</v>
      </c>
    </row>
    <row r="37" spans="1:17" x14ac:dyDescent="0.35">
      <c r="A37" t="s">
        <v>118</v>
      </c>
      <c r="B37" s="5" t="s">
        <v>119</v>
      </c>
      <c r="C37" t="s">
        <v>228</v>
      </c>
      <c r="D37" t="s">
        <v>231</v>
      </c>
      <c r="E37" s="4">
        <v>45685</v>
      </c>
      <c r="F37" s="4" t="s">
        <v>245</v>
      </c>
      <c r="G37" t="s">
        <v>28</v>
      </c>
      <c r="H37">
        <f t="shared" ca="1" si="5"/>
        <v>78</v>
      </c>
      <c r="I37">
        <f t="shared" ca="1" si="6"/>
        <v>99</v>
      </c>
      <c r="J37" s="1" t="s">
        <v>235</v>
      </c>
      <c r="K37" s="1" t="s">
        <v>248</v>
      </c>
      <c r="L37" s="4"/>
      <c r="M37" s="3" t="str">
        <f t="shared" si="7"/>
        <v/>
      </c>
      <c r="O37" s="3">
        <f t="shared" si="8"/>
        <v>5</v>
      </c>
      <c r="P37" t="str">
        <f t="shared" si="4"/>
        <v>1/25</v>
      </c>
      <c r="Q37" t="s">
        <v>254</v>
      </c>
    </row>
    <row r="38" spans="1:17" x14ac:dyDescent="0.35">
      <c r="A38" t="s">
        <v>120</v>
      </c>
      <c r="B38" s="5" t="s">
        <v>121</v>
      </c>
      <c r="C38" t="s">
        <v>226</v>
      </c>
      <c r="D38" t="s">
        <v>231</v>
      </c>
      <c r="E38" s="4">
        <v>45686</v>
      </c>
      <c r="F38" s="4" t="s">
        <v>245</v>
      </c>
      <c r="G38" t="s">
        <v>28</v>
      </c>
      <c r="H38">
        <f t="shared" ca="1" si="5"/>
        <v>66</v>
      </c>
      <c r="I38">
        <f t="shared" ca="1" si="6"/>
        <v>117</v>
      </c>
      <c r="J38" s="1" t="s">
        <v>237</v>
      </c>
      <c r="K38" s="1" t="s">
        <v>248</v>
      </c>
      <c r="M38" s="3" t="str">
        <f t="shared" si="7"/>
        <v/>
      </c>
      <c r="O38" s="3">
        <f t="shared" si="8"/>
        <v>5</v>
      </c>
      <c r="P38" t="str">
        <f t="shared" si="4"/>
        <v>1/25</v>
      </c>
      <c r="Q38" t="s">
        <v>254</v>
      </c>
    </row>
    <row r="39" spans="1:17" x14ac:dyDescent="0.35">
      <c r="A39" t="s">
        <v>122</v>
      </c>
      <c r="B39" s="5" t="s">
        <v>123</v>
      </c>
      <c r="C39" t="s">
        <v>229</v>
      </c>
      <c r="D39" t="s">
        <v>232</v>
      </c>
      <c r="E39" s="4">
        <v>45687</v>
      </c>
      <c r="F39" s="4" t="s">
        <v>245</v>
      </c>
      <c r="G39" t="s">
        <v>4</v>
      </c>
      <c r="H39">
        <f t="shared" ca="1" si="5"/>
        <v>75</v>
      </c>
      <c r="I39">
        <f t="shared" ca="1" si="6"/>
        <v>127</v>
      </c>
      <c r="J39" s="1" t="s">
        <v>238</v>
      </c>
      <c r="K39" s="1" t="s">
        <v>248</v>
      </c>
      <c r="L39" s="4"/>
      <c r="M39" s="3" t="str">
        <f t="shared" si="7"/>
        <v/>
      </c>
      <c r="O39" s="3">
        <f t="shared" si="8"/>
        <v>5</v>
      </c>
      <c r="P39" t="str">
        <f t="shared" si="4"/>
        <v>1/25</v>
      </c>
      <c r="Q39" t="s">
        <v>254</v>
      </c>
    </row>
    <row r="40" spans="1:17" x14ac:dyDescent="0.35">
      <c r="A40" t="s">
        <v>124</v>
      </c>
      <c r="B40" s="5" t="s">
        <v>125</v>
      </c>
      <c r="C40" t="s">
        <v>227</v>
      </c>
      <c r="D40" t="s">
        <v>232</v>
      </c>
      <c r="E40" s="4">
        <v>45688</v>
      </c>
      <c r="F40" s="4" t="s">
        <v>245</v>
      </c>
      <c r="G40" t="s">
        <v>28</v>
      </c>
      <c r="H40">
        <f t="shared" ca="1" si="5"/>
        <v>83</v>
      </c>
      <c r="I40">
        <f t="shared" ca="1" si="6"/>
        <v>93</v>
      </c>
      <c r="J40" s="1" t="s">
        <v>239</v>
      </c>
      <c r="K40" s="1" t="s">
        <v>248</v>
      </c>
      <c r="M40" s="3" t="str">
        <f t="shared" si="7"/>
        <v/>
      </c>
      <c r="N40" s="2">
        <v>3</v>
      </c>
      <c r="O40" s="3">
        <f t="shared" si="8"/>
        <v>5</v>
      </c>
      <c r="P40" t="str">
        <f t="shared" si="4"/>
        <v>1/25</v>
      </c>
      <c r="Q40" t="s">
        <v>254</v>
      </c>
    </row>
    <row r="41" spans="1:17" x14ac:dyDescent="0.35">
      <c r="A41" t="s">
        <v>126</v>
      </c>
      <c r="B41" s="5" t="s">
        <v>127</v>
      </c>
      <c r="C41" t="s">
        <v>227</v>
      </c>
      <c r="D41" t="s">
        <v>232</v>
      </c>
      <c r="E41" s="4">
        <v>45689</v>
      </c>
      <c r="F41" s="4" t="s">
        <v>245</v>
      </c>
      <c r="G41" t="s">
        <v>215</v>
      </c>
      <c r="H41">
        <f t="shared" ca="1" si="5"/>
        <v>58</v>
      </c>
      <c r="I41">
        <f t="shared" ca="1" si="6"/>
        <v>97</v>
      </c>
      <c r="J41" s="1" t="s">
        <v>239</v>
      </c>
      <c r="K41" s="1" t="s">
        <v>248</v>
      </c>
      <c r="M41" s="3" t="str">
        <f t="shared" si="7"/>
        <v/>
      </c>
      <c r="O41" s="3">
        <f t="shared" si="8"/>
        <v>5</v>
      </c>
      <c r="P41" t="str">
        <f t="shared" si="4"/>
        <v>2/25</v>
      </c>
      <c r="Q41" t="s">
        <v>254</v>
      </c>
    </row>
    <row r="42" spans="1:17" x14ac:dyDescent="0.35">
      <c r="A42" t="s">
        <v>157</v>
      </c>
      <c r="B42" s="5" t="s">
        <v>128</v>
      </c>
      <c r="C42" t="s">
        <v>227</v>
      </c>
      <c r="D42" t="s">
        <v>232</v>
      </c>
      <c r="E42" s="4">
        <v>45690</v>
      </c>
      <c r="F42" s="4" t="s">
        <v>245</v>
      </c>
      <c r="G42" t="s">
        <v>2</v>
      </c>
      <c r="H42">
        <f t="shared" ca="1" si="5"/>
        <v>75</v>
      </c>
      <c r="I42">
        <f t="shared" ca="1" si="6"/>
        <v>128</v>
      </c>
      <c r="J42" s="1" t="s">
        <v>237</v>
      </c>
      <c r="K42" s="1" t="s">
        <v>248</v>
      </c>
      <c r="M42" s="3" t="str">
        <f t="shared" si="7"/>
        <v/>
      </c>
      <c r="O42" s="3">
        <f t="shared" si="8"/>
        <v>6</v>
      </c>
      <c r="P42" t="str">
        <f t="shared" si="4"/>
        <v>2/25</v>
      </c>
      <c r="Q42" t="s">
        <v>254</v>
      </c>
    </row>
    <row r="43" spans="1:17" x14ac:dyDescent="0.35">
      <c r="A43" t="s">
        <v>129</v>
      </c>
      <c r="B43" s="5" t="s">
        <v>130</v>
      </c>
      <c r="C43" t="s">
        <v>226</v>
      </c>
      <c r="D43" t="s">
        <v>231</v>
      </c>
      <c r="E43" s="4">
        <v>45691</v>
      </c>
      <c r="F43" s="4" t="s">
        <v>245</v>
      </c>
      <c r="G43" t="s">
        <v>16</v>
      </c>
      <c r="H43">
        <f t="shared" ca="1" si="5"/>
        <v>50</v>
      </c>
      <c r="I43">
        <f t="shared" ca="1" si="6"/>
        <v>128</v>
      </c>
      <c r="J43" s="1" t="s">
        <v>239</v>
      </c>
      <c r="K43" s="1" t="s">
        <v>248</v>
      </c>
      <c r="L43" s="4"/>
      <c r="M43" s="3" t="str">
        <f t="shared" si="7"/>
        <v/>
      </c>
      <c r="O43" s="3">
        <f t="shared" si="8"/>
        <v>6</v>
      </c>
      <c r="P43" t="str">
        <f t="shared" si="4"/>
        <v>2/25</v>
      </c>
      <c r="Q43" t="s">
        <v>254</v>
      </c>
    </row>
    <row r="44" spans="1:17" x14ac:dyDescent="0.35">
      <c r="A44" t="s">
        <v>131</v>
      </c>
      <c r="B44" s="5" t="s">
        <v>132</v>
      </c>
      <c r="C44" t="s">
        <v>228</v>
      </c>
      <c r="D44" t="s">
        <v>232</v>
      </c>
      <c r="E44" s="4">
        <v>45692</v>
      </c>
      <c r="F44" s="4" t="s">
        <v>245</v>
      </c>
      <c r="G44" t="s">
        <v>28</v>
      </c>
      <c r="H44">
        <f t="shared" ca="1" si="5"/>
        <v>61</v>
      </c>
      <c r="I44">
        <f t="shared" ca="1" si="6"/>
        <v>98</v>
      </c>
      <c r="J44" s="1" t="s">
        <v>239</v>
      </c>
      <c r="K44" s="1" t="s">
        <v>248</v>
      </c>
      <c r="M44" s="3" t="str">
        <f t="shared" si="7"/>
        <v/>
      </c>
      <c r="O44" s="3">
        <f t="shared" si="8"/>
        <v>6</v>
      </c>
      <c r="P44" t="str">
        <f t="shared" si="4"/>
        <v>2/25</v>
      </c>
      <c r="Q44" t="s">
        <v>254</v>
      </c>
    </row>
    <row r="45" spans="1:17" x14ac:dyDescent="0.35">
      <c r="A45" t="s">
        <v>131</v>
      </c>
      <c r="B45" s="5" t="s">
        <v>133</v>
      </c>
      <c r="C45" t="s">
        <v>226</v>
      </c>
      <c r="D45" t="s">
        <v>231</v>
      </c>
      <c r="E45" s="4">
        <v>45693</v>
      </c>
      <c r="F45" s="4" t="s">
        <v>245</v>
      </c>
      <c r="G45" t="s">
        <v>16</v>
      </c>
      <c r="H45">
        <f t="shared" ca="1" si="5"/>
        <v>96</v>
      </c>
      <c r="I45">
        <f t="shared" ca="1" si="6"/>
        <v>117</v>
      </c>
      <c r="J45" s="1" t="s">
        <v>236</v>
      </c>
      <c r="K45" s="1" t="s">
        <v>248</v>
      </c>
      <c r="M45" s="3" t="str">
        <f t="shared" si="7"/>
        <v/>
      </c>
      <c r="O45" s="3">
        <f t="shared" si="8"/>
        <v>6</v>
      </c>
      <c r="P45" t="str">
        <f t="shared" si="4"/>
        <v>2/25</v>
      </c>
      <c r="Q45" t="s">
        <v>254</v>
      </c>
    </row>
    <row r="46" spans="1:17" x14ac:dyDescent="0.35">
      <c r="A46" t="s">
        <v>136</v>
      </c>
      <c r="B46" s="5" t="s">
        <v>137</v>
      </c>
      <c r="C46" t="s">
        <v>226</v>
      </c>
      <c r="D46" t="s">
        <v>232</v>
      </c>
      <c r="E46" s="4">
        <v>45695</v>
      </c>
      <c r="F46" s="4" t="s">
        <v>245</v>
      </c>
      <c r="G46" t="s">
        <v>16</v>
      </c>
      <c r="H46">
        <f t="shared" ca="1" si="5"/>
        <v>99</v>
      </c>
      <c r="I46">
        <f t="shared" ca="1" si="6"/>
        <v>118</v>
      </c>
      <c r="J46" s="1" t="s">
        <v>239</v>
      </c>
      <c r="K46" s="1" t="s">
        <v>248</v>
      </c>
      <c r="L46" s="4">
        <v>45696</v>
      </c>
      <c r="M46" s="3">
        <f t="shared" si="7"/>
        <v>1</v>
      </c>
      <c r="N46" s="2">
        <v>3</v>
      </c>
      <c r="O46" s="3">
        <f t="shared" si="8"/>
        <v>6</v>
      </c>
      <c r="P46" t="str">
        <f t="shared" si="4"/>
        <v>2/25</v>
      </c>
      <c r="Q46" t="s">
        <v>254</v>
      </c>
    </row>
    <row r="47" spans="1:17" x14ac:dyDescent="0.35">
      <c r="A47" t="s">
        <v>131</v>
      </c>
      <c r="B47" s="5" t="s">
        <v>138</v>
      </c>
      <c r="C47" t="s">
        <v>229</v>
      </c>
      <c r="D47" t="s">
        <v>231</v>
      </c>
      <c r="E47" s="4">
        <v>45696</v>
      </c>
      <c r="F47" s="4" t="s">
        <v>245</v>
      </c>
      <c r="G47" t="s">
        <v>177</v>
      </c>
      <c r="H47">
        <f t="shared" ca="1" si="5"/>
        <v>72</v>
      </c>
      <c r="I47">
        <f t="shared" ca="1" si="6"/>
        <v>111</v>
      </c>
      <c r="J47" s="1" t="s">
        <v>235</v>
      </c>
      <c r="K47" s="1" t="s">
        <v>248</v>
      </c>
      <c r="M47" s="3" t="str">
        <f t="shared" si="7"/>
        <v/>
      </c>
      <c r="O47" s="3">
        <f t="shared" si="8"/>
        <v>6</v>
      </c>
      <c r="P47" t="str">
        <f t="shared" si="4"/>
        <v>2/25</v>
      </c>
      <c r="Q47" t="s">
        <v>254</v>
      </c>
    </row>
    <row r="48" spans="1:17" x14ac:dyDescent="0.35">
      <c r="A48" t="s">
        <v>141</v>
      </c>
      <c r="B48" s="5" t="s">
        <v>142</v>
      </c>
      <c r="C48" t="s">
        <v>229</v>
      </c>
      <c r="D48" t="s">
        <v>231</v>
      </c>
      <c r="E48" s="4">
        <v>45698</v>
      </c>
      <c r="F48" s="4" t="s">
        <v>245</v>
      </c>
      <c r="G48" t="s">
        <v>2</v>
      </c>
      <c r="H48">
        <f t="shared" ca="1" si="5"/>
        <v>95</v>
      </c>
      <c r="I48">
        <f t="shared" ca="1" si="6"/>
        <v>122</v>
      </c>
      <c r="J48" s="1" t="s">
        <v>237</v>
      </c>
      <c r="K48" s="1" t="s">
        <v>248</v>
      </c>
      <c r="M48" s="3" t="str">
        <f t="shared" si="7"/>
        <v/>
      </c>
      <c r="O48" s="3">
        <f t="shared" si="8"/>
        <v>7</v>
      </c>
      <c r="P48" t="str">
        <f t="shared" si="4"/>
        <v>2/25</v>
      </c>
      <c r="Q48" t="s">
        <v>254</v>
      </c>
    </row>
    <row r="49" spans="1:17" x14ac:dyDescent="0.35">
      <c r="A49" t="s">
        <v>143</v>
      </c>
      <c r="B49" s="5" t="s">
        <v>144</v>
      </c>
      <c r="C49" t="s">
        <v>225</v>
      </c>
      <c r="D49" t="s">
        <v>231</v>
      </c>
      <c r="E49" s="4">
        <v>45699</v>
      </c>
      <c r="F49" s="4" t="s">
        <v>245</v>
      </c>
      <c r="G49" t="s">
        <v>10</v>
      </c>
      <c r="H49">
        <f t="shared" ca="1" si="5"/>
        <v>57</v>
      </c>
      <c r="I49">
        <f t="shared" ca="1" si="6"/>
        <v>106</v>
      </c>
      <c r="J49" s="1" t="s">
        <v>236</v>
      </c>
      <c r="K49" s="1" t="s">
        <v>248</v>
      </c>
      <c r="M49" s="3" t="str">
        <f t="shared" si="7"/>
        <v/>
      </c>
      <c r="N49" s="2">
        <v>4</v>
      </c>
      <c r="O49" s="3">
        <f t="shared" si="8"/>
        <v>7</v>
      </c>
      <c r="P49" t="str">
        <f t="shared" si="4"/>
        <v>2/25</v>
      </c>
      <c r="Q49" t="s">
        <v>254</v>
      </c>
    </row>
    <row r="50" spans="1:17" x14ac:dyDescent="0.35">
      <c r="A50" t="s">
        <v>145</v>
      </c>
      <c r="B50" s="5" t="s">
        <v>146</v>
      </c>
      <c r="C50" t="s">
        <v>227</v>
      </c>
      <c r="D50" t="s">
        <v>231</v>
      </c>
      <c r="E50" s="4">
        <v>45700</v>
      </c>
      <c r="F50" s="4" t="s">
        <v>245</v>
      </c>
      <c r="G50" t="s">
        <v>2</v>
      </c>
      <c r="H50">
        <f t="shared" ca="1" si="5"/>
        <v>90</v>
      </c>
      <c r="I50">
        <f t="shared" ca="1" si="6"/>
        <v>105</v>
      </c>
      <c r="J50" s="1" t="s">
        <v>236</v>
      </c>
      <c r="K50" s="1" t="s">
        <v>248</v>
      </c>
      <c r="L50" s="4"/>
      <c r="M50" s="3" t="str">
        <f t="shared" si="7"/>
        <v/>
      </c>
      <c r="O50" s="3">
        <f t="shared" si="8"/>
        <v>7</v>
      </c>
      <c r="P50" t="str">
        <f t="shared" si="4"/>
        <v>2/25</v>
      </c>
      <c r="Q50" t="s">
        <v>254</v>
      </c>
    </row>
    <row r="51" spans="1:17" x14ac:dyDescent="0.35">
      <c r="A51" t="s">
        <v>149</v>
      </c>
      <c r="B51" s="5" t="s">
        <v>150</v>
      </c>
      <c r="C51" t="s">
        <v>225</v>
      </c>
      <c r="D51" t="s">
        <v>231</v>
      </c>
      <c r="E51" s="4">
        <v>45702</v>
      </c>
      <c r="F51" s="4" t="s">
        <v>245</v>
      </c>
      <c r="G51" t="s">
        <v>4</v>
      </c>
      <c r="H51">
        <f t="shared" ca="1" si="5"/>
        <v>92</v>
      </c>
      <c r="I51">
        <f t="shared" ca="1" si="6"/>
        <v>119</v>
      </c>
      <c r="J51" s="1" t="s">
        <v>235</v>
      </c>
      <c r="K51" s="1" t="s">
        <v>248</v>
      </c>
      <c r="M51" s="3" t="str">
        <f t="shared" si="7"/>
        <v/>
      </c>
      <c r="O51" s="3">
        <f t="shared" si="8"/>
        <v>7</v>
      </c>
      <c r="P51" t="str">
        <f t="shared" si="4"/>
        <v>2/25</v>
      </c>
      <c r="Q51" t="s">
        <v>254</v>
      </c>
    </row>
    <row r="52" spans="1:17" x14ac:dyDescent="0.35">
      <c r="A52" t="s">
        <v>151</v>
      </c>
      <c r="B52" s="5" t="s">
        <v>152</v>
      </c>
      <c r="C52" t="s">
        <v>227</v>
      </c>
      <c r="D52" t="s">
        <v>232</v>
      </c>
      <c r="E52" s="4">
        <v>45703</v>
      </c>
      <c r="F52" s="4" t="s">
        <v>245</v>
      </c>
      <c r="G52" t="s">
        <v>16</v>
      </c>
      <c r="H52">
        <f t="shared" ca="1" si="5"/>
        <v>99</v>
      </c>
      <c r="I52">
        <f t="shared" ca="1" si="6"/>
        <v>122</v>
      </c>
      <c r="J52" s="1" t="s">
        <v>237</v>
      </c>
      <c r="K52" s="1" t="s">
        <v>248</v>
      </c>
      <c r="L52" s="4">
        <v>45779</v>
      </c>
      <c r="M52" s="3">
        <f t="shared" si="7"/>
        <v>76</v>
      </c>
      <c r="O52" s="3">
        <f t="shared" si="8"/>
        <v>7</v>
      </c>
      <c r="P52" t="str">
        <f t="shared" si="4"/>
        <v>2/25</v>
      </c>
      <c r="Q52" t="s">
        <v>254</v>
      </c>
    </row>
    <row r="53" spans="1:17" x14ac:dyDescent="0.35">
      <c r="A53" t="s">
        <v>153</v>
      </c>
      <c r="B53" s="5" t="s">
        <v>154</v>
      </c>
      <c r="C53" t="s">
        <v>228</v>
      </c>
      <c r="D53" t="s">
        <v>232</v>
      </c>
      <c r="E53" s="4">
        <v>45704</v>
      </c>
      <c r="F53" s="4" t="s">
        <v>245</v>
      </c>
      <c r="G53" t="s">
        <v>10</v>
      </c>
      <c r="H53">
        <f t="shared" ca="1" si="5"/>
        <v>56</v>
      </c>
      <c r="I53">
        <f t="shared" ca="1" si="6"/>
        <v>99</v>
      </c>
      <c r="J53" s="1" t="s">
        <v>239</v>
      </c>
      <c r="K53" s="1" t="s">
        <v>248</v>
      </c>
      <c r="M53" s="3" t="str">
        <f t="shared" si="7"/>
        <v/>
      </c>
      <c r="O53" s="3">
        <f t="shared" si="8"/>
        <v>8</v>
      </c>
      <c r="P53" t="str">
        <f t="shared" si="4"/>
        <v>2/25</v>
      </c>
      <c r="Q53" t="s">
        <v>254</v>
      </c>
    </row>
    <row r="54" spans="1:17" x14ac:dyDescent="0.35">
      <c r="A54" t="s">
        <v>155</v>
      </c>
      <c r="B54" s="5" t="s">
        <v>156</v>
      </c>
      <c r="C54" t="s">
        <v>228</v>
      </c>
      <c r="D54" t="s">
        <v>232</v>
      </c>
      <c r="E54" s="4">
        <v>45705</v>
      </c>
      <c r="F54" s="4" t="s">
        <v>245</v>
      </c>
      <c r="G54" t="s">
        <v>2</v>
      </c>
      <c r="H54">
        <f t="shared" ca="1" si="5"/>
        <v>58</v>
      </c>
      <c r="I54">
        <f t="shared" ca="1" si="6"/>
        <v>108</v>
      </c>
      <c r="J54" s="1" t="s">
        <v>237</v>
      </c>
      <c r="K54" s="1" t="s">
        <v>248</v>
      </c>
      <c r="M54" s="3" t="str">
        <f t="shared" si="7"/>
        <v/>
      </c>
      <c r="O54" s="3">
        <f t="shared" si="8"/>
        <v>8</v>
      </c>
      <c r="P54" t="str">
        <f t="shared" si="4"/>
        <v>2/25</v>
      </c>
      <c r="Q54" t="s">
        <v>254</v>
      </c>
    </row>
    <row r="55" spans="1:17" x14ac:dyDescent="0.35">
      <c r="A55" t="s">
        <v>157</v>
      </c>
      <c r="B55" s="5" t="s">
        <v>159</v>
      </c>
      <c r="C55" t="s">
        <v>227</v>
      </c>
      <c r="D55" t="s">
        <v>233</v>
      </c>
      <c r="E55" s="4">
        <v>45707</v>
      </c>
      <c r="F55" s="4" t="s">
        <v>245</v>
      </c>
      <c r="G55" t="s">
        <v>28</v>
      </c>
      <c r="H55">
        <f t="shared" ca="1" si="5"/>
        <v>79</v>
      </c>
      <c r="I55">
        <f t="shared" ca="1" si="6"/>
        <v>115</v>
      </c>
      <c r="J55" s="1" t="s">
        <v>238</v>
      </c>
      <c r="K55" s="1" t="s">
        <v>248</v>
      </c>
      <c r="L55" s="4">
        <v>45740</v>
      </c>
      <c r="M55" s="3">
        <f t="shared" si="7"/>
        <v>33</v>
      </c>
      <c r="N55" s="2">
        <v>3</v>
      </c>
      <c r="O55" s="3">
        <f t="shared" si="8"/>
        <v>8</v>
      </c>
      <c r="P55" t="str">
        <f t="shared" si="4"/>
        <v>2/25</v>
      </c>
      <c r="Q55" t="s">
        <v>254</v>
      </c>
    </row>
    <row r="56" spans="1:17" x14ac:dyDescent="0.35">
      <c r="A56" t="s">
        <v>58</v>
      </c>
      <c r="B56" s="5" t="s">
        <v>59</v>
      </c>
      <c r="C56" t="s">
        <v>228</v>
      </c>
      <c r="D56" t="s">
        <v>234</v>
      </c>
      <c r="E56" s="4">
        <v>45708</v>
      </c>
      <c r="F56" s="4" t="s">
        <v>245</v>
      </c>
      <c r="G56" t="s">
        <v>10</v>
      </c>
      <c r="H56">
        <f t="shared" ca="1" si="5"/>
        <v>99</v>
      </c>
      <c r="I56">
        <f t="shared" ca="1" si="6"/>
        <v>117</v>
      </c>
      <c r="J56" s="1" t="s">
        <v>239</v>
      </c>
      <c r="K56" s="1" t="s">
        <v>248</v>
      </c>
      <c r="M56" s="3" t="str">
        <f t="shared" si="7"/>
        <v/>
      </c>
      <c r="O56" s="3">
        <f t="shared" si="8"/>
        <v>8</v>
      </c>
      <c r="P56" t="str">
        <f t="shared" si="4"/>
        <v>2/25</v>
      </c>
      <c r="Q56" t="s">
        <v>254</v>
      </c>
    </row>
    <row r="57" spans="1:17" x14ac:dyDescent="0.35">
      <c r="A57" t="s">
        <v>157</v>
      </c>
      <c r="B57" s="5" t="s">
        <v>160</v>
      </c>
      <c r="C57" t="s">
        <v>226</v>
      </c>
      <c r="D57" t="s">
        <v>233</v>
      </c>
      <c r="E57" s="4">
        <v>45709</v>
      </c>
      <c r="F57" s="4" t="s">
        <v>245</v>
      </c>
      <c r="G57" t="s">
        <v>28</v>
      </c>
      <c r="H57">
        <f t="shared" ca="1" si="5"/>
        <v>59</v>
      </c>
      <c r="I57">
        <f t="shared" ca="1" si="6"/>
        <v>129</v>
      </c>
      <c r="J57" s="1" t="s">
        <v>236</v>
      </c>
      <c r="K57" s="1" t="s">
        <v>248</v>
      </c>
      <c r="M57" s="3" t="str">
        <f t="shared" si="7"/>
        <v/>
      </c>
      <c r="O57" s="3">
        <f t="shared" si="8"/>
        <v>8</v>
      </c>
      <c r="P57" t="str">
        <f t="shared" si="4"/>
        <v>2/25</v>
      </c>
      <c r="Q57" t="s">
        <v>254</v>
      </c>
    </row>
    <row r="58" spans="1:17" x14ac:dyDescent="0.35">
      <c r="A58" t="s">
        <v>161</v>
      </c>
      <c r="B58" s="5" t="s">
        <v>162</v>
      </c>
      <c r="C58" t="s">
        <v>227</v>
      </c>
      <c r="D58" t="s">
        <v>233</v>
      </c>
      <c r="E58" s="4">
        <v>45710</v>
      </c>
      <c r="F58" s="4" t="s">
        <v>245</v>
      </c>
      <c r="G58" t="s">
        <v>2</v>
      </c>
      <c r="H58">
        <f t="shared" ca="1" si="5"/>
        <v>51</v>
      </c>
      <c r="I58">
        <f t="shared" ca="1" si="6"/>
        <v>126</v>
      </c>
      <c r="J58" s="1" t="s">
        <v>237</v>
      </c>
      <c r="K58" s="1" t="s">
        <v>248</v>
      </c>
      <c r="M58" s="3" t="str">
        <f t="shared" si="7"/>
        <v/>
      </c>
      <c r="O58" s="3">
        <f t="shared" si="8"/>
        <v>8</v>
      </c>
      <c r="P58" t="str">
        <f t="shared" si="4"/>
        <v>2/25</v>
      </c>
      <c r="Q58" t="s">
        <v>254</v>
      </c>
    </row>
    <row r="59" spans="1:17" x14ac:dyDescent="0.35">
      <c r="A59" t="s">
        <v>60</v>
      </c>
      <c r="B59" s="5" t="s">
        <v>61</v>
      </c>
      <c r="C59" t="s">
        <v>225</v>
      </c>
      <c r="D59" t="s">
        <v>233</v>
      </c>
      <c r="E59" s="4">
        <v>45711</v>
      </c>
      <c r="F59" s="4" t="s">
        <v>245</v>
      </c>
      <c r="G59" t="s">
        <v>3</v>
      </c>
      <c r="H59">
        <f t="shared" ca="1" si="5"/>
        <v>48</v>
      </c>
      <c r="I59">
        <f t="shared" ca="1" si="6"/>
        <v>94</v>
      </c>
      <c r="J59" s="1" t="s">
        <v>236</v>
      </c>
      <c r="K59" s="1" t="s">
        <v>248</v>
      </c>
      <c r="L59" s="4">
        <v>45716</v>
      </c>
      <c r="M59" s="3">
        <f t="shared" si="7"/>
        <v>5</v>
      </c>
      <c r="O59" s="3">
        <f t="shared" si="8"/>
        <v>9</v>
      </c>
      <c r="P59" t="str">
        <f t="shared" si="4"/>
        <v>2/25</v>
      </c>
      <c r="Q59" t="s">
        <v>254</v>
      </c>
    </row>
    <row r="60" spans="1:17" x14ac:dyDescent="0.35">
      <c r="A60" t="s">
        <v>163</v>
      </c>
      <c r="B60" s="5" t="s">
        <v>164</v>
      </c>
      <c r="C60" t="s">
        <v>229</v>
      </c>
      <c r="D60" t="s">
        <v>233</v>
      </c>
      <c r="E60" s="4">
        <v>45712</v>
      </c>
      <c r="F60" s="4" t="s">
        <v>245</v>
      </c>
      <c r="G60" t="s">
        <v>4</v>
      </c>
      <c r="H60">
        <f t="shared" ca="1" si="5"/>
        <v>85</v>
      </c>
      <c r="I60">
        <f t="shared" ca="1" si="6"/>
        <v>101</v>
      </c>
      <c r="J60" s="1" t="s">
        <v>238</v>
      </c>
      <c r="K60" s="1" t="s">
        <v>248</v>
      </c>
      <c r="M60" s="3" t="str">
        <f t="shared" si="7"/>
        <v/>
      </c>
      <c r="O60" s="3">
        <f t="shared" si="8"/>
        <v>9</v>
      </c>
      <c r="P60" t="str">
        <f t="shared" si="4"/>
        <v>2/25</v>
      </c>
      <c r="Q60" t="s">
        <v>254</v>
      </c>
    </row>
    <row r="61" spans="1:17" x14ac:dyDescent="0.35">
      <c r="A61" t="s">
        <v>62</v>
      </c>
      <c r="B61" s="5" t="s">
        <v>63</v>
      </c>
      <c r="C61" t="s">
        <v>225</v>
      </c>
      <c r="D61" t="s">
        <v>233</v>
      </c>
      <c r="E61" s="4">
        <v>45713</v>
      </c>
      <c r="F61" s="4" t="s">
        <v>245</v>
      </c>
      <c r="G61" t="s">
        <v>11</v>
      </c>
      <c r="H61">
        <f t="shared" ca="1" si="5"/>
        <v>40</v>
      </c>
      <c r="I61">
        <f t="shared" ca="1" si="6"/>
        <v>94</v>
      </c>
      <c r="J61" s="1" t="s">
        <v>235</v>
      </c>
      <c r="K61" s="1" t="s">
        <v>248</v>
      </c>
      <c r="L61" s="4"/>
      <c r="M61" s="3" t="str">
        <f t="shared" si="7"/>
        <v/>
      </c>
      <c r="O61" s="3">
        <f t="shared" si="8"/>
        <v>9</v>
      </c>
      <c r="P61" t="str">
        <f t="shared" si="4"/>
        <v>2/25</v>
      </c>
      <c r="Q61" t="s">
        <v>254</v>
      </c>
    </row>
    <row r="62" spans="1:17" x14ac:dyDescent="0.35">
      <c r="A62" t="s">
        <v>165</v>
      </c>
      <c r="B62" s="5" t="s">
        <v>166</v>
      </c>
      <c r="C62" t="s">
        <v>229</v>
      </c>
      <c r="D62" t="s">
        <v>233</v>
      </c>
      <c r="E62" s="4">
        <v>45714</v>
      </c>
      <c r="F62" s="4" t="s">
        <v>245</v>
      </c>
      <c r="G62" t="s">
        <v>28</v>
      </c>
      <c r="H62">
        <f t="shared" ca="1" si="5"/>
        <v>76</v>
      </c>
      <c r="I62">
        <f t="shared" ca="1" si="6"/>
        <v>101</v>
      </c>
      <c r="J62" s="1" t="s">
        <v>236</v>
      </c>
      <c r="K62" s="1" t="s">
        <v>248</v>
      </c>
      <c r="M62" s="3" t="str">
        <f t="shared" si="7"/>
        <v/>
      </c>
      <c r="O62" s="3">
        <f t="shared" si="8"/>
        <v>9</v>
      </c>
      <c r="P62" t="str">
        <f t="shared" si="4"/>
        <v>2/25</v>
      </c>
      <c r="Q62" t="s">
        <v>254</v>
      </c>
    </row>
    <row r="63" spans="1:17" x14ac:dyDescent="0.35">
      <c r="A63" t="s">
        <v>167</v>
      </c>
      <c r="B63" s="5" t="s">
        <v>168</v>
      </c>
      <c r="C63" t="s">
        <v>227</v>
      </c>
      <c r="D63" t="s">
        <v>233</v>
      </c>
      <c r="E63" s="4">
        <v>45716</v>
      </c>
      <c r="F63" s="4" t="s">
        <v>245</v>
      </c>
      <c r="G63" t="s">
        <v>215</v>
      </c>
      <c r="H63">
        <f t="shared" ca="1" si="5"/>
        <v>99</v>
      </c>
      <c r="I63">
        <f t="shared" ca="1" si="6"/>
        <v>113</v>
      </c>
      <c r="J63" s="1" t="s">
        <v>235</v>
      </c>
      <c r="K63" s="1" t="s">
        <v>248</v>
      </c>
      <c r="M63" s="3" t="str">
        <f t="shared" si="7"/>
        <v/>
      </c>
      <c r="O63" s="3">
        <f t="shared" si="8"/>
        <v>9</v>
      </c>
      <c r="P63" t="str">
        <f t="shared" si="4"/>
        <v>2/25</v>
      </c>
      <c r="Q63" t="s">
        <v>254</v>
      </c>
    </row>
    <row r="64" spans="1:17" x14ac:dyDescent="0.35">
      <c r="A64" t="s">
        <v>66</v>
      </c>
      <c r="B64" s="5" t="s">
        <v>67</v>
      </c>
      <c r="C64" t="s">
        <v>227</v>
      </c>
      <c r="D64" t="s">
        <v>233</v>
      </c>
      <c r="E64" s="4">
        <v>45737</v>
      </c>
      <c r="F64" s="4" t="s">
        <v>245</v>
      </c>
      <c r="G64" t="s">
        <v>177</v>
      </c>
      <c r="H64">
        <f t="shared" ca="1" si="5"/>
        <v>49</v>
      </c>
      <c r="I64">
        <f t="shared" ca="1" si="6"/>
        <v>127</v>
      </c>
      <c r="J64" s="1" t="s">
        <v>235</v>
      </c>
      <c r="K64" s="1" t="s">
        <v>248</v>
      </c>
      <c r="L64" s="4">
        <v>45779</v>
      </c>
      <c r="M64" s="3">
        <f t="shared" si="7"/>
        <v>42</v>
      </c>
      <c r="O64" s="3">
        <f t="shared" si="8"/>
        <v>12</v>
      </c>
      <c r="P64" t="str">
        <f t="shared" si="4"/>
        <v>3/25</v>
      </c>
      <c r="Q64" t="s">
        <v>254</v>
      </c>
    </row>
    <row r="65" spans="1:17" x14ac:dyDescent="0.35">
      <c r="A65" t="s">
        <v>173</v>
      </c>
      <c r="B65" s="5" t="s">
        <v>169</v>
      </c>
      <c r="C65" t="s">
        <v>225</v>
      </c>
      <c r="D65" t="s">
        <v>232</v>
      </c>
      <c r="E65" s="4">
        <v>45738</v>
      </c>
      <c r="F65" s="4" t="s">
        <v>245</v>
      </c>
      <c r="G65" t="s">
        <v>16</v>
      </c>
      <c r="H65">
        <f t="shared" ca="1" si="5"/>
        <v>73</v>
      </c>
      <c r="I65">
        <f t="shared" ca="1" si="6"/>
        <v>105</v>
      </c>
      <c r="J65" s="1" t="s">
        <v>236</v>
      </c>
      <c r="K65" s="1" t="s">
        <v>248</v>
      </c>
      <c r="M65" s="3" t="str">
        <f t="shared" si="7"/>
        <v/>
      </c>
      <c r="O65" s="3">
        <f t="shared" si="8"/>
        <v>12</v>
      </c>
      <c r="P65" t="str">
        <f t="shared" si="4"/>
        <v>3/25</v>
      </c>
      <c r="Q65" t="s">
        <v>255</v>
      </c>
    </row>
    <row r="66" spans="1:17" x14ac:dyDescent="0.35">
      <c r="A66" t="s">
        <v>92</v>
      </c>
      <c r="B66" s="5" t="s">
        <v>68</v>
      </c>
      <c r="C66" t="s">
        <v>229</v>
      </c>
      <c r="D66" t="s">
        <v>234</v>
      </c>
      <c r="E66" s="4">
        <v>45739</v>
      </c>
      <c r="F66" s="4" t="s">
        <v>245</v>
      </c>
      <c r="G66" t="s">
        <v>11</v>
      </c>
      <c r="H66">
        <f t="shared" ref="H66:H86" ca="1" si="9">ROUND(RAND()*60+40,0)</f>
        <v>91</v>
      </c>
      <c r="I66">
        <f t="shared" ref="I66:I86" ca="1" si="10">ROUND(RAND()*40+90,0)</f>
        <v>121</v>
      </c>
      <c r="J66" s="1" t="s">
        <v>237</v>
      </c>
      <c r="K66" s="1" t="s">
        <v>248</v>
      </c>
      <c r="L66" s="4"/>
      <c r="M66" s="3" t="str">
        <f t="shared" ref="M66:M86" si="11">IF(L66&lt;&gt;"",DATEDIF(E66,L66,"d"),"")</f>
        <v/>
      </c>
      <c r="N66" s="2">
        <v>1</v>
      </c>
      <c r="O66" s="3">
        <f t="shared" ref="O66:O86" si="12">WEEKNUM(E66)</f>
        <v>13</v>
      </c>
      <c r="P66" t="str">
        <f t="shared" si="4"/>
        <v>3/25</v>
      </c>
      <c r="Q66" t="s">
        <v>255</v>
      </c>
    </row>
    <row r="67" spans="1:17" x14ac:dyDescent="0.35">
      <c r="A67" t="s">
        <v>69</v>
      </c>
      <c r="B67" s="5" t="s">
        <v>70</v>
      </c>
      <c r="C67" t="s">
        <v>227</v>
      </c>
      <c r="D67" t="s">
        <v>233</v>
      </c>
      <c r="E67" s="4">
        <v>45740</v>
      </c>
      <c r="F67" s="4" t="s">
        <v>245</v>
      </c>
      <c r="G67" t="s">
        <v>28</v>
      </c>
      <c r="H67">
        <f t="shared" ca="1" si="9"/>
        <v>72</v>
      </c>
      <c r="I67">
        <f t="shared" ca="1" si="10"/>
        <v>97</v>
      </c>
      <c r="J67" s="1" t="s">
        <v>238</v>
      </c>
      <c r="K67" s="1" t="s">
        <v>248</v>
      </c>
      <c r="M67" s="3" t="str">
        <f t="shared" si="11"/>
        <v/>
      </c>
      <c r="N67" s="2">
        <v>2</v>
      </c>
      <c r="O67" s="3">
        <f t="shared" si="12"/>
        <v>13</v>
      </c>
      <c r="P67" t="str">
        <f t="shared" ref="P67:P86" si="13">TEXT(E67,"m/yy")</f>
        <v>3/25</v>
      </c>
      <c r="Q67" t="s">
        <v>255</v>
      </c>
    </row>
    <row r="68" spans="1:17" x14ac:dyDescent="0.35">
      <c r="A68" t="s">
        <v>175</v>
      </c>
      <c r="B68" s="5" t="s">
        <v>171</v>
      </c>
      <c r="C68" t="s">
        <v>226</v>
      </c>
      <c r="D68" t="s">
        <v>230</v>
      </c>
      <c r="E68" s="4">
        <v>45741</v>
      </c>
      <c r="F68" s="4" t="s">
        <v>245</v>
      </c>
      <c r="G68" t="s">
        <v>11</v>
      </c>
      <c r="H68">
        <f t="shared" ca="1" si="9"/>
        <v>70</v>
      </c>
      <c r="I68">
        <f t="shared" ca="1" si="10"/>
        <v>103</v>
      </c>
      <c r="J68" s="1" t="s">
        <v>239</v>
      </c>
      <c r="K68" s="1" t="s">
        <v>248</v>
      </c>
      <c r="L68" s="4">
        <v>45839</v>
      </c>
      <c r="M68" s="3">
        <f t="shared" si="11"/>
        <v>98</v>
      </c>
      <c r="N68" s="2">
        <v>1</v>
      </c>
      <c r="O68" s="3">
        <f t="shared" si="12"/>
        <v>13</v>
      </c>
      <c r="P68" t="str">
        <f t="shared" si="13"/>
        <v>3/25</v>
      </c>
      <c r="Q68" t="s">
        <v>255</v>
      </c>
    </row>
    <row r="69" spans="1:17" x14ac:dyDescent="0.35">
      <c r="A69" t="s">
        <v>71</v>
      </c>
      <c r="B69" s="5" t="s">
        <v>72</v>
      </c>
      <c r="C69" t="s">
        <v>226</v>
      </c>
      <c r="D69" t="s">
        <v>233</v>
      </c>
      <c r="E69" s="4">
        <v>45742</v>
      </c>
      <c r="F69" s="4" t="s">
        <v>245</v>
      </c>
      <c r="G69" t="s">
        <v>2</v>
      </c>
      <c r="H69">
        <f t="shared" ca="1" si="9"/>
        <v>91</v>
      </c>
      <c r="I69">
        <f t="shared" ca="1" si="10"/>
        <v>97</v>
      </c>
      <c r="J69" s="1" t="s">
        <v>237</v>
      </c>
      <c r="K69" s="1" t="s">
        <v>248</v>
      </c>
      <c r="L69" s="4">
        <v>45859</v>
      </c>
      <c r="M69" s="3">
        <f t="shared" si="11"/>
        <v>117</v>
      </c>
      <c r="O69" s="3">
        <f t="shared" si="12"/>
        <v>13</v>
      </c>
      <c r="P69" t="str">
        <f t="shared" si="13"/>
        <v>3/25</v>
      </c>
      <c r="Q69" t="s">
        <v>255</v>
      </c>
    </row>
    <row r="70" spans="1:17" x14ac:dyDescent="0.35">
      <c r="A70" t="s">
        <v>73</v>
      </c>
      <c r="B70" s="5" t="s">
        <v>74</v>
      </c>
      <c r="C70" t="s">
        <v>226</v>
      </c>
      <c r="D70" t="s">
        <v>230</v>
      </c>
      <c r="E70" s="4">
        <v>45743</v>
      </c>
      <c r="F70" s="4" t="s">
        <v>245</v>
      </c>
      <c r="G70" t="s">
        <v>11</v>
      </c>
      <c r="H70">
        <f t="shared" ca="1" si="9"/>
        <v>57</v>
      </c>
      <c r="I70">
        <f t="shared" ca="1" si="10"/>
        <v>126</v>
      </c>
      <c r="J70" s="1" t="s">
        <v>237</v>
      </c>
      <c r="K70" s="1" t="s">
        <v>248</v>
      </c>
      <c r="L70" s="4">
        <v>45870</v>
      </c>
      <c r="M70" s="3">
        <f t="shared" si="11"/>
        <v>127</v>
      </c>
      <c r="N70" s="2">
        <v>1</v>
      </c>
      <c r="O70" s="3">
        <f t="shared" si="12"/>
        <v>13</v>
      </c>
      <c r="P70" t="str">
        <f t="shared" si="13"/>
        <v>3/25</v>
      </c>
      <c r="Q70" t="s">
        <v>255</v>
      </c>
    </row>
    <row r="71" spans="1:17" x14ac:dyDescent="0.35">
      <c r="A71" t="s">
        <v>193</v>
      </c>
      <c r="B71" s="5" t="s">
        <v>194</v>
      </c>
      <c r="C71" t="s">
        <v>225</v>
      </c>
      <c r="D71" t="s">
        <v>230</v>
      </c>
      <c r="E71" s="4">
        <v>45744</v>
      </c>
      <c r="F71" s="4" t="s">
        <v>245</v>
      </c>
      <c r="G71" t="s">
        <v>2</v>
      </c>
      <c r="H71">
        <f t="shared" ca="1" si="9"/>
        <v>90</v>
      </c>
      <c r="I71">
        <f t="shared" ca="1" si="10"/>
        <v>125</v>
      </c>
      <c r="J71" s="1" t="s">
        <v>237</v>
      </c>
      <c r="K71" s="1" t="s">
        <v>248</v>
      </c>
      <c r="M71" s="3" t="str">
        <f t="shared" si="11"/>
        <v/>
      </c>
      <c r="N71" s="2">
        <v>4</v>
      </c>
      <c r="O71" s="3">
        <f t="shared" si="12"/>
        <v>13</v>
      </c>
      <c r="P71" t="str">
        <f t="shared" si="13"/>
        <v>3/25</v>
      </c>
      <c r="Q71" t="s">
        <v>255</v>
      </c>
    </row>
    <row r="72" spans="1:17" x14ac:dyDescent="0.35">
      <c r="A72" t="s">
        <v>75</v>
      </c>
      <c r="B72" s="5" t="s">
        <v>76</v>
      </c>
      <c r="C72" t="s">
        <v>225</v>
      </c>
      <c r="D72" t="s">
        <v>232</v>
      </c>
      <c r="E72" s="4">
        <v>45745</v>
      </c>
      <c r="F72" s="4" t="s">
        <v>245</v>
      </c>
      <c r="G72" t="s">
        <v>2</v>
      </c>
      <c r="H72">
        <f t="shared" ca="1" si="9"/>
        <v>85</v>
      </c>
      <c r="I72">
        <f t="shared" ca="1" si="10"/>
        <v>108</v>
      </c>
      <c r="J72" s="1" t="s">
        <v>238</v>
      </c>
      <c r="K72" s="1" t="s">
        <v>248</v>
      </c>
      <c r="M72" s="3" t="str">
        <f t="shared" si="11"/>
        <v/>
      </c>
      <c r="O72" s="3">
        <f t="shared" si="12"/>
        <v>13</v>
      </c>
      <c r="P72" t="str">
        <f t="shared" si="13"/>
        <v>3/25</v>
      </c>
      <c r="Q72" t="s">
        <v>255</v>
      </c>
    </row>
    <row r="73" spans="1:17" x14ac:dyDescent="0.35">
      <c r="A73" t="s">
        <v>195</v>
      </c>
      <c r="B73" s="5" t="s">
        <v>196</v>
      </c>
      <c r="C73" t="s">
        <v>227</v>
      </c>
      <c r="D73" t="s">
        <v>231</v>
      </c>
      <c r="E73" s="4">
        <v>45746</v>
      </c>
      <c r="F73" s="4" t="s">
        <v>245</v>
      </c>
      <c r="G73" t="s">
        <v>2</v>
      </c>
      <c r="H73">
        <f t="shared" ca="1" si="9"/>
        <v>76</v>
      </c>
      <c r="I73">
        <f t="shared" ca="1" si="10"/>
        <v>98</v>
      </c>
      <c r="J73" s="1" t="s">
        <v>236</v>
      </c>
      <c r="K73" s="1" t="s">
        <v>249</v>
      </c>
      <c r="M73" s="3" t="str">
        <f t="shared" si="11"/>
        <v/>
      </c>
      <c r="N73" s="2">
        <v>3</v>
      </c>
      <c r="O73" s="3">
        <f t="shared" si="12"/>
        <v>14</v>
      </c>
      <c r="P73" t="str">
        <f t="shared" si="13"/>
        <v>3/25</v>
      </c>
      <c r="Q73" t="s">
        <v>255</v>
      </c>
    </row>
    <row r="74" spans="1:17" x14ac:dyDescent="0.35">
      <c r="A74" t="s">
        <v>90</v>
      </c>
      <c r="B74" s="5" t="s">
        <v>91</v>
      </c>
      <c r="C74" t="s">
        <v>226</v>
      </c>
      <c r="D74" t="s">
        <v>234</v>
      </c>
      <c r="E74" s="4">
        <v>45747</v>
      </c>
      <c r="F74" s="4" t="s">
        <v>245</v>
      </c>
      <c r="G74" t="s">
        <v>2</v>
      </c>
      <c r="H74">
        <f t="shared" ca="1" si="9"/>
        <v>40</v>
      </c>
      <c r="I74">
        <f t="shared" ca="1" si="10"/>
        <v>92</v>
      </c>
      <c r="J74" s="1" t="s">
        <v>236</v>
      </c>
      <c r="K74" s="1" t="s">
        <v>249</v>
      </c>
      <c r="L74" s="4"/>
      <c r="M74" s="3" t="str">
        <f t="shared" si="11"/>
        <v/>
      </c>
      <c r="O74" s="3">
        <f t="shared" si="12"/>
        <v>14</v>
      </c>
      <c r="P74" t="str">
        <f t="shared" si="13"/>
        <v>3/25</v>
      </c>
      <c r="Q74" t="s">
        <v>256</v>
      </c>
    </row>
    <row r="75" spans="1:17" x14ac:dyDescent="0.35">
      <c r="A75" t="s">
        <v>51</v>
      </c>
      <c r="B75" s="5" t="s">
        <v>78</v>
      </c>
      <c r="C75" t="s">
        <v>225</v>
      </c>
      <c r="D75" t="s">
        <v>230</v>
      </c>
      <c r="E75" s="4">
        <v>45748</v>
      </c>
      <c r="F75" s="4" t="s">
        <v>245</v>
      </c>
      <c r="G75" t="s">
        <v>3</v>
      </c>
      <c r="H75">
        <f t="shared" ca="1" si="9"/>
        <v>56</v>
      </c>
      <c r="I75">
        <f t="shared" ca="1" si="10"/>
        <v>120</v>
      </c>
      <c r="J75" s="1" t="s">
        <v>235</v>
      </c>
      <c r="K75" s="1" t="s">
        <v>249</v>
      </c>
      <c r="M75" s="3" t="str">
        <f t="shared" si="11"/>
        <v/>
      </c>
      <c r="N75" s="2">
        <v>1</v>
      </c>
      <c r="O75" s="3">
        <f t="shared" si="12"/>
        <v>14</v>
      </c>
      <c r="P75" t="str">
        <f t="shared" si="13"/>
        <v>4/25</v>
      </c>
      <c r="Q75" t="s">
        <v>256</v>
      </c>
    </row>
    <row r="76" spans="1:17" x14ac:dyDescent="0.35">
      <c r="A76" t="s">
        <v>201</v>
      </c>
      <c r="B76" s="5" t="s">
        <v>202</v>
      </c>
      <c r="C76" t="s">
        <v>226</v>
      </c>
      <c r="D76" t="s">
        <v>230</v>
      </c>
      <c r="E76" s="4">
        <v>45749</v>
      </c>
      <c r="F76" s="4" t="s">
        <v>245</v>
      </c>
      <c r="G76" t="s">
        <v>2</v>
      </c>
      <c r="H76">
        <f t="shared" ca="1" si="9"/>
        <v>91</v>
      </c>
      <c r="I76">
        <f t="shared" ca="1" si="10"/>
        <v>92</v>
      </c>
      <c r="J76" s="1" t="s">
        <v>236</v>
      </c>
      <c r="K76" s="1" t="s">
        <v>249</v>
      </c>
      <c r="M76" s="3" t="str">
        <f t="shared" si="11"/>
        <v/>
      </c>
      <c r="N76" s="2">
        <v>1</v>
      </c>
      <c r="O76" s="3">
        <f t="shared" si="12"/>
        <v>14</v>
      </c>
      <c r="P76" t="str">
        <f t="shared" si="13"/>
        <v>4/25</v>
      </c>
      <c r="Q76" t="s">
        <v>256</v>
      </c>
    </row>
    <row r="77" spans="1:17" x14ac:dyDescent="0.35">
      <c r="A77" t="s">
        <v>197</v>
      </c>
      <c r="B77" s="5" t="s">
        <v>198</v>
      </c>
      <c r="C77" t="s">
        <v>225</v>
      </c>
      <c r="D77" t="s">
        <v>230</v>
      </c>
      <c r="E77" s="4">
        <v>45750</v>
      </c>
      <c r="F77" s="4" t="s">
        <v>245</v>
      </c>
      <c r="G77" t="s">
        <v>2</v>
      </c>
      <c r="H77">
        <f t="shared" ca="1" si="9"/>
        <v>41</v>
      </c>
      <c r="I77">
        <f t="shared" ca="1" si="10"/>
        <v>96</v>
      </c>
      <c r="J77" s="1" t="s">
        <v>235</v>
      </c>
      <c r="K77" s="1" t="s">
        <v>249</v>
      </c>
      <c r="M77" s="3" t="str">
        <f t="shared" si="11"/>
        <v/>
      </c>
      <c r="N77" s="2">
        <v>2</v>
      </c>
      <c r="O77" s="3">
        <f t="shared" si="12"/>
        <v>14</v>
      </c>
      <c r="P77" t="str">
        <f t="shared" si="13"/>
        <v>4/25</v>
      </c>
      <c r="Q77" t="s">
        <v>256</v>
      </c>
    </row>
    <row r="78" spans="1:17" x14ac:dyDescent="0.35">
      <c r="A78" t="s">
        <v>79</v>
      </c>
      <c r="B78" s="5" t="s">
        <v>80</v>
      </c>
      <c r="C78" t="s">
        <v>227</v>
      </c>
      <c r="D78" t="s">
        <v>234</v>
      </c>
      <c r="E78" s="4">
        <v>45762</v>
      </c>
      <c r="F78" s="4" t="s">
        <v>245</v>
      </c>
      <c r="G78" t="s">
        <v>4</v>
      </c>
      <c r="H78">
        <f t="shared" ca="1" si="9"/>
        <v>85</v>
      </c>
      <c r="I78">
        <f t="shared" ca="1" si="10"/>
        <v>129</v>
      </c>
      <c r="J78" s="1" t="s">
        <v>238</v>
      </c>
      <c r="K78" s="1" t="s">
        <v>249</v>
      </c>
      <c r="M78" s="3" t="str">
        <f t="shared" si="11"/>
        <v/>
      </c>
      <c r="O78" s="3">
        <f t="shared" si="12"/>
        <v>16</v>
      </c>
      <c r="P78" t="str">
        <f t="shared" si="13"/>
        <v>4/25</v>
      </c>
      <c r="Q78" t="s">
        <v>256</v>
      </c>
    </row>
    <row r="79" spans="1:17" x14ac:dyDescent="0.35">
      <c r="A79" t="s">
        <v>199</v>
      </c>
      <c r="B79" s="5" t="s">
        <v>200</v>
      </c>
      <c r="C79" t="s">
        <v>225</v>
      </c>
      <c r="D79" t="s">
        <v>230</v>
      </c>
      <c r="E79" s="4">
        <v>45763</v>
      </c>
      <c r="F79" s="4" t="s">
        <v>245</v>
      </c>
      <c r="G79" t="s">
        <v>2</v>
      </c>
      <c r="H79">
        <f t="shared" ca="1" si="9"/>
        <v>95</v>
      </c>
      <c r="I79">
        <f t="shared" ca="1" si="10"/>
        <v>111</v>
      </c>
      <c r="J79" s="1" t="s">
        <v>238</v>
      </c>
      <c r="K79" s="1" t="s">
        <v>249</v>
      </c>
      <c r="M79" s="3" t="str">
        <f t="shared" si="11"/>
        <v/>
      </c>
      <c r="O79" s="3">
        <f t="shared" si="12"/>
        <v>16</v>
      </c>
      <c r="P79" t="str">
        <f t="shared" si="13"/>
        <v>4/25</v>
      </c>
      <c r="Q79" t="s">
        <v>256</v>
      </c>
    </row>
    <row r="80" spans="1:17" x14ac:dyDescent="0.35">
      <c r="A80" t="s">
        <v>92</v>
      </c>
      <c r="B80" s="5" t="s">
        <v>81</v>
      </c>
      <c r="C80" t="s">
        <v>228</v>
      </c>
      <c r="D80" t="s">
        <v>234</v>
      </c>
      <c r="E80" s="4">
        <v>45764</v>
      </c>
      <c r="F80" s="4" t="s">
        <v>245</v>
      </c>
      <c r="G80" t="s">
        <v>4</v>
      </c>
      <c r="H80">
        <f t="shared" ca="1" si="9"/>
        <v>53</v>
      </c>
      <c r="I80">
        <f t="shared" ca="1" si="10"/>
        <v>127</v>
      </c>
      <c r="J80" s="1" t="s">
        <v>237</v>
      </c>
      <c r="K80" s="1" t="s">
        <v>249</v>
      </c>
      <c r="M80" s="3" t="str">
        <f t="shared" si="11"/>
        <v/>
      </c>
      <c r="O80" s="3">
        <f t="shared" si="12"/>
        <v>16</v>
      </c>
      <c r="P80" t="str">
        <f t="shared" si="13"/>
        <v>4/25</v>
      </c>
      <c r="Q80" t="s">
        <v>256</v>
      </c>
    </row>
    <row r="81" spans="1:17" x14ac:dyDescent="0.35">
      <c r="A81" t="s">
        <v>203</v>
      </c>
      <c r="B81" s="5" t="s">
        <v>204</v>
      </c>
      <c r="C81" t="s">
        <v>226</v>
      </c>
      <c r="D81" t="s">
        <v>230</v>
      </c>
      <c r="E81" s="4">
        <v>45765</v>
      </c>
      <c r="F81" s="4" t="s">
        <v>245</v>
      </c>
      <c r="G81" t="s">
        <v>2</v>
      </c>
      <c r="H81">
        <f t="shared" ca="1" si="9"/>
        <v>41</v>
      </c>
      <c r="I81">
        <f t="shared" ca="1" si="10"/>
        <v>123</v>
      </c>
      <c r="J81" s="1" t="s">
        <v>239</v>
      </c>
      <c r="K81" s="1" t="s">
        <v>249</v>
      </c>
      <c r="M81" s="3" t="str">
        <f t="shared" si="11"/>
        <v/>
      </c>
      <c r="N81" s="2">
        <v>2</v>
      </c>
      <c r="O81" s="3">
        <f t="shared" si="12"/>
        <v>16</v>
      </c>
      <c r="P81" t="str">
        <f t="shared" si="13"/>
        <v>4/25</v>
      </c>
      <c r="Q81" t="s">
        <v>256</v>
      </c>
    </row>
    <row r="82" spans="1:17" x14ac:dyDescent="0.35">
      <c r="A82" t="s">
        <v>207</v>
      </c>
      <c r="B82" s="5" t="s">
        <v>208</v>
      </c>
      <c r="C82" t="s">
        <v>225</v>
      </c>
      <c r="D82" t="s">
        <v>230</v>
      </c>
      <c r="E82" s="4">
        <v>45766</v>
      </c>
      <c r="F82" s="4" t="s">
        <v>245</v>
      </c>
      <c r="G82" t="s">
        <v>3</v>
      </c>
      <c r="H82">
        <f t="shared" ca="1" si="9"/>
        <v>93</v>
      </c>
      <c r="I82">
        <f t="shared" ca="1" si="10"/>
        <v>129</v>
      </c>
      <c r="J82" s="1" t="s">
        <v>238</v>
      </c>
      <c r="K82" s="1" t="s">
        <v>249</v>
      </c>
      <c r="L82" s="4">
        <v>45846</v>
      </c>
      <c r="M82" s="3">
        <f t="shared" si="11"/>
        <v>80</v>
      </c>
      <c r="O82" s="3">
        <f t="shared" si="12"/>
        <v>16</v>
      </c>
      <c r="P82" t="str">
        <f t="shared" si="13"/>
        <v>4/25</v>
      </c>
      <c r="Q82" t="s">
        <v>256</v>
      </c>
    </row>
    <row r="83" spans="1:17" x14ac:dyDescent="0.35">
      <c r="A83" t="s">
        <v>209</v>
      </c>
      <c r="B83" s="5" t="s">
        <v>210</v>
      </c>
      <c r="C83" t="s">
        <v>225</v>
      </c>
      <c r="D83" t="s">
        <v>230</v>
      </c>
      <c r="E83" s="4">
        <v>45767</v>
      </c>
      <c r="F83" s="4" t="s">
        <v>245</v>
      </c>
      <c r="G83" t="s">
        <v>2</v>
      </c>
      <c r="H83">
        <f t="shared" ca="1" si="9"/>
        <v>43</v>
      </c>
      <c r="I83">
        <f t="shared" ca="1" si="10"/>
        <v>91</v>
      </c>
      <c r="J83" s="1" t="s">
        <v>239</v>
      </c>
      <c r="K83" s="1" t="s">
        <v>249</v>
      </c>
      <c r="M83" s="3" t="str">
        <f t="shared" si="11"/>
        <v/>
      </c>
      <c r="O83" s="3">
        <f t="shared" si="12"/>
        <v>17</v>
      </c>
      <c r="P83" t="str">
        <f t="shared" si="13"/>
        <v>4/25</v>
      </c>
      <c r="Q83" t="s">
        <v>256</v>
      </c>
    </row>
    <row r="84" spans="1:17" x14ac:dyDescent="0.35">
      <c r="A84" t="s">
        <v>211</v>
      </c>
      <c r="B84" s="5" t="s">
        <v>212</v>
      </c>
      <c r="C84" t="s">
        <v>226</v>
      </c>
      <c r="D84" t="s">
        <v>230</v>
      </c>
      <c r="E84" s="4">
        <v>45768</v>
      </c>
      <c r="F84" s="4" t="s">
        <v>245</v>
      </c>
      <c r="G84" t="s">
        <v>177</v>
      </c>
      <c r="H84">
        <f t="shared" ca="1" si="9"/>
        <v>64</v>
      </c>
      <c r="I84">
        <f t="shared" ca="1" si="10"/>
        <v>128</v>
      </c>
      <c r="J84" s="1" t="s">
        <v>237</v>
      </c>
      <c r="K84" s="1" t="s">
        <v>249</v>
      </c>
      <c r="L84" s="4">
        <v>45787</v>
      </c>
      <c r="M84" s="3">
        <f t="shared" si="11"/>
        <v>19</v>
      </c>
      <c r="O84" s="3">
        <f t="shared" si="12"/>
        <v>17</v>
      </c>
      <c r="P84" t="str">
        <f t="shared" si="13"/>
        <v>4/25</v>
      </c>
      <c r="Q84" t="s">
        <v>256</v>
      </c>
    </row>
    <row r="85" spans="1:17" x14ac:dyDescent="0.35">
      <c r="A85" t="s">
        <v>213</v>
      </c>
      <c r="B85" s="5" t="s">
        <v>214</v>
      </c>
      <c r="C85" t="s">
        <v>229</v>
      </c>
      <c r="D85" t="s">
        <v>231</v>
      </c>
      <c r="E85" s="4">
        <v>45769</v>
      </c>
      <c r="F85" s="4" t="s">
        <v>245</v>
      </c>
      <c r="G85" t="s">
        <v>215</v>
      </c>
      <c r="H85">
        <f t="shared" ca="1" si="9"/>
        <v>73</v>
      </c>
      <c r="I85">
        <f t="shared" ca="1" si="10"/>
        <v>115</v>
      </c>
      <c r="J85" s="1" t="s">
        <v>237</v>
      </c>
      <c r="K85" s="1" t="s">
        <v>249</v>
      </c>
      <c r="M85" s="3" t="str">
        <f t="shared" si="11"/>
        <v/>
      </c>
      <c r="O85" s="3">
        <f t="shared" si="12"/>
        <v>17</v>
      </c>
      <c r="P85" t="str">
        <f t="shared" si="13"/>
        <v>4/25</v>
      </c>
      <c r="Q85" t="s">
        <v>256</v>
      </c>
    </row>
    <row r="86" spans="1:17" x14ac:dyDescent="0.35">
      <c r="A86" t="s">
        <v>92</v>
      </c>
      <c r="B86" s="5" t="s">
        <v>93</v>
      </c>
      <c r="C86" t="s">
        <v>225</v>
      </c>
      <c r="D86" t="s">
        <v>234</v>
      </c>
      <c r="E86" s="4">
        <v>45770</v>
      </c>
      <c r="F86" s="4" t="s">
        <v>245</v>
      </c>
      <c r="G86" t="s">
        <v>28</v>
      </c>
      <c r="H86">
        <f t="shared" ca="1" si="9"/>
        <v>58</v>
      </c>
      <c r="I86">
        <f t="shared" ca="1" si="10"/>
        <v>102</v>
      </c>
      <c r="J86" s="1" t="s">
        <v>235</v>
      </c>
      <c r="K86" s="1" t="s">
        <v>249</v>
      </c>
      <c r="L86" s="4"/>
      <c r="M86" s="3" t="str">
        <f t="shared" si="11"/>
        <v/>
      </c>
      <c r="O86" s="3">
        <f t="shared" si="12"/>
        <v>17</v>
      </c>
      <c r="P86" t="str">
        <f t="shared" si="13"/>
        <v>4/25</v>
      </c>
      <c r="Q86" t="s">
        <v>256</v>
      </c>
    </row>
  </sheetData>
  <sortState xmlns:xlrd2="http://schemas.microsoft.com/office/spreadsheetml/2017/richdata2" ref="A2:O87">
    <sortCondition ref="E1:E87"/>
  </sortState>
  <phoneticPr fontId="2" type="noConversion"/>
  <conditionalFormatting sqref="B1:D1048576">
    <cfRule type="endsWith" dxfId="13" priority="36" operator="endsWith" text="?">
      <formula>RIGHT(B1,LEN("?"))="?"</formula>
    </cfRule>
    <cfRule type="containsText" dxfId="12" priority="37" operator="containsText" text="&quot;?&quot;">
      <formula>NOT(ISERROR(SEARCH("""?""",B1)))</formula>
    </cfRule>
  </conditionalFormatting>
  <conditionalFormatting sqref="E1:F1048576">
    <cfRule type="colorScale" priority="28">
      <colorScale>
        <cfvo type="min"/>
        <cfvo type="max"/>
        <color theme="6" tint="0.39997558519241921"/>
        <color theme="0"/>
      </colorScale>
    </cfRule>
  </conditionalFormatting>
  <conditionalFormatting sqref="G1:G1048576">
    <cfRule type="containsText" dxfId="11" priority="19" operator="containsText" text="Ghosted">
      <formula>NOT(ISERROR(SEARCH("Ghosted",G1)))</formula>
    </cfRule>
    <cfRule type="containsText" dxfId="10" priority="20" operator="containsText" text="Bailed">
      <formula>NOT(ISERROR(SEARCH("Bailed",G1)))</formula>
    </cfRule>
    <cfRule type="containsText" dxfId="9" priority="25" operator="containsText" text="Reject">
      <formula>NOT(ISERROR(SEARCH("Reject",G1)))</formula>
    </cfRule>
    <cfRule type="containsText" dxfId="8" priority="27" operator="containsText" text="Offer">
      <formula>NOT(ISERROR(SEARCH("Offer",G1)))</formula>
    </cfRule>
  </conditionalFormatting>
  <conditionalFormatting sqref="G1:I1048576">
    <cfRule type="containsText" dxfId="7" priority="33" operator="containsText" text="On">
      <formula>NOT(ISERROR(SEARCH("On",G1)))</formula>
    </cfRule>
  </conditionalFormatting>
  <conditionalFormatting sqref="G1:K1048576 O1:O1048576">
    <cfRule type="containsText" dxfId="6" priority="34" operator="containsText" text="Ended">
      <formula>NOT(ISERROR(SEARCH("Ended",G1)))</formula>
    </cfRule>
    <cfRule type="containsText" dxfId="5" priority="38" operator="containsText" text="Den">
      <formula>NOT(ISERROR(SEARCH("Den",G1)))</formula>
    </cfRule>
    <cfRule type="containsText" dxfId="4" priority="39" operator="containsText" text="Interv">
      <formula>NOT(ISERROR(SEARCH("Interv",G1)))</formula>
    </cfRule>
  </conditionalFormatting>
  <conditionalFormatting sqref="J1:M1048576 O1:O1048576 E1:F1048576">
    <cfRule type="beginsWith" dxfId="3" priority="35" operator="beginsWith" text="?">
      <formula>LEFT(E1,LEN("?"))="?"</formula>
    </cfRule>
  </conditionalFormatting>
  <conditionalFormatting sqref="L4:L6">
    <cfRule type="colorScale" priority="5">
      <colorScale>
        <cfvo type="min"/>
        <cfvo type="max"/>
        <color theme="6" tint="0.39997558519241921"/>
        <color theme="0"/>
      </colorScale>
    </cfRule>
  </conditionalFormatting>
  <conditionalFormatting sqref="L5">
    <cfRule type="colorScale" priority="4">
      <colorScale>
        <cfvo type="min"/>
        <cfvo type="max"/>
        <color theme="6" tint="0.39997558519241921"/>
        <color theme="0"/>
      </colorScale>
    </cfRule>
  </conditionalFormatting>
  <conditionalFormatting sqref="L9">
    <cfRule type="colorScale" priority="3">
      <colorScale>
        <cfvo type="min"/>
        <cfvo type="max"/>
        <color theme="6" tint="0.39997558519241921"/>
        <color theme="0"/>
      </colorScale>
    </cfRule>
  </conditionalFormatting>
  <conditionalFormatting sqref="L13">
    <cfRule type="colorScale" priority="6">
      <colorScale>
        <cfvo type="min"/>
        <cfvo type="max"/>
        <color theme="6" tint="0.39997558519241921"/>
        <color theme="0"/>
      </colorScale>
    </cfRule>
  </conditionalFormatting>
  <conditionalFormatting sqref="L14">
    <cfRule type="colorScale" priority="2">
      <colorScale>
        <cfvo type="min"/>
        <cfvo type="max"/>
        <color theme="6" tint="0.39997558519241921"/>
        <color theme="0"/>
      </colorScale>
    </cfRule>
  </conditionalFormatting>
  <conditionalFormatting sqref="L17">
    <cfRule type="colorScale" priority="7">
      <colorScale>
        <cfvo type="min"/>
        <cfvo type="max"/>
        <color theme="6" tint="0.39997558519241921"/>
        <color theme="0"/>
      </colorScale>
    </cfRule>
  </conditionalFormatting>
  <conditionalFormatting sqref="L20">
    <cfRule type="colorScale" priority="1">
      <colorScale>
        <cfvo type="min"/>
        <cfvo type="max"/>
        <color theme="6" tint="0.39997558519241921"/>
        <color theme="0"/>
      </colorScale>
    </cfRule>
  </conditionalFormatting>
  <conditionalFormatting sqref="L30">
    <cfRule type="colorScale" priority="8">
      <colorScale>
        <cfvo type="min"/>
        <cfvo type="max"/>
        <color theme="6" tint="0.39997558519241921"/>
        <color theme="0"/>
      </colorScale>
    </cfRule>
  </conditionalFormatting>
  <conditionalFormatting sqref="L35">
    <cfRule type="colorScale" priority="9">
      <colorScale>
        <cfvo type="min"/>
        <cfvo type="max"/>
        <color theme="6" tint="0.39997558519241921"/>
        <color theme="0"/>
      </colorScale>
    </cfRule>
  </conditionalFormatting>
  <conditionalFormatting sqref="L50">
    <cfRule type="colorScale" priority="14">
      <colorScale>
        <cfvo type="min"/>
        <cfvo type="max"/>
        <color theme="6" tint="0.39997558519241921"/>
        <color theme="0"/>
      </colorScale>
    </cfRule>
  </conditionalFormatting>
  <conditionalFormatting sqref="L55">
    <cfRule type="colorScale" priority="10">
      <colorScale>
        <cfvo type="min"/>
        <cfvo type="max"/>
        <color theme="6" tint="0.39997558519241921"/>
        <color theme="0"/>
      </colorScale>
    </cfRule>
  </conditionalFormatting>
  <conditionalFormatting sqref="L68">
    <cfRule type="colorScale" priority="13">
      <colorScale>
        <cfvo type="min"/>
        <cfvo type="max"/>
        <color theme="6" tint="0.39997558519241921"/>
        <color theme="0"/>
      </colorScale>
    </cfRule>
  </conditionalFormatting>
  <conditionalFormatting sqref="L69">
    <cfRule type="colorScale" priority="12">
      <colorScale>
        <cfvo type="min"/>
        <cfvo type="max"/>
        <color theme="6" tint="0.39997558519241921"/>
        <color theme="0"/>
      </colorScale>
    </cfRule>
  </conditionalFormatting>
  <conditionalFormatting sqref="L70">
    <cfRule type="colorScale" priority="11">
      <colorScale>
        <cfvo type="min"/>
        <cfvo type="max"/>
        <color theme="6" tint="0.39997558519241921"/>
        <color theme="0"/>
      </colorScale>
    </cfRule>
  </conditionalFormatting>
  <conditionalFormatting sqref="L1:M1048576">
    <cfRule type="containsText" dxfId="2" priority="15" operator="containsText" text="Ended">
      <formula>NOT(ISERROR(SEARCH("Ended",L1)))</formula>
    </cfRule>
    <cfRule type="containsText" dxfId="1" priority="17" operator="containsText" text="Den">
      <formula>NOT(ISERROR(SEARCH("Den",L1)))</formula>
    </cfRule>
    <cfRule type="containsText" dxfId="0" priority="18" operator="containsText" text="Interv">
      <formula>NOT(ISERROR(SEARCH("Interv",L1)))</formula>
    </cfRule>
  </conditionalFormatting>
  <dataValidations count="6">
    <dataValidation type="whole" allowBlank="1" showInputMessage="1" showErrorMessage="1" sqref="N1:N1048576" xr:uid="{89175BC1-BED2-4A4E-BC9B-30B543588650}">
      <formula1>0</formula1>
      <formula2>10</formula2>
    </dataValidation>
    <dataValidation type="list" allowBlank="1" showInputMessage="1" showErrorMessage="1" sqref="G1:G1048576" xr:uid="{F09CCFA7-B907-4EDC-9E6C-DB73AAE9A528}">
      <formula1>"Pending,Denied,Interviewing,No Response,Bailed,Ghosted,On Hold,Rejected,Offer"</formula1>
    </dataValidation>
    <dataValidation type="list" allowBlank="1" showInputMessage="1" showErrorMessage="1" sqref="J1:J1048576" xr:uid="{A6492A70-2F97-4614-8C19-570E8591C842}">
      <formula1>"Platform 1,Platform 2,Platform 3,Platform 4,Platform 5"</formula1>
    </dataValidation>
    <dataValidation type="list" allowBlank="1" showInputMessage="1" showErrorMessage="1" sqref="C1:C1048576" xr:uid="{0E912E12-6538-4938-9CE9-B323D158AAFD}">
      <formula1>"Industry 1,Industry 2,Industry 3,Industry 4,Industry 5"</formula1>
    </dataValidation>
    <dataValidation type="list" allowBlank="1" showInputMessage="1" showErrorMessage="1" sqref="D1:D1048576" xr:uid="{9E170E74-0E64-4718-9DF1-5C4D26E412FD}">
      <formula1>"Role 1,Role 2,Role 3,Role 4,Role 5"</formula1>
    </dataValidation>
    <dataValidation type="list" allowBlank="1" showInputMessage="1" showErrorMessage="1" sqref="K1:K1048576" xr:uid="{14FDD27B-3109-4CA9-9FD2-ADE77E621598}">
      <formula1>"Startup,Midsize,Fortune 500"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A88D-3241-41C0-B7E9-472CCE1959EA}">
  <dimension ref="A1:I25"/>
  <sheetViews>
    <sheetView workbookViewId="0">
      <selection activeCell="G28" sqref="G28"/>
    </sheetView>
  </sheetViews>
  <sheetFormatPr defaultRowHeight="14.5" x14ac:dyDescent="0.35"/>
  <cols>
    <col min="1" max="1" width="12.7265625" customWidth="1"/>
    <col min="2" max="2" width="11.7265625" customWidth="1"/>
    <col min="4" max="4" width="10" customWidth="1"/>
    <col min="5" max="5" width="18.6328125" customWidth="1"/>
    <col min="6" max="6" width="10.90625" customWidth="1"/>
    <col min="7" max="7" width="19.453125" customWidth="1"/>
    <col min="8" max="8" width="19.54296875" customWidth="1"/>
  </cols>
  <sheetData>
    <row r="1" spans="1:9" s="12" customFormat="1" ht="18.5" x14ac:dyDescent="0.45">
      <c r="A1" s="12" t="s">
        <v>0</v>
      </c>
      <c r="B1" s="12" t="s">
        <v>15</v>
      </c>
      <c r="C1" s="12" t="s">
        <v>6</v>
      </c>
      <c r="D1" s="12" t="s">
        <v>178</v>
      </c>
      <c r="E1" s="12" t="s">
        <v>179</v>
      </c>
      <c r="F1" s="12" t="s">
        <v>180</v>
      </c>
      <c r="G1" s="12" t="s">
        <v>181</v>
      </c>
      <c r="H1" s="12" t="s">
        <v>182</v>
      </c>
      <c r="I1" s="12" t="s">
        <v>183</v>
      </c>
    </row>
    <row r="2" spans="1:9" x14ac:dyDescent="0.35">
      <c r="A2" t="s">
        <v>49</v>
      </c>
      <c r="B2" t="s">
        <v>14</v>
      </c>
      <c r="C2" s="4">
        <v>45757</v>
      </c>
      <c r="D2">
        <v>1</v>
      </c>
      <c r="E2" t="s">
        <v>184</v>
      </c>
      <c r="F2" t="s">
        <v>185</v>
      </c>
      <c r="G2">
        <v>4</v>
      </c>
      <c r="H2">
        <v>3</v>
      </c>
      <c r="I2" t="s">
        <v>186</v>
      </c>
    </row>
    <row r="3" spans="1:9" x14ac:dyDescent="0.35">
      <c r="A3" t="s">
        <v>49</v>
      </c>
      <c r="B3" t="s">
        <v>14</v>
      </c>
      <c r="C3" s="4">
        <v>45758</v>
      </c>
      <c r="D3">
        <v>2</v>
      </c>
      <c r="E3" t="s">
        <v>187</v>
      </c>
      <c r="F3" t="s">
        <v>185</v>
      </c>
      <c r="G3">
        <v>1</v>
      </c>
      <c r="H3">
        <v>2</v>
      </c>
      <c r="I3" t="s">
        <v>186</v>
      </c>
    </row>
    <row r="4" spans="1:9" x14ac:dyDescent="0.35">
      <c r="A4" t="s">
        <v>49</v>
      </c>
      <c r="B4" t="s">
        <v>14</v>
      </c>
      <c r="C4" s="4">
        <v>45759</v>
      </c>
      <c r="D4">
        <v>3</v>
      </c>
      <c r="E4" t="s">
        <v>189</v>
      </c>
      <c r="F4" t="s">
        <v>190</v>
      </c>
      <c r="G4">
        <v>2</v>
      </c>
      <c r="H4">
        <v>5</v>
      </c>
      <c r="I4" t="s">
        <v>186</v>
      </c>
    </row>
    <row r="5" spans="1:9" x14ac:dyDescent="0.35">
      <c r="A5" t="s">
        <v>50</v>
      </c>
      <c r="B5" t="s">
        <v>8</v>
      </c>
      <c r="C5" s="4">
        <v>45778</v>
      </c>
      <c r="D5">
        <v>1</v>
      </c>
      <c r="E5" t="s">
        <v>191</v>
      </c>
      <c r="F5" t="s">
        <v>188</v>
      </c>
      <c r="G5">
        <v>2</v>
      </c>
      <c r="H5">
        <v>4</v>
      </c>
      <c r="I5" t="s">
        <v>186</v>
      </c>
    </row>
    <row r="6" spans="1:9" x14ac:dyDescent="0.35">
      <c r="A6" t="s">
        <v>50</v>
      </c>
      <c r="B6" t="s">
        <v>8</v>
      </c>
      <c r="C6" s="4">
        <v>45779</v>
      </c>
      <c r="D6">
        <v>2</v>
      </c>
      <c r="E6" t="s">
        <v>187</v>
      </c>
      <c r="F6" t="s">
        <v>185</v>
      </c>
      <c r="G6">
        <v>2</v>
      </c>
      <c r="H6">
        <v>5</v>
      </c>
      <c r="I6" t="s">
        <v>186</v>
      </c>
    </row>
    <row r="7" spans="1:9" x14ac:dyDescent="0.35">
      <c r="A7" t="s">
        <v>50</v>
      </c>
      <c r="B7" t="s">
        <v>8</v>
      </c>
      <c r="C7" s="4">
        <v>45780</v>
      </c>
      <c r="D7">
        <v>3</v>
      </c>
      <c r="E7" t="s">
        <v>187</v>
      </c>
      <c r="F7" t="s">
        <v>185</v>
      </c>
      <c r="G7">
        <v>3</v>
      </c>
      <c r="H7">
        <v>2</v>
      </c>
      <c r="I7" t="s">
        <v>186</v>
      </c>
    </row>
    <row r="8" spans="1:9" x14ac:dyDescent="0.35">
      <c r="A8" t="s">
        <v>50</v>
      </c>
      <c r="B8" t="s">
        <v>8</v>
      </c>
      <c r="C8" s="4">
        <v>45781</v>
      </c>
      <c r="D8">
        <v>4</v>
      </c>
      <c r="E8" t="s">
        <v>189</v>
      </c>
      <c r="F8" t="s">
        <v>190</v>
      </c>
      <c r="G8">
        <v>5</v>
      </c>
      <c r="H8">
        <v>1</v>
      </c>
      <c r="I8" t="s">
        <v>186</v>
      </c>
    </row>
    <row r="9" spans="1:9" x14ac:dyDescent="0.35">
      <c r="A9" t="s">
        <v>50</v>
      </c>
      <c r="B9" t="s">
        <v>8</v>
      </c>
      <c r="C9" s="4">
        <v>45782</v>
      </c>
      <c r="D9">
        <v>5</v>
      </c>
      <c r="E9" t="s">
        <v>187</v>
      </c>
      <c r="F9" t="s">
        <v>192</v>
      </c>
      <c r="G9">
        <v>1</v>
      </c>
      <c r="H9">
        <v>4</v>
      </c>
      <c r="I9" t="s">
        <v>186</v>
      </c>
    </row>
    <row r="10" spans="1:9" x14ac:dyDescent="0.35">
      <c r="A10" t="s">
        <v>77</v>
      </c>
      <c r="B10" t="s">
        <v>7</v>
      </c>
      <c r="C10" s="4">
        <v>45797</v>
      </c>
      <c r="D10">
        <v>1</v>
      </c>
      <c r="E10" t="s">
        <v>191</v>
      </c>
      <c r="F10" t="s">
        <v>192</v>
      </c>
      <c r="G10">
        <v>2</v>
      </c>
      <c r="H10">
        <v>3</v>
      </c>
      <c r="I10" t="s">
        <v>186</v>
      </c>
    </row>
    <row r="11" spans="1:9" x14ac:dyDescent="0.35">
      <c r="A11" t="s">
        <v>77</v>
      </c>
      <c r="B11" t="s">
        <v>7</v>
      </c>
      <c r="C11" s="4">
        <v>45798</v>
      </c>
      <c r="D11">
        <v>2</v>
      </c>
      <c r="E11" t="s">
        <v>184</v>
      </c>
      <c r="F11" t="s">
        <v>185</v>
      </c>
      <c r="G11">
        <v>3</v>
      </c>
      <c r="H11">
        <v>2</v>
      </c>
      <c r="I11" t="s">
        <v>186</v>
      </c>
    </row>
    <row r="12" spans="1:9" x14ac:dyDescent="0.35">
      <c r="A12" t="s">
        <v>77</v>
      </c>
      <c r="B12" t="s">
        <v>7</v>
      </c>
      <c r="C12" s="4">
        <v>45799</v>
      </c>
      <c r="D12">
        <v>3</v>
      </c>
      <c r="E12" t="s">
        <v>187</v>
      </c>
      <c r="F12" t="s">
        <v>190</v>
      </c>
      <c r="G12">
        <v>4</v>
      </c>
      <c r="H12">
        <v>1</v>
      </c>
      <c r="I12" t="s">
        <v>186</v>
      </c>
    </row>
    <row r="13" spans="1:9" x14ac:dyDescent="0.35">
      <c r="A13" t="s">
        <v>77</v>
      </c>
      <c r="B13" t="s">
        <v>7</v>
      </c>
      <c r="C13" s="4">
        <v>45810</v>
      </c>
      <c r="D13">
        <v>1</v>
      </c>
      <c r="E13" t="s">
        <v>189</v>
      </c>
      <c r="F13" t="s">
        <v>185</v>
      </c>
      <c r="G13">
        <v>5</v>
      </c>
      <c r="H13">
        <v>4</v>
      </c>
      <c r="I13" t="s">
        <v>186</v>
      </c>
    </row>
    <row r="14" spans="1:9" x14ac:dyDescent="0.35">
      <c r="A14" t="s">
        <v>176</v>
      </c>
      <c r="B14" t="s">
        <v>5</v>
      </c>
      <c r="C14" s="4">
        <v>45768</v>
      </c>
      <c r="D14">
        <v>1</v>
      </c>
      <c r="E14" t="s">
        <v>187</v>
      </c>
      <c r="F14" t="s">
        <v>185</v>
      </c>
      <c r="G14">
        <v>1</v>
      </c>
      <c r="H14">
        <v>2</v>
      </c>
      <c r="I14" t="s">
        <v>186</v>
      </c>
    </row>
    <row r="15" spans="1:9" x14ac:dyDescent="0.35">
      <c r="A15" t="s">
        <v>176</v>
      </c>
      <c r="B15" t="s">
        <v>13</v>
      </c>
      <c r="C15" s="4">
        <v>45769</v>
      </c>
      <c r="D15">
        <v>2</v>
      </c>
      <c r="E15" t="s">
        <v>189</v>
      </c>
      <c r="F15" t="s">
        <v>188</v>
      </c>
      <c r="G15">
        <v>4</v>
      </c>
      <c r="H15">
        <v>3</v>
      </c>
      <c r="I15" t="s">
        <v>186</v>
      </c>
    </row>
    <row r="16" spans="1:9" x14ac:dyDescent="0.35">
      <c r="A16" t="s">
        <v>176</v>
      </c>
      <c r="B16" t="s">
        <v>14</v>
      </c>
      <c r="C16" s="4">
        <v>45839</v>
      </c>
      <c r="D16">
        <v>3</v>
      </c>
      <c r="E16" t="s">
        <v>187</v>
      </c>
      <c r="F16" t="s">
        <v>185</v>
      </c>
      <c r="G16">
        <v>1</v>
      </c>
      <c r="H16">
        <v>4</v>
      </c>
      <c r="I16" t="s">
        <v>186</v>
      </c>
    </row>
    <row r="17" spans="1:9" x14ac:dyDescent="0.35">
      <c r="A17" t="s">
        <v>176</v>
      </c>
      <c r="B17" t="s">
        <v>8</v>
      </c>
      <c r="C17" s="4">
        <v>45839</v>
      </c>
      <c r="D17">
        <v>4</v>
      </c>
      <c r="E17" t="s">
        <v>191</v>
      </c>
      <c r="F17" t="s">
        <v>192</v>
      </c>
      <c r="G17">
        <v>2</v>
      </c>
      <c r="H17">
        <v>1</v>
      </c>
      <c r="I17" t="s">
        <v>186</v>
      </c>
    </row>
    <row r="18" spans="1:9" x14ac:dyDescent="0.35">
      <c r="A18" t="s">
        <v>176</v>
      </c>
      <c r="B18" t="s">
        <v>5</v>
      </c>
      <c r="C18" s="4">
        <v>45840</v>
      </c>
      <c r="D18">
        <v>5</v>
      </c>
      <c r="E18" t="s">
        <v>189</v>
      </c>
      <c r="F18" t="s">
        <v>185</v>
      </c>
      <c r="G18">
        <v>2</v>
      </c>
      <c r="H18">
        <v>5</v>
      </c>
      <c r="I18" t="s">
        <v>186</v>
      </c>
    </row>
    <row r="19" spans="1:9" x14ac:dyDescent="0.35">
      <c r="A19" t="s">
        <v>176</v>
      </c>
      <c r="B19" t="s">
        <v>13</v>
      </c>
      <c r="C19" s="4">
        <v>45757</v>
      </c>
      <c r="D19">
        <v>4</v>
      </c>
      <c r="E19" t="s">
        <v>184</v>
      </c>
      <c r="F19" t="s">
        <v>185</v>
      </c>
      <c r="G19">
        <v>1</v>
      </c>
      <c r="H19">
        <v>5</v>
      </c>
      <c r="I19" t="s">
        <v>186</v>
      </c>
    </row>
    <row r="20" spans="1:9" x14ac:dyDescent="0.35">
      <c r="A20" t="s">
        <v>54</v>
      </c>
      <c r="B20" t="s">
        <v>8</v>
      </c>
      <c r="C20" s="4">
        <v>45757</v>
      </c>
      <c r="D20">
        <v>5</v>
      </c>
      <c r="E20" t="s">
        <v>184</v>
      </c>
      <c r="F20" t="s">
        <v>190</v>
      </c>
      <c r="G20">
        <v>5</v>
      </c>
      <c r="H20">
        <v>2</v>
      </c>
      <c r="I20" t="s">
        <v>186</v>
      </c>
    </row>
    <row r="21" spans="1:9" x14ac:dyDescent="0.35">
      <c r="A21" t="s">
        <v>54</v>
      </c>
      <c r="B21" t="s">
        <v>8</v>
      </c>
      <c r="C21" s="4">
        <v>45824</v>
      </c>
      <c r="D21">
        <v>6</v>
      </c>
      <c r="E21" t="s">
        <v>184</v>
      </c>
      <c r="F21" t="s">
        <v>185</v>
      </c>
      <c r="G21">
        <v>5</v>
      </c>
      <c r="H21">
        <v>3</v>
      </c>
      <c r="I21" t="s">
        <v>186</v>
      </c>
    </row>
    <row r="22" spans="1:9" x14ac:dyDescent="0.35">
      <c r="A22" t="s">
        <v>54</v>
      </c>
      <c r="B22" t="s">
        <v>7</v>
      </c>
      <c r="C22" s="4">
        <v>45824</v>
      </c>
      <c r="D22">
        <v>7</v>
      </c>
      <c r="E22" t="s">
        <v>184</v>
      </c>
      <c r="F22" t="s">
        <v>192</v>
      </c>
      <c r="G22">
        <v>3</v>
      </c>
      <c r="H22">
        <v>5</v>
      </c>
      <c r="I22" t="s">
        <v>186</v>
      </c>
    </row>
    <row r="23" spans="1:9" x14ac:dyDescent="0.35">
      <c r="A23" t="s">
        <v>54</v>
      </c>
      <c r="B23" t="s">
        <v>7</v>
      </c>
      <c r="C23" s="4">
        <v>45824</v>
      </c>
      <c r="D23">
        <v>8</v>
      </c>
      <c r="E23" t="s">
        <v>184</v>
      </c>
      <c r="F23" t="s">
        <v>185</v>
      </c>
      <c r="G23">
        <v>2</v>
      </c>
      <c r="H23">
        <v>4</v>
      </c>
      <c r="I23" t="s">
        <v>186</v>
      </c>
    </row>
    <row r="24" spans="1:9" x14ac:dyDescent="0.35">
      <c r="A24" t="s">
        <v>54</v>
      </c>
      <c r="B24" t="s">
        <v>7</v>
      </c>
      <c r="C24" s="4">
        <v>45824</v>
      </c>
      <c r="D24">
        <v>9</v>
      </c>
      <c r="E24" t="s">
        <v>184</v>
      </c>
      <c r="F24" t="s">
        <v>188</v>
      </c>
      <c r="G24">
        <v>1</v>
      </c>
      <c r="H24">
        <v>3</v>
      </c>
      <c r="I24" t="s">
        <v>186</v>
      </c>
    </row>
    <row r="25" spans="1:9" x14ac:dyDescent="0.35">
      <c r="A25" t="s">
        <v>54</v>
      </c>
      <c r="B25" t="s">
        <v>7</v>
      </c>
      <c r="C25" s="4">
        <v>45762</v>
      </c>
      <c r="D25">
        <v>10</v>
      </c>
      <c r="E25" t="s">
        <v>184</v>
      </c>
      <c r="F25" t="s">
        <v>190</v>
      </c>
      <c r="G25">
        <v>4</v>
      </c>
      <c r="H25">
        <v>1</v>
      </c>
      <c r="I25" t="s">
        <v>186</v>
      </c>
    </row>
  </sheetData>
  <phoneticPr fontId="2" type="noConversion"/>
  <dataValidations count="6">
    <dataValidation type="whole" allowBlank="1" showInputMessage="1" showErrorMessage="1" sqref="D1:D1048576" xr:uid="{40037E99-9C75-4AB8-8874-A537D09EDF6D}">
      <formula1>1</formula1>
      <formula2>10</formula2>
    </dataValidation>
    <dataValidation type="list" allowBlank="1" showInputMessage="1" showErrorMessage="1" sqref="I1:I1048576" xr:uid="{E2FE1450-7F37-415B-A025-C702A8FAE346}">
      <formula1>"Pending,Complete"</formula1>
    </dataValidation>
    <dataValidation type="list" allowBlank="1" showInputMessage="1" showErrorMessage="1" sqref="B1:B1048576" xr:uid="{91412186-3624-426E-B1E7-6FCF647E35D8}">
      <formula1>"Product Manager,Project Manager,Analyst,Consultant,Other"</formula1>
    </dataValidation>
    <dataValidation type="whole" allowBlank="1" showInputMessage="1" showErrorMessage="1" sqref="G2:H1048576" xr:uid="{E67C72EF-A191-4AF5-B940-D7D0D983A5AB}">
      <formula1>1</formula1>
      <formula2>5</formula2>
    </dataValidation>
    <dataValidation type="list" allowBlank="1" showInputMessage="1" showErrorMessage="1" sqref="E1:E1048576" xr:uid="{9F22AACE-64CF-4E8A-99B1-C4AD095F15D6}">
      <formula1>"Introduction,Behavioral,Case Study,Video Recorded"</formula1>
    </dataValidation>
    <dataValidation type="list" allowBlank="1" showInputMessage="1" showErrorMessage="1" sqref="F1:F1048576" xr:uid="{AA5A44B2-730F-4B47-9CD9-3A929F274F13}">
      <formula1>"Phone Call,Virtual,In Person,Recording"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0CAF-D2CD-443E-AE13-8F53684D3C03}">
  <dimension ref="A1:O86"/>
  <sheetViews>
    <sheetView topLeftCell="B1" workbookViewId="0">
      <pane ySplit="1" topLeftCell="A74" activePane="bottomLeft" state="frozen"/>
      <selection pane="bottomLeft" activeCell="C90" sqref="C90"/>
    </sheetView>
  </sheetViews>
  <sheetFormatPr defaultRowHeight="14.5" x14ac:dyDescent="0.35"/>
  <cols>
    <col min="2" max="2" width="10.81640625" customWidth="1"/>
    <col min="3" max="3" width="16.453125" customWidth="1"/>
    <col min="4" max="5" width="10.54296875" style="1" customWidth="1"/>
    <col min="6" max="6" width="11.08984375" style="1" customWidth="1"/>
    <col min="7" max="8" width="13.54296875" style="1" customWidth="1"/>
    <col min="9" max="9" width="13.54296875" style="15" customWidth="1"/>
    <col min="10" max="10" width="13.08984375" style="15" customWidth="1"/>
    <col min="11" max="11" width="15.453125" style="15" customWidth="1"/>
    <col min="12" max="12" width="16.6328125" customWidth="1"/>
    <col min="13" max="13" width="11.7265625" customWidth="1"/>
    <col min="14" max="14" width="2.453125" style="14" customWidth="1"/>
  </cols>
  <sheetData>
    <row r="1" spans="1:15" x14ac:dyDescent="0.35">
      <c r="A1" t="s">
        <v>19</v>
      </c>
      <c r="B1" t="s">
        <v>17</v>
      </c>
      <c r="C1" t="s">
        <v>37</v>
      </c>
      <c r="D1" s="1" t="s">
        <v>20</v>
      </c>
      <c r="E1" s="1" t="s">
        <v>240</v>
      </c>
      <c r="F1" s="1" t="s">
        <v>23</v>
      </c>
      <c r="G1" s="1" t="s">
        <v>26</v>
      </c>
      <c r="H1" s="1" t="s">
        <v>218</v>
      </c>
      <c r="I1" s="15" t="s">
        <v>21</v>
      </c>
      <c r="J1" s="15" t="s">
        <v>22</v>
      </c>
      <c r="K1" s="15" t="s">
        <v>27</v>
      </c>
      <c r="L1" t="s">
        <v>219</v>
      </c>
      <c r="M1" t="s">
        <v>220</v>
      </c>
      <c r="O1" t="s">
        <v>24</v>
      </c>
    </row>
    <row r="2" spans="1:15" x14ac:dyDescent="0.35">
      <c r="A2" t="str">
        <f>Tracker!A2</f>
        <v>Company 1</v>
      </c>
      <c r="B2" t="str">
        <f>Tracker!B2</f>
        <v>Title 1</v>
      </c>
      <c r="C2" t="str">
        <f>Tracker!G2</f>
        <v>No Response</v>
      </c>
      <c r="D2" s="1">
        <f ca="1">(Tracker!H2+Tracker!I2)/2</f>
        <v>95.5</v>
      </c>
      <c r="E2" s="1">
        <v>0.8</v>
      </c>
      <c r="F2" s="1">
        <f>_xlfn.XLOOKUP(Tracker!D2, Weights!$E$2:$E$30, Weights!$F$2:$F$30, 1)</f>
        <v>0.6</v>
      </c>
      <c r="G2" s="1">
        <f>0.95</f>
        <v>0.95</v>
      </c>
      <c r="H2" s="1">
        <f>_xlfn.XLOOKUP(Tracker!C2, Weights!$A$2:$A$30, Weights!$B$2:$B$30, 0.5)</f>
        <v>0.8</v>
      </c>
      <c r="I2" s="15">
        <f>_xlfn.XLOOKUP(Tracker!G2, Weights!$G$2:$G$30, Weights!$H$2:$H$30, 0.2)</f>
        <v>0.5</v>
      </c>
      <c r="J2" s="15">
        <f>_xlfn.XLOOKUP(Tracker!J2, Weights!$C$2:$C$30, Weights!$D$2:$D$30, 0.2)</f>
        <v>0.5</v>
      </c>
      <c r="K2" s="15">
        <v>1</v>
      </c>
      <c r="L2">
        <f ca="1">IF(D2=0, 0.5, MIN(1, MAX(0, (E2 * F2 * G2 * H2 * (D2 / 120)))))</f>
        <v>0.29031999999999997</v>
      </c>
      <c r="M2">
        <f>IF(J2=0, 0.2, (0.4 * J2 + 0.3 * I2 + 0.3 * K2))</f>
        <v>0.64999999999999991</v>
      </c>
      <c r="O2">
        <f ca="1">L2/M2</f>
        <v>0.44664615384615386</v>
      </c>
    </row>
    <row r="3" spans="1:15" x14ac:dyDescent="0.35">
      <c r="A3" t="str">
        <f>Tracker!A3</f>
        <v>Company 33</v>
      </c>
      <c r="B3" t="str">
        <f>Tracker!B3</f>
        <v>Title 33</v>
      </c>
      <c r="C3" t="str">
        <f>Tracker!G3</f>
        <v>Pending</v>
      </c>
      <c r="D3" s="1">
        <f ca="1">(Tracker!H3+Tracker!I3)/2</f>
        <v>81.5</v>
      </c>
      <c r="E3" s="1">
        <v>0.8</v>
      </c>
      <c r="F3" s="1">
        <f>_xlfn.XLOOKUP(Tracker!D3, Weights!$E$2:$E$30, Weights!$F$2:$F$30, 1)</f>
        <v>0.5</v>
      </c>
      <c r="G3" s="1">
        <f t="shared" ref="G3:G66" si="0">0.95</f>
        <v>0.95</v>
      </c>
      <c r="H3" s="1">
        <f>_xlfn.XLOOKUP(Tracker!C3, Weights!$A$2:$A$30, Weights!$B$2:$B$30, 0.5)</f>
        <v>0.9</v>
      </c>
      <c r="I3" s="15">
        <f>_xlfn.XLOOKUP(Tracker!G3, Weights!$G$2:$G$30, Weights!$H$2:$H$30, 0.2)</f>
        <v>0.5</v>
      </c>
      <c r="J3" s="15">
        <f>_xlfn.XLOOKUP(Tracker!J3, Weights!$C$2:$C$30, Weights!$D$2:$D$30, 0.2)</f>
        <v>0.4</v>
      </c>
      <c r="K3" s="15">
        <v>1</v>
      </c>
      <c r="L3">
        <f t="shared" ref="L3:L4" ca="1" si="1">IF(D3=0, 0.5, MIN(1, MAX(0, (E3 * F3 * G3 * H3 * (D3 / 120)))))</f>
        <v>0.23227500000000004</v>
      </c>
      <c r="M3">
        <f t="shared" ref="M3:M4" si="2">IF(J3=0, 0.2, (0.4 * J3 + 0.3 * I3 + 0.3 * K3))</f>
        <v>0.6100000000000001</v>
      </c>
      <c r="O3">
        <f t="shared" ref="O3:O4" ca="1" si="3">L3/M3</f>
        <v>0.38077868852459018</v>
      </c>
    </row>
    <row r="4" spans="1:15" x14ac:dyDescent="0.35">
      <c r="A4" t="str">
        <f>Tracker!A4</f>
        <v>Company 40</v>
      </c>
      <c r="B4" t="str">
        <f>Tracker!B4</f>
        <v>Title 40</v>
      </c>
      <c r="C4" t="str">
        <f>Tracker!G4</f>
        <v>Pending</v>
      </c>
      <c r="D4" s="1">
        <f ca="1">(Tracker!H4+Tracker!I4)/2</f>
        <v>89</v>
      </c>
      <c r="E4" s="1">
        <v>0.8</v>
      </c>
      <c r="F4" s="1">
        <f>_xlfn.XLOOKUP(Tracker!D4, Weights!$E$2:$E$30, Weights!$F$2:$F$30, 1)</f>
        <v>0.5</v>
      </c>
      <c r="G4" s="1">
        <f t="shared" si="0"/>
        <v>0.95</v>
      </c>
      <c r="H4" s="1">
        <f>_xlfn.XLOOKUP(Tracker!C4, Weights!$A$2:$A$30, Weights!$B$2:$B$30, 0.5)</f>
        <v>0.8</v>
      </c>
      <c r="I4" s="15">
        <f>_xlfn.XLOOKUP(Tracker!G4, Weights!$G$2:$G$30, Weights!$H$2:$H$30, 0.2)</f>
        <v>0.5</v>
      </c>
      <c r="J4" s="15">
        <f>_xlfn.XLOOKUP(Tracker!J4, Weights!$C$2:$C$30, Weights!$D$2:$D$30, 0.2)</f>
        <v>0.5</v>
      </c>
      <c r="K4" s="15">
        <v>1</v>
      </c>
      <c r="L4">
        <f t="shared" ca="1" si="1"/>
        <v>0.2254666666666667</v>
      </c>
      <c r="M4">
        <f t="shared" si="2"/>
        <v>0.64999999999999991</v>
      </c>
      <c r="O4">
        <f t="shared" ca="1" si="3"/>
        <v>0.34687179487179498</v>
      </c>
    </row>
    <row r="5" spans="1:15" x14ac:dyDescent="0.35">
      <c r="A5" t="str">
        <f>Tracker!A5</f>
        <v>Company 5</v>
      </c>
      <c r="B5" t="str">
        <f>Tracker!B5</f>
        <v>Title 5</v>
      </c>
      <c r="C5" t="str">
        <f>Tracker!G5</f>
        <v>Denied</v>
      </c>
      <c r="D5" s="1">
        <f ca="1">(Tracker!H5+Tracker!I5)/2</f>
        <v>82.5</v>
      </c>
      <c r="E5" s="1">
        <v>0.8</v>
      </c>
      <c r="F5" s="1">
        <f>_xlfn.XLOOKUP(Tracker!D5, Weights!$E$2:$E$30, Weights!$F$2:$F$30, 1)</f>
        <v>0.6</v>
      </c>
      <c r="G5" s="1">
        <f t="shared" si="0"/>
        <v>0.95</v>
      </c>
      <c r="H5" s="1">
        <f>_xlfn.XLOOKUP(Tracker!C5, Weights!$A$2:$A$30, Weights!$B$2:$B$30, 0.5)</f>
        <v>0.9</v>
      </c>
      <c r="I5" s="15">
        <f>_xlfn.XLOOKUP(Tracker!G5, Weights!$G$2:$G$30, Weights!$H$2:$H$30, 0.2)</f>
        <v>0.5</v>
      </c>
      <c r="J5" s="15">
        <f>_xlfn.XLOOKUP(Tracker!J5, Weights!$C$2:$C$30, Weights!$D$2:$D$30, 0.2)</f>
        <v>0.6</v>
      </c>
      <c r="K5" s="15">
        <v>1</v>
      </c>
      <c r="L5">
        <f t="shared" ref="L5:L68" ca="1" si="4">IF(D5=0, 0.5, MIN(1, MAX(0, (E5 * F5 * G5 * H5 * (D5 / 120)))))</f>
        <v>0.28215000000000001</v>
      </c>
      <c r="M5">
        <f t="shared" ref="M5:M68" si="5">IF(J5=0, 0.2, (0.4 * J5 + 0.3 * I5 + 0.3 * K5))</f>
        <v>0.69</v>
      </c>
      <c r="O5">
        <f t="shared" ref="O5:O68" ca="1" si="6">L5/M5</f>
        <v>0.40891304347826091</v>
      </c>
    </row>
    <row r="6" spans="1:15" x14ac:dyDescent="0.35">
      <c r="A6" t="str">
        <f>Tracker!A6</f>
        <v>Company 2</v>
      </c>
      <c r="B6" t="str">
        <f>Tracker!B6</f>
        <v>Title 2</v>
      </c>
      <c r="C6" t="str">
        <f>Tracker!G6</f>
        <v>Rejected</v>
      </c>
      <c r="D6" s="1">
        <f ca="1">(Tracker!H6+Tracker!I6)/2</f>
        <v>109.5</v>
      </c>
      <c r="E6" s="1">
        <v>0.8</v>
      </c>
      <c r="F6" s="1">
        <f>_xlfn.XLOOKUP(Tracker!D6, Weights!$E$2:$E$30, Weights!$F$2:$F$30, 1)</f>
        <v>0.6</v>
      </c>
      <c r="G6" s="1">
        <f t="shared" si="0"/>
        <v>0.95</v>
      </c>
      <c r="H6" s="1">
        <f>_xlfn.XLOOKUP(Tracker!C6, Weights!$A$2:$A$30, Weights!$B$2:$B$30, 0.5)</f>
        <v>0.9</v>
      </c>
      <c r="I6" s="15">
        <f>_xlfn.XLOOKUP(Tracker!G6, Weights!$G$2:$G$30, Weights!$H$2:$H$30, 0.2)</f>
        <v>0.5</v>
      </c>
      <c r="J6" s="15">
        <f>_xlfn.XLOOKUP(Tracker!J6, Weights!$C$2:$C$30, Weights!$D$2:$D$30, 0.2)</f>
        <v>0.3</v>
      </c>
      <c r="K6" s="15">
        <v>1</v>
      </c>
      <c r="L6">
        <f t="shared" ca="1" si="4"/>
        <v>0.37448999999999999</v>
      </c>
      <c r="M6">
        <f t="shared" si="5"/>
        <v>0.57000000000000006</v>
      </c>
      <c r="O6">
        <f t="shared" ca="1" si="6"/>
        <v>0.65699999999999992</v>
      </c>
    </row>
    <row r="7" spans="1:15" x14ac:dyDescent="0.35">
      <c r="A7" t="str">
        <f>Tracker!A7</f>
        <v>Company 5</v>
      </c>
      <c r="B7" t="str">
        <f>Tracker!B7</f>
        <v>Title 3</v>
      </c>
      <c r="C7" t="str">
        <f>Tracker!G7</f>
        <v>Denied</v>
      </c>
      <c r="D7" s="1">
        <f ca="1">(Tracker!H7+Tracker!I7)/2</f>
        <v>84</v>
      </c>
      <c r="E7" s="1">
        <v>0.8</v>
      </c>
      <c r="F7" s="1">
        <f>_xlfn.XLOOKUP(Tracker!D7, Weights!$E$2:$E$30, Weights!$F$2:$F$30, 1)</f>
        <v>0.6</v>
      </c>
      <c r="G7" s="1">
        <f t="shared" si="0"/>
        <v>0.95</v>
      </c>
      <c r="H7" s="1">
        <f>_xlfn.XLOOKUP(Tracker!C7, Weights!$A$2:$A$30, Weights!$B$2:$B$30, 0.5)</f>
        <v>1</v>
      </c>
      <c r="I7" s="15">
        <f>_xlfn.XLOOKUP(Tracker!G7, Weights!$G$2:$G$30, Weights!$H$2:$H$30, 0.2)</f>
        <v>0.5</v>
      </c>
      <c r="J7" s="15">
        <f>_xlfn.XLOOKUP(Tracker!J7, Weights!$C$2:$C$30, Weights!$D$2:$D$30, 0.2)</f>
        <v>0.3</v>
      </c>
      <c r="K7" s="15">
        <v>1</v>
      </c>
      <c r="L7">
        <f t="shared" ca="1" si="4"/>
        <v>0.31919999999999993</v>
      </c>
      <c r="M7">
        <f t="shared" si="5"/>
        <v>0.57000000000000006</v>
      </c>
      <c r="O7">
        <f t="shared" ca="1" si="6"/>
        <v>0.55999999999999983</v>
      </c>
    </row>
    <row r="8" spans="1:15" x14ac:dyDescent="0.35">
      <c r="A8" t="str">
        <f>Tracker!A8</f>
        <v>Company 4</v>
      </c>
      <c r="B8" t="str">
        <f>Tracker!B8</f>
        <v>Title 4</v>
      </c>
      <c r="C8" t="str">
        <f>Tracker!G8</f>
        <v>Rejected</v>
      </c>
      <c r="D8" s="1">
        <f ca="1">(Tracker!H8+Tracker!I8)/2</f>
        <v>79</v>
      </c>
      <c r="E8" s="1">
        <v>0.8</v>
      </c>
      <c r="F8" s="1">
        <f>_xlfn.XLOOKUP(Tracker!D8, Weights!$E$2:$E$30, Weights!$F$2:$F$30, 1)</f>
        <v>0.7</v>
      </c>
      <c r="G8" s="1">
        <f t="shared" si="0"/>
        <v>0.95</v>
      </c>
      <c r="H8" s="1">
        <f>_xlfn.XLOOKUP(Tracker!C8, Weights!$A$2:$A$30, Weights!$B$2:$B$30, 0.5)</f>
        <v>0.8</v>
      </c>
      <c r="I8" s="15">
        <f>_xlfn.XLOOKUP(Tracker!G8, Weights!$G$2:$G$30, Weights!$H$2:$H$30, 0.2)</f>
        <v>0.5</v>
      </c>
      <c r="J8" s="15">
        <f>_xlfn.XLOOKUP(Tracker!J8, Weights!$C$2:$C$30, Weights!$D$2:$D$30, 0.2)</f>
        <v>0.4</v>
      </c>
      <c r="K8" s="15">
        <v>1</v>
      </c>
      <c r="L8">
        <f t="shared" ca="1" si="4"/>
        <v>0.28018666666666664</v>
      </c>
      <c r="M8">
        <f t="shared" si="5"/>
        <v>0.6100000000000001</v>
      </c>
      <c r="O8">
        <f t="shared" ca="1" si="6"/>
        <v>0.45932240437158456</v>
      </c>
    </row>
    <row r="9" spans="1:15" x14ac:dyDescent="0.35">
      <c r="A9" t="str">
        <f>Tracker!A9</f>
        <v>Company 6</v>
      </c>
      <c r="B9" t="str">
        <f>Tracker!B9</f>
        <v>Title 6</v>
      </c>
      <c r="C9" t="str">
        <f>Tracker!G9</f>
        <v>No Response</v>
      </c>
      <c r="D9" s="1">
        <f ca="1">(Tracker!H9+Tracker!I9)/2</f>
        <v>73</v>
      </c>
      <c r="E9" s="1">
        <v>0.8</v>
      </c>
      <c r="F9" s="1">
        <f>_xlfn.XLOOKUP(Tracker!D9, Weights!$E$2:$E$30, Weights!$F$2:$F$30, 1)</f>
        <v>0.9</v>
      </c>
      <c r="G9" s="1">
        <f t="shared" si="0"/>
        <v>0.95</v>
      </c>
      <c r="H9" s="1">
        <f>_xlfn.XLOOKUP(Tracker!C9, Weights!$A$2:$A$30, Weights!$B$2:$B$30, 0.5)</f>
        <v>0.9</v>
      </c>
      <c r="I9" s="15">
        <f>_xlfn.XLOOKUP(Tracker!G9, Weights!$G$2:$G$30, Weights!$H$2:$H$30, 0.2)</f>
        <v>0.5</v>
      </c>
      <c r="J9" s="15">
        <f>_xlfn.XLOOKUP(Tracker!J9, Weights!$C$2:$C$30, Weights!$D$2:$D$30, 0.2)</f>
        <v>0.5</v>
      </c>
      <c r="K9" s="15">
        <v>1</v>
      </c>
      <c r="L9">
        <f t="shared" ca="1" si="4"/>
        <v>0.37448999999999999</v>
      </c>
      <c r="M9">
        <f t="shared" si="5"/>
        <v>0.64999999999999991</v>
      </c>
      <c r="O9">
        <f t="shared" ca="1" si="6"/>
        <v>0.5761384615384616</v>
      </c>
    </row>
    <row r="10" spans="1:15" x14ac:dyDescent="0.35">
      <c r="A10" t="str">
        <f>Tracker!A10</f>
        <v>Company 7</v>
      </c>
      <c r="B10" t="str">
        <f>Tracker!B10</f>
        <v>Title 7</v>
      </c>
      <c r="C10" t="str">
        <f>Tracker!G10</f>
        <v>Pending</v>
      </c>
      <c r="D10" s="1">
        <f ca="1">(Tracker!H10+Tracker!I10)/2</f>
        <v>73.5</v>
      </c>
      <c r="E10" s="1">
        <v>0.8</v>
      </c>
      <c r="F10" s="1">
        <f>_xlfn.XLOOKUP(Tracker!D10, Weights!$E$2:$E$30, Weights!$F$2:$F$30, 1)</f>
        <v>0.5</v>
      </c>
      <c r="G10" s="1">
        <f t="shared" si="0"/>
        <v>0.95</v>
      </c>
      <c r="H10" s="1">
        <f>_xlfn.XLOOKUP(Tracker!C10, Weights!$A$2:$A$30, Weights!$B$2:$B$30, 0.5)</f>
        <v>0.8</v>
      </c>
      <c r="I10" s="15">
        <f>_xlfn.XLOOKUP(Tracker!G10, Weights!$G$2:$G$30, Weights!$H$2:$H$30, 0.2)</f>
        <v>0.5</v>
      </c>
      <c r="J10" s="15">
        <f>_xlfn.XLOOKUP(Tracker!J10, Weights!$C$2:$C$30, Weights!$D$2:$D$30, 0.2)</f>
        <v>0.4</v>
      </c>
      <c r="K10" s="15">
        <v>1</v>
      </c>
      <c r="L10">
        <f t="shared" ca="1" si="4"/>
        <v>0.18620000000000003</v>
      </c>
      <c r="M10">
        <f t="shared" si="5"/>
        <v>0.6100000000000001</v>
      </c>
      <c r="O10">
        <f t="shared" ca="1" si="6"/>
        <v>0.30524590163934429</v>
      </c>
    </row>
    <row r="11" spans="1:15" x14ac:dyDescent="0.35">
      <c r="A11" t="str">
        <f>Tracker!A11</f>
        <v>Company 25</v>
      </c>
      <c r="B11" t="str">
        <f>Tracker!B11</f>
        <v>Title 25</v>
      </c>
      <c r="C11" t="str">
        <f>Tracker!G11</f>
        <v>Ghosted</v>
      </c>
      <c r="D11" s="1">
        <f ca="1">(Tracker!H11+Tracker!I11)/2</f>
        <v>98.5</v>
      </c>
      <c r="E11" s="1">
        <v>0.8</v>
      </c>
      <c r="F11" s="1">
        <f>_xlfn.XLOOKUP(Tracker!D11, Weights!$E$2:$E$30, Weights!$F$2:$F$30, 1)</f>
        <v>0.5</v>
      </c>
      <c r="G11" s="1">
        <f t="shared" si="0"/>
        <v>0.95</v>
      </c>
      <c r="H11" s="1">
        <f>_xlfn.XLOOKUP(Tracker!C11, Weights!$A$2:$A$30, Weights!$B$2:$B$30, 0.5)</f>
        <v>0.9</v>
      </c>
      <c r="I11" s="15">
        <f>_xlfn.XLOOKUP(Tracker!G11, Weights!$G$2:$G$30, Weights!$H$2:$H$30, 0.2)</f>
        <v>0.5</v>
      </c>
      <c r="J11" s="15">
        <f>_xlfn.XLOOKUP(Tracker!J11, Weights!$C$2:$C$30, Weights!$D$2:$D$30, 0.2)</f>
        <v>0.5</v>
      </c>
      <c r="K11" s="15">
        <v>1</v>
      </c>
      <c r="L11">
        <f t="shared" ca="1" si="4"/>
        <v>0.280725</v>
      </c>
      <c r="M11">
        <f t="shared" si="5"/>
        <v>0.64999999999999991</v>
      </c>
      <c r="O11">
        <f t="shared" ca="1" si="6"/>
        <v>0.43188461538461542</v>
      </c>
    </row>
    <row r="12" spans="1:15" x14ac:dyDescent="0.35">
      <c r="A12" t="str">
        <f>Tracker!A12</f>
        <v>Company 38</v>
      </c>
      <c r="B12" t="str">
        <f>Tracker!B12</f>
        <v>Title 38</v>
      </c>
      <c r="C12" t="str">
        <f>Tracker!G12</f>
        <v>No Response</v>
      </c>
      <c r="D12" s="1">
        <f ca="1">(Tracker!H12+Tracker!I12)/2</f>
        <v>74</v>
      </c>
      <c r="E12" s="1">
        <v>0.8</v>
      </c>
      <c r="F12" s="1">
        <f>_xlfn.XLOOKUP(Tracker!D12, Weights!$E$2:$E$30, Weights!$F$2:$F$30, 1)</f>
        <v>0.6</v>
      </c>
      <c r="G12" s="1">
        <f t="shared" si="0"/>
        <v>0.95</v>
      </c>
      <c r="H12" s="1">
        <f>_xlfn.XLOOKUP(Tracker!C12, Weights!$A$2:$A$30, Weights!$B$2:$B$30, 0.5)</f>
        <v>0.9</v>
      </c>
      <c r="I12" s="15">
        <f>_xlfn.XLOOKUP(Tracker!G12, Weights!$G$2:$G$30, Weights!$H$2:$H$30, 0.2)</f>
        <v>0.5</v>
      </c>
      <c r="J12" s="15">
        <f>_xlfn.XLOOKUP(Tracker!J12, Weights!$C$2:$C$30, Weights!$D$2:$D$30, 0.2)</f>
        <v>0.5</v>
      </c>
      <c r="K12" s="15">
        <v>1</v>
      </c>
      <c r="L12">
        <f t="shared" ca="1" si="4"/>
        <v>0.25308000000000003</v>
      </c>
      <c r="M12">
        <f t="shared" si="5"/>
        <v>0.64999999999999991</v>
      </c>
      <c r="O12">
        <f t="shared" ca="1" si="6"/>
        <v>0.38935384615384627</v>
      </c>
    </row>
    <row r="13" spans="1:15" x14ac:dyDescent="0.35">
      <c r="A13" t="str">
        <f>Tracker!A13</f>
        <v>Company 52</v>
      </c>
      <c r="B13" t="str">
        <f>Tracker!B13</f>
        <v>Title 52</v>
      </c>
      <c r="C13" t="str">
        <f>Tracker!G13</f>
        <v>Interviewing</v>
      </c>
      <c r="D13" s="1">
        <f ca="1">(Tracker!H13+Tracker!I13)/2</f>
        <v>90.5</v>
      </c>
      <c r="E13" s="1">
        <v>0.8</v>
      </c>
      <c r="F13" s="1">
        <f>_xlfn.XLOOKUP(Tracker!D13, Weights!$E$2:$E$30, Weights!$F$2:$F$30, 1)</f>
        <v>0.6</v>
      </c>
      <c r="G13" s="1">
        <f t="shared" si="0"/>
        <v>0.95</v>
      </c>
      <c r="H13" s="1">
        <f>_xlfn.XLOOKUP(Tracker!C13, Weights!$A$2:$A$30, Weights!$B$2:$B$30, 0.5)</f>
        <v>0.9</v>
      </c>
      <c r="I13" s="15">
        <f>_xlfn.XLOOKUP(Tracker!G13, Weights!$G$2:$G$30, Weights!$H$2:$H$30, 0.2)</f>
        <v>0.5</v>
      </c>
      <c r="J13" s="15">
        <f>_xlfn.XLOOKUP(Tracker!J13, Weights!$C$2:$C$30, Weights!$D$2:$D$30, 0.2)</f>
        <v>0.4</v>
      </c>
      <c r="K13" s="15">
        <v>1</v>
      </c>
      <c r="L13">
        <f t="shared" ca="1" si="4"/>
        <v>0.30951000000000001</v>
      </c>
      <c r="M13">
        <f t="shared" si="5"/>
        <v>0.6100000000000001</v>
      </c>
      <c r="O13">
        <f t="shared" ca="1" si="6"/>
        <v>0.50739344262295072</v>
      </c>
    </row>
    <row r="14" spans="1:15" x14ac:dyDescent="0.35">
      <c r="A14" t="str">
        <f>Tracker!A14</f>
        <v>Company 59</v>
      </c>
      <c r="B14" t="str">
        <f>Tracker!B14</f>
        <v>Title 59</v>
      </c>
      <c r="C14" t="str">
        <f>Tracker!G14</f>
        <v>Denied</v>
      </c>
      <c r="D14" s="1">
        <f ca="1">(Tracker!H14+Tracker!I14)/2</f>
        <v>96</v>
      </c>
      <c r="E14" s="1">
        <v>0.8</v>
      </c>
      <c r="F14" s="1">
        <f>_xlfn.XLOOKUP(Tracker!D14, Weights!$E$2:$E$30, Weights!$F$2:$F$30, 1)</f>
        <v>0.7</v>
      </c>
      <c r="G14" s="1">
        <f t="shared" si="0"/>
        <v>0.95</v>
      </c>
      <c r="H14" s="1">
        <f>_xlfn.XLOOKUP(Tracker!C14, Weights!$A$2:$A$30, Weights!$B$2:$B$30, 0.5)</f>
        <v>1</v>
      </c>
      <c r="I14" s="15">
        <f>_xlfn.XLOOKUP(Tracker!G14, Weights!$G$2:$G$30, Weights!$H$2:$H$30, 0.2)</f>
        <v>0.5</v>
      </c>
      <c r="J14" s="15">
        <f>_xlfn.XLOOKUP(Tracker!J14, Weights!$C$2:$C$30, Weights!$D$2:$D$30, 0.2)</f>
        <v>0.5</v>
      </c>
      <c r="K14" s="15">
        <v>1</v>
      </c>
      <c r="L14">
        <f t="shared" ca="1" si="4"/>
        <v>0.42559999999999998</v>
      </c>
      <c r="M14">
        <f t="shared" si="5"/>
        <v>0.64999999999999991</v>
      </c>
      <c r="O14">
        <f t="shared" ca="1" si="6"/>
        <v>0.65476923076923077</v>
      </c>
    </row>
    <row r="15" spans="1:15" x14ac:dyDescent="0.35">
      <c r="A15" t="str">
        <f>Tracker!A15</f>
        <v>Company 72</v>
      </c>
      <c r="B15" t="str">
        <f>Tracker!B15</f>
        <v>Title 72</v>
      </c>
      <c r="C15" t="str">
        <f>Tracker!G15</f>
        <v>Pending</v>
      </c>
      <c r="D15" s="1">
        <f ca="1">(Tracker!H15+Tracker!I15)/2</f>
        <v>70.5</v>
      </c>
      <c r="E15" s="1">
        <v>0.8</v>
      </c>
      <c r="F15" s="1">
        <f>_xlfn.XLOOKUP(Tracker!D15, Weights!$E$2:$E$30, Weights!$F$2:$F$30, 1)</f>
        <v>0.5</v>
      </c>
      <c r="G15" s="1">
        <f t="shared" si="0"/>
        <v>0.95</v>
      </c>
      <c r="H15" s="1">
        <f>_xlfn.XLOOKUP(Tracker!C15, Weights!$A$2:$A$30, Weights!$B$2:$B$30, 0.5)</f>
        <v>0.9</v>
      </c>
      <c r="I15" s="15">
        <f>_xlfn.XLOOKUP(Tracker!G15, Weights!$G$2:$G$30, Weights!$H$2:$H$30, 0.2)</f>
        <v>0.5</v>
      </c>
      <c r="J15" s="15">
        <f>_xlfn.XLOOKUP(Tracker!J15, Weights!$C$2:$C$30, Weights!$D$2:$D$30, 0.2)</f>
        <v>0.4</v>
      </c>
      <c r="K15" s="15">
        <v>1</v>
      </c>
      <c r="L15">
        <f t="shared" ca="1" si="4"/>
        <v>0.20092500000000002</v>
      </c>
      <c r="M15">
        <f t="shared" si="5"/>
        <v>0.6100000000000001</v>
      </c>
      <c r="O15">
        <f t="shared" ca="1" si="6"/>
        <v>0.32938524590163931</v>
      </c>
    </row>
    <row r="16" spans="1:15" x14ac:dyDescent="0.35">
      <c r="A16" t="str">
        <f>Tracker!A16</f>
        <v>Company 81</v>
      </c>
      <c r="B16" t="str">
        <f>Tracker!B16</f>
        <v>Title 81</v>
      </c>
      <c r="C16" t="str">
        <f>Tracker!G16</f>
        <v>Pending</v>
      </c>
      <c r="D16" s="1">
        <f ca="1">(Tracker!H16+Tracker!I16)/2</f>
        <v>88.5</v>
      </c>
      <c r="E16" s="1">
        <v>0.8</v>
      </c>
      <c r="F16" s="1">
        <f>_xlfn.XLOOKUP(Tracker!D16, Weights!$E$2:$E$30, Weights!$F$2:$F$30, 1)</f>
        <v>0.5</v>
      </c>
      <c r="G16" s="1">
        <f t="shared" si="0"/>
        <v>0.95</v>
      </c>
      <c r="H16" s="1">
        <f>_xlfn.XLOOKUP(Tracker!C16, Weights!$A$2:$A$30, Weights!$B$2:$B$30, 0.5)</f>
        <v>0.8</v>
      </c>
      <c r="I16" s="15">
        <f>_xlfn.XLOOKUP(Tracker!G16, Weights!$G$2:$G$30, Weights!$H$2:$H$30, 0.2)</f>
        <v>0.5</v>
      </c>
      <c r="J16" s="15">
        <f>_xlfn.XLOOKUP(Tracker!J16, Weights!$C$2:$C$30, Weights!$D$2:$D$30, 0.2)</f>
        <v>0.6</v>
      </c>
      <c r="K16" s="15">
        <v>1</v>
      </c>
      <c r="L16">
        <f t="shared" ca="1" si="4"/>
        <v>0.22420000000000004</v>
      </c>
      <c r="M16">
        <f t="shared" si="5"/>
        <v>0.69</v>
      </c>
      <c r="O16">
        <f t="shared" ca="1" si="6"/>
        <v>0.32492753623188414</v>
      </c>
    </row>
    <row r="17" spans="1:15" x14ac:dyDescent="0.35">
      <c r="A17" t="str">
        <f>Tracker!A17</f>
        <v>Company 26</v>
      </c>
      <c r="B17" t="str">
        <f>Tracker!B17</f>
        <v>Title 26</v>
      </c>
      <c r="C17" t="str">
        <f>Tracker!G17</f>
        <v>Pending</v>
      </c>
      <c r="D17" s="1">
        <f ca="1">(Tracker!H17+Tracker!I17)/2</f>
        <v>107</v>
      </c>
      <c r="E17" s="1">
        <v>0.8</v>
      </c>
      <c r="F17" s="1">
        <f>_xlfn.XLOOKUP(Tracker!D17, Weights!$E$2:$E$30, Weights!$F$2:$F$30, 1)</f>
        <v>0.9</v>
      </c>
      <c r="G17" s="1">
        <f t="shared" si="0"/>
        <v>0.95</v>
      </c>
      <c r="H17" s="1">
        <f>_xlfn.XLOOKUP(Tracker!C17, Weights!$A$2:$A$30, Weights!$B$2:$B$30, 0.5)</f>
        <v>0.8</v>
      </c>
      <c r="I17" s="15">
        <f>_xlfn.XLOOKUP(Tracker!G17, Weights!$G$2:$G$30, Weights!$H$2:$H$30, 0.2)</f>
        <v>0.5</v>
      </c>
      <c r="J17" s="15">
        <f>_xlfn.XLOOKUP(Tracker!J17, Weights!$C$2:$C$30, Weights!$D$2:$D$30, 0.2)</f>
        <v>0.4</v>
      </c>
      <c r="K17" s="15">
        <v>1</v>
      </c>
      <c r="L17">
        <f t="shared" ca="1" si="4"/>
        <v>0.48792000000000002</v>
      </c>
      <c r="M17">
        <f t="shared" si="5"/>
        <v>0.6100000000000001</v>
      </c>
      <c r="O17">
        <f t="shared" ca="1" si="6"/>
        <v>0.79986885245901629</v>
      </c>
    </row>
    <row r="18" spans="1:15" x14ac:dyDescent="0.35">
      <c r="A18" t="str">
        <f>Tracker!A18</f>
        <v>Company 27</v>
      </c>
      <c r="B18" t="str">
        <f>Tracker!B18</f>
        <v>Title 27</v>
      </c>
      <c r="C18" t="str">
        <f>Tracker!G18</f>
        <v>Pending</v>
      </c>
      <c r="D18" s="1">
        <f ca="1">(Tracker!H18+Tracker!I18)/2</f>
        <v>80</v>
      </c>
      <c r="E18" s="1">
        <v>0.8</v>
      </c>
      <c r="F18" s="1">
        <f>_xlfn.XLOOKUP(Tracker!D18, Weights!$E$2:$E$30, Weights!$F$2:$F$30, 1)</f>
        <v>0.9</v>
      </c>
      <c r="G18" s="1">
        <f t="shared" si="0"/>
        <v>0.95</v>
      </c>
      <c r="H18" s="1">
        <f>_xlfn.XLOOKUP(Tracker!C18, Weights!$A$2:$A$30, Weights!$B$2:$B$30, 0.5)</f>
        <v>0.8</v>
      </c>
      <c r="I18" s="15">
        <f>_xlfn.XLOOKUP(Tracker!G18, Weights!$G$2:$G$30, Weights!$H$2:$H$30, 0.2)</f>
        <v>0.5</v>
      </c>
      <c r="J18" s="15">
        <f>_xlfn.XLOOKUP(Tracker!J18, Weights!$C$2:$C$30, Weights!$D$2:$D$30, 0.2)</f>
        <v>0.5</v>
      </c>
      <c r="K18" s="15">
        <v>1</v>
      </c>
      <c r="L18">
        <f t="shared" ca="1" si="4"/>
        <v>0.36480000000000001</v>
      </c>
      <c r="M18">
        <f t="shared" si="5"/>
        <v>0.64999999999999991</v>
      </c>
      <c r="O18">
        <f t="shared" ca="1" si="6"/>
        <v>0.56123076923076931</v>
      </c>
    </row>
    <row r="19" spans="1:15" x14ac:dyDescent="0.35">
      <c r="A19" t="str">
        <f>Tracker!A19</f>
        <v>Company 28</v>
      </c>
      <c r="B19" t="str">
        <f>Tracker!B19</f>
        <v>Title 28</v>
      </c>
      <c r="C19" t="str">
        <f>Tracker!G19</f>
        <v>Interviewing</v>
      </c>
      <c r="D19" s="1">
        <f ca="1">(Tracker!H19+Tracker!I19)/2</f>
        <v>82</v>
      </c>
      <c r="E19" s="1">
        <v>0.8</v>
      </c>
      <c r="F19" s="1">
        <f>_xlfn.XLOOKUP(Tracker!D19, Weights!$E$2:$E$30, Weights!$F$2:$F$30, 1)</f>
        <v>0.5</v>
      </c>
      <c r="G19" s="1">
        <f t="shared" si="0"/>
        <v>0.95</v>
      </c>
      <c r="H19" s="1">
        <f>_xlfn.XLOOKUP(Tracker!C19, Weights!$A$2:$A$30, Weights!$B$2:$B$30, 0.5)</f>
        <v>0.8</v>
      </c>
      <c r="I19" s="15">
        <f>_xlfn.XLOOKUP(Tracker!G19, Weights!$G$2:$G$30, Weights!$H$2:$H$30, 0.2)</f>
        <v>0.5</v>
      </c>
      <c r="J19" s="15">
        <f>_xlfn.XLOOKUP(Tracker!J19, Weights!$C$2:$C$30, Weights!$D$2:$D$30, 0.2)</f>
        <v>0.4</v>
      </c>
      <c r="K19" s="15">
        <v>1</v>
      </c>
      <c r="L19">
        <f t="shared" ca="1" si="4"/>
        <v>0.20773333333333338</v>
      </c>
      <c r="M19">
        <f t="shared" si="5"/>
        <v>0.6100000000000001</v>
      </c>
      <c r="O19">
        <f t="shared" ca="1" si="6"/>
        <v>0.34054644808743173</v>
      </c>
    </row>
    <row r="20" spans="1:15" x14ac:dyDescent="0.35">
      <c r="A20" t="str">
        <f>Tracker!A20</f>
        <v>Company 31</v>
      </c>
      <c r="B20" t="str">
        <f>Tracker!B20</f>
        <v>Title 31</v>
      </c>
      <c r="C20" t="str">
        <f>Tracker!G20</f>
        <v>Pending</v>
      </c>
      <c r="D20" s="1">
        <f ca="1">(Tracker!H20+Tracker!I20)/2</f>
        <v>75</v>
      </c>
      <c r="E20" s="1">
        <v>0.8</v>
      </c>
      <c r="F20" s="1">
        <f>_xlfn.XLOOKUP(Tracker!D20, Weights!$E$2:$E$30, Weights!$F$2:$F$30, 1)</f>
        <v>0.9</v>
      </c>
      <c r="G20" s="1">
        <f t="shared" si="0"/>
        <v>0.95</v>
      </c>
      <c r="H20" s="1">
        <f>_xlfn.XLOOKUP(Tracker!C20, Weights!$A$2:$A$30, Weights!$B$2:$B$30, 0.5)</f>
        <v>0.8</v>
      </c>
      <c r="I20" s="15">
        <f>_xlfn.XLOOKUP(Tracker!G20, Weights!$G$2:$G$30, Weights!$H$2:$H$30, 0.2)</f>
        <v>0.5</v>
      </c>
      <c r="J20" s="15">
        <f>_xlfn.XLOOKUP(Tracker!J20, Weights!$C$2:$C$30, Weights!$D$2:$D$30, 0.2)</f>
        <v>0.6</v>
      </c>
      <c r="K20" s="15">
        <v>1</v>
      </c>
      <c r="L20">
        <f t="shared" ca="1" si="4"/>
        <v>0.34200000000000003</v>
      </c>
      <c r="M20">
        <f t="shared" si="5"/>
        <v>0.69</v>
      </c>
      <c r="O20">
        <f t="shared" ca="1" si="6"/>
        <v>0.49565217391304356</v>
      </c>
    </row>
    <row r="21" spans="1:15" x14ac:dyDescent="0.35">
      <c r="A21" t="str">
        <f>Tracker!A21</f>
        <v>Company 32</v>
      </c>
      <c r="B21" t="str">
        <f>Tracker!B21</f>
        <v>Title 32</v>
      </c>
      <c r="C21" t="str">
        <f>Tracker!G21</f>
        <v>Rejected</v>
      </c>
      <c r="D21" s="1">
        <f ca="1">(Tracker!H21+Tracker!I21)/2</f>
        <v>95.5</v>
      </c>
      <c r="E21" s="1">
        <v>0.8</v>
      </c>
      <c r="F21" s="1">
        <f>_xlfn.XLOOKUP(Tracker!D21, Weights!$E$2:$E$30, Weights!$F$2:$F$30, 1)</f>
        <v>0.6</v>
      </c>
      <c r="G21" s="1">
        <f t="shared" si="0"/>
        <v>0.95</v>
      </c>
      <c r="H21" s="1">
        <f>_xlfn.XLOOKUP(Tracker!C21, Weights!$A$2:$A$30, Weights!$B$2:$B$30, 0.5)</f>
        <v>1.1000000000000001</v>
      </c>
      <c r="I21" s="15">
        <f>_xlfn.XLOOKUP(Tracker!G21, Weights!$G$2:$G$30, Weights!$H$2:$H$30, 0.2)</f>
        <v>0.5</v>
      </c>
      <c r="J21" s="15">
        <f>_xlfn.XLOOKUP(Tracker!J21, Weights!$C$2:$C$30, Weights!$D$2:$D$30, 0.2)</f>
        <v>0.6</v>
      </c>
      <c r="K21" s="15">
        <v>1</v>
      </c>
      <c r="L21">
        <f t="shared" ca="1" si="4"/>
        <v>0.39918999999999999</v>
      </c>
      <c r="M21">
        <f t="shared" si="5"/>
        <v>0.69</v>
      </c>
      <c r="O21">
        <f t="shared" ca="1" si="6"/>
        <v>0.57853623188405801</v>
      </c>
    </row>
    <row r="22" spans="1:15" x14ac:dyDescent="0.35">
      <c r="A22" t="str">
        <f>Tracker!A22</f>
        <v>Company 34</v>
      </c>
      <c r="B22" t="str">
        <f>Tracker!B22</f>
        <v>Title 34</v>
      </c>
      <c r="C22" t="str">
        <f>Tracker!G22</f>
        <v>Interviewing</v>
      </c>
      <c r="D22" s="1">
        <f ca="1">(Tracker!H22+Tracker!I22)/2</f>
        <v>96.5</v>
      </c>
      <c r="E22" s="1">
        <v>0.8</v>
      </c>
      <c r="F22" s="1">
        <f>_xlfn.XLOOKUP(Tracker!D22, Weights!$E$2:$E$30, Weights!$F$2:$F$30, 1)</f>
        <v>0.5</v>
      </c>
      <c r="G22" s="1">
        <f t="shared" si="0"/>
        <v>0.95</v>
      </c>
      <c r="H22" s="1">
        <f>_xlfn.XLOOKUP(Tracker!C22, Weights!$A$2:$A$30, Weights!$B$2:$B$30, 0.5)</f>
        <v>0.8</v>
      </c>
      <c r="I22" s="15">
        <f>_xlfn.XLOOKUP(Tracker!G22, Weights!$G$2:$G$30, Weights!$H$2:$H$30, 0.2)</f>
        <v>0.5</v>
      </c>
      <c r="J22" s="15">
        <f>_xlfn.XLOOKUP(Tracker!J22, Weights!$C$2:$C$30, Weights!$D$2:$D$30, 0.2)</f>
        <v>0.3</v>
      </c>
      <c r="K22" s="15">
        <v>1</v>
      </c>
      <c r="L22">
        <f t="shared" ca="1" si="4"/>
        <v>0.24446666666666672</v>
      </c>
      <c r="M22">
        <f t="shared" si="5"/>
        <v>0.57000000000000006</v>
      </c>
      <c r="O22">
        <f t="shared" ca="1" si="6"/>
        <v>0.42888888888888893</v>
      </c>
    </row>
    <row r="23" spans="1:15" x14ac:dyDescent="0.35">
      <c r="A23" t="str">
        <f>Tracker!A23</f>
        <v>Company 8</v>
      </c>
      <c r="B23" t="str">
        <f>Tracker!B23</f>
        <v>Title 8</v>
      </c>
      <c r="C23" t="str">
        <f>Tracker!G23</f>
        <v>Denied</v>
      </c>
      <c r="D23" s="1">
        <f ca="1">(Tracker!H23+Tracker!I23)/2</f>
        <v>89.5</v>
      </c>
      <c r="E23" s="1">
        <v>0.8</v>
      </c>
      <c r="F23" s="1">
        <f>_xlfn.XLOOKUP(Tracker!D23, Weights!$E$2:$E$30, Weights!$F$2:$F$30, 1)</f>
        <v>0.5</v>
      </c>
      <c r="G23" s="1">
        <f t="shared" si="0"/>
        <v>0.95</v>
      </c>
      <c r="H23" s="1">
        <f>_xlfn.XLOOKUP(Tracker!C23, Weights!$A$2:$A$30, Weights!$B$2:$B$30, 0.5)</f>
        <v>0.8</v>
      </c>
      <c r="I23" s="15">
        <f>_xlfn.XLOOKUP(Tracker!G23, Weights!$G$2:$G$30, Weights!$H$2:$H$30, 0.2)</f>
        <v>0.5</v>
      </c>
      <c r="J23" s="15">
        <f>_xlfn.XLOOKUP(Tracker!J23, Weights!$C$2:$C$30, Weights!$D$2:$D$30, 0.2)</f>
        <v>0.3</v>
      </c>
      <c r="K23" s="15">
        <v>1</v>
      </c>
      <c r="L23">
        <f t="shared" ca="1" si="4"/>
        <v>0.22673333333333337</v>
      </c>
      <c r="M23">
        <f t="shared" si="5"/>
        <v>0.57000000000000006</v>
      </c>
      <c r="O23">
        <f t="shared" ca="1" si="6"/>
        <v>0.39777777777777779</v>
      </c>
    </row>
    <row r="24" spans="1:15" x14ac:dyDescent="0.35">
      <c r="A24" t="str">
        <f>Tracker!A24</f>
        <v>Company 9</v>
      </c>
      <c r="B24" t="str">
        <f>Tracker!B24</f>
        <v>Title 9</v>
      </c>
      <c r="C24" t="str">
        <f>Tracker!G24</f>
        <v>Rejected</v>
      </c>
      <c r="D24" s="1">
        <f ca="1">(Tracker!H24+Tracker!I24)/2</f>
        <v>88.5</v>
      </c>
      <c r="E24" s="1">
        <v>0.8</v>
      </c>
      <c r="F24" s="1">
        <f>_xlfn.XLOOKUP(Tracker!D24, Weights!$E$2:$E$30, Weights!$F$2:$F$30, 1)</f>
        <v>0.6</v>
      </c>
      <c r="G24" s="1">
        <f t="shared" si="0"/>
        <v>0.95</v>
      </c>
      <c r="H24" s="1">
        <f>_xlfn.XLOOKUP(Tracker!C24, Weights!$A$2:$A$30, Weights!$B$2:$B$30, 0.5)</f>
        <v>1</v>
      </c>
      <c r="I24" s="15">
        <f>_xlfn.XLOOKUP(Tracker!G24, Weights!$G$2:$G$30, Weights!$H$2:$H$30, 0.2)</f>
        <v>0.5</v>
      </c>
      <c r="J24" s="15">
        <f>_xlfn.XLOOKUP(Tracker!J24, Weights!$C$2:$C$30, Weights!$D$2:$D$30, 0.2)</f>
        <v>0.6</v>
      </c>
      <c r="K24" s="15">
        <v>1</v>
      </c>
      <c r="L24">
        <f t="shared" ca="1" si="4"/>
        <v>0.33629999999999999</v>
      </c>
      <c r="M24">
        <f t="shared" si="5"/>
        <v>0.69</v>
      </c>
      <c r="O24">
        <f t="shared" ca="1" si="6"/>
        <v>0.48739130434782613</v>
      </c>
    </row>
    <row r="25" spans="1:15" x14ac:dyDescent="0.35">
      <c r="A25" t="str">
        <f>Tracker!A25</f>
        <v>Company 35</v>
      </c>
      <c r="B25" t="str">
        <f>Tracker!B25</f>
        <v>Title 35</v>
      </c>
      <c r="C25" t="str">
        <f>Tracker!G25</f>
        <v>Denied</v>
      </c>
      <c r="D25" s="1">
        <f ca="1">(Tracker!H25+Tracker!I25)/2</f>
        <v>77</v>
      </c>
      <c r="E25" s="1">
        <v>0.8</v>
      </c>
      <c r="F25" s="1">
        <f>_xlfn.XLOOKUP(Tracker!D25, Weights!$E$2:$E$30, Weights!$F$2:$F$30, 1)</f>
        <v>0.6</v>
      </c>
      <c r="G25" s="1">
        <f t="shared" si="0"/>
        <v>0.95</v>
      </c>
      <c r="H25" s="1">
        <f>_xlfn.XLOOKUP(Tracker!C25, Weights!$A$2:$A$30, Weights!$B$2:$B$30, 0.5)</f>
        <v>0.9</v>
      </c>
      <c r="I25" s="15">
        <f>_xlfn.XLOOKUP(Tracker!G25, Weights!$G$2:$G$30, Weights!$H$2:$H$30, 0.2)</f>
        <v>0.5</v>
      </c>
      <c r="J25" s="15">
        <f>_xlfn.XLOOKUP(Tracker!J25, Weights!$C$2:$C$30, Weights!$D$2:$D$30, 0.2)</f>
        <v>0.5</v>
      </c>
      <c r="K25" s="15">
        <v>1</v>
      </c>
      <c r="L25">
        <f t="shared" ca="1" si="4"/>
        <v>0.26334000000000002</v>
      </c>
      <c r="M25">
        <f t="shared" si="5"/>
        <v>0.64999999999999991</v>
      </c>
      <c r="O25">
        <f t="shared" ca="1" si="6"/>
        <v>0.40513846153846161</v>
      </c>
    </row>
    <row r="26" spans="1:15" x14ac:dyDescent="0.35">
      <c r="A26" t="str">
        <f>Tracker!A26</f>
        <v>Company 36</v>
      </c>
      <c r="B26" t="str">
        <f>Tracker!B26</f>
        <v>Title 36</v>
      </c>
      <c r="C26" t="str">
        <f>Tracker!G26</f>
        <v>No Response</v>
      </c>
      <c r="D26" s="1">
        <f ca="1">(Tracker!H26+Tracker!I26)/2</f>
        <v>75.5</v>
      </c>
      <c r="E26" s="1">
        <v>0.8</v>
      </c>
      <c r="F26" s="1">
        <f>_xlfn.XLOOKUP(Tracker!D26, Weights!$E$2:$E$30, Weights!$F$2:$F$30, 1)</f>
        <v>0.5</v>
      </c>
      <c r="G26" s="1">
        <f t="shared" si="0"/>
        <v>0.95</v>
      </c>
      <c r="H26" s="1">
        <f>_xlfn.XLOOKUP(Tracker!C26, Weights!$A$2:$A$30, Weights!$B$2:$B$30, 0.5)</f>
        <v>0.8</v>
      </c>
      <c r="I26" s="15">
        <f>_xlfn.XLOOKUP(Tracker!G26, Weights!$G$2:$G$30, Weights!$H$2:$H$30, 0.2)</f>
        <v>0.5</v>
      </c>
      <c r="J26" s="15">
        <f>_xlfn.XLOOKUP(Tracker!J26, Weights!$C$2:$C$30, Weights!$D$2:$D$30, 0.2)</f>
        <v>0.5</v>
      </c>
      <c r="K26" s="15">
        <v>1</v>
      </c>
      <c r="L26">
        <f t="shared" ca="1" si="4"/>
        <v>0.1912666666666667</v>
      </c>
      <c r="M26">
        <f t="shared" si="5"/>
        <v>0.64999999999999991</v>
      </c>
      <c r="O26">
        <f t="shared" ca="1" si="6"/>
        <v>0.29425641025641036</v>
      </c>
    </row>
    <row r="27" spans="1:15" x14ac:dyDescent="0.35">
      <c r="A27" t="str">
        <f>Tracker!A27</f>
        <v>Company 15</v>
      </c>
      <c r="B27" t="str">
        <f>Tracker!B27</f>
        <v>Title 15</v>
      </c>
      <c r="C27" t="str">
        <f>Tracker!G27</f>
        <v>Pending</v>
      </c>
      <c r="D27" s="1">
        <f ca="1">(Tracker!H27+Tracker!I27)/2</f>
        <v>100</v>
      </c>
      <c r="E27" s="1">
        <v>0.8</v>
      </c>
      <c r="F27" s="1">
        <f>_xlfn.XLOOKUP(Tracker!D27, Weights!$E$2:$E$30, Weights!$F$2:$F$30, 1)</f>
        <v>0.8</v>
      </c>
      <c r="G27" s="1">
        <f t="shared" si="0"/>
        <v>0.95</v>
      </c>
      <c r="H27" s="1">
        <f>_xlfn.XLOOKUP(Tracker!C27, Weights!$A$2:$A$30, Weights!$B$2:$B$30, 0.5)</f>
        <v>0.8</v>
      </c>
      <c r="I27" s="15">
        <f>_xlfn.XLOOKUP(Tracker!G27, Weights!$G$2:$G$30, Weights!$H$2:$H$30, 0.2)</f>
        <v>0.5</v>
      </c>
      <c r="J27" s="15">
        <f>_xlfn.XLOOKUP(Tracker!J27, Weights!$C$2:$C$30, Weights!$D$2:$D$30, 0.2)</f>
        <v>0.6</v>
      </c>
      <c r="K27" s="15">
        <v>1</v>
      </c>
      <c r="L27">
        <f t="shared" ca="1" si="4"/>
        <v>0.40533333333333343</v>
      </c>
      <c r="M27">
        <f t="shared" si="5"/>
        <v>0.69</v>
      </c>
      <c r="O27">
        <f t="shared" ca="1" si="6"/>
        <v>0.58743961352657026</v>
      </c>
    </row>
    <row r="28" spans="1:15" x14ac:dyDescent="0.35">
      <c r="A28" t="str">
        <f>Tracker!A28</f>
        <v>Company 37</v>
      </c>
      <c r="B28" t="str">
        <f>Tracker!B28</f>
        <v>Title 37</v>
      </c>
      <c r="C28" t="str">
        <f>Tracker!G28</f>
        <v>Ghosted</v>
      </c>
      <c r="D28" s="1">
        <f ca="1">(Tracker!H28+Tracker!I28)/2</f>
        <v>99.5</v>
      </c>
      <c r="E28" s="1">
        <v>0.8</v>
      </c>
      <c r="F28" s="1">
        <f>_xlfn.XLOOKUP(Tracker!D28, Weights!$E$2:$E$30, Weights!$F$2:$F$30, 1)</f>
        <v>0.5</v>
      </c>
      <c r="G28" s="1">
        <f t="shared" si="0"/>
        <v>0.95</v>
      </c>
      <c r="H28" s="1">
        <f>_xlfn.XLOOKUP(Tracker!C28, Weights!$A$2:$A$30, Weights!$B$2:$B$30, 0.5)</f>
        <v>0.9</v>
      </c>
      <c r="I28" s="15">
        <f>_xlfn.XLOOKUP(Tracker!G28, Weights!$G$2:$G$30, Weights!$H$2:$H$30, 0.2)</f>
        <v>0.5</v>
      </c>
      <c r="J28" s="15">
        <f>_xlfn.XLOOKUP(Tracker!J28, Weights!$C$2:$C$30, Weights!$D$2:$D$30, 0.2)</f>
        <v>0.4</v>
      </c>
      <c r="K28" s="15">
        <v>1</v>
      </c>
      <c r="L28">
        <f t="shared" ca="1" si="4"/>
        <v>0.28357500000000002</v>
      </c>
      <c r="M28">
        <f t="shared" si="5"/>
        <v>0.6100000000000001</v>
      </c>
      <c r="O28">
        <f t="shared" ca="1" si="6"/>
        <v>0.46487704918032785</v>
      </c>
    </row>
    <row r="29" spans="1:15" x14ac:dyDescent="0.35">
      <c r="A29" t="str">
        <f>Tracker!A29</f>
        <v>Company 55</v>
      </c>
      <c r="B29" t="str">
        <f>Tracker!B29</f>
        <v>Title 55</v>
      </c>
      <c r="C29" t="str">
        <f>Tracker!G29</f>
        <v>Pending</v>
      </c>
      <c r="D29" s="1">
        <f ca="1">(Tracker!H29+Tracker!I29)/2</f>
        <v>90.5</v>
      </c>
      <c r="E29" s="1">
        <v>0.8</v>
      </c>
      <c r="F29" s="1">
        <f>_xlfn.XLOOKUP(Tracker!D29, Weights!$E$2:$E$30, Weights!$F$2:$F$30, 1)</f>
        <v>0.7</v>
      </c>
      <c r="G29" s="1">
        <f t="shared" si="0"/>
        <v>0.95</v>
      </c>
      <c r="H29" s="1">
        <f>_xlfn.XLOOKUP(Tracker!C29, Weights!$A$2:$A$30, Weights!$B$2:$B$30, 0.5)</f>
        <v>0.9</v>
      </c>
      <c r="I29" s="15">
        <f>_xlfn.XLOOKUP(Tracker!G29, Weights!$G$2:$G$30, Weights!$H$2:$H$30, 0.2)</f>
        <v>0.5</v>
      </c>
      <c r="J29" s="15">
        <f>_xlfn.XLOOKUP(Tracker!J29, Weights!$C$2:$C$30, Weights!$D$2:$D$30, 0.2)</f>
        <v>0.5</v>
      </c>
      <c r="K29" s="15">
        <v>1</v>
      </c>
      <c r="L29">
        <f t="shared" ca="1" si="4"/>
        <v>0.36109499999999994</v>
      </c>
      <c r="M29">
        <f t="shared" si="5"/>
        <v>0.64999999999999991</v>
      </c>
      <c r="O29">
        <f t="shared" ca="1" si="6"/>
        <v>0.55553076923076927</v>
      </c>
    </row>
    <row r="30" spans="1:15" x14ac:dyDescent="0.35">
      <c r="A30" t="str">
        <f>Tracker!A30</f>
        <v>Company 64</v>
      </c>
      <c r="B30" t="str">
        <f>Tracker!B30</f>
        <v>Title 64</v>
      </c>
      <c r="C30" t="str">
        <f>Tracker!G30</f>
        <v>Pending</v>
      </c>
      <c r="D30" s="1">
        <f ca="1">(Tracker!H30+Tracker!I30)/2</f>
        <v>96</v>
      </c>
      <c r="E30" s="1">
        <v>0.8</v>
      </c>
      <c r="F30" s="1">
        <f>_xlfn.XLOOKUP(Tracker!D30, Weights!$E$2:$E$30, Weights!$F$2:$F$30, 1)</f>
        <v>0.8</v>
      </c>
      <c r="G30" s="1">
        <f t="shared" si="0"/>
        <v>0.95</v>
      </c>
      <c r="H30" s="1">
        <f>_xlfn.XLOOKUP(Tracker!C30, Weights!$A$2:$A$30, Weights!$B$2:$B$30, 0.5)</f>
        <v>1</v>
      </c>
      <c r="I30" s="15">
        <f>_xlfn.XLOOKUP(Tracker!G30, Weights!$G$2:$G$30, Weights!$H$2:$H$30, 0.2)</f>
        <v>0.5</v>
      </c>
      <c r="J30" s="15">
        <f>_xlfn.XLOOKUP(Tracker!J30, Weights!$C$2:$C$30, Weights!$D$2:$D$30, 0.2)</f>
        <v>0.4</v>
      </c>
      <c r="K30" s="15">
        <v>1</v>
      </c>
      <c r="L30">
        <f t="shared" ca="1" si="4"/>
        <v>0.48640000000000011</v>
      </c>
      <c r="M30">
        <f t="shared" si="5"/>
        <v>0.6100000000000001</v>
      </c>
      <c r="O30">
        <f t="shared" ca="1" si="6"/>
        <v>0.79737704918032792</v>
      </c>
    </row>
    <row r="31" spans="1:15" x14ac:dyDescent="0.35">
      <c r="A31" t="str">
        <f>Tracker!A31</f>
        <v>Company 74</v>
      </c>
      <c r="B31" t="str">
        <f>Tracker!B31</f>
        <v>Title 74</v>
      </c>
      <c r="C31" t="str">
        <f>Tracker!G31</f>
        <v>Pending</v>
      </c>
      <c r="D31" s="1">
        <f ca="1">(Tracker!H31+Tracker!I31)/2</f>
        <v>100</v>
      </c>
      <c r="E31" s="1">
        <v>0.8</v>
      </c>
      <c r="F31" s="1">
        <f>_xlfn.XLOOKUP(Tracker!D31, Weights!$E$2:$E$30, Weights!$F$2:$F$30, 1)</f>
        <v>0.5</v>
      </c>
      <c r="G31" s="1">
        <f t="shared" si="0"/>
        <v>0.95</v>
      </c>
      <c r="H31" s="1">
        <f>_xlfn.XLOOKUP(Tracker!C31, Weights!$A$2:$A$30, Weights!$B$2:$B$30, 0.5)</f>
        <v>0.8</v>
      </c>
      <c r="I31" s="15">
        <f>_xlfn.XLOOKUP(Tracker!G31, Weights!$G$2:$G$30, Weights!$H$2:$H$30, 0.2)</f>
        <v>0.5</v>
      </c>
      <c r="J31" s="15">
        <f>_xlfn.XLOOKUP(Tracker!J31, Weights!$C$2:$C$30, Weights!$D$2:$D$30, 0.2)</f>
        <v>0.5</v>
      </c>
      <c r="K31" s="15">
        <v>1</v>
      </c>
      <c r="L31">
        <f t="shared" ca="1" si="4"/>
        <v>0.25333333333333341</v>
      </c>
      <c r="M31">
        <f t="shared" si="5"/>
        <v>0.64999999999999991</v>
      </c>
      <c r="O31">
        <f t="shared" ca="1" si="6"/>
        <v>0.38974358974358991</v>
      </c>
    </row>
    <row r="32" spans="1:15" x14ac:dyDescent="0.35">
      <c r="A32" t="str">
        <f>Tracker!A32</f>
        <v>Company 10</v>
      </c>
      <c r="B32" t="str">
        <f>Tracker!B32</f>
        <v>Title 10</v>
      </c>
      <c r="C32" t="str">
        <f>Tracker!G32</f>
        <v>No Response</v>
      </c>
      <c r="D32" s="1">
        <f ca="1">(Tracker!H32+Tracker!I32)/2</f>
        <v>84</v>
      </c>
      <c r="E32" s="1">
        <v>0.8</v>
      </c>
      <c r="F32" s="1">
        <f>_xlfn.XLOOKUP(Tracker!D32, Weights!$E$2:$E$30, Weights!$F$2:$F$30, 1)</f>
        <v>0.6</v>
      </c>
      <c r="G32" s="1">
        <f t="shared" si="0"/>
        <v>0.95</v>
      </c>
      <c r="H32" s="1">
        <f>_xlfn.XLOOKUP(Tracker!C32, Weights!$A$2:$A$30, Weights!$B$2:$B$30, 0.5)</f>
        <v>1</v>
      </c>
      <c r="I32" s="15">
        <f>_xlfn.XLOOKUP(Tracker!G32, Weights!$G$2:$G$30, Weights!$H$2:$H$30, 0.2)</f>
        <v>0.5</v>
      </c>
      <c r="J32" s="15">
        <f>_xlfn.XLOOKUP(Tracker!J32, Weights!$C$2:$C$30, Weights!$D$2:$D$30, 0.2)</f>
        <v>0.5</v>
      </c>
      <c r="K32" s="15">
        <v>1</v>
      </c>
      <c r="L32">
        <f t="shared" ca="1" si="4"/>
        <v>0.31919999999999993</v>
      </c>
      <c r="M32">
        <f t="shared" si="5"/>
        <v>0.64999999999999991</v>
      </c>
      <c r="O32">
        <f t="shared" ca="1" si="6"/>
        <v>0.49107692307692302</v>
      </c>
    </row>
    <row r="33" spans="1:15" x14ac:dyDescent="0.35">
      <c r="A33" t="str">
        <f>Tracker!A33</f>
        <v>Company 39</v>
      </c>
      <c r="B33" t="str">
        <f>Tracker!B33</f>
        <v>Title 39</v>
      </c>
      <c r="C33" t="str">
        <f>Tracker!G33</f>
        <v>Bailed</v>
      </c>
      <c r="D33" s="1">
        <f ca="1">(Tracker!H33+Tracker!I33)/2</f>
        <v>85</v>
      </c>
      <c r="E33" s="1">
        <v>0.8</v>
      </c>
      <c r="F33" s="1">
        <f>_xlfn.XLOOKUP(Tracker!D33, Weights!$E$2:$E$30, Weights!$F$2:$F$30, 1)</f>
        <v>0.5</v>
      </c>
      <c r="G33" s="1">
        <f t="shared" si="0"/>
        <v>0.95</v>
      </c>
      <c r="H33" s="1">
        <f>_xlfn.XLOOKUP(Tracker!C33, Weights!$A$2:$A$30, Weights!$B$2:$B$30, 0.5)</f>
        <v>0.8</v>
      </c>
      <c r="I33" s="15">
        <f>_xlfn.XLOOKUP(Tracker!G33, Weights!$G$2:$G$30, Weights!$H$2:$H$30, 0.2)</f>
        <v>0.5</v>
      </c>
      <c r="J33" s="15">
        <f>_xlfn.XLOOKUP(Tracker!J33, Weights!$C$2:$C$30, Weights!$D$2:$D$30, 0.2)</f>
        <v>0.6</v>
      </c>
      <c r="K33" s="15">
        <v>1</v>
      </c>
      <c r="L33">
        <f t="shared" ca="1" si="4"/>
        <v>0.21533333333333338</v>
      </c>
      <c r="M33">
        <f t="shared" si="5"/>
        <v>0.69</v>
      </c>
      <c r="O33">
        <f t="shared" ca="1" si="6"/>
        <v>0.31207729468599044</v>
      </c>
    </row>
    <row r="34" spans="1:15" x14ac:dyDescent="0.35">
      <c r="A34" t="str">
        <f>Tracker!A34</f>
        <v>Company 5</v>
      </c>
      <c r="B34" t="str">
        <f>Tracker!B34</f>
        <v>Title 11</v>
      </c>
      <c r="C34" t="str">
        <f>Tracker!G34</f>
        <v>Rejected</v>
      </c>
      <c r="D34" s="1">
        <f ca="1">(Tracker!H34+Tracker!I34)/2</f>
        <v>76.5</v>
      </c>
      <c r="E34" s="1">
        <v>0.8</v>
      </c>
      <c r="F34" s="1">
        <f>_xlfn.XLOOKUP(Tracker!D34, Weights!$E$2:$E$30, Weights!$F$2:$F$30, 1)</f>
        <v>0.6</v>
      </c>
      <c r="G34" s="1">
        <f t="shared" si="0"/>
        <v>0.95</v>
      </c>
      <c r="H34" s="1">
        <f>_xlfn.XLOOKUP(Tracker!C34, Weights!$A$2:$A$30, Weights!$B$2:$B$30, 0.5)</f>
        <v>1.1000000000000001</v>
      </c>
      <c r="I34" s="15">
        <f>_xlfn.XLOOKUP(Tracker!G34, Weights!$G$2:$G$30, Weights!$H$2:$H$30, 0.2)</f>
        <v>0.5</v>
      </c>
      <c r="J34" s="15">
        <f>_xlfn.XLOOKUP(Tracker!J34, Weights!$C$2:$C$30, Weights!$D$2:$D$30, 0.2)</f>
        <v>0.5</v>
      </c>
      <c r="K34" s="15">
        <v>1</v>
      </c>
      <c r="L34">
        <f t="shared" ca="1" si="4"/>
        <v>0.31977</v>
      </c>
      <c r="M34">
        <f t="shared" si="5"/>
        <v>0.64999999999999991</v>
      </c>
      <c r="O34">
        <f t="shared" ca="1" si="6"/>
        <v>0.49195384615384624</v>
      </c>
    </row>
    <row r="35" spans="1:15" x14ac:dyDescent="0.35">
      <c r="A35" t="str">
        <f>Tracker!A35</f>
        <v>Company 41</v>
      </c>
      <c r="B35" t="str">
        <f>Tracker!B35</f>
        <v>Title 41</v>
      </c>
      <c r="C35" t="str">
        <f>Tracker!G35</f>
        <v>Rejected</v>
      </c>
      <c r="D35" s="1">
        <f ca="1">(Tracker!H35+Tracker!I35)/2</f>
        <v>75.5</v>
      </c>
      <c r="E35" s="1">
        <v>0.8</v>
      </c>
      <c r="F35" s="1">
        <f>_xlfn.XLOOKUP(Tracker!D35, Weights!$E$2:$E$30, Weights!$F$2:$F$30, 1)</f>
        <v>0.6</v>
      </c>
      <c r="G35" s="1">
        <f t="shared" si="0"/>
        <v>0.95</v>
      </c>
      <c r="H35" s="1">
        <f>_xlfn.XLOOKUP(Tracker!C35, Weights!$A$2:$A$30, Weights!$B$2:$B$30, 0.5)</f>
        <v>0.8</v>
      </c>
      <c r="I35" s="15">
        <f>_xlfn.XLOOKUP(Tracker!G35, Weights!$G$2:$G$30, Weights!$H$2:$H$30, 0.2)</f>
        <v>0.5</v>
      </c>
      <c r="J35" s="15">
        <f>_xlfn.XLOOKUP(Tracker!J35, Weights!$C$2:$C$30, Weights!$D$2:$D$30, 0.2)</f>
        <v>0.5</v>
      </c>
      <c r="K35" s="15">
        <v>1</v>
      </c>
      <c r="L35">
        <f t="shared" ca="1" si="4"/>
        <v>0.22952</v>
      </c>
      <c r="M35">
        <f t="shared" si="5"/>
        <v>0.64999999999999991</v>
      </c>
      <c r="O35">
        <f t="shared" ca="1" si="6"/>
        <v>0.35310769230769234</v>
      </c>
    </row>
    <row r="36" spans="1:15" x14ac:dyDescent="0.35">
      <c r="A36" t="str">
        <f>Tracker!A36</f>
        <v>Company 42</v>
      </c>
      <c r="B36" t="str">
        <f>Tracker!B36</f>
        <v>Title 42</v>
      </c>
      <c r="C36" t="str">
        <f>Tracker!G36</f>
        <v>Pending</v>
      </c>
      <c r="D36" s="1">
        <f ca="1">(Tracker!H36+Tracker!I36)/2</f>
        <v>83</v>
      </c>
      <c r="E36" s="1">
        <v>0.8</v>
      </c>
      <c r="F36" s="1">
        <f>_xlfn.XLOOKUP(Tracker!D36, Weights!$E$2:$E$30, Weights!$F$2:$F$30, 1)</f>
        <v>0.6</v>
      </c>
      <c r="G36" s="1">
        <f t="shared" si="0"/>
        <v>0.95</v>
      </c>
      <c r="H36" s="1">
        <f>_xlfn.XLOOKUP(Tracker!C36, Weights!$A$2:$A$30, Weights!$B$2:$B$30, 0.5)</f>
        <v>1.1000000000000001</v>
      </c>
      <c r="I36" s="15">
        <f>_xlfn.XLOOKUP(Tracker!G36, Weights!$G$2:$G$30, Weights!$H$2:$H$30, 0.2)</f>
        <v>0.5</v>
      </c>
      <c r="J36" s="15">
        <f>_xlfn.XLOOKUP(Tracker!J36, Weights!$C$2:$C$30, Weights!$D$2:$D$30, 0.2)</f>
        <v>0.5</v>
      </c>
      <c r="K36" s="15">
        <v>1</v>
      </c>
      <c r="L36">
        <f t="shared" ca="1" si="4"/>
        <v>0.34694000000000003</v>
      </c>
      <c r="M36">
        <f t="shared" si="5"/>
        <v>0.64999999999999991</v>
      </c>
      <c r="O36">
        <f t="shared" ca="1" si="6"/>
        <v>0.53375384615384625</v>
      </c>
    </row>
    <row r="37" spans="1:15" x14ac:dyDescent="0.35">
      <c r="A37" t="str">
        <f>Tracker!A37</f>
        <v>Company 43</v>
      </c>
      <c r="B37" t="str">
        <f>Tracker!B37</f>
        <v>Title 43</v>
      </c>
      <c r="C37" t="str">
        <f>Tracker!G37</f>
        <v>No Response</v>
      </c>
      <c r="D37" s="1">
        <f ca="1">(Tracker!H37+Tracker!I37)/2</f>
        <v>88.5</v>
      </c>
      <c r="E37" s="1">
        <v>0.8</v>
      </c>
      <c r="F37" s="1">
        <f>_xlfn.XLOOKUP(Tracker!D37, Weights!$E$2:$E$30, Weights!$F$2:$F$30, 1)</f>
        <v>0.6</v>
      </c>
      <c r="G37" s="1">
        <f t="shared" si="0"/>
        <v>0.95</v>
      </c>
      <c r="H37" s="1">
        <f>_xlfn.XLOOKUP(Tracker!C37, Weights!$A$2:$A$30, Weights!$B$2:$B$30, 0.5)</f>
        <v>1.1000000000000001</v>
      </c>
      <c r="I37" s="15">
        <f>_xlfn.XLOOKUP(Tracker!G37, Weights!$G$2:$G$30, Weights!$H$2:$H$30, 0.2)</f>
        <v>0.5</v>
      </c>
      <c r="J37" s="15">
        <f>_xlfn.XLOOKUP(Tracker!J37, Weights!$C$2:$C$30, Weights!$D$2:$D$30, 0.2)</f>
        <v>0.3</v>
      </c>
      <c r="K37" s="15">
        <v>1</v>
      </c>
      <c r="L37">
        <f t="shared" ca="1" si="4"/>
        <v>0.36993000000000004</v>
      </c>
      <c r="M37">
        <f t="shared" si="5"/>
        <v>0.57000000000000006</v>
      </c>
      <c r="O37">
        <f t="shared" ca="1" si="6"/>
        <v>0.64900000000000002</v>
      </c>
    </row>
    <row r="38" spans="1:15" x14ac:dyDescent="0.35">
      <c r="A38" t="str">
        <f>Tracker!A38</f>
        <v>Company 44</v>
      </c>
      <c r="B38" t="str">
        <f>Tracker!B38</f>
        <v>Title 44</v>
      </c>
      <c r="C38" t="str">
        <f>Tracker!G38</f>
        <v>No Response</v>
      </c>
      <c r="D38" s="1">
        <f ca="1">(Tracker!H38+Tracker!I38)/2</f>
        <v>91.5</v>
      </c>
      <c r="E38" s="1">
        <v>0.8</v>
      </c>
      <c r="F38" s="1">
        <f>_xlfn.XLOOKUP(Tracker!D38, Weights!$E$2:$E$30, Weights!$F$2:$F$30, 1)</f>
        <v>0.6</v>
      </c>
      <c r="G38" s="1">
        <f t="shared" si="0"/>
        <v>0.95</v>
      </c>
      <c r="H38" s="1">
        <f>_xlfn.XLOOKUP(Tracker!C38, Weights!$A$2:$A$30, Weights!$B$2:$B$30, 0.5)</f>
        <v>0.9</v>
      </c>
      <c r="I38" s="15">
        <f>_xlfn.XLOOKUP(Tracker!G38, Weights!$G$2:$G$30, Weights!$H$2:$H$30, 0.2)</f>
        <v>0.5</v>
      </c>
      <c r="J38" s="15">
        <f>_xlfn.XLOOKUP(Tracker!J38, Weights!$C$2:$C$30, Weights!$D$2:$D$30, 0.2)</f>
        <v>0.5</v>
      </c>
      <c r="K38" s="15">
        <v>1</v>
      </c>
      <c r="L38">
        <f t="shared" ca="1" si="4"/>
        <v>0.31292999999999999</v>
      </c>
      <c r="M38">
        <f t="shared" si="5"/>
        <v>0.64999999999999991</v>
      </c>
      <c r="O38">
        <f t="shared" ca="1" si="6"/>
        <v>0.48143076923076927</v>
      </c>
    </row>
    <row r="39" spans="1:15" x14ac:dyDescent="0.35">
      <c r="A39" t="str">
        <f>Tracker!A39</f>
        <v>Company 45</v>
      </c>
      <c r="B39" t="str">
        <f>Tracker!B39</f>
        <v>Title 45</v>
      </c>
      <c r="C39" t="str">
        <f>Tracker!G39</f>
        <v>Denied</v>
      </c>
      <c r="D39" s="1">
        <f ca="1">(Tracker!H39+Tracker!I39)/2</f>
        <v>101</v>
      </c>
      <c r="E39" s="1">
        <v>0.8</v>
      </c>
      <c r="F39" s="1">
        <f>_xlfn.XLOOKUP(Tracker!D39, Weights!$E$2:$E$30, Weights!$F$2:$F$30, 1)</f>
        <v>0.7</v>
      </c>
      <c r="G39" s="1">
        <f t="shared" si="0"/>
        <v>0.95</v>
      </c>
      <c r="H39" s="1">
        <f>_xlfn.XLOOKUP(Tracker!C39, Weights!$A$2:$A$30, Weights!$B$2:$B$30, 0.5)</f>
        <v>0.8</v>
      </c>
      <c r="I39" s="15">
        <f>_xlfn.XLOOKUP(Tracker!G39, Weights!$G$2:$G$30, Weights!$H$2:$H$30, 0.2)</f>
        <v>0.5</v>
      </c>
      <c r="J39" s="15">
        <f>_xlfn.XLOOKUP(Tracker!J39, Weights!$C$2:$C$30, Weights!$D$2:$D$30, 0.2)</f>
        <v>0.6</v>
      </c>
      <c r="K39" s="15">
        <v>1</v>
      </c>
      <c r="L39">
        <f t="shared" ca="1" si="4"/>
        <v>0.35821333333333333</v>
      </c>
      <c r="M39">
        <f t="shared" si="5"/>
        <v>0.69</v>
      </c>
      <c r="O39">
        <f t="shared" ca="1" si="6"/>
        <v>0.51914975845410627</v>
      </c>
    </row>
    <row r="40" spans="1:15" x14ac:dyDescent="0.35">
      <c r="A40" t="str">
        <f>Tracker!A40</f>
        <v>Company 46</v>
      </c>
      <c r="B40" t="str">
        <f>Tracker!B40</f>
        <v>Title 46</v>
      </c>
      <c r="C40" t="str">
        <f>Tracker!G40</f>
        <v>No Response</v>
      </c>
      <c r="D40" s="1">
        <f ca="1">(Tracker!H40+Tracker!I40)/2</f>
        <v>88</v>
      </c>
      <c r="E40" s="1">
        <v>0.8</v>
      </c>
      <c r="F40" s="1">
        <f>_xlfn.XLOOKUP(Tracker!D40, Weights!$E$2:$E$30, Weights!$F$2:$F$30, 1)</f>
        <v>0.7</v>
      </c>
      <c r="G40" s="1">
        <f t="shared" si="0"/>
        <v>0.95</v>
      </c>
      <c r="H40" s="1">
        <f>_xlfn.XLOOKUP(Tracker!C40, Weights!$A$2:$A$30, Weights!$B$2:$B$30, 0.5)</f>
        <v>1</v>
      </c>
      <c r="I40" s="15">
        <f>_xlfn.XLOOKUP(Tracker!G40, Weights!$G$2:$G$30, Weights!$H$2:$H$30, 0.2)</f>
        <v>0.5</v>
      </c>
      <c r="J40" s="15">
        <f>_xlfn.XLOOKUP(Tracker!J40, Weights!$C$2:$C$30, Weights!$D$2:$D$30, 0.2)</f>
        <v>0.5</v>
      </c>
      <c r="K40" s="15">
        <v>1</v>
      </c>
      <c r="L40">
        <f t="shared" ca="1" si="4"/>
        <v>0.39013333333333322</v>
      </c>
      <c r="M40">
        <f t="shared" si="5"/>
        <v>0.64999999999999991</v>
      </c>
      <c r="O40">
        <f t="shared" ca="1" si="6"/>
        <v>0.60020512820512817</v>
      </c>
    </row>
    <row r="41" spans="1:15" x14ac:dyDescent="0.35">
      <c r="A41" t="str">
        <f>Tracker!A41</f>
        <v>Company 47</v>
      </c>
      <c r="B41" t="str">
        <f>Tracker!B41</f>
        <v>Title 47</v>
      </c>
      <c r="C41" t="str">
        <f>Tracker!G41</f>
        <v>Bailed</v>
      </c>
      <c r="D41" s="1">
        <f ca="1">(Tracker!H41+Tracker!I41)/2</f>
        <v>77.5</v>
      </c>
      <c r="E41" s="1">
        <v>0.8</v>
      </c>
      <c r="F41" s="1">
        <f>_xlfn.XLOOKUP(Tracker!D41, Weights!$E$2:$E$30, Weights!$F$2:$F$30, 1)</f>
        <v>0.7</v>
      </c>
      <c r="G41" s="1">
        <f t="shared" si="0"/>
        <v>0.95</v>
      </c>
      <c r="H41" s="1">
        <f>_xlfn.XLOOKUP(Tracker!C41, Weights!$A$2:$A$30, Weights!$B$2:$B$30, 0.5)</f>
        <v>1</v>
      </c>
      <c r="I41" s="15">
        <f>_xlfn.XLOOKUP(Tracker!G41, Weights!$G$2:$G$30, Weights!$H$2:$H$30, 0.2)</f>
        <v>0.5</v>
      </c>
      <c r="J41" s="15">
        <f>_xlfn.XLOOKUP(Tracker!J41, Weights!$C$2:$C$30, Weights!$D$2:$D$30, 0.2)</f>
        <v>0.5</v>
      </c>
      <c r="K41" s="15">
        <v>1</v>
      </c>
      <c r="L41">
        <f t="shared" ca="1" si="4"/>
        <v>0.3435833333333333</v>
      </c>
      <c r="M41">
        <f t="shared" si="5"/>
        <v>0.64999999999999991</v>
      </c>
      <c r="O41">
        <f t="shared" ca="1" si="6"/>
        <v>0.52858974358974364</v>
      </c>
    </row>
    <row r="42" spans="1:15" x14ac:dyDescent="0.35">
      <c r="A42" t="str">
        <f>Tracker!A42</f>
        <v>Company 64</v>
      </c>
      <c r="B42" t="str">
        <f>Tracker!B42</f>
        <v>Title 48</v>
      </c>
      <c r="C42" t="str">
        <f>Tracker!G42</f>
        <v>Pending</v>
      </c>
      <c r="D42" s="1">
        <f ca="1">(Tracker!H42+Tracker!I42)/2</f>
        <v>101.5</v>
      </c>
      <c r="E42" s="1">
        <v>0.8</v>
      </c>
      <c r="F42" s="1">
        <f>_xlfn.XLOOKUP(Tracker!D42, Weights!$E$2:$E$30, Weights!$F$2:$F$30, 1)</f>
        <v>0.7</v>
      </c>
      <c r="G42" s="1">
        <f t="shared" si="0"/>
        <v>0.95</v>
      </c>
      <c r="H42" s="1">
        <f>_xlfn.XLOOKUP(Tracker!C42, Weights!$A$2:$A$30, Weights!$B$2:$B$30, 0.5)</f>
        <v>1</v>
      </c>
      <c r="I42" s="15">
        <f>_xlfn.XLOOKUP(Tracker!G42, Weights!$G$2:$G$30, Weights!$H$2:$H$30, 0.2)</f>
        <v>0.5</v>
      </c>
      <c r="J42" s="15">
        <f>_xlfn.XLOOKUP(Tracker!J42, Weights!$C$2:$C$30, Weights!$D$2:$D$30, 0.2)</f>
        <v>0.5</v>
      </c>
      <c r="K42" s="15">
        <v>1</v>
      </c>
      <c r="L42">
        <f t="shared" ca="1" si="4"/>
        <v>0.44998333333333324</v>
      </c>
      <c r="M42">
        <f t="shared" si="5"/>
        <v>0.64999999999999991</v>
      </c>
      <c r="O42">
        <f t="shared" ca="1" si="6"/>
        <v>0.69228205128205123</v>
      </c>
    </row>
    <row r="43" spans="1:15" x14ac:dyDescent="0.35">
      <c r="A43" t="str">
        <f>Tracker!A43</f>
        <v>Company 49</v>
      </c>
      <c r="B43" t="str">
        <f>Tracker!B43</f>
        <v>Title 49</v>
      </c>
      <c r="C43" t="str">
        <f>Tracker!G43</f>
        <v>Rejected</v>
      </c>
      <c r="D43" s="1">
        <f ca="1">(Tracker!H43+Tracker!I43)/2</f>
        <v>89</v>
      </c>
      <c r="E43" s="1">
        <v>0.8</v>
      </c>
      <c r="F43" s="1">
        <f>_xlfn.XLOOKUP(Tracker!D43, Weights!$E$2:$E$30, Weights!$F$2:$F$30, 1)</f>
        <v>0.6</v>
      </c>
      <c r="G43" s="1">
        <f t="shared" si="0"/>
        <v>0.95</v>
      </c>
      <c r="H43" s="1">
        <f>_xlfn.XLOOKUP(Tracker!C43, Weights!$A$2:$A$30, Weights!$B$2:$B$30, 0.5)</f>
        <v>0.9</v>
      </c>
      <c r="I43" s="15">
        <f>_xlfn.XLOOKUP(Tracker!G43, Weights!$G$2:$G$30, Weights!$H$2:$H$30, 0.2)</f>
        <v>0.5</v>
      </c>
      <c r="J43" s="15">
        <f>_xlfn.XLOOKUP(Tracker!J43, Weights!$C$2:$C$30, Weights!$D$2:$D$30, 0.2)</f>
        <v>0.5</v>
      </c>
      <c r="K43" s="15">
        <v>1</v>
      </c>
      <c r="L43">
        <f t="shared" ca="1" si="4"/>
        <v>0.30437999999999998</v>
      </c>
      <c r="M43">
        <f t="shared" si="5"/>
        <v>0.64999999999999991</v>
      </c>
      <c r="O43">
        <f t="shared" ca="1" si="6"/>
        <v>0.46827692307692309</v>
      </c>
    </row>
    <row r="44" spans="1:15" x14ac:dyDescent="0.35">
      <c r="A44" t="str">
        <f>Tracker!A44</f>
        <v>Company 50</v>
      </c>
      <c r="B44" t="str">
        <f>Tracker!B44</f>
        <v>Title 50</v>
      </c>
      <c r="C44" t="str">
        <f>Tracker!G44</f>
        <v>No Response</v>
      </c>
      <c r="D44" s="1">
        <f ca="1">(Tracker!H44+Tracker!I44)/2</f>
        <v>79.5</v>
      </c>
      <c r="E44" s="1">
        <v>0.8</v>
      </c>
      <c r="F44" s="1">
        <f>_xlfn.XLOOKUP(Tracker!D44, Weights!$E$2:$E$30, Weights!$F$2:$F$30, 1)</f>
        <v>0.7</v>
      </c>
      <c r="G44" s="1">
        <f t="shared" si="0"/>
        <v>0.95</v>
      </c>
      <c r="H44" s="1">
        <f>_xlfn.XLOOKUP(Tracker!C44, Weights!$A$2:$A$30, Weights!$B$2:$B$30, 0.5)</f>
        <v>1.1000000000000001</v>
      </c>
      <c r="I44" s="15">
        <f>_xlfn.XLOOKUP(Tracker!G44, Weights!$G$2:$G$30, Weights!$H$2:$H$30, 0.2)</f>
        <v>0.5</v>
      </c>
      <c r="J44" s="15">
        <f>_xlfn.XLOOKUP(Tracker!J44, Weights!$C$2:$C$30, Weights!$D$2:$D$30, 0.2)</f>
        <v>0.5</v>
      </c>
      <c r="K44" s="15">
        <v>1</v>
      </c>
      <c r="L44">
        <f t="shared" ca="1" si="4"/>
        <v>0.38769499999999996</v>
      </c>
      <c r="M44">
        <f t="shared" si="5"/>
        <v>0.64999999999999991</v>
      </c>
      <c r="O44">
        <f t="shared" ca="1" si="6"/>
        <v>0.59645384615384622</v>
      </c>
    </row>
    <row r="45" spans="1:15" x14ac:dyDescent="0.35">
      <c r="A45" t="str">
        <f>Tracker!A45</f>
        <v>Company 50</v>
      </c>
      <c r="B45" t="str">
        <f>Tracker!B45</f>
        <v>Title 51</v>
      </c>
      <c r="C45" t="str">
        <f>Tracker!G45</f>
        <v>Rejected</v>
      </c>
      <c r="D45" s="1">
        <f ca="1">(Tracker!H45+Tracker!I45)/2</f>
        <v>106.5</v>
      </c>
      <c r="E45" s="1">
        <v>0.8</v>
      </c>
      <c r="F45" s="1">
        <f>_xlfn.XLOOKUP(Tracker!D45, Weights!$E$2:$E$30, Weights!$F$2:$F$30, 1)</f>
        <v>0.6</v>
      </c>
      <c r="G45" s="1">
        <f t="shared" si="0"/>
        <v>0.95</v>
      </c>
      <c r="H45" s="1">
        <f>_xlfn.XLOOKUP(Tracker!C45, Weights!$A$2:$A$30, Weights!$B$2:$B$30, 0.5)</f>
        <v>0.9</v>
      </c>
      <c r="I45" s="15">
        <f>_xlfn.XLOOKUP(Tracker!G45, Weights!$G$2:$G$30, Weights!$H$2:$H$30, 0.2)</f>
        <v>0.5</v>
      </c>
      <c r="J45" s="15">
        <f>_xlfn.XLOOKUP(Tracker!J45, Weights!$C$2:$C$30, Weights!$D$2:$D$30, 0.2)</f>
        <v>0.4</v>
      </c>
      <c r="K45" s="15">
        <v>1</v>
      </c>
      <c r="L45">
        <f t="shared" ca="1" si="4"/>
        <v>0.36422999999999994</v>
      </c>
      <c r="M45">
        <f t="shared" si="5"/>
        <v>0.6100000000000001</v>
      </c>
      <c r="O45">
        <f t="shared" ca="1" si="6"/>
        <v>0.59709836065573751</v>
      </c>
    </row>
    <row r="46" spans="1:15" x14ac:dyDescent="0.35">
      <c r="A46" t="str">
        <f>Tracker!A46</f>
        <v>Company 53</v>
      </c>
      <c r="B46" t="str">
        <f>Tracker!B46</f>
        <v>Title 53</v>
      </c>
      <c r="C46" t="str">
        <f>Tracker!G46</f>
        <v>Rejected</v>
      </c>
      <c r="D46" s="1">
        <f ca="1">(Tracker!H46+Tracker!I46)/2</f>
        <v>108.5</v>
      </c>
      <c r="E46" s="1">
        <v>0.8</v>
      </c>
      <c r="F46" s="1">
        <f>_xlfn.XLOOKUP(Tracker!D46, Weights!$E$2:$E$30, Weights!$F$2:$F$30, 1)</f>
        <v>0.7</v>
      </c>
      <c r="G46" s="1">
        <f t="shared" si="0"/>
        <v>0.95</v>
      </c>
      <c r="H46" s="1">
        <f>_xlfn.XLOOKUP(Tracker!C46, Weights!$A$2:$A$30, Weights!$B$2:$B$30, 0.5)</f>
        <v>0.9</v>
      </c>
      <c r="I46" s="15">
        <f>_xlfn.XLOOKUP(Tracker!G46, Weights!$G$2:$G$30, Weights!$H$2:$H$30, 0.2)</f>
        <v>0.5</v>
      </c>
      <c r="J46" s="15">
        <f>_xlfn.XLOOKUP(Tracker!J46, Weights!$C$2:$C$30, Weights!$D$2:$D$30, 0.2)</f>
        <v>0.5</v>
      </c>
      <c r="K46" s="15">
        <v>1</v>
      </c>
      <c r="L46">
        <f t="shared" ca="1" si="4"/>
        <v>0.43291499999999994</v>
      </c>
      <c r="M46">
        <f t="shared" si="5"/>
        <v>0.64999999999999991</v>
      </c>
      <c r="O46">
        <f t="shared" ca="1" si="6"/>
        <v>0.66602307692307694</v>
      </c>
    </row>
    <row r="47" spans="1:15" x14ac:dyDescent="0.35">
      <c r="A47" t="str">
        <f>Tracker!A47</f>
        <v>Company 50</v>
      </c>
      <c r="B47" t="str">
        <f>Tracker!B47</f>
        <v>Title 54</v>
      </c>
      <c r="C47" t="str">
        <f>Tracker!G47</f>
        <v>Ghosted</v>
      </c>
      <c r="D47" s="1">
        <f ca="1">(Tracker!H47+Tracker!I47)/2</f>
        <v>91.5</v>
      </c>
      <c r="E47" s="1">
        <v>0.8</v>
      </c>
      <c r="F47" s="1">
        <f>_xlfn.XLOOKUP(Tracker!D47, Weights!$E$2:$E$30, Weights!$F$2:$F$30, 1)</f>
        <v>0.6</v>
      </c>
      <c r="G47" s="1">
        <f t="shared" si="0"/>
        <v>0.95</v>
      </c>
      <c r="H47" s="1">
        <f>_xlfn.XLOOKUP(Tracker!C47, Weights!$A$2:$A$30, Weights!$B$2:$B$30, 0.5)</f>
        <v>0.8</v>
      </c>
      <c r="I47" s="15">
        <f>_xlfn.XLOOKUP(Tracker!G47, Weights!$G$2:$G$30, Weights!$H$2:$H$30, 0.2)</f>
        <v>0.5</v>
      </c>
      <c r="J47" s="15">
        <f>_xlfn.XLOOKUP(Tracker!J47, Weights!$C$2:$C$30, Weights!$D$2:$D$30, 0.2)</f>
        <v>0.3</v>
      </c>
      <c r="K47" s="15">
        <v>1</v>
      </c>
      <c r="L47">
        <f t="shared" ca="1" si="4"/>
        <v>0.27816000000000002</v>
      </c>
      <c r="M47">
        <f t="shared" si="5"/>
        <v>0.57000000000000006</v>
      </c>
      <c r="O47">
        <f t="shared" ca="1" si="6"/>
        <v>0.48799999999999999</v>
      </c>
    </row>
    <row r="48" spans="1:15" x14ac:dyDescent="0.35">
      <c r="A48" t="str">
        <f>Tracker!A48</f>
        <v>Company 56</v>
      </c>
      <c r="B48" t="str">
        <f>Tracker!B48</f>
        <v>Title 56</v>
      </c>
      <c r="C48" t="str">
        <f>Tracker!G48</f>
        <v>Pending</v>
      </c>
      <c r="D48" s="1">
        <f ca="1">(Tracker!H48+Tracker!I48)/2</f>
        <v>108.5</v>
      </c>
      <c r="E48" s="1">
        <v>0.8</v>
      </c>
      <c r="F48" s="1">
        <f>_xlfn.XLOOKUP(Tracker!D48, Weights!$E$2:$E$30, Weights!$F$2:$F$30, 1)</f>
        <v>0.6</v>
      </c>
      <c r="G48" s="1">
        <f t="shared" si="0"/>
        <v>0.95</v>
      </c>
      <c r="H48" s="1">
        <f>_xlfn.XLOOKUP(Tracker!C48, Weights!$A$2:$A$30, Weights!$B$2:$B$30, 0.5)</f>
        <v>0.8</v>
      </c>
      <c r="I48" s="15">
        <f>_xlfn.XLOOKUP(Tracker!G48, Weights!$G$2:$G$30, Weights!$H$2:$H$30, 0.2)</f>
        <v>0.5</v>
      </c>
      <c r="J48" s="15">
        <f>_xlfn.XLOOKUP(Tracker!J48, Weights!$C$2:$C$30, Weights!$D$2:$D$30, 0.2)</f>
        <v>0.5</v>
      </c>
      <c r="K48" s="15">
        <v>1</v>
      </c>
      <c r="L48">
        <f t="shared" ca="1" si="4"/>
        <v>0.32984000000000002</v>
      </c>
      <c r="M48">
        <f t="shared" si="5"/>
        <v>0.64999999999999991</v>
      </c>
      <c r="O48">
        <f t="shared" ca="1" si="6"/>
        <v>0.50744615384615399</v>
      </c>
    </row>
    <row r="49" spans="1:15" x14ac:dyDescent="0.35">
      <c r="A49" t="str">
        <f>Tracker!A49</f>
        <v>Company 57</v>
      </c>
      <c r="B49" t="str">
        <f>Tracker!B49</f>
        <v>Title 57</v>
      </c>
      <c r="C49" t="str">
        <f>Tracker!G49</f>
        <v>On Hold</v>
      </c>
      <c r="D49" s="1">
        <f ca="1">(Tracker!H49+Tracker!I49)/2</f>
        <v>81.5</v>
      </c>
      <c r="E49" s="1">
        <v>0.8</v>
      </c>
      <c r="F49" s="1">
        <f>_xlfn.XLOOKUP(Tracker!D49, Weights!$E$2:$E$30, Weights!$F$2:$F$30, 1)</f>
        <v>0.6</v>
      </c>
      <c r="G49" s="1">
        <f t="shared" si="0"/>
        <v>0.95</v>
      </c>
      <c r="H49" s="1">
        <f>_xlfn.XLOOKUP(Tracker!C49, Weights!$A$2:$A$30, Weights!$B$2:$B$30, 0.5)</f>
        <v>0.8</v>
      </c>
      <c r="I49" s="15">
        <f>_xlfn.XLOOKUP(Tracker!G49, Weights!$G$2:$G$30, Weights!$H$2:$H$30, 0.2)</f>
        <v>0.5</v>
      </c>
      <c r="J49" s="15">
        <f>_xlfn.XLOOKUP(Tracker!J49, Weights!$C$2:$C$30, Weights!$D$2:$D$30, 0.2)</f>
        <v>0.4</v>
      </c>
      <c r="K49" s="15">
        <v>1</v>
      </c>
      <c r="L49">
        <f t="shared" ca="1" si="4"/>
        <v>0.24776000000000001</v>
      </c>
      <c r="M49">
        <f t="shared" si="5"/>
        <v>0.6100000000000001</v>
      </c>
      <c r="O49">
        <f t="shared" ca="1" si="6"/>
        <v>0.40616393442622944</v>
      </c>
    </row>
    <row r="50" spans="1:15" x14ac:dyDescent="0.35">
      <c r="A50" t="str">
        <f>Tracker!A50</f>
        <v>Company 58</v>
      </c>
      <c r="B50" t="str">
        <f>Tracker!B50</f>
        <v>Title 58</v>
      </c>
      <c r="C50" t="str">
        <f>Tracker!G50</f>
        <v>Pending</v>
      </c>
      <c r="D50" s="1">
        <f ca="1">(Tracker!H50+Tracker!I50)/2</f>
        <v>97.5</v>
      </c>
      <c r="E50" s="1">
        <v>0.8</v>
      </c>
      <c r="F50" s="1">
        <f>_xlfn.XLOOKUP(Tracker!D50, Weights!$E$2:$E$30, Weights!$F$2:$F$30, 1)</f>
        <v>0.6</v>
      </c>
      <c r="G50" s="1">
        <f t="shared" si="0"/>
        <v>0.95</v>
      </c>
      <c r="H50" s="1">
        <f>_xlfn.XLOOKUP(Tracker!C50, Weights!$A$2:$A$30, Weights!$B$2:$B$30, 0.5)</f>
        <v>1</v>
      </c>
      <c r="I50" s="15">
        <f>_xlfn.XLOOKUP(Tracker!G50, Weights!$G$2:$G$30, Weights!$H$2:$H$30, 0.2)</f>
        <v>0.5</v>
      </c>
      <c r="J50" s="15">
        <f>_xlfn.XLOOKUP(Tracker!J50, Weights!$C$2:$C$30, Weights!$D$2:$D$30, 0.2)</f>
        <v>0.4</v>
      </c>
      <c r="K50" s="15">
        <v>1</v>
      </c>
      <c r="L50">
        <f t="shared" ca="1" si="4"/>
        <v>0.37049999999999994</v>
      </c>
      <c r="M50">
        <f t="shared" si="5"/>
        <v>0.6100000000000001</v>
      </c>
      <c r="O50">
        <f t="shared" ca="1" si="6"/>
        <v>0.60737704918032764</v>
      </c>
    </row>
    <row r="51" spans="1:15" x14ac:dyDescent="0.35">
      <c r="A51" t="str">
        <f>Tracker!A51</f>
        <v>Company 60</v>
      </c>
      <c r="B51" t="str">
        <f>Tracker!B51</f>
        <v>Title 60</v>
      </c>
      <c r="C51" t="str">
        <f>Tracker!G51</f>
        <v>Denied</v>
      </c>
      <c r="D51" s="1">
        <f ca="1">(Tracker!H51+Tracker!I51)/2</f>
        <v>105.5</v>
      </c>
      <c r="E51" s="1">
        <v>0.8</v>
      </c>
      <c r="F51" s="1">
        <f>_xlfn.XLOOKUP(Tracker!D51, Weights!$E$2:$E$30, Weights!$F$2:$F$30, 1)</f>
        <v>0.6</v>
      </c>
      <c r="G51" s="1">
        <f t="shared" si="0"/>
        <v>0.95</v>
      </c>
      <c r="H51" s="1">
        <f>_xlfn.XLOOKUP(Tracker!C51, Weights!$A$2:$A$30, Weights!$B$2:$B$30, 0.5)</f>
        <v>0.8</v>
      </c>
      <c r="I51" s="15">
        <f>_xlfn.XLOOKUP(Tracker!G51, Weights!$G$2:$G$30, Weights!$H$2:$H$30, 0.2)</f>
        <v>0.5</v>
      </c>
      <c r="J51" s="15">
        <f>_xlfn.XLOOKUP(Tracker!J51, Weights!$C$2:$C$30, Weights!$D$2:$D$30, 0.2)</f>
        <v>0.3</v>
      </c>
      <c r="K51" s="15">
        <v>1</v>
      </c>
      <c r="L51">
        <f t="shared" ca="1" si="4"/>
        <v>0.32072000000000001</v>
      </c>
      <c r="M51">
        <f t="shared" si="5"/>
        <v>0.57000000000000006</v>
      </c>
      <c r="O51">
        <f t="shared" ca="1" si="6"/>
        <v>0.56266666666666665</v>
      </c>
    </row>
    <row r="52" spans="1:15" x14ac:dyDescent="0.35">
      <c r="A52" t="str">
        <f>Tracker!A52</f>
        <v>Company 61</v>
      </c>
      <c r="B52" t="str">
        <f>Tracker!B52</f>
        <v>Title 61</v>
      </c>
      <c r="C52" t="str">
        <f>Tracker!G52</f>
        <v>Rejected</v>
      </c>
      <c r="D52" s="1">
        <f ca="1">(Tracker!H52+Tracker!I52)/2</f>
        <v>110.5</v>
      </c>
      <c r="E52" s="1">
        <v>0.8</v>
      </c>
      <c r="F52" s="1">
        <f>_xlfn.XLOOKUP(Tracker!D52, Weights!$E$2:$E$30, Weights!$F$2:$F$30, 1)</f>
        <v>0.7</v>
      </c>
      <c r="G52" s="1">
        <f t="shared" si="0"/>
        <v>0.95</v>
      </c>
      <c r="H52" s="1">
        <f>_xlfn.XLOOKUP(Tracker!C52, Weights!$A$2:$A$30, Weights!$B$2:$B$30, 0.5)</f>
        <v>1</v>
      </c>
      <c r="I52" s="15">
        <f>_xlfn.XLOOKUP(Tracker!G52, Weights!$G$2:$G$30, Weights!$H$2:$H$30, 0.2)</f>
        <v>0.5</v>
      </c>
      <c r="J52" s="15">
        <f>_xlfn.XLOOKUP(Tracker!J52, Weights!$C$2:$C$30, Weights!$D$2:$D$30, 0.2)</f>
        <v>0.5</v>
      </c>
      <c r="K52" s="15">
        <v>1</v>
      </c>
      <c r="L52">
        <f t="shared" ca="1" si="4"/>
        <v>0.48988333333333323</v>
      </c>
      <c r="M52">
        <f t="shared" si="5"/>
        <v>0.64999999999999991</v>
      </c>
      <c r="O52">
        <f t="shared" ca="1" si="6"/>
        <v>0.7536666666666666</v>
      </c>
    </row>
    <row r="53" spans="1:15" x14ac:dyDescent="0.35">
      <c r="A53" t="str">
        <f>Tracker!A53</f>
        <v>Company 62</v>
      </c>
      <c r="B53" t="str">
        <f>Tracker!B53</f>
        <v>Title 62</v>
      </c>
      <c r="C53" t="str">
        <f>Tracker!G53</f>
        <v>On Hold</v>
      </c>
      <c r="D53" s="1">
        <f ca="1">(Tracker!H53+Tracker!I53)/2</f>
        <v>77.5</v>
      </c>
      <c r="E53" s="1">
        <v>0.8</v>
      </c>
      <c r="F53" s="1">
        <f>_xlfn.XLOOKUP(Tracker!D53, Weights!$E$2:$E$30, Weights!$F$2:$F$30, 1)</f>
        <v>0.7</v>
      </c>
      <c r="G53" s="1">
        <f t="shared" si="0"/>
        <v>0.95</v>
      </c>
      <c r="H53" s="1">
        <f>_xlfn.XLOOKUP(Tracker!C53, Weights!$A$2:$A$30, Weights!$B$2:$B$30, 0.5)</f>
        <v>1.1000000000000001</v>
      </c>
      <c r="I53" s="15">
        <f>_xlfn.XLOOKUP(Tracker!G53, Weights!$G$2:$G$30, Weights!$H$2:$H$30, 0.2)</f>
        <v>0.5</v>
      </c>
      <c r="J53" s="15">
        <f>_xlfn.XLOOKUP(Tracker!J53, Weights!$C$2:$C$30, Weights!$D$2:$D$30, 0.2)</f>
        <v>0.5</v>
      </c>
      <c r="K53" s="15">
        <v>1</v>
      </c>
      <c r="L53">
        <f t="shared" ca="1" si="4"/>
        <v>0.37794166666666668</v>
      </c>
      <c r="M53">
        <f t="shared" si="5"/>
        <v>0.64999999999999991</v>
      </c>
      <c r="O53">
        <f t="shared" ca="1" si="6"/>
        <v>0.581448717948718</v>
      </c>
    </row>
    <row r="54" spans="1:15" x14ac:dyDescent="0.35">
      <c r="A54" t="str">
        <f>Tracker!A54</f>
        <v>Company 63</v>
      </c>
      <c r="B54" t="str">
        <f>Tracker!B54</f>
        <v>Title 63</v>
      </c>
      <c r="C54" t="str">
        <f>Tracker!G54</f>
        <v>Pending</v>
      </c>
      <c r="D54" s="1">
        <f ca="1">(Tracker!H54+Tracker!I54)/2</f>
        <v>83</v>
      </c>
      <c r="E54" s="1">
        <v>0.8</v>
      </c>
      <c r="F54" s="1">
        <f>_xlfn.XLOOKUP(Tracker!D54, Weights!$E$2:$E$30, Weights!$F$2:$F$30, 1)</f>
        <v>0.7</v>
      </c>
      <c r="G54" s="1">
        <f t="shared" si="0"/>
        <v>0.95</v>
      </c>
      <c r="H54" s="1">
        <f>_xlfn.XLOOKUP(Tracker!C54, Weights!$A$2:$A$30, Weights!$B$2:$B$30, 0.5)</f>
        <v>1.1000000000000001</v>
      </c>
      <c r="I54" s="15">
        <f>_xlfn.XLOOKUP(Tracker!G54, Weights!$G$2:$G$30, Weights!$H$2:$H$30, 0.2)</f>
        <v>0.5</v>
      </c>
      <c r="J54" s="15">
        <f>_xlfn.XLOOKUP(Tracker!J54, Weights!$C$2:$C$30, Weights!$D$2:$D$30, 0.2)</f>
        <v>0.5</v>
      </c>
      <c r="K54" s="15">
        <v>1</v>
      </c>
      <c r="L54">
        <f t="shared" ca="1" si="4"/>
        <v>0.40476333333333331</v>
      </c>
      <c r="M54">
        <f t="shared" si="5"/>
        <v>0.64999999999999991</v>
      </c>
      <c r="O54">
        <f t="shared" ca="1" si="6"/>
        <v>0.62271282051282051</v>
      </c>
    </row>
    <row r="55" spans="1:15" x14ac:dyDescent="0.35">
      <c r="A55" t="str">
        <f>Tracker!A55</f>
        <v>Company 64</v>
      </c>
      <c r="B55" t="str">
        <f>Tracker!B55</f>
        <v>Title 65</v>
      </c>
      <c r="C55" t="str">
        <f>Tracker!G55</f>
        <v>No Response</v>
      </c>
      <c r="D55" s="1">
        <f ca="1">(Tracker!H55+Tracker!I55)/2</f>
        <v>97</v>
      </c>
      <c r="E55" s="1">
        <v>0.8</v>
      </c>
      <c r="F55" s="1">
        <f>_xlfn.XLOOKUP(Tracker!D55, Weights!$E$2:$E$30, Weights!$F$2:$F$30, 1)</f>
        <v>0.8</v>
      </c>
      <c r="G55" s="1">
        <f t="shared" si="0"/>
        <v>0.95</v>
      </c>
      <c r="H55" s="1">
        <f>_xlfn.XLOOKUP(Tracker!C55, Weights!$A$2:$A$30, Weights!$B$2:$B$30, 0.5)</f>
        <v>1</v>
      </c>
      <c r="I55" s="15">
        <f>_xlfn.XLOOKUP(Tracker!G55, Weights!$G$2:$G$30, Weights!$H$2:$H$30, 0.2)</f>
        <v>0.5</v>
      </c>
      <c r="J55" s="15">
        <f>_xlfn.XLOOKUP(Tracker!J55, Weights!$C$2:$C$30, Weights!$D$2:$D$30, 0.2)</f>
        <v>0.6</v>
      </c>
      <c r="K55" s="15">
        <v>1</v>
      </c>
      <c r="L55">
        <f t="shared" ca="1" si="4"/>
        <v>0.49146666666666677</v>
      </c>
      <c r="M55">
        <f t="shared" si="5"/>
        <v>0.69</v>
      </c>
      <c r="O55">
        <f t="shared" ca="1" si="6"/>
        <v>0.71227053140096641</v>
      </c>
    </row>
    <row r="56" spans="1:15" x14ac:dyDescent="0.35">
      <c r="A56" t="str">
        <f>Tracker!A56</f>
        <v>Company 12</v>
      </c>
      <c r="B56" t="str">
        <f>Tracker!B56</f>
        <v>Title 12</v>
      </c>
      <c r="C56" t="str">
        <f>Tracker!G56</f>
        <v>On Hold</v>
      </c>
      <c r="D56" s="1">
        <f ca="1">(Tracker!H56+Tracker!I56)/2</f>
        <v>108</v>
      </c>
      <c r="E56" s="1">
        <v>0.8</v>
      </c>
      <c r="F56" s="1">
        <f>_xlfn.XLOOKUP(Tracker!D56, Weights!$E$2:$E$30, Weights!$F$2:$F$30, 1)</f>
        <v>0.9</v>
      </c>
      <c r="G56" s="1">
        <f t="shared" si="0"/>
        <v>0.95</v>
      </c>
      <c r="H56" s="1">
        <f>_xlfn.XLOOKUP(Tracker!C56, Weights!$A$2:$A$30, Weights!$B$2:$B$30, 0.5)</f>
        <v>1.1000000000000001</v>
      </c>
      <c r="I56" s="15">
        <f>_xlfn.XLOOKUP(Tracker!G56, Weights!$G$2:$G$30, Weights!$H$2:$H$30, 0.2)</f>
        <v>0.5</v>
      </c>
      <c r="J56" s="15">
        <f>_xlfn.XLOOKUP(Tracker!J56, Weights!$C$2:$C$30, Weights!$D$2:$D$30, 0.2)</f>
        <v>0.5</v>
      </c>
      <c r="K56" s="15">
        <v>1</v>
      </c>
      <c r="L56">
        <f t="shared" ca="1" si="4"/>
        <v>0.6771600000000001</v>
      </c>
      <c r="M56">
        <f t="shared" si="5"/>
        <v>0.64999999999999991</v>
      </c>
      <c r="O56">
        <f t="shared" ca="1" si="6"/>
        <v>1.0417846153846158</v>
      </c>
    </row>
    <row r="57" spans="1:15" x14ac:dyDescent="0.35">
      <c r="A57" t="str">
        <f>Tracker!A57</f>
        <v>Company 64</v>
      </c>
      <c r="B57" t="str">
        <f>Tracker!B57</f>
        <v>Title 66</v>
      </c>
      <c r="C57" t="str">
        <f>Tracker!G57</f>
        <v>No Response</v>
      </c>
      <c r="D57" s="1">
        <f ca="1">(Tracker!H57+Tracker!I57)/2</f>
        <v>94</v>
      </c>
      <c r="E57" s="1">
        <v>0.8</v>
      </c>
      <c r="F57" s="1">
        <f>_xlfn.XLOOKUP(Tracker!D57, Weights!$E$2:$E$30, Weights!$F$2:$F$30, 1)</f>
        <v>0.8</v>
      </c>
      <c r="G57" s="1">
        <f t="shared" si="0"/>
        <v>0.95</v>
      </c>
      <c r="H57" s="1">
        <f>_xlfn.XLOOKUP(Tracker!C57, Weights!$A$2:$A$30, Weights!$B$2:$B$30, 0.5)</f>
        <v>0.9</v>
      </c>
      <c r="I57" s="15">
        <f>_xlfn.XLOOKUP(Tracker!G57, Weights!$G$2:$G$30, Weights!$H$2:$H$30, 0.2)</f>
        <v>0.5</v>
      </c>
      <c r="J57" s="15">
        <f>_xlfn.XLOOKUP(Tracker!J57, Weights!$C$2:$C$30, Weights!$D$2:$D$30, 0.2)</f>
        <v>0.4</v>
      </c>
      <c r="K57" s="15">
        <v>1</v>
      </c>
      <c r="L57">
        <f t="shared" ca="1" si="4"/>
        <v>0.42864000000000008</v>
      </c>
      <c r="M57">
        <f t="shared" si="5"/>
        <v>0.6100000000000001</v>
      </c>
      <c r="O57">
        <f t="shared" ca="1" si="6"/>
        <v>0.70268852459016395</v>
      </c>
    </row>
    <row r="58" spans="1:15" x14ac:dyDescent="0.35">
      <c r="A58" t="str">
        <f>Tracker!A58</f>
        <v>Company 67</v>
      </c>
      <c r="B58" t="str">
        <f>Tracker!B58</f>
        <v>Title 67</v>
      </c>
      <c r="C58" t="str">
        <f>Tracker!G58</f>
        <v>Pending</v>
      </c>
      <c r="D58" s="1">
        <f ca="1">(Tracker!H58+Tracker!I58)/2</f>
        <v>88.5</v>
      </c>
      <c r="E58" s="1">
        <v>0.8</v>
      </c>
      <c r="F58" s="1">
        <f>_xlfn.XLOOKUP(Tracker!D58, Weights!$E$2:$E$30, Weights!$F$2:$F$30, 1)</f>
        <v>0.8</v>
      </c>
      <c r="G58" s="1">
        <f t="shared" si="0"/>
        <v>0.95</v>
      </c>
      <c r="H58" s="1">
        <f>_xlfn.XLOOKUP(Tracker!C58, Weights!$A$2:$A$30, Weights!$B$2:$B$30, 0.5)</f>
        <v>1</v>
      </c>
      <c r="I58" s="15">
        <f>_xlfn.XLOOKUP(Tracker!G58, Weights!$G$2:$G$30, Weights!$H$2:$H$30, 0.2)</f>
        <v>0.5</v>
      </c>
      <c r="J58" s="15">
        <f>_xlfn.XLOOKUP(Tracker!J58, Weights!$C$2:$C$30, Weights!$D$2:$D$30, 0.2)</f>
        <v>0.5</v>
      </c>
      <c r="K58" s="15">
        <v>1</v>
      </c>
      <c r="L58">
        <f t="shared" ca="1" si="4"/>
        <v>0.44840000000000008</v>
      </c>
      <c r="M58">
        <f t="shared" si="5"/>
        <v>0.64999999999999991</v>
      </c>
      <c r="O58">
        <f t="shared" ca="1" si="6"/>
        <v>0.68984615384615411</v>
      </c>
    </row>
    <row r="59" spans="1:15" x14ac:dyDescent="0.35">
      <c r="A59" t="str">
        <f>Tracker!A59</f>
        <v>Company 13</v>
      </c>
      <c r="B59" t="str">
        <f>Tracker!B59</f>
        <v>Title 13</v>
      </c>
      <c r="C59" t="str">
        <f>Tracker!G59</f>
        <v>Interviewing</v>
      </c>
      <c r="D59" s="1">
        <f ca="1">(Tracker!H59+Tracker!I59)/2</f>
        <v>71</v>
      </c>
      <c r="E59" s="1">
        <v>0.8</v>
      </c>
      <c r="F59" s="1">
        <f>_xlfn.XLOOKUP(Tracker!D59, Weights!$E$2:$E$30, Weights!$F$2:$F$30, 1)</f>
        <v>0.8</v>
      </c>
      <c r="G59" s="1">
        <f t="shared" si="0"/>
        <v>0.95</v>
      </c>
      <c r="H59" s="1">
        <f>_xlfn.XLOOKUP(Tracker!C59, Weights!$A$2:$A$30, Weights!$B$2:$B$30, 0.5)</f>
        <v>0.8</v>
      </c>
      <c r="I59" s="15">
        <f>_xlfn.XLOOKUP(Tracker!G59, Weights!$G$2:$G$30, Weights!$H$2:$H$30, 0.2)</f>
        <v>0.5</v>
      </c>
      <c r="J59" s="15">
        <f>_xlfn.XLOOKUP(Tracker!J59, Weights!$C$2:$C$30, Weights!$D$2:$D$30, 0.2)</f>
        <v>0.4</v>
      </c>
      <c r="K59" s="15">
        <v>1</v>
      </c>
      <c r="L59">
        <f t="shared" ca="1" si="4"/>
        <v>0.28778666666666675</v>
      </c>
      <c r="M59">
        <f t="shared" si="5"/>
        <v>0.6100000000000001</v>
      </c>
      <c r="O59">
        <f t="shared" ca="1" si="6"/>
        <v>0.47178142076502738</v>
      </c>
    </row>
    <row r="60" spans="1:15" x14ac:dyDescent="0.35">
      <c r="A60" t="str">
        <f>Tracker!A60</f>
        <v>Company 68</v>
      </c>
      <c r="B60" t="str">
        <f>Tracker!B60</f>
        <v>Title 68</v>
      </c>
      <c r="C60" t="str">
        <f>Tracker!G60</f>
        <v>Denied</v>
      </c>
      <c r="D60" s="1">
        <f ca="1">(Tracker!H60+Tracker!I60)/2</f>
        <v>93</v>
      </c>
      <c r="E60" s="1">
        <v>0.8</v>
      </c>
      <c r="F60" s="1">
        <f>_xlfn.XLOOKUP(Tracker!D60, Weights!$E$2:$E$30, Weights!$F$2:$F$30, 1)</f>
        <v>0.8</v>
      </c>
      <c r="G60" s="1">
        <f t="shared" si="0"/>
        <v>0.95</v>
      </c>
      <c r="H60" s="1">
        <f>_xlfn.XLOOKUP(Tracker!C60, Weights!$A$2:$A$30, Weights!$B$2:$B$30, 0.5)</f>
        <v>0.8</v>
      </c>
      <c r="I60" s="15">
        <f>_xlfn.XLOOKUP(Tracker!G60, Weights!$G$2:$G$30, Weights!$H$2:$H$30, 0.2)</f>
        <v>0.5</v>
      </c>
      <c r="J60" s="15">
        <f>_xlfn.XLOOKUP(Tracker!J60, Weights!$C$2:$C$30, Weights!$D$2:$D$30, 0.2)</f>
        <v>0.6</v>
      </c>
      <c r="K60" s="15">
        <v>1</v>
      </c>
      <c r="L60">
        <f t="shared" ca="1" si="4"/>
        <v>0.37696000000000007</v>
      </c>
      <c r="M60">
        <f t="shared" si="5"/>
        <v>0.69</v>
      </c>
      <c r="O60">
        <f t="shared" ca="1" si="6"/>
        <v>0.54631884057971025</v>
      </c>
    </row>
    <row r="61" spans="1:15" x14ac:dyDescent="0.35">
      <c r="A61" t="str">
        <f>Tracker!A61</f>
        <v>Company 14</v>
      </c>
      <c r="B61" t="str">
        <f>Tracker!B61</f>
        <v>Title 14</v>
      </c>
      <c r="C61" t="str">
        <f>Tracker!G61</f>
        <v>Offer</v>
      </c>
      <c r="D61" s="1">
        <f ca="1">(Tracker!H61+Tracker!I61)/2</f>
        <v>67</v>
      </c>
      <c r="E61" s="1">
        <v>0.8</v>
      </c>
      <c r="F61" s="1">
        <f>_xlfn.XLOOKUP(Tracker!D61, Weights!$E$2:$E$30, Weights!$F$2:$F$30, 1)</f>
        <v>0.8</v>
      </c>
      <c r="G61" s="1">
        <f t="shared" si="0"/>
        <v>0.95</v>
      </c>
      <c r="H61" s="1">
        <f>_xlfn.XLOOKUP(Tracker!C61, Weights!$A$2:$A$30, Weights!$B$2:$B$30, 0.5)</f>
        <v>0.8</v>
      </c>
      <c r="I61" s="15">
        <f>_xlfn.XLOOKUP(Tracker!G61, Weights!$G$2:$G$30, Weights!$H$2:$H$30, 0.2)</f>
        <v>0.2</v>
      </c>
      <c r="J61" s="15">
        <f>_xlfn.XLOOKUP(Tracker!J61, Weights!$C$2:$C$30, Weights!$D$2:$D$30, 0.2)</f>
        <v>0.3</v>
      </c>
      <c r="K61" s="15">
        <v>1</v>
      </c>
      <c r="L61">
        <f t="shared" ca="1" si="4"/>
        <v>0.27157333333333339</v>
      </c>
      <c r="M61">
        <f t="shared" si="5"/>
        <v>0.48</v>
      </c>
      <c r="O61">
        <f t="shared" ca="1" si="6"/>
        <v>0.56577777777777793</v>
      </c>
    </row>
    <row r="62" spans="1:15" x14ac:dyDescent="0.35">
      <c r="A62" t="str">
        <f>Tracker!A62</f>
        <v>Company 69</v>
      </c>
      <c r="B62" t="str">
        <f>Tracker!B62</f>
        <v>Title 69</v>
      </c>
      <c r="C62" t="str">
        <f>Tracker!G62</f>
        <v>No Response</v>
      </c>
      <c r="D62" s="1">
        <f ca="1">(Tracker!H62+Tracker!I62)/2</f>
        <v>88.5</v>
      </c>
      <c r="E62" s="1">
        <v>0.8</v>
      </c>
      <c r="F62" s="1">
        <f>_xlfn.XLOOKUP(Tracker!D62, Weights!$E$2:$E$30, Weights!$F$2:$F$30, 1)</f>
        <v>0.8</v>
      </c>
      <c r="G62" s="1">
        <f t="shared" si="0"/>
        <v>0.95</v>
      </c>
      <c r="H62" s="1">
        <f>_xlfn.XLOOKUP(Tracker!C62, Weights!$A$2:$A$30, Weights!$B$2:$B$30, 0.5)</f>
        <v>0.8</v>
      </c>
      <c r="I62" s="15">
        <f>_xlfn.XLOOKUP(Tracker!G62, Weights!$G$2:$G$30, Weights!$H$2:$H$30, 0.2)</f>
        <v>0.5</v>
      </c>
      <c r="J62" s="15">
        <f>_xlfn.XLOOKUP(Tracker!J62, Weights!$C$2:$C$30, Weights!$D$2:$D$30, 0.2)</f>
        <v>0.4</v>
      </c>
      <c r="K62" s="15">
        <v>1</v>
      </c>
      <c r="L62">
        <f t="shared" ca="1" si="4"/>
        <v>0.35872000000000009</v>
      </c>
      <c r="M62">
        <f t="shared" si="5"/>
        <v>0.6100000000000001</v>
      </c>
      <c r="O62">
        <f t="shared" ca="1" si="6"/>
        <v>0.58806557377049185</v>
      </c>
    </row>
    <row r="63" spans="1:15" x14ac:dyDescent="0.35">
      <c r="A63" t="str">
        <f>Tracker!A63</f>
        <v>Company 70</v>
      </c>
      <c r="B63" t="str">
        <f>Tracker!B63</f>
        <v>Title 70</v>
      </c>
      <c r="C63" t="str">
        <f>Tracker!G63</f>
        <v>Bailed</v>
      </c>
      <c r="D63" s="1">
        <f ca="1">(Tracker!H63+Tracker!I63)/2</f>
        <v>106</v>
      </c>
      <c r="E63" s="1">
        <v>0.8</v>
      </c>
      <c r="F63" s="1">
        <f>_xlfn.XLOOKUP(Tracker!D63, Weights!$E$2:$E$30, Weights!$F$2:$F$30, 1)</f>
        <v>0.8</v>
      </c>
      <c r="G63" s="1">
        <f t="shared" si="0"/>
        <v>0.95</v>
      </c>
      <c r="H63" s="1">
        <f>_xlfn.XLOOKUP(Tracker!C63, Weights!$A$2:$A$30, Weights!$B$2:$B$30, 0.5)</f>
        <v>1</v>
      </c>
      <c r="I63" s="15">
        <f>_xlfn.XLOOKUP(Tracker!G63, Weights!$G$2:$G$30, Weights!$H$2:$H$30, 0.2)</f>
        <v>0.5</v>
      </c>
      <c r="J63" s="15">
        <f>_xlfn.XLOOKUP(Tracker!J63, Weights!$C$2:$C$30, Weights!$D$2:$D$30, 0.2)</f>
        <v>0.3</v>
      </c>
      <c r="K63" s="15">
        <v>1</v>
      </c>
      <c r="L63">
        <f t="shared" ca="1" si="4"/>
        <v>0.53706666666666669</v>
      </c>
      <c r="M63">
        <f t="shared" si="5"/>
        <v>0.57000000000000006</v>
      </c>
      <c r="O63">
        <f t="shared" ca="1" si="6"/>
        <v>0.94222222222222218</v>
      </c>
    </row>
    <row r="64" spans="1:15" x14ac:dyDescent="0.35">
      <c r="A64" t="str">
        <f>Tracker!A64</f>
        <v>Company 16</v>
      </c>
      <c r="B64" t="str">
        <f>Tracker!B64</f>
        <v>Title 16</v>
      </c>
      <c r="C64" t="str">
        <f>Tracker!G64</f>
        <v>Ghosted</v>
      </c>
      <c r="D64" s="1">
        <f ca="1">(Tracker!H64+Tracker!I64)/2</f>
        <v>88</v>
      </c>
      <c r="E64" s="1">
        <v>0.8</v>
      </c>
      <c r="F64" s="1">
        <f>_xlfn.XLOOKUP(Tracker!D64, Weights!$E$2:$E$30, Weights!$F$2:$F$30, 1)</f>
        <v>0.8</v>
      </c>
      <c r="G64" s="1">
        <f t="shared" si="0"/>
        <v>0.95</v>
      </c>
      <c r="H64" s="1">
        <f>_xlfn.XLOOKUP(Tracker!C64, Weights!$A$2:$A$30, Weights!$B$2:$B$30, 0.5)</f>
        <v>1</v>
      </c>
      <c r="I64" s="15">
        <f>_xlfn.XLOOKUP(Tracker!G64, Weights!$G$2:$G$30, Weights!$H$2:$H$30, 0.2)</f>
        <v>0.5</v>
      </c>
      <c r="J64" s="15">
        <f>_xlfn.XLOOKUP(Tracker!J64, Weights!$C$2:$C$30, Weights!$D$2:$D$30, 0.2)</f>
        <v>0.3</v>
      </c>
      <c r="K64" s="15">
        <v>1</v>
      </c>
      <c r="L64">
        <f t="shared" ca="1" si="4"/>
        <v>0.44586666666666669</v>
      </c>
      <c r="M64">
        <f t="shared" si="5"/>
        <v>0.57000000000000006</v>
      </c>
      <c r="O64">
        <f t="shared" ca="1" si="6"/>
        <v>0.78222222222222215</v>
      </c>
    </row>
    <row r="65" spans="1:15" x14ac:dyDescent="0.35">
      <c r="A65" t="str">
        <f>Tracker!A65</f>
        <v>Company 71</v>
      </c>
      <c r="B65" t="str">
        <f>Tracker!B65</f>
        <v>Title 71</v>
      </c>
      <c r="C65" t="str">
        <f>Tracker!G65</f>
        <v>Rejected</v>
      </c>
      <c r="D65" s="1">
        <f ca="1">(Tracker!H65+Tracker!I65)/2</f>
        <v>89</v>
      </c>
      <c r="E65" s="1">
        <v>0.8</v>
      </c>
      <c r="F65" s="1">
        <f>_xlfn.XLOOKUP(Tracker!D65, Weights!$E$2:$E$30, Weights!$F$2:$F$30, 1)</f>
        <v>0.7</v>
      </c>
      <c r="G65" s="1">
        <f t="shared" si="0"/>
        <v>0.95</v>
      </c>
      <c r="H65" s="1">
        <f>_xlfn.XLOOKUP(Tracker!C65, Weights!$A$2:$A$30, Weights!$B$2:$B$30, 0.5)</f>
        <v>0.8</v>
      </c>
      <c r="I65" s="15">
        <f>_xlfn.XLOOKUP(Tracker!G65, Weights!$G$2:$G$30, Weights!$H$2:$H$30, 0.2)</f>
        <v>0.5</v>
      </c>
      <c r="J65" s="15">
        <f>_xlfn.XLOOKUP(Tracker!J65, Weights!$C$2:$C$30, Weights!$D$2:$D$30, 0.2)</f>
        <v>0.4</v>
      </c>
      <c r="K65" s="15">
        <v>1</v>
      </c>
      <c r="L65">
        <f t="shared" ca="1" si="4"/>
        <v>0.31565333333333334</v>
      </c>
      <c r="M65">
        <f t="shared" si="5"/>
        <v>0.6100000000000001</v>
      </c>
      <c r="O65">
        <f t="shared" ca="1" si="6"/>
        <v>0.51746448087431685</v>
      </c>
    </row>
    <row r="66" spans="1:15" x14ac:dyDescent="0.35">
      <c r="A66" t="str">
        <f>Tracker!A66</f>
        <v>Company 30</v>
      </c>
      <c r="B66" t="str">
        <f>Tracker!B66</f>
        <v>Title 17</v>
      </c>
      <c r="C66" t="str">
        <f>Tracker!G66</f>
        <v>Offer</v>
      </c>
      <c r="D66" s="1">
        <f ca="1">(Tracker!H66+Tracker!I66)/2</f>
        <v>106</v>
      </c>
      <c r="E66" s="1">
        <v>0.8</v>
      </c>
      <c r="F66" s="1">
        <f>_xlfn.XLOOKUP(Tracker!D66, Weights!$E$2:$E$30, Weights!$F$2:$F$30, 1)</f>
        <v>0.9</v>
      </c>
      <c r="G66" s="1">
        <f t="shared" si="0"/>
        <v>0.95</v>
      </c>
      <c r="H66" s="1">
        <f>_xlfn.XLOOKUP(Tracker!C66, Weights!$A$2:$A$30, Weights!$B$2:$B$30, 0.5)</f>
        <v>0.8</v>
      </c>
      <c r="I66" s="15">
        <f>_xlfn.XLOOKUP(Tracker!G66, Weights!$G$2:$G$30, Weights!$H$2:$H$30, 0.2)</f>
        <v>0.2</v>
      </c>
      <c r="J66" s="15">
        <f>_xlfn.XLOOKUP(Tracker!J66, Weights!$C$2:$C$30, Weights!$D$2:$D$30, 0.2)</f>
        <v>0.5</v>
      </c>
      <c r="K66" s="15">
        <v>1</v>
      </c>
      <c r="L66">
        <f t="shared" ca="1" si="4"/>
        <v>0.48336000000000001</v>
      </c>
      <c r="M66">
        <f t="shared" si="5"/>
        <v>0.56000000000000005</v>
      </c>
      <c r="O66">
        <f t="shared" ca="1" si="6"/>
        <v>0.8631428571428571</v>
      </c>
    </row>
    <row r="67" spans="1:15" x14ac:dyDescent="0.35">
      <c r="A67" t="str">
        <f>Tracker!A67</f>
        <v>Company 18</v>
      </c>
      <c r="B67" t="str">
        <f>Tracker!B67</f>
        <v>Title 18</v>
      </c>
      <c r="C67" t="str">
        <f>Tracker!G67</f>
        <v>No Response</v>
      </c>
      <c r="D67" s="1">
        <f ca="1">(Tracker!H67+Tracker!I67)/2</f>
        <v>84.5</v>
      </c>
      <c r="E67" s="1">
        <v>0.8</v>
      </c>
      <c r="F67" s="1">
        <f>_xlfn.XLOOKUP(Tracker!D67, Weights!$E$2:$E$30, Weights!$F$2:$F$30, 1)</f>
        <v>0.8</v>
      </c>
      <c r="G67" s="1">
        <f t="shared" ref="G67:G86" si="7">0.95</f>
        <v>0.95</v>
      </c>
      <c r="H67" s="1">
        <f>_xlfn.XLOOKUP(Tracker!C67, Weights!$A$2:$A$30, Weights!$B$2:$B$30, 0.5)</f>
        <v>1</v>
      </c>
      <c r="I67" s="15">
        <f>_xlfn.XLOOKUP(Tracker!G67, Weights!$G$2:$G$30, Weights!$H$2:$H$30, 0.2)</f>
        <v>0.5</v>
      </c>
      <c r="J67" s="15">
        <f>_xlfn.XLOOKUP(Tracker!J67, Weights!$C$2:$C$30, Weights!$D$2:$D$30, 0.2)</f>
        <v>0.6</v>
      </c>
      <c r="K67" s="15">
        <v>1</v>
      </c>
      <c r="L67">
        <f t="shared" ca="1" si="4"/>
        <v>0.42813333333333342</v>
      </c>
      <c r="M67">
        <f t="shared" si="5"/>
        <v>0.69</v>
      </c>
      <c r="O67">
        <f t="shared" ca="1" si="6"/>
        <v>0.62048309178743977</v>
      </c>
    </row>
    <row r="68" spans="1:15" x14ac:dyDescent="0.35">
      <c r="A68" t="str">
        <f>Tracker!A68</f>
        <v>Company 73</v>
      </c>
      <c r="B68" t="str">
        <f>Tracker!B68</f>
        <v>Title 73</v>
      </c>
      <c r="C68" t="str">
        <f>Tracker!G68</f>
        <v>Offer</v>
      </c>
      <c r="D68" s="1">
        <f ca="1">(Tracker!H68+Tracker!I68)/2</f>
        <v>86.5</v>
      </c>
      <c r="E68" s="1">
        <v>0.8</v>
      </c>
      <c r="F68" s="1">
        <f>_xlfn.XLOOKUP(Tracker!D68, Weights!$E$2:$E$30, Weights!$F$2:$F$30, 1)</f>
        <v>0.5</v>
      </c>
      <c r="G68" s="1">
        <f t="shared" si="7"/>
        <v>0.95</v>
      </c>
      <c r="H68" s="1">
        <f>_xlfn.XLOOKUP(Tracker!C68, Weights!$A$2:$A$30, Weights!$B$2:$B$30, 0.5)</f>
        <v>0.9</v>
      </c>
      <c r="I68" s="15">
        <f>_xlfn.XLOOKUP(Tracker!G68, Weights!$G$2:$G$30, Weights!$H$2:$H$30, 0.2)</f>
        <v>0.2</v>
      </c>
      <c r="J68" s="15">
        <f>_xlfn.XLOOKUP(Tracker!J68, Weights!$C$2:$C$30, Weights!$D$2:$D$30, 0.2)</f>
        <v>0.5</v>
      </c>
      <c r="K68" s="15">
        <v>1</v>
      </c>
      <c r="L68">
        <f t="shared" ca="1" si="4"/>
        <v>0.24652500000000002</v>
      </c>
      <c r="M68">
        <f t="shared" si="5"/>
        <v>0.56000000000000005</v>
      </c>
      <c r="O68">
        <f t="shared" ca="1" si="6"/>
        <v>0.44022321428571426</v>
      </c>
    </row>
    <row r="69" spans="1:15" x14ac:dyDescent="0.35">
      <c r="A69" t="str">
        <f>Tracker!A69</f>
        <v>Company 19</v>
      </c>
      <c r="B69" t="str">
        <f>Tracker!B69</f>
        <v>Title 19</v>
      </c>
      <c r="C69" t="str">
        <f>Tracker!G69</f>
        <v>Pending</v>
      </c>
      <c r="D69" s="1">
        <f ca="1">(Tracker!H69+Tracker!I69)/2</f>
        <v>94</v>
      </c>
      <c r="E69" s="1">
        <v>0.8</v>
      </c>
      <c r="F69" s="1">
        <f>_xlfn.XLOOKUP(Tracker!D69, Weights!$E$2:$E$30, Weights!$F$2:$F$30, 1)</f>
        <v>0.8</v>
      </c>
      <c r="G69" s="1">
        <f t="shared" si="7"/>
        <v>0.95</v>
      </c>
      <c r="H69" s="1">
        <f>_xlfn.XLOOKUP(Tracker!C69, Weights!$A$2:$A$30, Weights!$B$2:$B$30, 0.5)</f>
        <v>0.9</v>
      </c>
      <c r="I69" s="15">
        <f>_xlfn.XLOOKUP(Tracker!G69, Weights!$G$2:$G$30, Weights!$H$2:$H$30, 0.2)</f>
        <v>0.5</v>
      </c>
      <c r="J69" s="15">
        <f>_xlfn.XLOOKUP(Tracker!J69, Weights!$C$2:$C$30, Weights!$D$2:$D$30, 0.2)</f>
        <v>0.5</v>
      </c>
      <c r="K69" s="15">
        <v>1</v>
      </c>
      <c r="L69">
        <f t="shared" ref="L69:L86" ca="1" si="8">IF(D69=0, 0.5, MIN(1, MAX(0, (E69 * F69 * G69 * H69 * (D69 / 120)))))</f>
        <v>0.42864000000000008</v>
      </c>
      <c r="M69">
        <f t="shared" ref="M69:M86" si="9">IF(J69=0, 0.2, (0.4 * J69 + 0.3 * I69 + 0.3 * K69))</f>
        <v>0.64999999999999991</v>
      </c>
      <c r="O69">
        <f t="shared" ref="O69:O86" ca="1" si="10">L69/M69</f>
        <v>0.65944615384615402</v>
      </c>
    </row>
    <row r="70" spans="1:15" x14ac:dyDescent="0.35">
      <c r="A70" t="str">
        <f>Tracker!A70</f>
        <v>Company 20</v>
      </c>
      <c r="B70" t="str">
        <f>Tracker!B70</f>
        <v>Title 20</v>
      </c>
      <c r="C70" t="str">
        <f>Tracker!G70</f>
        <v>Offer</v>
      </c>
      <c r="D70" s="1">
        <f ca="1">(Tracker!H70+Tracker!I70)/2</f>
        <v>91.5</v>
      </c>
      <c r="E70" s="1">
        <v>0.8</v>
      </c>
      <c r="F70" s="1">
        <f>_xlfn.XLOOKUP(Tracker!D70, Weights!$E$2:$E$30, Weights!$F$2:$F$30, 1)</f>
        <v>0.5</v>
      </c>
      <c r="G70" s="1">
        <f t="shared" si="7"/>
        <v>0.95</v>
      </c>
      <c r="H70" s="1">
        <f>_xlfn.XLOOKUP(Tracker!C70, Weights!$A$2:$A$30, Weights!$B$2:$B$30, 0.5)</f>
        <v>0.9</v>
      </c>
      <c r="I70" s="15">
        <f>_xlfn.XLOOKUP(Tracker!G70, Weights!$G$2:$G$30, Weights!$H$2:$H$30, 0.2)</f>
        <v>0.2</v>
      </c>
      <c r="J70" s="15">
        <f>_xlfn.XLOOKUP(Tracker!J70, Weights!$C$2:$C$30, Weights!$D$2:$D$30, 0.2)</f>
        <v>0.5</v>
      </c>
      <c r="K70" s="15">
        <v>1</v>
      </c>
      <c r="L70">
        <f t="shared" ca="1" si="8"/>
        <v>0.26077499999999998</v>
      </c>
      <c r="M70">
        <f t="shared" si="9"/>
        <v>0.56000000000000005</v>
      </c>
      <c r="O70">
        <f t="shared" ca="1" si="10"/>
        <v>0.4656696428571428</v>
      </c>
    </row>
    <row r="71" spans="1:15" x14ac:dyDescent="0.35">
      <c r="A71" t="str">
        <f>Tracker!A71</f>
        <v>Company 75</v>
      </c>
      <c r="B71" t="str">
        <f>Tracker!B71</f>
        <v>Title 75</v>
      </c>
      <c r="C71" t="str">
        <f>Tracker!G71</f>
        <v>Pending</v>
      </c>
      <c r="D71" s="1">
        <f ca="1">(Tracker!H71+Tracker!I71)/2</f>
        <v>107.5</v>
      </c>
      <c r="E71" s="1">
        <v>0.8</v>
      </c>
      <c r="F71" s="1">
        <f>_xlfn.XLOOKUP(Tracker!D71, Weights!$E$2:$E$30, Weights!$F$2:$F$30, 1)</f>
        <v>0.5</v>
      </c>
      <c r="G71" s="1">
        <f t="shared" si="7"/>
        <v>0.95</v>
      </c>
      <c r="H71" s="1">
        <f>_xlfn.XLOOKUP(Tracker!C71, Weights!$A$2:$A$30, Weights!$B$2:$B$30, 0.5)</f>
        <v>0.8</v>
      </c>
      <c r="I71" s="15">
        <f>_xlfn.XLOOKUP(Tracker!G71, Weights!$G$2:$G$30, Weights!$H$2:$H$30, 0.2)</f>
        <v>0.5</v>
      </c>
      <c r="J71" s="15">
        <f>_xlfn.XLOOKUP(Tracker!J71, Weights!$C$2:$C$30, Weights!$D$2:$D$30, 0.2)</f>
        <v>0.5</v>
      </c>
      <c r="K71" s="15">
        <v>1</v>
      </c>
      <c r="L71">
        <f t="shared" ca="1" si="8"/>
        <v>0.27233333333333337</v>
      </c>
      <c r="M71">
        <f t="shared" si="9"/>
        <v>0.64999999999999991</v>
      </c>
      <c r="O71">
        <f t="shared" ca="1" si="10"/>
        <v>0.41897435897435908</v>
      </c>
    </row>
    <row r="72" spans="1:15" x14ac:dyDescent="0.35">
      <c r="A72" t="str">
        <f>Tracker!A72</f>
        <v>Company 21</v>
      </c>
      <c r="B72" t="str">
        <f>Tracker!B72</f>
        <v>Title 21</v>
      </c>
      <c r="C72" t="str">
        <f>Tracker!G72</f>
        <v>Pending</v>
      </c>
      <c r="D72" s="1">
        <f ca="1">(Tracker!H72+Tracker!I72)/2</f>
        <v>96.5</v>
      </c>
      <c r="E72" s="1">
        <v>0.8</v>
      </c>
      <c r="F72" s="1">
        <f>_xlfn.XLOOKUP(Tracker!D72, Weights!$E$2:$E$30, Weights!$F$2:$F$30, 1)</f>
        <v>0.7</v>
      </c>
      <c r="G72" s="1">
        <f t="shared" si="7"/>
        <v>0.95</v>
      </c>
      <c r="H72" s="1">
        <f>_xlfn.XLOOKUP(Tracker!C72, Weights!$A$2:$A$30, Weights!$B$2:$B$30, 0.5)</f>
        <v>0.8</v>
      </c>
      <c r="I72" s="15">
        <f>_xlfn.XLOOKUP(Tracker!G72, Weights!$G$2:$G$30, Weights!$H$2:$H$30, 0.2)</f>
        <v>0.5</v>
      </c>
      <c r="J72" s="15">
        <f>_xlfn.XLOOKUP(Tracker!J72, Weights!$C$2:$C$30, Weights!$D$2:$D$30, 0.2)</f>
        <v>0.6</v>
      </c>
      <c r="K72" s="15">
        <v>1</v>
      </c>
      <c r="L72">
        <f t="shared" ca="1" si="8"/>
        <v>0.34225333333333335</v>
      </c>
      <c r="M72">
        <f t="shared" si="9"/>
        <v>0.69</v>
      </c>
      <c r="O72">
        <f t="shared" ca="1" si="10"/>
        <v>0.49601932367149765</v>
      </c>
    </row>
    <row r="73" spans="1:15" x14ac:dyDescent="0.35">
      <c r="A73" t="str">
        <f>Tracker!A73</f>
        <v>Company 76</v>
      </c>
      <c r="B73" t="str">
        <f>Tracker!B73</f>
        <v>Title 76</v>
      </c>
      <c r="C73" t="str">
        <f>Tracker!G73</f>
        <v>Pending</v>
      </c>
      <c r="D73" s="1">
        <f ca="1">(Tracker!H73+Tracker!I73)/2</f>
        <v>87</v>
      </c>
      <c r="E73" s="1">
        <v>0.8</v>
      </c>
      <c r="F73" s="1">
        <f>_xlfn.XLOOKUP(Tracker!D73, Weights!$E$2:$E$30, Weights!$F$2:$F$30, 1)</f>
        <v>0.6</v>
      </c>
      <c r="G73" s="1">
        <f t="shared" si="7"/>
        <v>0.95</v>
      </c>
      <c r="H73" s="1">
        <f>_xlfn.XLOOKUP(Tracker!C73, Weights!$A$2:$A$30, Weights!$B$2:$B$30, 0.5)</f>
        <v>1</v>
      </c>
      <c r="I73" s="15">
        <f>_xlfn.XLOOKUP(Tracker!G73, Weights!$G$2:$G$30, Weights!$H$2:$H$30, 0.2)</f>
        <v>0.5</v>
      </c>
      <c r="J73" s="15">
        <f>_xlfn.XLOOKUP(Tracker!J73, Weights!$C$2:$C$30, Weights!$D$2:$D$30, 0.2)</f>
        <v>0.4</v>
      </c>
      <c r="K73" s="15">
        <v>1</v>
      </c>
      <c r="L73">
        <f t="shared" ca="1" si="8"/>
        <v>0.33059999999999995</v>
      </c>
      <c r="M73">
        <f t="shared" si="9"/>
        <v>0.6100000000000001</v>
      </c>
      <c r="O73">
        <f t="shared" ca="1" si="10"/>
        <v>0.54196721311475393</v>
      </c>
    </row>
    <row r="74" spans="1:15" x14ac:dyDescent="0.35">
      <c r="A74" t="str">
        <f>Tracker!A74</f>
        <v>Company 29</v>
      </c>
      <c r="B74" t="str">
        <f>Tracker!B74</f>
        <v>Title 29</v>
      </c>
      <c r="C74" t="str">
        <f>Tracker!G74</f>
        <v>Pending</v>
      </c>
      <c r="D74" s="1">
        <f ca="1">(Tracker!H74+Tracker!I74)/2</f>
        <v>66</v>
      </c>
      <c r="E74" s="1">
        <v>0.8</v>
      </c>
      <c r="F74" s="1">
        <f>_xlfn.XLOOKUP(Tracker!D74, Weights!$E$2:$E$30, Weights!$F$2:$F$30, 1)</f>
        <v>0.9</v>
      </c>
      <c r="G74" s="1">
        <f t="shared" si="7"/>
        <v>0.95</v>
      </c>
      <c r="H74" s="1">
        <f>_xlfn.XLOOKUP(Tracker!C74, Weights!$A$2:$A$30, Weights!$B$2:$B$30, 0.5)</f>
        <v>0.9</v>
      </c>
      <c r="I74" s="15">
        <f>_xlfn.XLOOKUP(Tracker!G74, Weights!$G$2:$G$30, Weights!$H$2:$H$30, 0.2)</f>
        <v>0.5</v>
      </c>
      <c r="J74" s="15">
        <f>_xlfn.XLOOKUP(Tracker!J74, Weights!$C$2:$C$30, Weights!$D$2:$D$30, 0.2)</f>
        <v>0.4</v>
      </c>
      <c r="K74" s="15">
        <v>1</v>
      </c>
      <c r="L74">
        <f t="shared" ca="1" si="8"/>
        <v>0.33858000000000005</v>
      </c>
      <c r="M74">
        <f t="shared" si="9"/>
        <v>0.6100000000000001</v>
      </c>
      <c r="O74">
        <f t="shared" ca="1" si="10"/>
        <v>0.55504918032786887</v>
      </c>
    </row>
    <row r="75" spans="1:15" x14ac:dyDescent="0.35">
      <c r="A75" t="str">
        <f>Tracker!A75</f>
        <v>Company 5</v>
      </c>
      <c r="B75" t="str">
        <f>Tracker!B75</f>
        <v>Title 22</v>
      </c>
      <c r="C75" t="str">
        <f>Tracker!G75</f>
        <v>Interviewing</v>
      </c>
      <c r="D75" s="1">
        <f ca="1">(Tracker!H75+Tracker!I75)/2</f>
        <v>88</v>
      </c>
      <c r="E75" s="1">
        <v>0.8</v>
      </c>
      <c r="F75" s="1">
        <f>_xlfn.XLOOKUP(Tracker!D75, Weights!$E$2:$E$30, Weights!$F$2:$F$30, 1)</f>
        <v>0.5</v>
      </c>
      <c r="G75" s="1">
        <f t="shared" si="7"/>
        <v>0.95</v>
      </c>
      <c r="H75" s="1">
        <f>_xlfn.XLOOKUP(Tracker!C75, Weights!$A$2:$A$30, Weights!$B$2:$B$30, 0.5)</f>
        <v>0.8</v>
      </c>
      <c r="I75" s="15">
        <f>_xlfn.XLOOKUP(Tracker!G75, Weights!$G$2:$G$30, Weights!$H$2:$H$30, 0.2)</f>
        <v>0.5</v>
      </c>
      <c r="J75" s="15">
        <f>_xlfn.XLOOKUP(Tracker!J75, Weights!$C$2:$C$30, Weights!$D$2:$D$30, 0.2)</f>
        <v>0.3</v>
      </c>
      <c r="K75" s="15">
        <v>1</v>
      </c>
      <c r="L75">
        <f t="shared" ca="1" si="8"/>
        <v>0.22293333333333334</v>
      </c>
      <c r="M75">
        <f t="shared" si="9"/>
        <v>0.57000000000000006</v>
      </c>
      <c r="O75">
        <f t="shared" ca="1" si="10"/>
        <v>0.39111111111111108</v>
      </c>
    </row>
    <row r="76" spans="1:15" x14ac:dyDescent="0.35">
      <c r="A76" t="str">
        <f>Tracker!A76</f>
        <v>Company 79</v>
      </c>
      <c r="B76" t="str">
        <f>Tracker!B76</f>
        <v>Title 79</v>
      </c>
      <c r="C76" t="str">
        <f>Tracker!G76</f>
        <v>Pending</v>
      </c>
      <c r="D76" s="1">
        <f ca="1">(Tracker!H76+Tracker!I76)/2</f>
        <v>91.5</v>
      </c>
      <c r="E76" s="1">
        <v>0.8</v>
      </c>
      <c r="F76" s="1">
        <f>_xlfn.XLOOKUP(Tracker!D76, Weights!$E$2:$E$30, Weights!$F$2:$F$30, 1)</f>
        <v>0.5</v>
      </c>
      <c r="G76" s="1">
        <f t="shared" si="7"/>
        <v>0.95</v>
      </c>
      <c r="H76" s="1">
        <f>_xlfn.XLOOKUP(Tracker!C76, Weights!$A$2:$A$30, Weights!$B$2:$B$30, 0.5)</f>
        <v>0.9</v>
      </c>
      <c r="I76" s="15">
        <f>_xlfn.XLOOKUP(Tracker!G76, Weights!$G$2:$G$30, Weights!$H$2:$H$30, 0.2)</f>
        <v>0.5</v>
      </c>
      <c r="J76" s="15">
        <f>_xlfn.XLOOKUP(Tracker!J76, Weights!$C$2:$C$30, Weights!$D$2:$D$30, 0.2)</f>
        <v>0.4</v>
      </c>
      <c r="K76" s="15">
        <v>1</v>
      </c>
      <c r="L76">
        <f t="shared" ca="1" si="8"/>
        <v>0.26077499999999998</v>
      </c>
      <c r="M76">
        <f t="shared" si="9"/>
        <v>0.6100000000000001</v>
      </c>
      <c r="O76">
        <f t="shared" ca="1" si="10"/>
        <v>0.42749999999999988</v>
      </c>
    </row>
    <row r="77" spans="1:15" x14ac:dyDescent="0.35">
      <c r="A77" t="str">
        <f>Tracker!A77</f>
        <v>Company 77</v>
      </c>
      <c r="B77" t="str">
        <f>Tracker!B77</f>
        <v>Title 77</v>
      </c>
      <c r="C77" t="str">
        <f>Tracker!G77</f>
        <v>Pending</v>
      </c>
      <c r="D77" s="1">
        <f ca="1">(Tracker!H77+Tracker!I77)/2</f>
        <v>68.5</v>
      </c>
      <c r="E77" s="1">
        <v>0.8</v>
      </c>
      <c r="F77" s="1">
        <f>_xlfn.XLOOKUP(Tracker!D77, Weights!$E$2:$E$30, Weights!$F$2:$F$30, 1)</f>
        <v>0.5</v>
      </c>
      <c r="G77" s="1">
        <f t="shared" si="7"/>
        <v>0.95</v>
      </c>
      <c r="H77" s="1">
        <f>_xlfn.XLOOKUP(Tracker!C77, Weights!$A$2:$A$30, Weights!$B$2:$B$30, 0.5)</f>
        <v>0.8</v>
      </c>
      <c r="I77" s="15">
        <f>_xlfn.XLOOKUP(Tracker!G77, Weights!$G$2:$G$30, Weights!$H$2:$H$30, 0.2)</f>
        <v>0.5</v>
      </c>
      <c r="J77" s="15">
        <f>_xlfn.XLOOKUP(Tracker!J77, Weights!$C$2:$C$30, Weights!$D$2:$D$30, 0.2)</f>
        <v>0.3</v>
      </c>
      <c r="K77" s="15">
        <v>1</v>
      </c>
      <c r="L77">
        <f t="shared" ca="1" si="8"/>
        <v>0.17353333333333334</v>
      </c>
      <c r="M77">
        <f t="shared" si="9"/>
        <v>0.57000000000000006</v>
      </c>
      <c r="O77">
        <f t="shared" ca="1" si="10"/>
        <v>0.30444444444444441</v>
      </c>
    </row>
    <row r="78" spans="1:15" x14ac:dyDescent="0.35">
      <c r="A78" t="str">
        <f>Tracker!A78</f>
        <v>Company 23</v>
      </c>
      <c r="B78" t="str">
        <f>Tracker!B78</f>
        <v>Title 23</v>
      </c>
      <c r="C78" t="str">
        <f>Tracker!G78</f>
        <v>Denied</v>
      </c>
      <c r="D78" s="1">
        <f ca="1">(Tracker!H78+Tracker!I78)/2</f>
        <v>107</v>
      </c>
      <c r="E78" s="1">
        <v>0.8</v>
      </c>
      <c r="F78" s="1">
        <f>_xlfn.XLOOKUP(Tracker!D78, Weights!$E$2:$E$30, Weights!$F$2:$F$30, 1)</f>
        <v>0.9</v>
      </c>
      <c r="G78" s="1">
        <f t="shared" si="7"/>
        <v>0.95</v>
      </c>
      <c r="H78" s="1">
        <f>_xlfn.XLOOKUP(Tracker!C78, Weights!$A$2:$A$30, Weights!$B$2:$B$30, 0.5)</f>
        <v>1</v>
      </c>
      <c r="I78" s="15">
        <f>_xlfn.XLOOKUP(Tracker!G78, Weights!$G$2:$G$30, Weights!$H$2:$H$30, 0.2)</f>
        <v>0.5</v>
      </c>
      <c r="J78" s="15">
        <f>_xlfn.XLOOKUP(Tracker!J78, Weights!$C$2:$C$30, Weights!$D$2:$D$30, 0.2)</f>
        <v>0.6</v>
      </c>
      <c r="K78" s="15">
        <v>1</v>
      </c>
      <c r="L78">
        <f t="shared" ca="1" si="8"/>
        <v>0.60990000000000011</v>
      </c>
      <c r="M78">
        <f t="shared" si="9"/>
        <v>0.69</v>
      </c>
      <c r="O78">
        <f t="shared" ca="1" si="10"/>
        <v>0.88391304347826105</v>
      </c>
    </row>
    <row r="79" spans="1:15" x14ac:dyDescent="0.35">
      <c r="A79" t="str">
        <f>Tracker!A79</f>
        <v>Company 78</v>
      </c>
      <c r="B79" t="str">
        <f>Tracker!B79</f>
        <v>Title 78</v>
      </c>
      <c r="C79" t="str">
        <f>Tracker!G79</f>
        <v>Pending</v>
      </c>
      <c r="D79" s="1">
        <f ca="1">(Tracker!H79+Tracker!I79)/2</f>
        <v>103</v>
      </c>
      <c r="E79" s="1">
        <v>0.8</v>
      </c>
      <c r="F79" s="1">
        <f>_xlfn.XLOOKUP(Tracker!D79, Weights!$E$2:$E$30, Weights!$F$2:$F$30, 1)</f>
        <v>0.5</v>
      </c>
      <c r="G79" s="1">
        <f t="shared" si="7"/>
        <v>0.95</v>
      </c>
      <c r="H79" s="1">
        <f>_xlfn.XLOOKUP(Tracker!C79, Weights!$A$2:$A$30, Weights!$B$2:$B$30, 0.5)</f>
        <v>0.8</v>
      </c>
      <c r="I79" s="15">
        <f>_xlfn.XLOOKUP(Tracker!G79, Weights!$G$2:$G$30, Weights!$H$2:$H$30, 0.2)</f>
        <v>0.5</v>
      </c>
      <c r="J79" s="15">
        <f>_xlfn.XLOOKUP(Tracker!J79, Weights!$C$2:$C$30, Weights!$D$2:$D$30, 0.2)</f>
        <v>0.6</v>
      </c>
      <c r="K79" s="15">
        <v>1</v>
      </c>
      <c r="L79">
        <f t="shared" ca="1" si="8"/>
        <v>0.26093333333333335</v>
      </c>
      <c r="M79">
        <f t="shared" si="9"/>
        <v>0.69</v>
      </c>
      <c r="O79">
        <f t="shared" ca="1" si="10"/>
        <v>0.37816425120772951</v>
      </c>
    </row>
    <row r="80" spans="1:15" x14ac:dyDescent="0.35">
      <c r="A80" t="str">
        <f>Tracker!A80</f>
        <v>Company 30</v>
      </c>
      <c r="B80" t="str">
        <f>Tracker!B80</f>
        <v>Title 24</v>
      </c>
      <c r="C80" t="str">
        <f>Tracker!G80</f>
        <v>Denied</v>
      </c>
      <c r="D80" s="1">
        <f ca="1">(Tracker!H80+Tracker!I80)/2</f>
        <v>90</v>
      </c>
      <c r="E80" s="1">
        <v>0.8</v>
      </c>
      <c r="F80" s="1">
        <f>_xlfn.XLOOKUP(Tracker!D80, Weights!$E$2:$E$30, Weights!$F$2:$F$30, 1)</f>
        <v>0.9</v>
      </c>
      <c r="G80" s="1">
        <f t="shared" si="7"/>
        <v>0.95</v>
      </c>
      <c r="H80" s="1">
        <f>_xlfn.XLOOKUP(Tracker!C80, Weights!$A$2:$A$30, Weights!$B$2:$B$30, 0.5)</f>
        <v>1.1000000000000001</v>
      </c>
      <c r="I80" s="15">
        <f>_xlfn.XLOOKUP(Tracker!G80, Weights!$G$2:$G$30, Weights!$H$2:$H$30, 0.2)</f>
        <v>0.5</v>
      </c>
      <c r="J80" s="15">
        <f>_xlfn.XLOOKUP(Tracker!J80, Weights!$C$2:$C$30, Weights!$D$2:$D$30, 0.2)</f>
        <v>0.5</v>
      </c>
      <c r="K80" s="15">
        <v>1</v>
      </c>
      <c r="L80">
        <f t="shared" ca="1" si="8"/>
        <v>0.56430000000000002</v>
      </c>
      <c r="M80">
        <f t="shared" si="9"/>
        <v>0.64999999999999991</v>
      </c>
      <c r="O80">
        <f t="shared" ca="1" si="10"/>
        <v>0.86815384615384628</v>
      </c>
    </row>
    <row r="81" spans="1:15" x14ac:dyDescent="0.35">
      <c r="A81" t="str">
        <f>Tracker!A81</f>
        <v>Company 80</v>
      </c>
      <c r="B81" t="str">
        <f>Tracker!B81</f>
        <v>Title 80</v>
      </c>
      <c r="C81" t="str">
        <f>Tracker!G81</f>
        <v>Pending</v>
      </c>
      <c r="D81" s="1">
        <f ca="1">(Tracker!H81+Tracker!I81)/2</f>
        <v>82</v>
      </c>
      <c r="E81" s="1">
        <v>0.8</v>
      </c>
      <c r="F81" s="1">
        <f>_xlfn.XLOOKUP(Tracker!D81, Weights!$E$2:$E$30, Weights!$F$2:$F$30, 1)</f>
        <v>0.5</v>
      </c>
      <c r="G81" s="1">
        <f t="shared" si="7"/>
        <v>0.95</v>
      </c>
      <c r="H81" s="1">
        <f>_xlfn.XLOOKUP(Tracker!C81, Weights!$A$2:$A$30, Weights!$B$2:$B$30, 0.5)</f>
        <v>0.9</v>
      </c>
      <c r="I81" s="15">
        <f>_xlfn.XLOOKUP(Tracker!G81, Weights!$G$2:$G$30, Weights!$H$2:$H$30, 0.2)</f>
        <v>0.5</v>
      </c>
      <c r="J81" s="15">
        <f>_xlfn.XLOOKUP(Tracker!J81, Weights!$C$2:$C$30, Weights!$D$2:$D$30, 0.2)</f>
        <v>0.5</v>
      </c>
      <c r="K81" s="15">
        <v>1</v>
      </c>
      <c r="L81">
        <f t="shared" ca="1" si="8"/>
        <v>0.23370000000000002</v>
      </c>
      <c r="M81">
        <f t="shared" si="9"/>
        <v>0.64999999999999991</v>
      </c>
      <c r="O81">
        <f t="shared" ca="1" si="10"/>
        <v>0.35953846153846164</v>
      </c>
    </row>
    <row r="82" spans="1:15" x14ac:dyDescent="0.35">
      <c r="A82" t="str">
        <f>Tracker!A82</f>
        <v>Company 82</v>
      </c>
      <c r="B82" t="str">
        <f>Tracker!B82</f>
        <v>Title 82</v>
      </c>
      <c r="C82" t="str">
        <f>Tracker!G82</f>
        <v>Interviewing</v>
      </c>
      <c r="D82" s="1">
        <f ca="1">(Tracker!H82+Tracker!I82)/2</f>
        <v>111</v>
      </c>
      <c r="E82" s="1">
        <v>0.8</v>
      </c>
      <c r="F82" s="1">
        <f>_xlfn.XLOOKUP(Tracker!D82, Weights!$E$2:$E$30, Weights!$F$2:$F$30, 1)</f>
        <v>0.5</v>
      </c>
      <c r="G82" s="1">
        <f t="shared" si="7"/>
        <v>0.95</v>
      </c>
      <c r="H82" s="1">
        <f>_xlfn.XLOOKUP(Tracker!C82, Weights!$A$2:$A$30, Weights!$B$2:$B$30, 0.5)</f>
        <v>0.8</v>
      </c>
      <c r="I82" s="15">
        <f>_xlfn.XLOOKUP(Tracker!G82, Weights!$G$2:$G$30, Weights!$H$2:$H$30, 0.2)</f>
        <v>0.5</v>
      </c>
      <c r="J82" s="15">
        <f>_xlfn.XLOOKUP(Tracker!J82, Weights!$C$2:$C$30, Weights!$D$2:$D$30, 0.2)</f>
        <v>0.6</v>
      </c>
      <c r="K82" s="15">
        <v>1</v>
      </c>
      <c r="L82">
        <f t="shared" ca="1" si="8"/>
        <v>0.28120000000000006</v>
      </c>
      <c r="M82">
        <f t="shared" si="9"/>
        <v>0.69</v>
      </c>
      <c r="O82">
        <f t="shared" ca="1" si="10"/>
        <v>0.40753623188405808</v>
      </c>
    </row>
    <row r="83" spans="1:15" x14ac:dyDescent="0.35">
      <c r="A83" t="str">
        <f>Tracker!A83</f>
        <v>Company 83</v>
      </c>
      <c r="B83" t="str">
        <f>Tracker!B83</f>
        <v>Title 83</v>
      </c>
      <c r="C83" t="str">
        <f>Tracker!G83</f>
        <v>Pending</v>
      </c>
      <c r="D83" s="1">
        <f ca="1">(Tracker!H83+Tracker!I83)/2</f>
        <v>67</v>
      </c>
      <c r="E83" s="1">
        <v>0.8</v>
      </c>
      <c r="F83" s="1">
        <f>_xlfn.XLOOKUP(Tracker!D83, Weights!$E$2:$E$30, Weights!$F$2:$F$30, 1)</f>
        <v>0.5</v>
      </c>
      <c r="G83" s="1">
        <f t="shared" si="7"/>
        <v>0.95</v>
      </c>
      <c r="H83" s="1">
        <f>_xlfn.XLOOKUP(Tracker!C83, Weights!$A$2:$A$30, Weights!$B$2:$B$30, 0.5)</f>
        <v>0.8</v>
      </c>
      <c r="I83" s="15">
        <f>_xlfn.XLOOKUP(Tracker!G83, Weights!$G$2:$G$30, Weights!$H$2:$H$30, 0.2)</f>
        <v>0.5</v>
      </c>
      <c r="J83" s="15">
        <f>_xlfn.XLOOKUP(Tracker!J83, Weights!$C$2:$C$30, Weights!$D$2:$D$30, 0.2)</f>
        <v>0.5</v>
      </c>
      <c r="K83" s="15">
        <v>1</v>
      </c>
      <c r="L83">
        <f t="shared" ca="1" si="8"/>
        <v>0.16973333333333337</v>
      </c>
      <c r="M83">
        <f t="shared" si="9"/>
        <v>0.64999999999999991</v>
      </c>
      <c r="O83">
        <f t="shared" ca="1" si="10"/>
        <v>0.26112820512820523</v>
      </c>
    </row>
    <row r="84" spans="1:15" x14ac:dyDescent="0.35">
      <c r="A84" t="str">
        <f>Tracker!A84</f>
        <v>Company 84</v>
      </c>
      <c r="B84" t="str">
        <f>Tracker!B84</f>
        <v>Title 84</v>
      </c>
      <c r="C84" t="str">
        <f>Tracker!G84</f>
        <v>Ghosted</v>
      </c>
      <c r="D84" s="1">
        <f ca="1">(Tracker!H84+Tracker!I84)/2</f>
        <v>96</v>
      </c>
      <c r="E84" s="1">
        <v>0.8</v>
      </c>
      <c r="F84" s="1">
        <f>_xlfn.XLOOKUP(Tracker!D84, Weights!$E$2:$E$30, Weights!$F$2:$F$30, 1)</f>
        <v>0.5</v>
      </c>
      <c r="G84" s="1">
        <f t="shared" si="7"/>
        <v>0.95</v>
      </c>
      <c r="H84" s="1">
        <f>_xlfn.XLOOKUP(Tracker!C84, Weights!$A$2:$A$30, Weights!$B$2:$B$30, 0.5)</f>
        <v>0.9</v>
      </c>
      <c r="I84" s="15">
        <f>_xlfn.XLOOKUP(Tracker!G84, Weights!$G$2:$G$30, Weights!$H$2:$H$30, 0.2)</f>
        <v>0.5</v>
      </c>
      <c r="J84" s="15">
        <f>_xlfn.XLOOKUP(Tracker!J84, Weights!$C$2:$C$30, Weights!$D$2:$D$30, 0.2)</f>
        <v>0.5</v>
      </c>
      <c r="K84" s="15">
        <v>1</v>
      </c>
      <c r="L84">
        <f t="shared" ca="1" si="8"/>
        <v>0.27360000000000001</v>
      </c>
      <c r="M84">
        <f t="shared" si="9"/>
        <v>0.64999999999999991</v>
      </c>
      <c r="O84">
        <f t="shared" ca="1" si="10"/>
        <v>0.42092307692307701</v>
      </c>
    </row>
    <row r="85" spans="1:15" x14ac:dyDescent="0.35">
      <c r="A85" t="str">
        <f>Tracker!A85</f>
        <v>Company 85</v>
      </c>
      <c r="B85" t="str">
        <f>Tracker!B85</f>
        <v>Title 85</v>
      </c>
      <c r="C85" t="str">
        <f>Tracker!G85</f>
        <v>Bailed</v>
      </c>
      <c r="D85" s="1">
        <f ca="1">(Tracker!H85+Tracker!I85)/2</f>
        <v>94</v>
      </c>
      <c r="E85" s="1">
        <v>0.8</v>
      </c>
      <c r="F85" s="1">
        <f>_xlfn.XLOOKUP(Tracker!D85, Weights!$E$2:$E$30, Weights!$F$2:$F$30, 1)</f>
        <v>0.6</v>
      </c>
      <c r="G85" s="1">
        <f t="shared" si="7"/>
        <v>0.95</v>
      </c>
      <c r="H85" s="1">
        <f>_xlfn.XLOOKUP(Tracker!C85, Weights!$A$2:$A$30, Weights!$B$2:$B$30, 0.5)</f>
        <v>0.8</v>
      </c>
      <c r="I85" s="15">
        <f>_xlfn.XLOOKUP(Tracker!G85, Weights!$G$2:$G$30, Weights!$H$2:$H$30, 0.2)</f>
        <v>0.5</v>
      </c>
      <c r="J85" s="15">
        <f>_xlfn.XLOOKUP(Tracker!J85, Weights!$C$2:$C$30, Weights!$D$2:$D$30, 0.2)</f>
        <v>0.5</v>
      </c>
      <c r="K85" s="15">
        <v>1</v>
      </c>
      <c r="L85">
        <f t="shared" ca="1" si="8"/>
        <v>0.28576000000000001</v>
      </c>
      <c r="M85">
        <f t="shared" si="9"/>
        <v>0.64999999999999991</v>
      </c>
      <c r="O85">
        <f t="shared" ca="1" si="10"/>
        <v>0.43963076923076932</v>
      </c>
    </row>
    <row r="86" spans="1:15" x14ac:dyDescent="0.35">
      <c r="A86" t="str">
        <f>Tracker!A86</f>
        <v>Company 30</v>
      </c>
      <c r="B86" t="str">
        <f>Tracker!B86</f>
        <v>Title 30</v>
      </c>
      <c r="C86" t="str">
        <f>Tracker!G86</f>
        <v>No Response</v>
      </c>
      <c r="D86" s="1">
        <f ca="1">(Tracker!H86+Tracker!I86)/2</f>
        <v>80</v>
      </c>
      <c r="E86" s="1">
        <v>0.8</v>
      </c>
      <c r="F86" s="1">
        <f>_xlfn.XLOOKUP(Tracker!D86, Weights!$E$2:$E$30, Weights!$F$2:$F$30, 1)</f>
        <v>0.9</v>
      </c>
      <c r="G86" s="1">
        <f t="shared" si="7"/>
        <v>0.95</v>
      </c>
      <c r="H86" s="1">
        <f>_xlfn.XLOOKUP(Tracker!C86, Weights!$A$2:$A$30, Weights!$B$2:$B$30, 0.5)</f>
        <v>0.8</v>
      </c>
      <c r="I86" s="15">
        <f>_xlfn.XLOOKUP(Tracker!G86, Weights!$G$2:$G$30, Weights!$H$2:$H$30, 0.2)</f>
        <v>0.5</v>
      </c>
      <c r="J86" s="15">
        <f>_xlfn.XLOOKUP(Tracker!J86, Weights!$C$2:$C$30, Weights!$D$2:$D$30, 0.2)</f>
        <v>0.3</v>
      </c>
      <c r="K86" s="15">
        <v>1</v>
      </c>
      <c r="L86">
        <f t="shared" ca="1" si="8"/>
        <v>0.36480000000000001</v>
      </c>
      <c r="M86">
        <f t="shared" si="9"/>
        <v>0.57000000000000006</v>
      </c>
      <c r="O86">
        <f t="shared" ca="1" si="10"/>
        <v>0.6399999999999999</v>
      </c>
    </row>
  </sheetData>
  <autoFilter ref="L1:L15" xr:uid="{70590CAF-D2CD-443E-AE13-8F53684D3C0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8A69-E149-423A-A87B-F00185FB6C9F}">
  <dimension ref="A1:H10"/>
  <sheetViews>
    <sheetView workbookViewId="0">
      <selection activeCell="B5" sqref="B5"/>
    </sheetView>
  </sheetViews>
  <sheetFormatPr defaultRowHeight="14.5" x14ac:dyDescent="0.35"/>
  <cols>
    <col min="1" max="1" width="20.6328125" customWidth="1"/>
    <col min="3" max="3" width="20.08984375" customWidth="1"/>
    <col min="5" max="5" width="18.6328125" customWidth="1"/>
    <col min="7" max="7" width="18.7265625" customWidth="1"/>
  </cols>
  <sheetData>
    <row r="1" spans="1:8" s="10" customFormat="1" x14ac:dyDescent="0.35">
      <c r="A1" s="10" t="s">
        <v>12</v>
      </c>
      <c r="B1" s="10" t="s">
        <v>216</v>
      </c>
      <c r="C1" s="2" t="s">
        <v>9</v>
      </c>
      <c r="D1" s="2" t="s">
        <v>216</v>
      </c>
      <c r="E1" s="13" t="s">
        <v>217</v>
      </c>
      <c r="F1" s="13" t="s">
        <v>216</v>
      </c>
      <c r="G1" s="10" t="s">
        <v>1</v>
      </c>
      <c r="H1" s="10" t="s">
        <v>216</v>
      </c>
    </row>
    <row r="2" spans="1:8" x14ac:dyDescent="0.35">
      <c r="A2" t="s">
        <v>225</v>
      </c>
      <c r="B2">
        <v>0.8</v>
      </c>
      <c r="C2" t="s">
        <v>235</v>
      </c>
      <c r="D2">
        <v>0.3</v>
      </c>
      <c r="E2" t="s">
        <v>230</v>
      </c>
      <c r="F2">
        <v>0.5</v>
      </c>
      <c r="G2" t="s">
        <v>2</v>
      </c>
      <c r="H2">
        <v>0.5</v>
      </c>
    </row>
    <row r="3" spans="1:8" x14ac:dyDescent="0.35">
      <c r="A3" t="s">
        <v>226</v>
      </c>
      <c r="B3">
        <v>0.9</v>
      </c>
      <c r="C3" t="s">
        <v>236</v>
      </c>
      <c r="D3">
        <v>0.4</v>
      </c>
      <c r="E3" t="s">
        <v>231</v>
      </c>
      <c r="F3">
        <v>0.6</v>
      </c>
      <c r="G3" t="s">
        <v>4</v>
      </c>
      <c r="H3">
        <v>0.5</v>
      </c>
    </row>
    <row r="4" spans="1:8" x14ac:dyDescent="0.35">
      <c r="A4" t="s">
        <v>227</v>
      </c>
      <c r="B4">
        <v>1</v>
      </c>
      <c r="C4" t="s">
        <v>237</v>
      </c>
      <c r="D4">
        <v>0.5</v>
      </c>
      <c r="E4" t="s">
        <v>232</v>
      </c>
      <c r="F4">
        <v>0.7</v>
      </c>
      <c r="G4" t="s">
        <v>16</v>
      </c>
      <c r="H4">
        <v>0.5</v>
      </c>
    </row>
    <row r="5" spans="1:8" x14ac:dyDescent="0.35">
      <c r="A5" t="s">
        <v>228</v>
      </c>
      <c r="B5">
        <v>1.1000000000000001</v>
      </c>
      <c r="C5" t="s">
        <v>238</v>
      </c>
      <c r="D5">
        <v>0.6</v>
      </c>
      <c r="E5" t="s">
        <v>233</v>
      </c>
      <c r="F5">
        <v>0.8</v>
      </c>
      <c r="G5" t="s">
        <v>3</v>
      </c>
      <c r="H5">
        <v>0.5</v>
      </c>
    </row>
    <row r="6" spans="1:8" x14ac:dyDescent="0.35">
      <c r="A6" t="s">
        <v>229</v>
      </c>
      <c r="B6">
        <v>0.8</v>
      </c>
      <c r="C6" t="s">
        <v>239</v>
      </c>
      <c r="D6">
        <v>0.5</v>
      </c>
      <c r="E6" t="s">
        <v>234</v>
      </c>
      <c r="F6">
        <v>0.9</v>
      </c>
      <c r="G6" t="s">
        <v>177</v>
      </c>
      <c r="H6">
        <v>0.5</v>
      </c>
    </row>
    <row r="7" spans="1:8" x14ac:dyDescent="0.35">
      <c r="G7" t="s">
        <v>215</v>
      </c>
      <c r="H7">
        <v>0.5</v>
      </c>
    </row>
    <row r="8" spans="1:8" x14ac:dyDescent="0.35">
      <c r="G8" t="s">
        <v>28</v>
      </c>
      <c r="H8">
        <v>0.5</v>
      </c>
    </row>
    <row r="9" spans="1:8" x14ac:dyDescent="0.35">
      <c r="G9" t="s">
        <v>10</v>
      </c>
      <c r="H9">
        <v>0.5</v>
      </c>
    </row>
    <row r="10" spans="1:8" x14ac:dyDescent="0.35">
      <c r="G10" t="s">
        <v>11</v>
      </c>
      <c r="H10">
        <v>0.2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ACD8-B66D-499D-AC3B-EB5B2B2BDD35}">
  <dimension ref="A1:B13"/>
  <sheetViews>
    <sheetView workbookViewId="0">
      <selection activeCell="B14" sqref="B14"/>
    </sheetView>
  </sheetViews>
  <sheetFormatPr defaultRowHeight="14.5" x14ac:dyDescent="0.35"/>
  <cols>
    <col min="1" max="1" width="14.1796875" customWidth="1"/>
    <col min="2" max="2" width="96.54296875" customWidth="1"/>
  </cols>
  <sheetData>
    <row r="1" spans="1:2" x14ac:dyDescent="0.35">
      <c r="A1" s="11" t="s">
        <v>25</v>
      </c>
      <c r="B1" t="s">
        <v>29</v>
      </c>
    </row>
    <row r="2" spans="1:2" x14ac:dyDescent="0.35">
      <c r="B2" t="s">
        <v>30</v>
      </c>
    </row>
    <row r="3" spans="1:2" x14ac:dyDescent="0.35">
      <c r="B3" t="s">
        <v>31</v>
      </c>
    </row>
    <row r="4" spans="1:2" x14ac:dyDescent="0.35">
      <c r="B4" t="s">
        <v>32</v>
      </c>
    </row>
    <row r="5" spans="1:2" x14ac:dyDescent="0.35">
      <c r="B5" t="s">
        <v>33</v>
      </c>
    </row>
    <row r="6" spans="1:2" x14ac:dyDescent="0.35">
      <c r="B6" t="s">
        <v>34</v>
      </c>
    </row>
    <row r="7" spans="1:2" x14ac:dyDescent="0.35">
      <c r="B7" t="s">
        <v>35</v>
      </c>
    </row>
    <row r="8" spans="1:2" x14ac:dyDescent="0.35">
      <c r="B8" s="16" t="s">
        <v>224</v>
      </c>
    </row>
    <row r="10" spans="1:2" x14ac:dyDescent="0.35">
      <c r="A10" s="11" t="s">
        <v>221</v>
      </c>
      <c r="B10" t="s">
        <v>222</v>
      </c>
    </row>
    <row r="11" spans="1:2" x14ac:dyDescent="0.35">
      <c r="B11" t="s">
        <v>223</v>
      </c>
    </row>
    <row r="13" spans="1:2" x14ac:dyDescent="0.35">
      <c r="A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Tracker</vt:lpstr>
      <vt:lpstr>Interviews</vt:lpstr>
      <vt:lpstr>ROE Calculation</vt:lpstr>
      <vt:lpstr>Weights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Harris</dc:creator>
  <cp:lastModifiedBy>Graham Harris</cp:lastModifiedBy>
  <dcterms:created xsi:type="dcterms:W3CDTF">2025-04-17T17:58:02Z</dcterms:created>
  <dcterms:modified xsi:type="dcterms:W3CDTF">2025-08-13T15:40:03Z</dcterms:modified>
</cp:coreProperties>
</file>